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wmf" ContentType="image/x-wmf"/>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DieseArbeitsmappe"/>
  <mc:AlternateContent xmlns:mc="http://schemas.openxmlformats.org/markup-compatibility/2006">
    <mc:Choice Requires="x15">
      <x15ac:absPath xmlns:x15ac="http://schemas.microsoft.com/office/spreadsheetml/2010/11/ac" url="U:\2023\08_Berechnungsgrundlagen\Schalldämpfer\KSD_2023_21\"/>
    </mc:Choice>
  </mc:AlternateContent>
  <workbookProtection workbookPassword="9FF1" lockStructure="1"/>
  <bookViews>
    <workbookView xWindow="-15" yWindow="-15" windowWidth="15075" windowHeight="9795" tabRatio="935"/>
  </bookViews>
  <sheets>
    <sheet name="SD-BER" sheetId="1" r:id="rId1"/>
    <sheet name="Tabelle4" sheetId="17" state="hidden" r:id="rId2"/>
    <sheet name="Immission" sheetId="12" state="hidden" r:id="rId3"/>
    <sheet name="Oktav-neu" sheetId="2" state="hidden" r:id="rId4"/>
    <sheet name="Oktav-neu Kammerblech" sheetId="9" state="hidden" r:id="rId5"/>
    <sheet name="Oktav-neu Lochblech" sheetId="10" state="hidden" r:id="rId6"/>
    <sheet name="Ström.rauschen" sheetId="4" state="hidden" r:id="rId7"/>
    <sheet name="Druckverlust-2000-EN ISO 14163" sheetId="6" state="hidden" r:id="rId8"/>
    <sheet name="Gewichtsber" sheetId="11" state="hidden" r:id="rId9"/>
    <sheet name="Schall-Add." sheetId="7" state="hidden" r:id="rId10"/>
    <sheet name="Druckverlust-99_löschen" sheetId="5" state="hidden" r:id="rId11"/>
    <sheet name="Oktav-neu Kammer-Löschen" sheetId="3" state="hidden" r:id="rId12"/>
    <sheet name="Oktav-neu-löschen" sheetId="18" state="hidden" r:id="rId13"/>
    <sheet name="Preise" sheetId="13" state="hidden" r:id="rId14"/>
  </sheets>
  <externalReferences>
    <externalReference r:id="rId15"/>
  </externalReferences>
  <definedNames>
    <definedName name="_xlnm._FilterDatabase" localSheetId="10" hidden="1">'Druckverlust-99_löschen'!$A$10:$D$577</definedName>
    <definedName name="_xlnm._FilterDatabase" localSheetId="3" hidden="1">'Oktav-neu'!$A$47:$O$47</definedName>
    <definedName name="_xlnm._FilterDatabase" localSheetId="4" hidden="1">'Oktav-neu Kammerblech'!$A$47:$O$47</definedName>
    <definedName name="_xlnm._FilterDatabase" localSheetId="11" hidden="1">'Oktav-neu Kammer-Löschen'!$A$47:$K$551</definedName>
    <definedName name="_xlnm._FilterDatabase" localSheetId="5" hidden="1">'Oktav-neu Lochblech'!$A$47:$O$47</definedName>
    <definedName name="_xlnm._FilterDatabase" localSheetId="12" hidden="1">'Oktav-neu-löschen'!$A$47:$O$47</definedName>
    <definedName name="_xlnm._FilterDatabase" localSheetId="0" hidden="1">'SD-BER'!#REF!</definedName>
    <definedName name="_xlnm._FilterDatabase" localSheetId="6" hidden="1">Ström.rauschen!$C$2:$K$11</definedName>
    <definedName name="ABC" localSheetId="12">INDIRECT(#REF!)</definedName>
    <definedName name="ABC">INDIRECT(#REF!)</definedName>
    <definedName name="Bauart" localSheetId="12">INDIRECT(#REF!)</definedName>
    <definedName name="Bauart">INDIRECT(#REF!)</definedName>
    <definedName name="BCD">INDIRECT("Tabelle4!B"&amp;Tabelle4!$E$9)</definedName>
    <definedName name="Bild">'SD-BER'!$Y$16</definedName>
    <definedName name="Bild_LDK">INDIRECT('SD-BER'!$Y$16)</definedName>
    <definedName name="bild1">INDIRECT("Tabelle1!B"&amp;[1]Tabelle1!$E$4)</definedName>
    <definedName name="_xlnm.Database">'SD-BER'!$U$160:$X$246</definedName>
    <definedName name="dfgh">'SD-BER'!$X$4</definedName>
    <definedName name="_xlnm.Print_Area" localSheetId="2">Immission!$A$1:$O$72</definedName>
    <definedName name="_xlnm.Print_Area" localSheetId="13">Preise!$A$1:$L$760</definedName>
    <definedName name="_xlnm.Print_Area" localSheetId="9">'Schall-Add.'!$B$2:$J$21</definedName>
    <definedName name="_xlnm.Print_Area" localSheetId="0">'SD-BER'!$A$1:$P$89</definedName>
    <definedName name="Kulisse" localSheetId="12">INDIRECT(#REF!)</definedName>
    <definedName name="Kulisse">INDIRECT(#REF!)</definedName>
    <definedName name="Kulissentyp">'SD-BER'!$G$16</definedName>
    <definedName name="LDK_Bild">'SD-BER'!$Y$16</definedName>
    <definedName name="Matrix_SDK" localSheetId="12">'Oktav-neu-löschen'!$A$47:$L$1883</definedName>
    <definedName name="Matrix_SDK">'Oktav-neu'!$A$47:$L$1883</definedName>
    <definedName name="Matrix_SDK_K">'Oktav-neu Kammerblech'!$A$47:$L$1883</definedName>
    <definedName name="Matrix_SDK_L">'Oktav-neu Lochblech'!$A$47:$L$1883</definedName>
    <definedName name="Matrix_Stroemungsrauschen">Ström.rauschen!$C$2:$K$11</definedName>
    <definedName name="SDK">'SD-BER'!$G$18</definedName>
    <definedName name="_xlnm.Criteria" localSheetId="3">'Oktav-neu'!$B$25:$D$26</definedName>
    <definedName name="_xlnm.Criteria" localSheetId="4">'Oktav-neu Kammerblech'!$B$25:$D$26</definedName>
    <definedName name="_xlnm.Criteria" localSheetId="11">'Oktav-neu Kammer-Löschen'!$A$25:$C$26</definedName>
    <definedName name="_xlnm.Criteria" localSheetId="5">'Oktav-neu Lochblech'!$B$25:$D$26</definedName>
    <definedName name="_xlnm.Criteria" localSheetId="12">'Oktav-neu-löschen'!$B$25:$D$26</definedName>
    <definedName name="_xlnm.Criteria">Ström.rauschen!$C$16:$C$17</definedName>
    <definedName name="Z_1C4B7030_F349_418C_BDB4_62C0F7CCC2D8_.wvu.FilterData" localSheetId="10" hidden="1">'Druckverlust-99_löschen'!$A$10:$D$577</definedName>
    <definedName name="Z_1C4B7030_F349_418C_BDB4_62C0F7CCC2D8_.wvu.FilterData" localSheetId="3" hidden="1">'Oktav-neu'!$B$47:$L$1883</definedName>
    <definedName name="Z_1C4B7030_F349_418C_BDB4_62C0F7CCC2D8_.wvu.FilterData" localSheetId="4" hidden="1">'Oktav-neu Kammerblech'!$B$47:$L$1883</definedName>
    <definedName name="Z_1C4B7030_F349_418C_BDB4_62C0F7CCC2D8_.wvu.FilterData" localSheetId="11" hidden="1">'Oktav-neu Kammer-Löschen'!$A$47:$K$551</definedName>
    <definedName name="Z_1C4B7030_F349_418C_BDB4_62C0F7CCC2D8_.wvu.FilterData" localSheetId="5" hidden="1">'Oktav-neu Lochblech'!$B$47:$L$1883</definedName>
    <definedName name="Z_1C4B7030_F349_418C_BDB4_62C0F7CCC2D8_.wvu.FilterData" localSheetId="12" hidden="1">'Oktav-neu-löschen'!$B$47:$L$1883</definedName>
    <definedName name="Z_1C4B7030_F349_418C_BDB4_62C0F7CCC2D8_.wvu.FilterData" localSheetId="0" hidden="1">'SD-BER'!#REF!</definedName>
    <definedName name="Z_1C4B7030_F349_418C_BDB4_62C0F7CCC2D8_.wvu.FilterData" localSheetId="6" hidden="1">Ström.rauschen!$C$2:$K$11</definedName>
    <definedName name="Z_1C4B7030_F349_418C_BDB4_62C0F7CCC2D8_.wvu.PrintArea" localSheetId="9" hidden="1">'Schall-Add.'!$B$2:$J$21</definedName>
    <definedName name="Z_1C4B7030_F349_418C_BDB4_62C0F7CCC2D8_.wvu.PrintArea" localSheetId="0" hidden="1">'SD-BER'!$A$1:$P$89</definedName>
    <definedName name="Z_1C4B7030_F349_418C_BDB4_62C0F7CCC2D8_.wvu.Rows" localSheetId="9" hidden="1">'Schall-Add.'!$9:$16,'Schall-Add.'!$21:$21</definedName>
    <definedName name="Z_C6286C7A_02D7_4CAE_AC51_02B1EFEA8251_.wvu.Cols" localSheetId="10" hidden="1">'Druckverlust-99_löschen'!$A:$L</definedName>
    <definedName name="Z_C6286C7A_02D7_4CAE_AC51_02B1EFEA8251_.wvu.Cols" localSheetId="6" hidden="1">Ström.rauschen!$A:$M</definedName>
    <definedName name="Z_C6286C7A_02D7_4CAE_AC51_02B1EFEA8251_.wvu.FilterData" localSheetId="10" hidden="1">'Druckverlust-99_löschen'!$A$10:$D$577</definedName>
    <definedName name="Z_C6286C7A_02D7_4CAE_AC51_02B1EFEA8251_.wvu.FilterData" localSheetId="3" hidden="1">'Oktav-neu'!$B$47:$L$1082</definedName>
    <definedName name="Z_C6286C7A_02D7_4CAE_AC51_02B1EFEA8251_.wvu.FilterData" localSheetId="4" hidden="1">'Oktav-neu Kammerblech'!$B$47:$L$1082</definedName>
    <definedName name="Z_C6286C7A_02D7_4CAE_AC51_02B1EFEA8251_.wvu.FilterData" localSheetId="11" hidden="1">'Oktav-neu Kammer-Löschen'!$A$47:$K$551</definedName>
    <definedName name="Z_C6286C7A_02D7_4CAE_AC51_02B1EFEA8251_.wvu.FilterData" localSheetId="5" hidden="1">'Oktav-neu Lochblech'!$B$47:$L$1082</definedName>
    <definedName name="Z_C6286C7A_02D7_4CAE_AC51_02B1EFEA8251_.wvu.FilterData" localSheetId="12" hidden="1">'Oktav-neu-löschen'!$B$47:$L$1082</definedName>
    <definedName name="Z_C6286C7A_02D7_4CAE_AC51_02B1EFEA8251_.wvu.FilterData" localSheetId="0" hidden="1">'SD-BER'!$R$160:$AB$172</definedName>
    <definedName name="Z_C6286C7A_02D7_4CAE_AC51_02B1EFEA8251_.wvu.FilterData" localSheetId="6" hidden="1">Ström.rauschen!$B$28:$C$36</definedName>
    <definedName name="Z_C6286C7A_02D7_4CAE_AC51_02B1EFEA8251_.wvu.PrintArea" localSheetId="9" hidden="1">'Schall-Add.'!$B$2:$J$21</definedName>
    <definedName name="Z_C6286C7A_02D7_4CAE_AC51_02B1EFEA8251_.wvu.PrintArea" localSheetId="0" hidden="1">'SD-BER'!$B$1:$O$90</definedName>
    <definedName name="Z_C6286C7A_02D7_4CAE_AC51_02B1EFEA8251_.wvu.Rows" localSheetId="7" hidden="1">'Druckverlust-2000-EN ISO 14163'!$12:$15,'Druckverlust-2000-EN ISO 14163'!#REF!,'Druckverlust-2000-EN ISO 14163'!#REF!</definedName>
    <definedName name="Z_C6286C7A_02D7_4CAE_AC51_02B1EFEA8251_.wvu.Rows" localSheetId="9" hidden="1">'Schall-Add.'!$9:$16,'Schall-Add.'!$21:$21</definedName>
    <definedName name="Z_C6286C7A_02D7_4CAE_AC51_02B1EFEA8251_.wvu.Rows" localSheetId="0" hidden="1">'SD-BER'!$96:$562</definedName>
    <definedName name="_xlnm.Extract" localSheetId="10">'Druckverlust-99_löschen'!$A$3:$D$4</definedName>
    <definedName name="_xlnm.Extract" localSheetId="3">'Oktav-neu'!$B$28:$L$29</definedName>
    <definedName name="_xlnm.Extract" localSheetId="4">'Oktav-neu Kammerblech'!$B$28:$L$29</definedName>
    <definedName name="_xlnm.Extract" localSheetId="11">'Oktav-neu Kammer-Löschen'!$A$28:$K$29</definedName>
    <definedName name="_xlnm.Extract" localSheetId="5">'Oktav-neu Lochblech'!$B$28:$L$29</definedName>
    <definedName name="_xlnm.Extract" localSheetId="12">'Oktav-neu-löschen'!$B$28:$L$29</definedName>
    <definedName name="_xlnm.Extract" localSheetId="0">'SD-BER'!$R$136:$AB$137</definedName>
    <definedName name="_xlnm.Extract" localSheetId="6">Ström.rauschen!$C$20:$K$21</definedName>
  </definedNames>
  <calcPr calcId="162913"/>
  <customWorkbookViews>
    <customWorkbookView name="a-fragner - Persönliche Ansicht" guid="{C6286C7A-02D7-4CAE-AC51-02B1EFEA8251}" mergeInterval="0" personalView="1" xWindow="7" yWindow="29" windowWidth="1569" windowHeight="883" tabRatio="601" activeSheetId="1"/>
    <customWorkbookView name="w-passian - Persönliche Ansicht" guid="{1C4B7030-F349-418C-BDB4-62C0F7CCC2D8}" mergeInterval="0" personalView="1" maximized="1" xWindow="1" yWindow="1" windowWidth="1920" windowHeight="850" activeSheetId="1"/>
  </customWorkbookViews>
</workbook>
</file>

<file path=xl/calcChain.xml><?xml version="1.0" encoding="utf-8"?>
<calcChain xmlns="http://schemas.openxmlformats.org/spreadsheetml/2006/main">
  <c r="N40" i="1" l="1"/>
  <c r="B43" i="11" l="1"/>
  <c r="B53" i="11"/>
  <c r="B51" i="11"/>
  <c r="B5" i="6" l="1"/>
  <c r="H16" i="1" l="1"/>
  <c r="L932" i="9"/>
  <c r="K932" i="9"/>
  <c r="F932" i="9"/>
  <c r="E932" i="9"/>
  <c r="L898" i="9"/>
  <c r="K898" i="9"/>
  <c r="F898" i="9"/>
  <c r="E898" i="9"/>
  <c r="L864" i="9"/>
  <c r="K864" i="9"/>
  <c r="F864" i="9"/>
  <c r="E864" i="9"/>
  <c r="L830" i="9"/>
  <c r="K830" i="9"/>
  <c r="F830" i="9"/>
  <c r="E830" i="9"/>
  <c r="L796" i="9"/>
  <c r="K796" i="9"/>
  <c r="J796" i="9"/>
  <c r="G796" i="9"/>
  <c r="F796" i="9"/>
  <c r="E796" i="9"/>
  <c r="L762" i="9"/>
  <c r="K762" i="9"/>
  <c r="J762" i="9"/>
  <c r="I762" i="9"/>
  <c r="H762" i="9"/>
  <c r="G762" i="9"/>
  <c r="F762" i="9"/>
  <c r="E762" i="9"/>
  <c r="L728" i="9"/>
  <c r="K728" i="9"/>
  <c r="J728" i="9"/>
  <c r="I728" i="9"/>
  <c r="H728" i="9"/>
  <c r="G728" i="9"/>
  <c r="F728" i="9"/>
  <c r="E728" i="9"/>
  <c r="L694" i="9"/>
  <c r="K694" i="9"/>
  <c r="J694" i="9"/>
  <c r="I694" i="9"/>
  <c r="H694" i="9"/>
  <c r="G694" i="9"/>
  <c r="F694" i="9"/>
  <c r="E694" i="9"/>
  <c r="L660" i="9"/>
  <c r="K660" i="9"/>
  <c r="J660" i="9"/>
  <c r="I660" i="9"/>
  <c r="H660" i="9"/>
  <c r="G660" i="9"/>
  <c r="F660" i="9"/>
  <c r="E660" i="9"/>
  <c r="L320" i="9"/>
  <c r="G320" i="9"/>
  <c r="F320" i="9"/>
  <c r="E320" i="9"/>
  <c r="L286" i="9"/>
  <c r="K286" i="9"/>
  <c r="G286" i="9"/>
  <c r="F286" i="9"/>
  <c r="E286" i="9"/>
  <c r="L252" i="9"/>
  <c r="K252" i="9"/>
  <c r="H252" i="9"/>
  <c r="G252" i="9"/>
  <c r="F252" i="9"/>
  <c r="E252" i="9"/>
  <c r="L218" i="9"/>
  <c r="K218" i="9"/>
  <c r="I218" i="9"/>
  <c r="H218" i="9"/>
  <c r="G218" i="9"/>
  <c r="F218" i="9"/>
  <c r="E218" i="9"/>
  <c r="L184" i="9"/>
  <c r="K184" i="9"/>
  <c r="I184" i="9"/>
  <c r="H184" i="9"/>
  <c r="G184" i="9"/>
  <c r="F184" i="9"/>
  <c r="E184" i="9"/>
  <c r="L150" i="9"/>
  <c r="K150" i="9"/>
  <c r="J150" i="9"/>
  <c r="I150" i="9"/>
  <c r="H150" i="9"/>
  <c r="G150" i="9"/>
  <c r="F150" i="9"/>
  <c r="E150" i="9"/>
  <c r="L116" i="9"/>
  <c r="K116" i="9"/>
  <c r="J116" i="9"/>
  <c r="I116" i="9"/>
  <c r="H116" i="9"/>
  <c r="G116" i="9"/>
  <c r="F116" i="9"/>
  <c r="E116" i="9"/>
  <c r="L82" i="9"/>
  <c r="K82" i="9"/>
  <c r="J82" i="9"/>
  <c r="I82" i="9"/>
  <c r="H82" i="9"/>
  <c r="G82" i="9"/>
  <c r="F82" i="9"/>
  <c r="E82" i="9"/>
  <c r="L48" i="9"/>
  <c r="K48" i="9"/>
  <c r="J48" i="9"/>
  <c r="I48" i="9"/>
  <c r="H48" i="9"/>
  <c r="G48" i="9"/>
  <c r="F48" i="9"/>
  <c r="E48" i="9"/>
  <c r="H18" i="1" l="1"/>
  <c r="J46" i="1" l="1"/>
  <c r="J48" i="1"/>
  <c r="B5" i="9" l="1"/>
  <c r="B2" i="2"/>
  <c r="B5" i="2"/>
  <c r="G40" i="1" l="1"/>
  <c r="A1883" i="18" l="1"/>
  <c r="A1882" i="18"/>
  <c r="A1881" i="18"/>
  <c r="A1880" i="18"/>
  <c r="A1879" i="18"/>
  <c r="A1878" i="18"/>
  <c r="A1877" i="18"/>
  <c r="A1876" i="18"/>
  <c r="A1875" i="18"/>
  <c r="A1874" i="18"/>
  <c r="A1873" i="18"/>
  <c r="A1872" i="18"/>
  <c r="A1871" i="18"/>
  <c r="A1870" i="18"/>
  <c r="A1869" i="18"/>
  <c r="A1868" i="18"/>
  <c r="A1867" i="18"/>
  <c r="A1866" i="18"/>
  <c r="A1865" i="18"/>
  <c r="A1864" i="18"/>
  <c r="A1863" i="18"/>
  <c r="A1862" i="18"/>
  <c r="A1861" i="18"/>
  <c r="A1860" i="18"/>
  <c r="A1859" i="18"/>
  <c r="A1858" i="18"/>
  <c r="A1857" i="18"/>
  <c r="A1856" i="18"/>
  <c r="A1855" i="18"/>
  <c r="A1854" i="18"/>
  <c r="A1853" i="18"/>
  <c r="A1852" i="18"/>
  <c r="A1851" i="18"/>
  <c r="A1850" i="18"/>
  <c r="A1849" i="18"/>
  <c r="A1848" i="18"/>
  <c r="A1847" i="18"/>
  <c r="A1846" i="18"/>
  <c r="A1845" i="18"/>
  <c r="A1844" i="18"/>
  <c r="A1843" i="18"/>
  <c r="A1842" i="18"/>
  <c r="A1841" i="18"/>
  <c r="A1840" i="18"/>
  <c r="A1839" i="18"/>
  <c r="A1838" i="18"/>
  <c r="A1837" i="18"/>
  <c r="A1836" i="18"/>
  <c r="A1835" i="18"/>
  <c r="A1834" i="18"/>
  <c r="A1833" i="18"/>
  <c r="A1832" i="18"/>
  <c r="A1831" i="18"/>
  <c r="A1830" i="18"/>
  <c r="A1829" i="18"/>
  <c r="A1828" i="18"/>
  <c r="A1827" i="18"/>
  <c r="A1826" i="18"/>
  <c r="A1825" i="18"/>
  <c r="A1824" i="18"/>
  <c r="A1823" i="18"/>
  <c r="A1822" i="18"/>
  <c r="A1821" i="18"/>
  <c r="A1820" i="18"/>
  <c r="A1819" i="18"/>
  <c r="A1818" i="18"/>
  <c r="A1817" i="18"/>
  <c r="A1816" i="18"/>
  <c r="A1815" i="18"/>
  <c r="A1814" i="18"/>
  <c r="A1813" i="18"/>
  <c r="A1812" i="18"/>
  <c r="A1811" i="18"/>
  <c r="A1810" i="18"/>
  <c r="A1809" i="18"/>
  <c r="A1808" i="18"/>
  <c r="A1807" i="18"/>
  <c r="A1806" i="18"/>
  <c r="A1805" i="18"/>
  <c r="A1804" i="18"/>
  <c r="A1803" i="18"/>
  <c r="A1802" i="18"/>
  <c r="A1801" i="18"/>
  <c r="A1800" i="18"/>
  <c r="A1799" i="18"/>
  <c r="A1798" i="18"/>
  <c r="A1797" i="18"/>
  <c r="A1796" i="18"/>
  <c r="A1795" i="18"/>
  <c r="A1794" i="18"/>
  <c r="A1793" i="18"/>
  <c r="A1792" i="18"/>
  <c r="A1791" i="18"/>
  <c r="A1790" i="18"/>
  <c r="A1789" i="18"/>
  <c r="A1788" i="18"/>
  <c r="A1787" i="18"/>
  <c r="A1786" i="18"/>
  <c r="A1785" i="18"/>
  <c r="A1784" i="18"/>
  <c r="A1783" i="18"/>
  <c r="A1782" i="18"/>
  <c r="A1781" i="18"/>
  <c r="A1780" i="18"/>
  <c r="A1779" i="18"/>
  <c r="A1778" i="18"/>
  <c r="A1777" i="18"/>
  <c r="A1776" i="18"/>
  <c r="A1775" i="18"/>
  <c r="A1774" i="18"/>
  <c r="A1773" i="18"/>
  <c r="A1772" i="18"/>
  <c r="A1771" i="18"/>
  <c r="A1770" i="18"/>
  <c r="A1769" i="18"/>
  <c r="A1768" i="18"/>
  <c r="A1767" i="18"/>
  <c r="A1766" i="18"/>
  <c r="A1765" i="18"/>
  <c r="A1764" i="18"/>
  <c r="A1763" i="18"/>
  <c r="A1762" i="18"/>
  <c r="A1761" i="18"/>
  <c r="A1760" i="18"/>
  <c r="A1759" i="18"/>
  <c r="A1758" i="18"/>
  <c r="A1757" i="18"/>
  <c r="A1756" i="18"/>
  <c r="A1755" i="18"/>
  <c r="A1754" i="18"/>
  <c r="A1753" i="18"/>
  <c r="A1752" i="18"/>
  <c r="A1751" i="18"/>
  <c r="A1750" i="18"/>
  <c r="A1749" i="18"/>
  <c r="A1748" i="18"/>
  <c r="A1747" i="18"/>
  <c r="A1746" i="18"/>
  <c r="A1745" i="18"/>
  <c r="A1744" i="18"/>
  <c r="A1743" i="18"/>
  <c r="A1742" i="18"/>
  <c r="A1741" i="18"/>
  <c r="A1740" i="18"/>
  <c r="A1739" i="18"/>
  <c r="A1738" i="18"/>
  <c r="A1737" i="18"/>
  <c r="A1736" i="18"/>
  <c r="A1735" i="18"/>
  <c r="A1734" i="18"/>
  <c r="A1733" i="18"/>
  <c r="A1732" i="18"/>
  <c r="A1731" i="18"/>
  <c r="A1730" i="18"/>
  <c r="A1729" i="18"/>
  <c r="A1728" i="18"/>
  <c r="A1727" i="18"/>
  <c r="A1726" i="18"/>
  <c r="A1725" i="18"/>
  <c r="A1724" i="18"/>
  <c r="A1723" i="18"/>
  <c r="A1722" i="18"/>
  <c r="A1721" i="18"/>
  <c r="A1720" i="18"/>
  <c r="A1719" i="18"/>
  <c r="A1718" i="18"/>
  <c r="A1717" i="18"/>
  <c r="A1716" i="18"/>
  <c r="A1715" i="18"/>
  <c r="A1714" i="18"/>
  <c r="A1713" i="18"/>
  <c r="A1712" i="18"/>
  <c r="A1711" i="18"/>
  <c r="A1710" i="18"/>
  <c r="A1709" i="18"/>
  <c r="A1708" i="18"/>
  <c r="A1707" i="18"/>
  <c r="A1706" i="18"/>
  <c r="A1705" i="18"/>
  <c r="A1704" i="18"/>
  <c r="A1703" i="18"/>
  <c r="A1702" i="18"/>
  <c r="A1701" i="18"/>
  <c r="A1700" i="18"/>
  <c r="A1699" i="18"/>
  <c r="A1698" i="18"/>
  <c r="A1697" i="18"/>
  <c r="A1696" i="18"/>
  <c r="A1695" i="18"/>
  <c r="A1694" i="18"/>
  <c r="A1693" i="18"/>
  <c r="A1692" i="18"/>
  <c r="A1691" i="18"/>
  <c r="A1690" i="18"/>
  <c r="A1689" i="18"/>
  <c r="A1688" i="18"/>
  <c r="A1687" i="18"/>
  <c r="A1686" i="18"/>
  <c r="A1685" i="18"/>
  <c r="A1684" i="18"/>
  <c r="A1683" i="18"/>
  <c r="A1682" i="18"/>
  <c r="A1681" i="18"/>
  <c r="A1680" i="18"/>
  <c r="A1679" i="18"/>
  <c r="A1678" i="18"/>
  <c r="A1677" i="18"/>
  <c r="A1676" i="18"/>
  <c r="A1675" i="18"/>
  <c r="A1674" i="18"/>
  <c r="A1673" i="18"/>
  <c r="A1672" i="18"/>
  <c r="A1671" i="18"/>
  <c r="A1670" i="18"/>
  <c r="A1669" i="18"/>
  <c r="A1668" i="18"/>
  <c r="A1667" i="18"/>
  <c r="A1666" i="18"/>
  <c r="A1665" i="18"/>
  <c r="A1664" i="18"/>
  <c r="A1663" i="18"/>
  <c r="A1662" i="18"/>
  <c r="A1661" i="18"/>
  <c r="A1660" i="18"/>
  <c r="A1659" i="18"/>
  <c r="A1658" i="18"/>
  <c r="A1657" i="18"/>
  <c r="A1656" i="18"/>
  <c r="A1655" i="18"/>
  <c r="A1654" i="18"/>
  <c r="A1653" i="18"/>
  <c r="A1652" i="18"/>
  <c r="A1651" i="18"/>
  <c r="A1650" i="18"/>
  <c r="A1649" i="18"/>
  <c r="A1648" i="18"/>
  <c r="A1647" i="18"/>
  <c r="A1646" i="18"/>
  <c r="A1645" i="18"/>
  <c r="A1644" i="18"/>
  <c r="A1643" i="18"/>
  <c r="A1642" i="18"/>
  <c r="A1641" i="18"/>
  <c r="A1640" i="18"/>
  <c r="A1639" i="18"/>
  <c r="A1638" i="18"/>
  <c r="A1637" i="18"/>
  <c r="A1636" i="18"/>
  <c r="A1635" i="18"/>
  <c r="A1634" i="18"/>
  <c r="A1633" i="18"/>
  <c r="A1632" i="18"/>
  <c r="A1631" i="18"/>
  <c r="A1630" i="18"/>
  <c r="A1629" i="18"/>
  <c r="A1628" i="18"/>
  <c r="A1627" i="18"/>
  <c r="A1626" i="18"/>
  <c r="A1625" i="18"/>
  <c r="A1624" i="18"/>
  <c r="A1623" i="18"/>
  <c r="A1622" i="18"/>
  <c r="A1621" i="18"/>
  <c r="A1620" i="18"/>
  <c r="A1619" i="18"/>
  <c r="A1618" i="18"/>
  <c r="A1617" i="18"/>
  <c r="A1616" i="18"/>
  <c r="A1615" i="18"/>
  <c r="A1614" i="18"/>
  <c r="A1613" i="18"/>
  <c r="A1612" i="18"/>
  <c r="A1611" i="18"/>
  <c r="A1610" i="18"/>
  <c r="A1609" i="18"/>
  <c r="A1608" i="18"/>
  <c r="A1607" i="18"/>
  <c r="A1606" i="18"/>
  <c r="A1605" i="18"/>
  <c r="A1604" i="18"/>
  <c r="A1603" i="18"/>
  <c r="A1602" i="18"/>
  <c r="A1601" i="18"/>
  <c r="A1600" i="18"/>
  <c r="A1599" i="18"/>
  <c r="A1598" i="18"/>
  <c r="A1597" i="18"/>
  <c r="A1596" i="18"/>
  <c r="A1595" i="18"/>
  <c r="A1594" i="18"/>
  <c r="A1593" i="18"/>
  <c r="A1592" i="18"/>
  <c r="A1591" i="18"/>
  <c r="A1590" i="18"/>
  <c r="A1589" i="18"/>
  <c r="A1588" i="18"/>
  <c r="A1587" i="18"/>
  <c r="A1586" i="18"/>
  <c r="A1585" i="18"/>
  <c r="A1584" i="18"/>
  <c r="A1583" i="18"/>
  <c r="A1582" i="18"/>
  <c r="A1581" i="18"/>
  <c r="A1580" i="18"/>
  <c r="A1579" i="18"/>
  <c r="A1578" i="18"/>
  <c r="A1577" i="18"/>
  <c r="A1576" i="18"/>
  <c r="A1575" i="18"/>
  <c r="A1574" i="18"/>
  <c r="A1573" i="18"/>
  <c r="A1572" i="18"/>
  <c r="A1571" i="18"/>
  <c r="A1570" i="18"/>
  <c r="A1569" i="18"/>
  <c r="A1568" i="18"/>
  <c r="A1567" i="18"/>
  <c r="A1566" i="18"/>
  <c r="A1565" i="18"/>
  <c r="A1564" i="18"/>
  <c r="A1563" i="18"/>
  <c r="A1562" i="18"/>
  <c r="A1561" i="18"/>
  <c r="A1560" i="18"/>
  <c r="A1559" i="18"/>
  <c r="A1558" i="18"/>
  <c r="A1557" i="18"/>
  <c r="A1556" i="18"/>
  <c r="A1555" i="18"/>
  <c r="A1554" i="18"/>
  <c r="A1553" i="18"/>
  <c r="A1552" i="18"/>
  <c r="A1551" i="18"/>
  <c r="A1550" i="18"/>
  <c r="A1549" i="18"/>
  <c r="A1548" i="18"/>
  <c r="A1547" i="18"/>
  <c r="A1546" i="18"/>
  <c r="A1545" i="18"/>
  <c r="A1544" i="18"/>
  <c r="A1543" i="18"/>
  <c r="A1542" i="18"/>
  <c r="A1541" i="18"/>
  <c r="A1540" i="18"/>
  <c r="A1539" i="18"/>
  <c r="A1538" i="18"/>
  <c r="A1537" i="18"/>
  <c r="A1536" i="18"/>
  <c r="A1535" i="18"/>
  <c r="A1534" i="18"/>
  <c r="A1533" i="18"/>
  <c r="A1532" i="18"/>
  <c r="A1531" i="18"/>
  <c r="A1530" i="18"/>
  <c r="A1529" i="18"/>
  <c r="A1528" i="18"/>
  <c r="A1527" i="18"/>
  <c r="A1526" i="18"/>
  <c r="A1525" i="18"/>
  <c r="A1524" i="18"/>
  <c r="A1523" i="18"/>
  <c r="A1522" i="18"/>
  <c r="A1521" i="18"/>
  <c r="A1520" i="18"/>
  <c r="A1519" i="18"/>
  <c r="A1518" i="18"/>
  <c r="A1517" i="18"/>
  <c r="A1516" i="18"/>
  <c r="A1515" i="18"/>
  <c r="A1514" i="18"/>
  <c r="A1513" i="18"/>
  <c r="A1512" i="18"/>
  <c r="A1511" i="18"/>
  <c r="A1510" i="18"/>
  <c r="A1509" i="18"/>
  <c r="A1508" i="18"/>
  <c r="A1507" i="18"/>
  <c r="A1506" i="18"/>
  <c r="A1505" i="18"/>
  <c r="A1504" i="18"/>
  <c r="A1503" i="18"/>
  <c r="A1502" i="18"/>
  <c r="A1501" i="18"/>
  <c r="A1500" i="18"/>
  <c r="A1499" i="18"/>
  <c r="A1498" i="18"/>
  <c r="A1497" i="18"/>
  <c r="A1496" i="18"/>
  <c r="A1495" i="18"/>
  <c r="A1494" i="18"/>
  <c r="A1493" i="18"/>
  <c r="A1492" i="18"/>
  <c r="A1491" i="18"/>
  <c r="A1490" i="18"/>
  <c r="A1489" i="18"/>
  <c r="A1488" i="18"/>
  <c r="A1487" i="18"/>
  <c r="A1486" i="18"/>
  <c r="A1485" i="18"/>
  <c r="A1484" i="18"/>
  <c r="A1483" i="18"/>
  <c r="A1482" i="18"/>
  <c r="A1481" i="18"/>
  <c r="A1480" i="18"/>
  <c r="A1479" i="18"/>
  <c r="A1478" i="18"/>
  <c r="A1477" i="18"/>
  <c r="A1476" i="18"/>
  <c r="A1475" i="18"/>
  <c r="A1474" i="18"/>
  <c r="A1473" i="18"/>
  <c r="A1472" i="18"/>
  <c r="A1471" i="18"/>
  <c r="A1470" i="18"/>
  <c r="A1469" i="18"/>
  <c r="A1468" i="18"/>
  <c r="A1467" i="18"/>
  <c r="A1466" i="18"/>
  <c r="A1465" i="18"/>
  <c r="A1464" i="18"/>
  <c r="A1463" i="18"/>
  <c r="A1462" i="18"/>
  <c r="A1461" i="18"/>
  <c r="A1460" i="18"/>
  <c r="A1459" i="18"/>
  <c r="A1458" i="18"/>
  <c r="A1457" i="18"/>
  <c r="A1456" i="18"/>
  <c r="A1455" i="18"/>
  <c r="A1454" i="18"/>
  <c r="A1453" i="18"/>
  <c r="A1452" i="18"/>
  <c r="A1451" i="18"/>
  <c r="A1450" i="18"/>
  <c r="A1449" i="18"/>
  <c r="A1448" i="18"/>
  <c r="A1447" i="18"/>
  <c r="A1446" i="18"/>
  <c r="A1445" i="18"/>
  <c r="A1444" i="18"/>
  <c r="A1443" i="18"/>
  <c r="A1442" i="18"/>
  <c r="A1441" i="18"/>
  <c r="A1440" i="18"/>
  <c r="A1439" i="18"/>
  <c r="A1438" i="18"/>
  <c r="A1437" i="18"/>
  <c r="A1436" i="18"/>
  <c r="A1435" i="18"/>
  <c r="A1434" i="18"/>
  <c r="A1433" i="18"/>
  <c r="A1432" i="18"/>
  <c r="A1431" i="18"/>
  <c r="A1430" i="18"/>
  <c r="A1429" i="18"/>
  <c r="A1428" i="18"/>
  <c r="A1427" i="18"/>
  <c r="A1426" i="18"/>
  <c r="A1425" i="18"/>
  <c r="A1424" i="18"/>
  <c r="A1423" i="18"/>
  <c r="A1422" i="18"/>
  <c r="A1421" i="18"/>
  <c r="A1420" i="18"/>
  <c r="A1419" i="18"/>
  <c r="A1418" i="18"/>
  <c r="A1417" i="18"/>
  <c r="A1416" i="18"/>
  <c r="A1415" i="18"/>
  <c r="A1414" i="18"/>
  <c r="A1413" i="18"/>
  <c r="A1412" i="18"/>
  <c r="A1411" i="18"/>
  <c r="A1410" i="18"/>
  <c r="A1409" i="18"/>
  <c r="A1408" i="18"/>
  <c r="A1407" i="18"/>
  <c r="A1406" i="18"/>
  <c r="A1405" i="18"/>
  <c r="A1404" i="18"/>
  <c r="A1403" i="18"/>
  <c r="A1402" i="18"/>
  <c r="A1401" i="18"/>
  <c r="A1400" i="18"/>
  <c r="A1399" i="18"/>
  <c r="A1398" i="18"/>
  <c r="A1397" i="18"/>
  <c r="A1396" i="18"/>
  <c r="A1395" i="18"/>
  <c r="A1394" i="18"/>
  <c r="A1393" i="18"/>
  <c r="A1392" i="18"/>
  <c r="A1391" i="18"/>
  <c r="A1390" i="18"/>
  <c r="A1389" i="18"/>
  <c r="A1388" i="18"/>
  <c r="A1387" i="18"/>
  <c r="A1386" i="18"/>
  <c r="A1385" i="18"/>
  <c r="A1384" i="18"/>
  <c r="A1383" i="18"/>
  <c r="A1382" i="18"/>
  <c r="A1381" i="18"/>
  <c r="A1380" i="18"/>
  <c r="A1379" i="18"/>
  <c r="A1378" i="18"/>
  <c r="A1377" i="18"/>
  <c r="A1376" i="18"/>
  <c r="A1375" i="18"/>
  <c r="A1374" i="18"/>
  <c r="A1373" i="18"/>
  <c r="A1372" i="18"/>
  <c r="A1371" i="18"/>
  <c r="A1370" i="18"/>
  <c r="A1369" i="18"/>
  <c r="A1368" i="18"/>
  <c r="A1367" i="18"/>
  <c r="A1366" i="18"/>
  <c r="A1365" i="18"/>
  <c r="A1364" i="18"/>
  <c r="A1363" i="18"/>
  <c r="A1362" i="18"/>
  <c r="A1361" i="18"/>
  <c r="A1360" i="18"/>
  <c r="A1359" i="18"/>
  <c r="A1358" i="18"/>
  <c r="A1357" i="18"/>
  <c r="A1356" i="18"/>
  <c r="A1355" i="18"/>
  <c r="A1354" i="18"/>
  <c r="A1353" i="18"/>
  <c r="A1352" i="18"/>
  <c r="A1351" i="18"/>
  <c r="A1350" i="18"/>
  <c r="A1349" i="18"/>
  <c r="A1348" i="18"/>
  <c r="A1347" i="18"/>
  <c r="A1346" i="18"/>
  <c r="A1345" i="18"/>
  <c r="A1344" i="18"/>
  <c r="A1343" i="18"/>
  <c r="A1342" i="18"/>
  <c r="A1341" i="18"/>
  <c r="A1340" i="18"/>
  <c r="A1339" i="18"/>
  <c r="A1338" i="18"/>
  <c r="A1337" i="18"/>
  <c r="A1336" i="18"/>
  <c r="A1335" i="18"/>
  <c r="A1334" i="18"/>
  <c r="A1333" i="18"/>
  <c r="A1332" i="18"/>
  <c r="A1331" i="18"/>
  <c r="A1330" i="18"/>
  <c r="A1329" i="18"/>
  <c r="A1328" i="18"/>
  <c r="A1327" i="18"/>
  <c r="A1326" i="18"/>
  <c r="A1325" i="18"/>
  <c r="A1324" i="18"/>
  <c r="A1323" i="18"/>
  <c r="A1322" i="18"/>
  <c r="A1321" i="18"/>
  <c r="A1320" i="18"/>
  <c r="A1319" i="18"/>
  <c r="A1318" i="18"/>
  <c r="A1317" i="18"/>
  <c r="A1316" i="18"/>
  <c r="A1315" i="18"/>
  <c r="A1314" i="18"/>
  <c r="A1313" i="18"/>
  <c r="A1312" i="18"/>
  <c r="A1311" i="18"/>
  <c r="A1310" i="18"/>
  <c r="A1309" i="18"/>
  <c r="A1308" i="18"/>
  <c r="A1307" i="18"/>
  <c r="A1306" i="18"/>
  <c r="A1305" i="18"/>
  <c r="A1304" i="18"/>
  <c r="A1303" i="18"/>
  <c r="A1302" i="18"/>
  <c r="A1301" i="18"/>
  <c r="A1300" i="18"/>
  <c r="A1299" i="18"/>
  <c r="A1298" i="18"/>
  <c r="A1297" i="18"/>
  <c r="A1296" i="18"/>
  <c r="A1295" i="18"/>
  <c r="A1294" i="18"/>
  <c r="A1293" i="18"/>
  <c r="A1292" i="18"/>
  <c r="A1291" i="18"/>
  <c r="A1290" i="18"/>
  <c r="A1289" i="18"/>
  <c r="A1288" i="18"/>
  <c r="A1287" i="18"/>
  <c r="A1286" i="18"/>
  <c r="A1285" i="18"/>
  <c r="A1284" i="18"/>
  <c r="A1283" i="18"/>
  <c r="A1282" i="18"/>
  <c r="A1281" i="18"/>
  <c r="A1280" i="18"/>
  <c r="A1279" i="18"/>
  <c r="A1278" i="18"/>
  <c r="A1277" i="18"/>
  <c r="A1276" i="18"/>
  <c r="A1275" i="18"/>
  <c r="A1274" i="18"/>
  <c r="A1273" i="18"/>
  <c r="A1272" i="18"/>
  <c r="A1271" i="18"/>
  <c r="A1270" i="18"/>
  <c r="A1269" i="18"/>
  <c r="A1268" i="18"/>
  <c r="A1267" i="18"/>
  <c r="A1266" i="18"/>
  <c r="A1265" i="18"/>
  <c r="A1264" i="18"/>
  <c r="A1263" i="18"/>
  <c r="A1262" i="18"/>
  <c r="A1261" i="18"/>
  <c r="A1260" i="18"/>
  <c r="A1259" i="18"/>
  <c r="A1258" i="18"/>
  <c r="A1257" i="18"/>
  <c r="A1256" i="18"/>
  <c r="A1255" i="18"/>
  <c r="A1254" i="18"/>
  <c r="A1253" i="18"/>
  <c r="A1252" i="18"/>
  <c r="A1251" i="18"/>
  <c r="A1250" i="18"/>
  <c r="A1249" i="18"/>
  <c r="A1248" i="18"/>
  <c r="A1247" i="18"/>
  <c r="A1246" i="18"/>
  <c r="A1245" i="18"/>
  <c r="A1244" i="18"/>
  <c r="A1243" i="18"/>
  <c r="A1242" i="18"/>
  <c r="A1241" i="18"/>
  <c r="A1240" i="18"/>
  <c r="A1239" i="18"/>
  <c r="A1238" i="18"/>
  <c r="A1237" i="18"/>
  <c r="A1236" i="18"/>
  <c r="A1235" i="18"/>
  <c r="A1234" i="18"/>
  <c r="A1233" i="18"/>
  <c r="A1232" i="18"/>
  <c r="A1231" i="18"/>
  <c r="A1230" i="18"/>
  <c r="A1229" i="18"/>
  <c r="A1228" i="18"/>
  <c r="A1227" i="18"/>
  <c r="A1226" i="18"/>
  <c r="A1225" i="18"/>
  <c r="A1224" i="18"/>
  <c r="A1223" i="18"/>
  <c r="A1222" i="18"/>
  <c r="A1221" i="18"/>
  <c r="A1220" i="18"/>
  <c r="A1219" i="18"/>
  <c r="A1218" i="18"/>
  <c r="A1217" i="18"/>
  <c r="A1216" i="18"/>
  <c r="A1215" i="18"/>
  <c r="A1214" i="18"/>
  <c r="A1213" i="18"/>
  <c r="A1212" i="18"/>
  <c r="A1211" i="18"/>
  <c r="A1210" i="18"/>
  <c r="A1209" i="18"/>
  <c r="A1208" i="18"/>
  <c r="A1207" i="18"/>
  <c r="A1206" i="18"/>
  <c r="A1205" i="18"/>
  <c r="A1204" i="18"/>
  <c r="A1203" i="18"/>
  <c r="A1202" i="18"/>
  <c r="A1201" i="18"/>
  <c r="A1200" i="18"/>
  <c r="A1199" i="18"/>
  <c r="A1198" i="18"/>
  <c r="A1197" i="18"/>
  <c r="A1196" i="18"/>
  <c r="A1195" i="18"/>
  <c r="A1194" i="18"/>
  <c r="A1193" i="18"/>
  <c r="A1192" i="18"/>
  <c r="A1191" i="18"/>
  <c r="A1190" i="18"/>
  <c r="A1189" i="18"/>
  <c r="A1188" i="18"/>
  <c r="A1187" i="18"/>
  <c r="A1186" i="18"/>
  <c r="A1185" i="18"/>
  <c r="A1184" i="18"/>
  <c r="A1183" i="18"/>
  <c r="A1182" i="18"/>
  <c r="A1181" i="18"/>
  <c r="A1180" i="18"/>
  <c r="A1179" i="18"/>
  <c r="A1178" i="18"/>
  <c r="A1177" i="18"/>
  <c r="A1176" i="18"/>
  <c r="A1175" i="18"/>
  <c r="A1174" i="18"/>
  <c r="A1173" i="18"/>
  <c r="A1172" i="18"/>
  <c r="A1171" i="18"/>
  <c r="A1170" i="18"/>
  <c r="A1169" i="18"/>
  <c r="A1168" i="18"/>
  <c r="A1167" i="18"/>
  <c r="A1166" i="18"/>
  <c r="A1165" i="18"/>
  <c r="A1164" i="18"/>
  <c r="A1163" i="18"/>
  <c r="A1162" i="18"/>
  <c r="A1161" i="18"/>
  <c r="A1160" i="18"/>
  <c r="A1159" i="18"/>
  <c r="A1158" i="18"/>
  <c r="A1157" i="18"/>
  <c r="A1156" i="18"/>
  <c r="A1155" i="18"/>
  <c r="A1154" i="18"/>
  <c r="A1153" i="18"/>
  <c r="A1152" i="18"/>
  <c r="A1151" i="18"/>
  <c r="A1150" i="18"/>
  <c r="A1149" i="18"/>
  <c r="A1148" i="18"/>
  <c r="A1147" i="18"/>
  <c r="A1146" i="18"/>
  <c r="A1145" i="18"/>
  <c r="A1144" i="18"/>
  <c r="A1143" i="18"/>
  <c r="A1142" i="18"/>
  <c r="A1141" i="18"/>
  <c r="A1140" i="18"/>
  <c r="A1139" i="18"/>
  <c r="A1138" i="18"/>
  <c r="A1137" i="18"/>
  <c r="A1136" i="18"/>
  <c r="A1135" i="18"/>
  <c r="A1134" i="18"/>
  <c r="A1133" i="18"/>
  <c r="A1132" i="18"/>
  <c r="A1131" i="18"/>
  <c r="A1130" i="18"/>
  <c r="A1129" i="18"/>
  <c r="A1128" i="18"/>
  <c r="A1127" i="18"/>
  <c r="A1126" i="18"/>
  <c r="A1125" i="18"/>
  <c r="A1124" i="18"/>
  <c r="A1123" i="18"/>
  <c r="A1122" i="18"/>
  <c r="A1121" i="18"/>
  <c r="A1120" i="18"/>
  <c r="A1119" i="18"/>
  <c r="A1118" i="18"/>
  <c r="A1117" i="18"/>
  <c r="A1116" i="18"/>
  <c r="A1115" i="18"/>
  <c r="A1114" i="18"/>
  <c r="A1113" i="18"/>
  <c r="A1112" i="18"/>
  <c r="A1111" i="18"/>
  <c r="A1110" i="18"/>
  <c r="A1109" i="18"/>
  <c r="A1108" i="18"/>
  <c r="A1107" i="18"/>
  <c r="A1106" i="18"/>
  <c r="A1105" i="18"/>
  <c r="A1104" i="18"/>
  <c r="A1103" i="18"/>
  <c r="A1102" i="18"/>
  <c r="A1101" i="18"/>
  <c r="A1100" i="18"/>
  <c r="A1099" i="18"/>
  <c r="A1098" i="18"/>
  <c r="A1097" i="18"/>
  <c r="A1096" i="18"/>
  <c r="A1095" i="18"/>
  <c r="A1094" i="18"/>
  <c r="A1093" i="18"/>
  <c r="A1092" i="18"/>
  <c r="A1091" i="18"/>
  <c r="A1090" i="18"/>
  <c r="A1089" i="18"/>
  <c r="A1088" i="18"/>
  <c r="A1087" i="18"/>
  <c r="A1086" i="18"/>
  <c r="A1085" i="18"/>
  <c r="A1084" i="18"/>
  <c r="A1083" i="18"/>
  <c r="A1082" i="18"/>
  <c r="A1081" i="18"/>
  <c r="A1080" i="18"/>
  <c r="A1079" i="18"/>
  <c r="A1078" i="18"/>
  <c r="A1077" i="18"/>
  <c r="A1076" i="18"/>
  <c r="A1075" i="18"/>
  <c r="A1074" i="18"/>
  <c r="A1073" i="18"/>
  <c r="A1072" i="18"/>
  <c r="A1071" i="18"/>
  <c r="A1070" i="18"/>
  <c r="A1069" i="18"/>
  <c r="A1068" i="18"/>
  <c r="A1067" i="18"/>
  <c r="A1066" i="18"/>
  <c r="A1065" i="18"/>
  <c r="A1064" i="18"/>
  <c r="A1063" i="18"/>
  <c r="A1062" i="18"/>
  <c r="A1061" i="18"/>
  <c r="A1060" i="18"/>
  <c r="A1059" i="18"/>
  <c r="A1058" i="18"/>
  <c r="A1057" i="18"/>
  <c r="A1056" i="18"/>
  <c r="A1055" i="18"/>
  <c r="A1054" i="18"/>
  <c r="A1053" i="18"/>
  <c r="A1052" i="18"/>
  <c r="A1051" i="18"/>
  <c r="A1050" i="18"/>
  <c r="A1049" i="18"/>
  <c r="A1048" i="18"/>
  <c r="A1047" i="18"/>
  <c r="A1046" i="18"/>
  <c r="A1045" i="18"/>
  <c r="A1044" i="18"/>
  <c r="A1043" i="18"/>
  <c r="A1042" i="18"/>
  <c r="A1041" i="18"/>
  <c r="A1040" i="18"/>
  <c r="A1039" i="18"/>
  <c r="A1038" i="18"/>
  <c r="A1037" i="18"/>
  <c r="A1036" i="18"/>
  <c r="A1035" i="18"/>
  <c r="A1034" i="18"/>
  <c r="A1033" i="18"/>
  <c r="A1032" i="18"/>
  <c r="A1031" i="18"/>
  <c r="A1030" i="18"/>
  <c r="A1029" i="18"/>
  <c r="A1028" i="18"/>
  <c r="A1027" i="18"/>
  <c r="A1026" i="18"/>
  <c r="A1025" i="18"/>
  <c r="A1024" i="18"/>
  <c r="A1023" i="18"/>
  <c r="A1022" i="18"/>
  <c r="A1021" i="18"/>
  <c r="A1020" i="18"/>
  <c r="A1019" i="18"/>
  <c r="A1018" i="18"/>
  <c r="A1017" i="18"/>
  <c r="A1016" i="18"/>
  <c r="A1015" i="18"/>
  <c r="A1014" i="18"/>
  <c r="A1013" i="18"/>
  <c r="A1012" i="18"/>
  <c r="A1011" i="18"/>
  <c r="A1010" i="18"/>
  <c r="A1009" i="18"/>
  <c r="A1008" i="18"/>
  <c r="A1007" i="18"/>
  <c r="A1006" i="18"/>
  <c r="A1005" i="18"/>
  <c r="A1004" i="18"/>
  <c r="A1003" i="18"/>
  <c r="A1002" i="18"/>
  <c r="A1001" i="18"/>
  <c r="A1000" i="18"/>
  <c r="A999" i="18"/>
  <c r="A998" i="18"/>
  <c r="A997" i="18"/>
  <c r="A996" i="18"/>
  <c r="A995" i="18"/>
  <c r="A994" i="18"/>
  <c r="A993" i="18"/>
  <c r="A992" i="18"/>
  <c r="A991" i="18"/>
  <c r="A990" i="18"/>
  <c r="A989" i="18"/>
  <c r="A988" i="18"/>
  <c r="A987" i="18"/>
  <c r="A986" i="18"/>
  <c r="A985" i="18"/>
  <c r="A984" i="18"/>
  <c r="A983" i="18"/>
  <c r="A982" i="18"/>
  <c r="A981" i="18"/>
  <c r="A980" i="18"/>
  <c r="A979" i="18"/>
  <c r="A978" i="18"/>
  <c r="A977" i="18"/>
  <c r="A976" i="18"/>
  <c r="A975" i="18"/>
  <c r="A974" i="18"/>
  <c r="A973" i="18"/>
  <c r="A972" i="18"/>
  <c r="A971" i="18"/>
  <c r="A970" i="18"/>
  <c r="A969" i="18"/>
  <c r="A968" i="18"/>
  <c r="A967" i="18"/>
  <c r="A966" i="18"/>
  <c r="A965" i="18"/>
  <c r="A964" i="18"/>
  <c r="A963" i="18"/>
  <c r="A962" i="18"/>
  <c r="A961" i="18"/>
  <c r="A960" i="18"/>
  <c r="A959" i="18"/>
  <c r="A958" i="18"/>
  <c r="A957" i="18"/>
  <c r="A956" i="18"/>
  <c r="A955" i="18"/>
  <c r="A954" i="18"/>
  <c r="A953" i="18"/>
  <c r="A952" i="18"/>
  <c r="A951" i="18"/>
  <c r="A950" i="18"/>
  <c r="A949" i="18"/>
  <c r="A948" i="18"/>
  <c r="A947" i="18"/>
  <c r="A946" i="18"/>
  <c r="A945" i="18"/>
  <c r="A944" i="18"/>
  <c r="A943" i="18"/>
  <c r="A942" i="18"/>
  <c r="A941" i="18"/>
  <c r="A940" i="18"/>
  <c r="A939" i="18"/>
  <c r="A938" i="18"/>
  <c r="A937" i="18"/>
  <c r="A936" i="18"/>
  <c r="A935" i="18"/>
  <c r="A934" i="18"/>
  <c r="A933" i="18"/>
  <c r="A932" i="18"/>
  <c r="A931" i="18"/>
  <c r="A930" i="18"/>
  <c r="A929" i="18"/>
  <c r="A928" i="18"/>
  <c r="A927" i="18"/>
  <c r="A926" i="18"/>
  <c r="A925" i="18"/>
  <c r="A924" i="18"/>
  <c r="A923" i="18"/>
  <c r="A922" i="18"/>
  <c r="A921" i="18"/>
  <c r="A920" i="18"/>
  <c r="A919" i="18"/>
  <c r="A918" i="18"/>
  <c r="A917" i="18"/>
  <c r="A916" i="18"/>
  <c r="A915" i="18"/>
  <c r="A914" i="18"/>
  <c r="A913" i="18"/>
  <c r="A912" i="18"/>
  <c r="A911" i="18"/>
  <c r="A910" i="18"/>
  <c r="A909" i="18"/>
  <c r="A908" i="18"/>
  <c r="A907" i="18"/>
  <c r="A906" i="18"/>
  <c r="A905" i="18"/>
  <c r="A904" i="18"/>
  <c r="A903" i="18"/>
  <c r="A902" i="18"/>
  <c r="A901" i="18"/>
  <c r="A900" i="18"/>
  <c r="A899" i="18"/>
  <c r="A898" i="18"/>
  <c r="A897" i="18"/>
  <c r="A896" i="18"/>
  <c r="A895" i="18"/>
  <c r="A894" i="18"/>
  <c r="A893" i="18"/>
  <c r="A892" i="18"/>
  <c r="A891" i="18"/>
  <c r="A890" i="18"/>
  <c r="A889" i="18"/>
  <c r="A888" i="18"/>
  <c r="A887" i="18"/>
  <c r="A886" i="18"/>
  <c r="A885" i="18"/>
  <c r="A884" i="18"/>
  <c r="A883" i="18"/>
  <c r="A882" i="18"/>
  <c r="A881" i="18"/>
  <c r="A880" i="18"/>
  <c r="A879" i="18"/>
  <c r="A878" i="18"/>
  <c r="A877" i="18"/>
  <c r="A876" i="18"/>
  <c r="A875" i="18"/>
  <c r="A874" i="18"/>
  <c r="A873" i="18"/>
  <c r="A872" i="18"/>
  <c r="A871" i="18"/>
  <c r="A870" i="18"/>
  <c r="A869" i="18"/>
  <c r="A868" i="18"/>
  <c r="A867" i="18"/>
  <c r="A866" i="18"/>
  <c r="A865" i="18"/>
  <c r="A864" i="18"/>
  <c r="A863" i="18"/>
  <c r="A862" i="18"/>
  <c r="A861" i="18"/>
  <c r="A860" i="18"/>
  <c r="A859" i="18"/>
  <c r="A858" i="18"/>
  <c r="A857" i="18"/>
  <c r="A856" i="18"/>
  <c r="A855" i="18"/>
  <c r="A854" i="18"/>
  <c r="A853" i="18"/>
  <c r="A852" i="18"/>
  <c r="A851" i="18"/>
  <c r="A850" i="18"/>
  <c r="A849" i="18"/>
  <c r="A848" i="18"/>
  <c r="A847" i="18"/>
  <c r="A846" i="18"/>
  <c r="A845" i="18"/>
  <c r="A844" i="18"/>
  <c r="A843" i="18"/>
  <c r="A842" i="18"/>
  <c r="A841" i="18"/>
  <c r="A840" i="18"/>
  <c r="A839" i="18"/>
  <c r="A838" i="18"/>
  <c r="A837" i="18"/>
  <c r="A836" i="18"/>
  <c r="A835" i="18"/>
  <c r="A834" i="18"/>
  <c r="A833" i="18"/>
  <c r="A832" i="18"/>
  <c r="A831" i="18"/>
  <c r="A830" i="18"/>
  <c r="A829" i="18"/>
  <c r="A828" i="18"/>
  <c r="A827" i="18"/>
  <c r="A826" i="18"/>
  <c r="A825" i="18"/>
  <c r="A824" i="18"/>
  <c r="A823" i="18"/>
  <c r="A822" i="18"/>
  <c r="A821" i="18"/>
  <c r="A820" i="18"/>
  <c r="A819" i="18"/>
  <c r="A818" i="18"/>
  <c r="A817" i="18"/>
  <c r="A816" i="18"/>
  <c r="A815" i="18"/>
  <c r="A814" i="18"/>
  <c r="A813" i="18"/>
  <c r="A812" i="18"/>
  <c r="A811" i="18"/>
  <c r="A810" i="18"/>
  <c r="A809" i="18"/>
  <c r="A808" i="18"/>
  <c r="A807" i="18"/>
  <c r="A806" i="18"/>
  <c r="A805" i="18"/>
  <c r="A804" i="18"/>
  <c r="A803" i="18"/>
  <c r="A802" i="18"/>
  <c r="A801" i="18"/>
  <c r="A800" i="18"/>
  <c r="A799" i="18"/>
  <c r="A798" i="18"/>
  <c r="A797" i="18"/>
  <c r="A796" i="18"/>
  <c r="A795" i="18"/>
  <c r="A794" i="18"/>
  <c r="A793" i="18"/>
  <c r="A792" i="18"/>
  <c r="A791" i="18"/>
  <c r="A790" i="18"/>
  <c r="A789" i="18"/>
  <c r="A788" i="18"/>
  <c r="A787" i="18"/>
  <c r="A786" i="18"/>
  <c r="A785" i="18"/>
  <c r="A784" i="18"/>
  <c r="A783" i="18"/>
  <c r="A782" i="18"/>
  <c r="A781" i="18"/>
  <c r="A780" i="18"/>
  <c r="A779" i="18"/>
  <c r="A778" i="18"/>
  <c r="A777" i="18"/>
  <c r="A776" i="18"/>
  <c r="A775" i="18"/>
  <c r="A774" i="18"/>
  <c r="A773" i="18"/>
  <c r="A772" i="18"/>
  <c r="A771" i="18"/>
  <c r="A770" i="18"/>
  <c r="A769" i="18"/>
  <c r="A768" i="18"/>
  <c r="A767" i="18"/>
  <c r="A766" i="18"/>
  <c r="A765" i="18"/>
  <c r="A764" i="18"/>
  <c r="A763" i="18"/>
  <c r="A762" i="18"/>
  <c r="A761" i="18"/>
  <c r="A760" i="18"/>
  <c r="A759" i="18"/>
  <c r="A758" i="18"/>
  <c r="A757" i="18"/>
  <c r="A756" i="18"/>
  <c r="A755" i="18"/>
  <c r="A754" i="18"/>
  <c r="A753" i="18"/>
  <c r="A752" i="18"/>
  <c r="A751" i="18"/>
  <c r="A750" i="18"/>
  <c r="A749" i="18"/>
  <c r="A748" i="18"/>
  <c r="A747" i="18"/>
  <c r="A746" i="18"/>
  <c r="A745" i="18"/>
  <c r="A744" i="18"/>
  <c r="A743" i="18"/>
  <c r="A742" i="18"/>
  <c r="A741" i="18"/>
  <c r="A740" i="18"/>
  <c r="A739" i="18"/>
  <c r="A738" i="18"/>
  <c r="A737" i="18"/>
  <c r="A736" i="18"/>
  <c r="A735" i="18"/>
  <c r="A734" i="18"/>
  <c r="A733" i="18"/>
  <c r="A732" i="18"/>
  <c r="A731" i="18"/>
  <c r="A730" i="18"/>
  <c r="A729" i="18"/>
  <c r="A728" i="18"/>
  <c r="A727" i="18"/>
  <c r="A726" i="18"/>
  <c r="A725" i="18"/>
  <c r="A724" i="18"/>
  <c r="A723" i="18"/>
  <c r="A722" i="18"/>
  <c r="A721" i="18"/>
  <c r="A720" i="18"/>
  <c r="A719" i="18"/>
  <c r="A718" i="18"/>
  <c r="A717" i="18"/>
  <c r="A716" i="18"/>
  <c r="A715" i="18"/>
  <c r="A714" i="18"/>
  <c r="A713" i="18"/>
  <c r="A712" i="18"/>
  <c r="A711" i="18"/>
  <c r="A710" i="18"/>
  <c r="A709" i="18"/>
  <c r="A708" i="18"/>
  <c r="A707" i="18"/>
  <c r="A706" i="18"/>
  <c r="A705" i="18"/>
  <c r="A704" i="18"/>
  <c r="A703" i="18"/>
  <c r="A702" i="18"/>
  <c r="A701" i="18"/>
  <c r="A700" i="18"/>
  <c r="A699" i="18"/>
  <c r="A698" i="18"/>
  <c r="A697" i="18"/>
  <c r="A696" i="18"/>
  <c r="A695" i="18"/>
  <c r="A694" i="18"/>
  <c r="A693" i="18"/>
  <c r="A692" i="18"/>
  <c r="A691" i="18"/>
  <c r="A690" i="18"/>
  <c r="A689" i="18"/>
  <c r="A688" i="18"/>
  <c r="A687" i="18"/>
  <c r="A686" i="18"/>
  <c r="A685" i="18"/>
  <c r="A684" i="18"/>
  <c r="A683" i="18"/>
  <c r="A682" i="18"/>
  <c r="A681" i="18"/>
  <c r="A680" i="18"/>
  <c r="A679" i="18"/>
  <c r="A678" i="18"/>
  <c r="A677" i="18"/>
  <c r="A676" i="18"/>
  <c r="A675" i="18"/>
  <c r="A674" i="18"/>
  <c r="A673" i="18"/>
  <c r="A672" i="18"/>
  <c r="A671" i="18"/>
  <c r="A670" i="18"/>
  <c r="A669" i="18"/>
  <c r="A668" i="18"/>
  <c r="A667" i="18"/>
  <c r="A666" i="18"/>
  <c r="A665" i="18"/>
  <c r="A664" i="18"/>
  <c r="A663" i="18"/>
  <c r="A662" i="18"/>
  <c r="A661" i="18"/>
  <c r="A660" i="18"/>
  <c r="A659" i="18"/>
  <c r="A658" i="18"/>
  <c r="A657" i="18"/>
  <c r="A656" i="18"/>
  <c r="A655" i="18"/>
  <c r="A654" i="18"/>
  <c r="A653" i="18"/>
  <c r="A652" i="18"/>
  <c r="A651" i="18"/>
  <c r="A650" i="18"/>
  <c r="A649" i="18"/>
  <c r="A648" i="18"/>
  <c r="A647" i="18"/>
  <c r="A646" i="18"/>
  <c r="A645" i="18"/>
  <c r="A644" i="18"/>
  <c r="A643" i="18"/>
  <c r="A642" i="18"/>
  <c r="A641" i="18"/>
  <c r="A640" i="18"/>
  <c r="A639" i="18"/>
  <c r="A638" i="18"/>
  <c r="A637" i="18"/>
  <c r="A636" i="18"/>
  <c r="A635" i="18"/>
  <c r="A634" i="18"/>
  <c r="A633" i="18"/>
  <c r="A632" i="18"/>
  <c r="A631" i="18"/>
  <c r="A630" i="18"/>
  <c r="A629" i="18"/>
  <c r="A628" i="18"/>
  <c r="A627" i="18"/>
  <c r="A626" i="18"/>
  <c r="A625" i="18"/>
  <c r="A624" i="18"/>
  <c r="A623" i="18"/>
  <c r="A622" i="18"/>
  <c r="A621" i="18"/>
  <c r="A620" i="18"/>
  <c r="A619" i="18"/>
  <c r="A618" i="18"/>
  <c r="A617" i="18"/>
  <c r="A616" i="18"/>
  <c r="A615" i="18"/>
  <c r="A614" i="18"/>
  <c r="A613" i="18"/>
  <c r="A612" i="18"/>
  <c r="A611" i="18"/>
  <c r="A610" i="18"/>
  <c r="A609" i="18"/>
  <c r="A608" i="18"/>
  <c r="A607" i="18"/>
  <c r="A606" i="18"/>
  <c r="A605" i="18"/>
  <c r="A604" i="18"/>
  <c r="A603" i="18"/>
  <c r="A602" i="18"/>
  <c r="A601" i="18"/>
  <c r="A600" i="18"/>
  <c r="A599" i="18"/>
  <c r="A598" i="18"/>
  <c r="A597" i="18"/>
  <c r="A596" i="18"/>
  <c r="A595" i="18"/>
  <c r="A594" i="18"/>
  <c r="A593" i="18"/>
  <c r="A592" i="18"/>
  <c r="A591" i="18"/>
  <c r="A590" i="18"/>
  <c r="A589" i="18"/>
  <c r="A588" i="18"/>
  <c r="A587" i="18"/>
  <c r="A586" i="18"/>
  <c r="A585" i="18"/>
  <c r="A584" i="18"/>
  <c r="A583" i="18"/>
  <c r="A582" i="18"/>
  <c r="A581" i="18"/>
  <c r="A580" i="18"/>
  <c r="A579" i="18"/>
  <c r="A578" i="18"/>
  <c r="A577" i="18"/>
  <c r="A576" i="18"/>
  <c r="A575" i="18"/>
  <c r="A574" i="18"/>
  <c r="A573" i="18"/>
  <c r="A572" i="18"/>
  <c r="A571" i="18"/>
  <c r="A570" i="18"/>
  <c r="A569" i="18"/>
  <c r="A568" i="18"/>
  <c r="A567" i="18"/>
  <c r="A566" i="18"/>
  <c r="A565" i="18"/>
  <c r="A564" i="18"/>
  <c r="A563" i="18"/>
  <c r="A562" i="18"/>
  <c r="A561" i="18"/>
  <c r="A560" i="18"/>
  <c r="A559" i="18"/>
  <c r="A558" i="18"/>
  <c r="A557" i="18"/>
  <c r="A556" i="18"/>
  <c r="A555" i="18"/>
  <c r="A554" i="18"/>
  <c r="A553" i="18"/>
  <c r="A552" i="18"/>
  <c r="A551" i="18"/>
  <c r="A550" i="18"/>
  <c r="A549" i="18"/>
  <c r="A548" i="18"/>
  <c r="A547" i="18"/>
  <c r="A546" i="18"/>
  <c r="A545" i="18"/>
  <c r="A544" i="18"/>
  <c r="A543" i="18"/>
  <c r="A542" i="18"/>
  <c r="A541" i="18"/>
  <c r="A540" i="18"/>
  <c r="A539" i="18"/>
  <c r="A538" i="18"/>
  <c r="A537" i="18"/>
  <c r="A536" i="18"/>
  <c r="A535" i="18"/>
  <c r="A534" i="18"/>
  <c r="A533" i="18"/>
  <c r="A532" i="18"/>
  <c r="A531" i="18"/>
  <c r="A530" i="18"/>
  <c r="A529" i="18"/>
  <c r="A528" i="18"/>
  <c r="A527" i="18"/>
  <c r="A526" i="18"/>
  <c r="A525" i="18"/>
  <c r="A524" i="18"/>
  <c r="A523" i="18"/>
  <c r="A522" i="18"/>
  <c r="A521" i="18"/>
  <c r="A520" i="18"/>
  <c r="A519" i="18"/>
  <c r="A518" i="18"/>
  <c r="A517" i="18"/>
  <c r="A516" i="18"/>
  <c r="A515" i="18"/>
  <c r="A514" i="18"/>
  <c r="A513" i="18"/>
  <c r="A512" i="18"/>
  <c r="A511" i="18"/>
  <c r="A510" i="18"/>
  <c r="A509" i="18"/>
  <c r="A508" i="18"/>
  <c r="A507" i="18"/>
  <c r="A506" i="18"/>
  <c r="A505" i="18"/>
  <c r="A504" i="18"/>
  <c r="A503" i="18"/>
  <c r="A502" i="18"/>
  <c r="A501" i="18"/>
  <c r="A500" i="18"/>
  <c r="A499" i="18"/>
  <c r="A498" i="18"/>
  <c r="A497" i="18"/>
  <c r="A496" i="18"/>
  <c r="A495" i="18"/>
  <c r="A494" i="18"/>
  <c r="A493" i="18"/>
  <c r="A492" i="18"/>
  <c r="A491" i="18"/>
  <c r="A490" i="18"/>
  <c r="A489" i="18"/>
  <c r="A488" i="18"/>
  <c r="A487" i="18"/>
  <c r="A486" i="18"/>
  <c r="A485" i="18"/>
  <c r="A484" i="18"/>
  <c r="A483" i="18"/>
  <c r="A482" i="18"/>
  <c r="A481" i="18"/>
  <c r="A480" i="18"/>
  <c r="A479" i="18"/>
  <c r="A478" i="18"/>
  <c r="A477" i="18"/>
  <c r="A476" i="18"/>
  <c r="A475" i="18"/>
  <c r="A474" i="18"/>
  <c r="A473" i="18"/>
  <c r="A472" i="18"/>
  <c r="A471" i="18"/>
  <c r="A470" i="18"/>
  <c r="A469" i="18"/>
  <c r="A468" i="18"/>
  <c r="A467" i="18"/>
  <c r="A466" i="18"/>
  <c r="A465" i="18"/>
  <c r="A464" i="18"/>
  <c r="A463" i="18"/>
  <c r="A462" i="18"/>
  <c r="A461" i="18"/>
  <c r="A460" i="18"/>
  <c r="A459" i="18"/>
  <c r="A458" i="18"/>
  <c r="A457" i="18"/>
  <c r="A456" i="18"/>
  <c r="A455" i="18"/>
  <c r="A454" i="18"/>
  <c r="A453" i="18"/>
  <c r="A452" i="18"/>
  <c r="A451" i="18"/>
  <c r="A450" i="18"/>
  <c r="A449" i="18"/>
  <c r="A448" i="18"/>
  <c r="A447" i="18"/>
  <c r="A446" i="18"/>
  <c r="A445" i="18"/>
  <c r="A444" i="18"/>
  <c r="A443" i="18"/>
  <c r="A442" i="18"/>
  <c r="A441" i="18"/>
  <c r="A440" i="18"/>
  <c r="A439" i="18"/>
  <c r="A438" i="18"/>
  <c r="A437" i="18"/>
  <c r="A436" i="18"/>
  <c r="A435" i="18"/>
  <c r="A434" i="18"/>
  <c r="A433" i="18"/>
  <c r="A432" i="18"/>
  <c r="A431" i="18"/>
  <c r="A430" i="18"/>
  <c r="A429" i="18"/>
  <c r="A428" i="18"/>
  <c r="A427" i="18"/>
  <c r="A426" i="18"/>
  <c r="A425" i="18"/>
  <c r="A424" i="18"/>
  <c r="A423" i="18"/>
  <c r="A422" i="18"/>
  <c r="A421" i="18"/>
  <c r="A420" i="18"/>
  <c r="A419" i="18"/>
  <c r="A418" i="18"/>
  <c r="A417" i="18"/>
  <c r="A416" i="18"/>
  <c r="A415" i="18"/>
  <c r="A414" i="18"/>
  <c r="A413" i="18"/>
  <c r="A412" i="18"/>
  <c r="A411" i="18"/>
  <c r="A410" i="18"/>
  <c r="A409" i="18"/>
  <c r="A408" i="18"/>
  <c r="A407" i="18"/>
  <c r="A406" i="18"/>
  <c r="A405" i="18"/>
  <c r="A404" i="18"/>
  <c r="A403" i="18"/>
  <c r="A402" i="18"/>
  <c r="A401" i="18"/>
  <c r="A400" i="18"/>
  <c r="A399" i="18"/>
  <c r="A398" i="18"/>
  <c r="A397" i="18"/>
  <c r="A396" i="18"/>
  <c r="A395" i="18"/>
  <c r="A394" i="18"/>
  <c r="A393" i="18"/>
  <c r="A392" i="18"/>
  <c r="A391" i="18"/>
  <c r="A390" i="18"/>
  <c r="A389" i="18"/>
  <c r="A388" i="18"/>
  <c r="A387" i="18"/>
  <c r="A386" i="18"/>
  <c r="A385" i="18"/>
  <c r="A384" i="18"/>
  <c r="A383" i="18"/>
  <c r="A382" i="18"/>
  <c r="A381" i="18"/>
  <c r="A380" i="18"/>
  <c r="A379" i="18"/>
  <c r="A378" i="18"/>
  <c r="A377" i="18"/>
  <c r="A376" i="18"/>
  <c r="A375" i="18"/>
  <c r="A374" i="18"/>
  <c r="A373" i="18"/>
  <c r="A372" i="18"/>
  <c r="A371" i="18"/>
  <c r="A370" i="18"/>
  <c r="A369" i="18"/>
  <c r="A368" i="18"/>
  <c r="A367" i="18"/>
  <c r="A366" i="18"/>
  <c r="A365" i="18"/>
  <c r="A364" i="18"/>
  <c r="A363" i="18"/>
  <c r="A362" i="18"/>
  <c r="A361" i="18"/>
  <c r="A360" i="18"/>
  <c r="A359" i="18"/>
  <c r="A358" i="18"/>
  <c r="A357" i="18"/>
  <c r="A356" i="18"/>
  <c r="A355" i="18"/>
  <c r="A354" i="18"/>
  <c r="A353" i="18"/>
  <c r="A352" i="18"/>
  <c r="A351" i="18"/>
  <c r="A350" i="18"/>
  <c r="A349" i="18"/>
  <c r="A348" i="18"/>
  <c r="A347" i="18"/>
  <c r="A346" i="18"/>
  <c r="A345" i="18"/>
  <c r="A344" i="18"/>
  <c r="A343" i="18"/>
  <c r="A342" i="18"/>
  <c r="A341" i="18"/>
  <c r="A340" i="18"/>
  <c r="A339" i="18"/>
  <c r="A338" i="18"/>
  <c r="A337" i="18"/>
  <c r="A336" i="18"/>
  <c r="A335" i="18"/>
  <c r="A334" i="18"/>
  <c r="A333" i="18"/>
  <c r="A332" i="18"/>
  <c r="A331" i="18"/>
  <c r="A330" i="18"/>
  <c r="A329" i="18"/>
  <c r="A328" i="18"/>
  <c r="A327" i="18"/>
  <c r="A326" i="18"/>
  <c r="A325" i="18"/>
  <c r="A324" i="18"/>
  <c r="A323" i="18"/>
  <c r="A322" i="18"/>
  <c r="A321" i="18"/>
  <c r="A320" i="18"/>
  <c r="A319" i="18"/>
  <c r="A318" i="18"/>
  <c r="A317" i="18"/>
  <c r="A316" i="18"/>
  <c r="A315" i="18"/>
  <c r="A314" i="18"/>
  <c r="A313" i="18"/>
  <c r="A312" i="18"/>
  <c r="A311" i="18"/>
  <c r="A310" i="18"/>
  <c r="A309" i="18"/>
  <c r="A308" i="18"/>
  <c r="A307" i="18"/>
  <c r="A306" i="18"/>
  <c r="A305" i="18"/>
  <c r="A304" i="18"/>
  <c r="A303" i="18"/>
  <c r="A302" i="18"/>
  <c r="A301" i="18"/>
  <c r="A300" i="18"/>
  <c r="A299" i="18"/>
  <c r="A298" i="18"/>
  <c r="A297" i="18"/>
  <c r="A296" i="18"/>
  <c r="A295" i="18"/>
  <c r="A294" i="18"/>
  <c r="A293" i="18"/>
  <c r="A292" i="18"/>
  <c r="A291" i="18"/>
  <c r="A290" i="18"/>
  <c r="A289" i="18"/>
  <c r="A288" i="18"/>
  <c r="A287" i="18"/>
  <c r="A286" i="18"/>
  <c r="A285" i="18"/>
  <c r="A284" i="18"/>
  <c r="A283" i="18"/>
  <c r="A282" i="18"/>
  <c r="A281" i="18"/>
  <c r="A280" i="18"/>
  <c r="A279" i="18"/>
  <c r="A278" i="18"/>
  <c r="A277" i="18"/>
  <c r="A276" i="18"/>
  <c r="A275" i="18"/>
  <c r="A274" i="18"/>
  <c r="A273" i="18"/>
  <c r="A272" i="18"/>
  <c r="A271" i="18"/>
  <c r="A270" i="18"/>
  <c r="A269" i="18"/>
  <c r="A268" i="18"/>
  <c r="A267" i="18"/>
  <c r="A266" i="18"/>
  <c r="A265" i="18"/>
  <c r="A264" i="18"/>
  <c r="A263" i="18"/>
  <c r="A262" i="18"/>
  <c r="A261" i="18"/>
  <c r="A260" i="18"/>
  <c r="A259" i="18"/>
  <c r="A258" i="18"/>
  <c r="A257" i="18"/>
  <c r="A256" i="18"/>
  <c r="A255" i="18"/>
  <c r="A254" i="18"/>
  <c r="A253" i="18"/>
  <c r="A252" i="18"/>
  <c r="A251" i="18"/>
  <c r="A250" i="18"/>
  <c r="A249" i="18"/>
  <c r="A248" i="18"/>
  <c r="A247" i="18"/>
  <c r="A246" i="18"/>
  <c r="A245" i="18"/>
  <c r="A244" i="18"/>
  <c r="A243" i="18"/>
  <c r="A242" i="18"/>
  <c r="A241" i="18"/>
  <c r="A240" i="18"/>
  <c r="A239" i="18"/>
  <c r="A238" i="18"/>
  <c r="A237" i="18"/>
  <c r="A236" i="18"/>
  <c r="A235" i="18"/>
  <c r="A234" i="18"/>
  <c r="A233" i="18"/>
  <c r="A232" i="18"/>
  <c r="A231" i="18"/>
  <c r="A230" i="18"/>
  <c r="A229" i="18"/>
  <c r="A228" i="18"/>
  <c r="A227" i="18"/>
  <c r="A226" i="18"/>
  <c r="A225" i="18"/>
  <c r="A224" i="18"/>
  <c r="A223" i="18"/>
  <c r="A222" i="18"/>
  <c r="A221" i="18"/>
  <c r="A220" i="18"/>
  <c r="A219" i="18"/>
  <c r="A218" i="18"/>
  <c r="A217" i="18"/>
  <c r="A216" i="18"/>
  <c r="A215" i="18"/>
  <c r="A214" i="18"/>
  <c r="A213" i="18"/>
  <c r="A212" i="18"/>
  <c r="A211" i="18"/>
  <c r="A210" i="18"/>
  <c r="A209" i="18"/>
  <c r="A208" i="18"/>
  <c r="A207" i="18"/>
  <c r="A206" i="18"/>
  <c r="A205" i="18"/>
  <c r="A204" i="18"/>
  <c r="A203" i="18"/>
  <c r="A202" i="18"/>
  <c r="A201" i="18"/>
  <c r="A200" i="18"/>
  <c r="A199" i="18"/>
  <c r="A198" i="18"/>
  <c r="A197" i="18"/>
  <c r="A196" i="18"/>
  <c r="A195" i="18"/>
  <c r="A194" i="18"/>
  <c r="A193" i="18"/>
  <c r="A192" i="18"/>
  <c r="A191" i="18"/>
  <c r="A190" i="18"/>
  <c r="A189" i="18"/>
  <c r="A188" i="18"/>
  <c r="A187" i="18"/>
  <c r="A186" i="18"/>
  <c r="A185" i="18"/>
  <c r="A184" i="18"/>
  <c r="A183" i="18"/>
  <c r="A182" i="18"/>
  <c r="A181" i="18"/>
  <c r="A180" i="18"/>
  <c r="A179" i="18"/>
  <c r="A178" i="18"/>
  <c r="A177" i="18"/>
  <c r="A176" i="18"/>
  <c r="A175" i="18"/>
  <c r="A174" i="18"/>
  <c r="A173" i="18"/>
  <c r="A172" i="18"/>
  <c r="A171" i="18"/>
  <c r="A170" i="18"/>
  <c r="A169" i="18"/>
  <c r="A168" i="18"/>
  <c r="A167" i="18"/>
  <c r="A166" i="18"/>
  <c r="A165" i="18"/>
  <c r="A164" i="18"/>
  <c r="A163" i="18"/>
  <c r="A162" i="18"/>
  <c r="A161" i="18"/>
  <c r="A160" i="18"/>
  <c r="A159" i="18"/>
  <c r="A158" i="18"/>
  <c r="A157" i="18"/>
  <c r="A156" i="18"/>
  <c r="A155" i="18"/>
  <c r="A154" i="18"/>
  <c r="A153" i="18"/>
  <c r="A152" i="18"/>
  <c r="A151" i="18"/>
  <c r="A150" i="18"/>
  <c r="A149" i="18"/>
  <c r="A148" i="18"/>
  <c r="A147" i="18"/>
  <c r="A146" i="18"/>
  <c r="A145" i="18"/>
  <c r="A144" i="18"/>
  <c r="A143" i="18"/>
  <c r="A142" i="18"/>
  <c r="A141" i="18"/>
  <c r="A140" i="18"/>
  <c r="A139" i="18"/>
  <c r="A138" i="18"/>
  <c r="A137" i="18"/>
  <c r="A136" i="18"/>
  <c r="A135" i="18"/>
  <c r="A134" i="18"/>
  <c r="A133" i="18"/>
  <c r="A132" i="18"/>
  <c r="A131" i="18"/>
  <c r="A130" i="18"/>
  <c r="A129" i="18"/>
  <c r="A128" i="18"/>
  <c r="A127" i="18"/>
  <c r="A126" i="18"/>
  <c r="A125" i="18"/>
  <c r="A124" i="18"/>
  <c r="A123" i="18"/>
  <c r="A122" i="18"/>
  <c r="A121" i="18"/>
  <c r="A120" i="18"/>
  <c r="A119" i="18"/>
  <c r="A118" i="18"/>
  <c r="A117" i="18"/>
  <c r="A116" i="18"/>
  <c r="A115" i="18"/>
  <c r="A114" i="18"/>
  <c r="A113" i="18"/>
  <c r="A112" i="18"/>
  <c r="A111" i="18"/>
  <c r="A110" i="18"/>
  <c r="A109" i="18"/>
  <c r="A108" i="18"/>
  <c r="A107" i="18"/>
  <c r="A106" i="18"/>
  <c r="A105" i="18"/>
  <c r="A104" i="18"/>
  <c r="A103" i="18"/>
  <c r="A102" i="18"/>
  <c r="A101" i="18"/>
  <c r="A100" i="18"/>
  <c r="A99" i="18"/>
  <c r="A98" i="18"/>
  <c r="A97" i="18"/>
  <c r="A96" i="18"/>
  <c r="A95" i="18"/>
  <c r="A94" i="18"/>
  <c r="A93" i="18"/>
  <c r="A92" i="18"/>
  <c r="A91" i="18"/>
  <c r="A90" i="18"/>
  <c r="A89" i="18"/>
  <c r="A88" i="18"/>
  <c r="A87" i="18"/>
  <c r="A86" i="18"/>
  <c r="A85" i="18"/>
  <c r="A84" i="18"/>
  <c r="A83" i="18"/>
  <c r="A82" i="18"/>
  <c r="A81" i="18"/>
  <c r="A80" i="18"/>
  <c r="A79" i="18"/>
  <c r="A78" i="18"/>
  <c r="A77" i="18"/>
  <c r="A76" i="18"/>
  <c r="A75" i="18"/>
  <c r="A74" i="18"/>
  <c r="A73" i="18"/>
  <c r="A72" i="18"/>
  <c r="A71" i="18"/>
  <c r="A70" i="18"/>
  <c r="A69" i="18"/>
  <c r="A68" i="18"/>
  <c r="A67" i="18"/>
  <c r="A66" i="18"/>
  <c r="A65" i="18"/>
  <c r="A64" i="18"/>
  <c r="A63" i="18"/>
  <c r="A62" i="18"/>
  <c r="A61" i="18"/>
  <c r="A60" i="18"/>
  <c r="A59" i="18"/>
  <c r="A58" i="18"/>
  <c r="A57" i="18"/>
  <c r="A56" i="18"/>
  <c r="A55" i="18"/>
  <c r="A54" i="18"/>
  <c r="A53" i="18"/>
  <c r="A52" i="18"/>
  <c r="A51" i="18"/>
  <c r="A50" i="18"/>
  <c r="A49" i="18"/>
  <c r="A48" i="18"/>
  <c r="D5" i="18"/>
  <c r="D12" i="18" s="1"/>
  <c r="D15" i="18" s="1"/>
  <c r="D33" i="18" s="1"/>
  <c r="B5" i="18"/>
  <c r="B8" i="18" s="1"/>
  <c r="D2" i="18"/>
  <c r="D42" i="18" s="1"/>
  <c r="B2" i="18"/>
  <c r="B12" i="18" l="1"/>
  <c r="B19" i="18" s="1"/>
  <c r="B26" i="18" s="1"/>
  <c r="B29" i="18" s="1"/>
  <c r="D19" i="18"/>
  <c r="D8" i="18"/>
  <c r="D32" i="18" s="1"/>
  <c r="E50" i="1"/>
  <c r="B22" i="18" l="1"/>
  <c r="B15" i="18"/>
  <c r="D22" i="18"/>
  <c r="D36" i="18" s="1"/>
  <c r="D26" i="18"/>
  <c r="D29" i="18" s="1"/>
  <c r="D37" i="18" s="1"/>
  <c r="H14" i="1"/>
  <c r="O46" i="1" l="1"/>
  <c r="K46" i="1"/>
  <c r="E9" i="17" l="1"/>
  <c r="H12" i="1" l="1"/>
  <c r="T53" i="1" l="1"/>
  <c r="E71" i="1" l="1"/>
  <c r="N36" i="1" l="1"/>
  <c r="N39" i="1"/>
  <c r="G6" i="12"/>
  <c r="G4" i="12"/>
  <c r="C76" i="1" l="1"/>
  <c r="C74" i="1"/>
  <c r="C69" i="1"/>
  <c r="C67" i="1"/>
  <c r="C62" i="1"/>
  <c r="C60" i="1"/>
  <c r="C32" i="1"/>
  <c r="C30" i="1"/>
  <c r="K42" i="1" l="1"/>
  <c r="B52" i="11"/>
  <c r="H10" i="1"/>
  <c r="S167" i="1"/>
  <c r="V46" i="1"/>
  <c r="V40" i="1"/>
  <c r="V34" i="1"/>
  <c r="V28" i="1"/>
  <c r="V22" i="1"/>
  <c r="V16" i="1"/>
  <c r="V10" i="1"/>
  <c r="V4" i="1"/>
  <c r="L2" i="13"/>
  <c r="Y444" i="13" s="1"/>
  <c r="K2" i="13"/>
  <c r="X97" i="13" s="1"/>
  <c r="J2" i="13"/>
  <c r="P760" i="13"/>
  <c r="O760" i="13"/>
  <c r="M760" i="13"/>
  <c r="I760" i="13"/>
  <c r="J760" i="13"/>
  <c r="P759" i="13"/>
  <c r="O759" i="13"/>
  <c r="M759" i="13"/>
  <c r="I759" i="13"/>
  <c r="J759" i="13" s="1"/>
  <c r="P758" i="13"/>
  <c r="O758" i="13"/>
  <c r="M758" i="13"/>
  <c r="I758" i="13"/>
  <c r="J758" i="13" s="1"/>
  <c r="P757" i="13"/>
  <c r="O757" i="13"/>
  <c r="M757" i="13"/>
  <c r="I757" i="13"/>
  <c r="J757" i="13" s="1"/>
  <c r="P756" i="13"/>
  <c r="O756" i="13"/>
  <c r="M756" i="13"/>
  <c r="I756" i="13"/>
  <c r="J756" i="13"/>
  <c r="P755" i="13"/>
  <c r="O755" i="13"/>
  <c r="M755" i="13"/>
  <c r="I755" i="13"/>
  <c r="J755" i="13" s="1"/>
  <c r="P754" i="13"/>
  <c r="O754" i="13"/>
  <c r="M754" i="13"/>
  <c r="I754" i="13"/>
  <c r="J754" i="13" s="1"/>
  <c r="P753" i="13"/>
  <c r="O753" i="13"/>
  <c r="M753" i="13"/>
  <c r="I753" i="13"/>
  <c r="J753" i="13" s="1"/>
  <c r="P752" i="13"/>
  <c r="O752" i="13"/>
  <c r="M752" i="13"/>
  <c r="I752" i="13"/>
  <c r="J752" i="13"/>
  <c r="P751" i="13"/>
  <c r="O751" i="13"/>
  <c r="M751" i="13"/>
  <c r="I751" i="13"/>
  <c r="J751" i="13" s="1"/>
  <c r="P750" i="13"/>
  <c r="O750" i="13"/>
  <c r="M750" i="13"/>
  <c r="I750" i="13"/>
  <c r="J750" i="13" s="1"/>
  <c r="P749" i="13"/>
  <c r="O749" i="13"/>
  <c r="M749" i="13"/>
  <c r="I749" i="13"/>
  <c r="J749" i="13" s="1"/>
  <c r="P748" i="13"/>
  <c r="O748" i="13"/>
  <c r="M748" i="13"/>
  <c r="I748" i="13"/>
  <c r="J748" i="13"/>
  <c r="P747" i="13"/>
  <c r="O747" i="13"/>
  <c r="M747" i="13"/>
  <c r="I747" i="13"/>
  <c r="J747" i="13" s="1"/>
  <c r="P746" i="13"/>
  <c r="O746" i="13"/>
  <c r="M746" i="13"/>
  <c r="I746" i="13"/>
  <c r="J746" i="13" s="1"/>
  <c r="P745" i="13"/>
  <c r="O745" i="13"/>
  <c r="M745" i="13"/>
  <c r="I745" i="13"/>
  <c r="J745" i="13" s="1"/>
  <c r="P744" i="13"/>
  <c r="O744" i="13"/>
  <c r="M744" i="13"/>
  <c r="I744" i="13"/>
  <c r="J744" i="13"/>
  <c r="P743" i="13"/>
  <c r="O743" i="13"/>
  <c r="M743" i="13"/>
  <c r="I743" i="13"/>
  <c r="J743" i="13" s="1"/>
  <c r="P742" i="13"/>
  <c r="O742" i="13"/>
  <c r="M742" i="13"/>
  <c r="I742" i="13"/>
  <c r="J742" i="13" s="1"/>
  <c r="P741" i="13"/>
  <c r="O741" i="13"/>
  <c r="M741" i="13"/>
  <c r="I741" i="13"/>
  <c r="J741" i="13" s="1"/>
  <c r="P740" i="13"/>
  <c r="O740" i="13"/>
  <c r="M740" i="13"/>
  <c r="I740" i="13"/>
  <c r="J740" i="13"/>
  <c r="P739" i="13"/>
  <c r="O739" i="13"/>
  <c r="M739" i="13"/>
  <c r="I739" i="13"/>
  <c r="J739" i="13" s="1"/>
  <c r="P738" i="13"/>
  <c r="O738" i="13"/>
  <c r="M738" i="13"/>
  <c r="I738" i="13"/>
  <c r="J738" i="13" s="1"/>
  <c r="P737" i="13"/>
  <c r="O737" i="13"/>
  <c r="M737" i="13"/>
  <c r="I737" i="13"/>
  <c r="J737" i="13" s="1"/>
  <c r="P736" i="13"/>
  <c r="O736" i="13"/>
  <c r="M736" i="13"/>
  <c r="I736" i="13"/>
  <c r="J736" i="13"/>
  <c r="P735" i="13"/>
  <c r="O735" i="13"/>
  <c r="M735" i="13"/>
  <c r="I735" i="13"/>
  <c r="J735" i="13" s="1"/>
  <c r="P734" i="13"/>
  <c r="O734" i="13"/>
  <c r="M734" i="13"/>
  <c r="I734" i="13"/>
  <c r="J734" i="13" s="1"/>
  <c r="P733" i="13"/>
  <c r="O733" i="13"/>
  <c r="M733" i="13"/>
  <c r="I733" i="13"/>
  <c r="J733" i="13" s="1"/>
  <c r="P732" i="13"/>
  <c r="O732" i="13"/>
  <c r="M732" i="13"/>
  <c r="I732" i="13"/>
  <c r="J732" i="13"/>
  <c r="P731" i="13"/>
  <c r="O731" i="13"/>
  <c r="M731" i="13"/>
  <c r="I731" i="13"/>
  <c r="J731" i="13" s="1"/>
  <c r="P730" i="13"/>
  <c r="O730" i="13"/>
  <c r="M730" i="13"/>
  <c r="I730" i="13"/>
  <c r="J730" i="13" s="1"/>
  <c r="P729" i="13"/>
  <c r="O729" i="13"/>
  <c r="M729" i="13"/>
  <c r="I729" i="13"/>
  <c r="J729" i="13" s="1"/>
  <c r="P728" i="13"/>
  <c r="O728" i="13"/>
  <c r="M728" i="13"/>
  <c r="I728" i="13"/>
  <c r="J728" i="13"/>
  <c r="P727" i="13"/>
  <c r="O727" i="13"/>
  <c r="M727" i="13"/>
  <c r="I727" i="13"/>
  <c r="J727" i="13" s="1"/>
  <c r="P726" i="13"/>
  <c r="O726" i="13"/>
  <c r="M726" i="13"/>
  <c r="I726" i="13"/>
  <c r="J726" i="13" s="1"/>
  <c r="P725" i="13"/>
  <c r="O725" i="13"/>
  <c r="M725" i="13"/>
  <c r="I725" i="13"/>
  <c r="J725" i="13" s="1"/>
  <c r="P724" i="13"/>
  <c r="O724" i="13"/>
  <c r="M724" i="13"/>
  <c r="I724" i="13"/>
  <c r="J724" i="13"/>
  <c r="P723" i="13"/>
  <c r="O723" i="13"/>
  <c r="M723" i="13"/>
  <c r="I723" i="13"/>
  <c r="J723" i="13" s="1"/>
  <c r="P722" i="13"/>
  <c r="O722" i="13"/>
  <c r="M722" i="13"/>
  <c r="I722" i="13"/>
  <c r="J722" i="13" s="1"/>
  <c r="P721" i="13"/>
  <c r="O721" i="13"/>
  <c r="M721" i="13"/>
  <c r="I721" i="13"/>
  <c r="J721" i="13" s="1"/>
  <c r="P720" i="13"/>
  <c r="O720" i="13"/>
  <c r="M720" i="13"/>
  <c r="I720" i="13"/>
  <c r="J720" i="13"/>
  <c r="P719" i="13"/>
  <c r="O719" i="13"/>
  <c r="M719" i="13"/>
  <c r="I719" i="13"/>
  <c r="J719" i="13" s="1"/>
  <c r="P718" i="13"/>
  <c r="O718" i="13"/>
  <c r="M718" i="13"/>
  <c r="I718" i="13"/>
  <c r="J718" i="13" s="1"/>
  <c r="P717" i="13"/>
  <c r="O717" i="13"/>
  <c r="M717" i="13"/>
  <c r="I717" i="13"/>
  <c r="J717" i="13" s="1"/>
  <c r="P716" i="13"/>
  <c r="O716" i="13"/>
  <c r="M716" i="13"/>
  <c r="I716" i="13"/>
  <c r="J716" i="13"/>
  <c r="P715" i="13"/>
  <c r="O715" i="13"/>
  <c r="M715" i="13"/>
  <c r="I715" i="13"/>
  <c r="J715" i="13" s="1"/>
  <c r="P714" i="13"/>
  <c r="O714" i="13"/>
  <c r="M714" i="13"/>
  <c r="I714" i="13"/>
  <c r="J714" i="13" s="1"/>
  <c r="P713" i="13"/>
  <c r="O713" i="13"/>
  <c r="M713" i="13"/>
  <c r="I713" i="13"/>
  <c r="J713" i="13" s="1"/>
  <c r="P712" i="13"/>
  <c r="O712" i="13"/>
  <c r="M712" i="13"/>
  <c r="I712" i="13"/>
  <c r="J712" i="13"/>
  <c r="P711" i="13"/>
  <c r="O711" i="13"/>
  <c r="M711" i="13"/>
  <c r="I711" i="13"/>
  <c r="J711" i="13" s="1"/>
  <c r="P710" i="13"/>
  <c r="O710" i="13"/>
  <c r="M710" i="13"/>
  <c r="I710" i="13"/>
  <c r="J710" i="13" s="1"/>
  <c r="P709" i="13"/>
  <c r="O709" i="13"/>
  <c r="M709" i="13"/>
  <c r="I709" i="13"/>
  <c r="J709" i="13" s="1"/>
  <c r="P708" i="13"/>
  <c r="O708" i="13"/>
  <c r="M708" i="13"/>
  <c r="I708" i="13"/>
  <c r="J708" i="13"/>
  <c r="P707" i="13"/>
  <c r="O707" i="13"/>
  <c r="M707" i="13"/>
  <c r="I707" i="13"/>
  <c r="J707" i="13" s="1"/>
  <c r="P706" i="13"/>
  <c r="O706" i="13"/>
  <c r="M706" i="13"/>
  <c r="I706" i="13"/>
  <c r="J706" i="13" s="1"/>
  <c r="P705" i="13"/>
  <c r="O705" i="13"/>
  <c r="M705" i="13"/>
  <c r="I705" i="13"/>
  <c r="J705" i="13" s="1"/>
  <c r="P704" i="13"/>
  <c r="O704" i="13"/>
  <c r="M704" i="13"/>
  <c r="I704" i="13"/>
  <c r="J704" i="13"/>
  <c r="P703" i="13"/>
  <c r="O703" i="13"/>
  <c r="M703" i="13"/>
  <c r="I703" i="13"/>
  <c r="J703" i="13" s="1"/>
  <c r="P702" i="13"/>
  <c r="O702" i="13"/>
  <c r="M702" i="13"/>
  <c r="I702" i="13"/>
  <c r="J702" i="13" s="1"/>
  <c r="P701" i="13"/>
  <c r="O701" i="13"/>
  <c r="M701" i="13"/>
  <c r="I701" i="13"/>
  <c r="J701" i="13" s="1"/>
  <c r="P700" i="13"/>
  <c r="O700" i="13"/>
  <c r="M700" i="13"/>
  <c r="I700" i="13"/>
  <c r="J700" i="13"/>
  <c r="P699" i="13"/>
  <c r="O699" i="13"/>
  <c r="M699" i="13"/>
  <c r="I699" i="13"/>
  <c r="J699" i="13" s="1"/>
  <c r="P698" i="13"/>
  <c r="O698" i="13"/>
  <c r="M698" i="13"/>
  <c r="I698" i="13"/>
  <c r="J698" i="13" s="1"/>
  <c r="P697" i="13"/>
  <c r="O697" i="13"/>
  <c r="M697" i="13"/>
  <c r="I697" i="13"/>
  <c r="J697" i="13" s="1"/>
  <c r="P696" i="13"/>
  <c r="O696" i="13"/>
  <c r="M696" i="13"/>
  <c r="I696" i="13"/>
  <c r="J696" i="13"/>
  <c r="P695" i="13"/>
  <c r="O695" i="13"/>
  <c r="M695" i="13"/>
  <c r="I695" i="13"/>
  <c r="J695" i="13" s="1"/>
  <c r="P694" i="13"/>
  <c r="O694" i="13"/>
  <c r="M694" i="13"/>
  <c r="I694" i="13"/>
  <c r="J694" i="13" s="1"/>
  <c r="P693" i="13"/>
  <c r="O693" i="13"/>
  <c r="M693" i="13"/>
  <c r="I693" i="13"/>
  <c r="J693" i="13" s="1"/>
  <c r="P692" i="13"/>
  <c r="O692" i="13"/>
  <c r="M692" i="13"/>
  <c r="I692" i="13"/>
  <c r="J692" i="13"/>
  <c r="P691" i="13"/>
  <c r="O691" i="13"/>
  <c r="M691" i="13"/>
  <c r="I691" i="13"/>
  <c r="J691" i="13" s="1"/>
  <c r="P690" i="13"/>
  <c r="O690" i="13"/>
  <c r="M690" i="13"/>
  <c r="I690" i="13"/>
  <c r="J690" i="13" s="1"/>
  <c r="P689" i="13"/>
  <c r="O689" i="13"/>
  <c r="M689" i="13"/>
  <c r="I689" i="13"/>
  <c r="J689" i="13" s="1"/>
  <c r="P688" i="13"/>
  <c r="O688" i="13"/>
  <c r="M688" i="13"/>
  <c r="I688" i="13"/>
  <c r="J688" i="13"/>
  <c r="P687" i="13"/>
  <c r="O687" i="13"/>
  <c r="M687" i="13"/>
  <c r="I687" i="13"/>
  <c r="J687" i="13" s="1"/>
  <c r="P686" i="13"/>
  <c r="O686" i="13"/>
  <c r="M686" i="13"/>
  <c r="I686" i="13"/>
  <c r="J686" i="13" s="1"/>
  <c r="P685" i="13"/>
  <c r="O685" i="13"/>
  <c r="M685" i="13"/>
  <c r="I685" i="13"/>
  <c r="J685" i="13" s="1"/>
  <c r="P684" i="13"/>
  <c r="O684" i="13"/>
  <c r="M684" i="13"/>
  <c r="I684" i="13"/>
  <c r="J684" i="13"/>
  <c r="P683" i="13"/>
  <c r="O683" i="13"/>
  <c r="M683" i="13"/>
  <c r="I683" i="13"/>
  <c r="J683" i="13" s="1"/>
  <c r="P682" i="13"/>
  <c r="O682" i="13"/>
  <c r="M682" i="13"/>
  <c r="I682" i="13"/>
  <c r="J682" i="13" s="1"/>
  <c r="P681" i="13"/>
  <c r="O681" i="13"/>
  <c r="M681" i="13"/>
  <c r="I681" i="13"/>
  <c r="J681" i="13" s="1"/>
  <c r="P680" i="13"/>
  <c r="O680" i="13"/>
  <c r="M680" i="13"/>
  <c r="I680" i="13"/>
  <c r="J680" i="13"/>
  <c r="P679" i="13"/>
  <c r="O679" i="13"/>
  <c r="M679" i="13"/>
  <c r="I679" i="13"/>
  <c r="J679" i="13" s="1"/>
  <c r="P678" i="13"/>
  <c r="O678" i="13"/>
  <c r="M678" i="13"/>
  <c r="I678" i="13"/>
  <c r="J678" i="13" s="1"/>
  <c r="P677" i="13"/>
  <c r="O677" i="13"/>
  <c r="M677" i="13"/>
  <c r="I677" i="13"/>
  <c r="J677" i="13" s="1"/>
  <c r="P676" i="13"/>
  <c r="O676" i="13"/>
  <c r="M676" i="13"/>
  <c r="I676" i="13"/>
  <c r="J676" i="13"/>
  <c r="P675" i="13"/>
  <c r="O675" i="13"/>
  <c r="M675" i="13"/>
  <c r="I675" i="13"/>
  <c r="J675" i="13" s="1"/>
  <c r="P674" i="13"/>
  <c r="O674" i="13"/>
  <c r="M674" i="13"/>
  <c r="I674" i="13"/>
  <c r="J674" i="13" s="1"/>
  <c r="P673" i="13"/>
  <c r="O673" i="13"/>
  <c r="M673" i="13"/>
  <c r="I673" i="13"/>
  <c r="J673" i="13" s="1"/>
  <c r="P672" i="13"/>
  <c r="O672" i="13"/>
  <c r="M672" i="13"/>
  <c r="I672" i="13"/>
  <c r="J672" i="13"/>
  <c r="P671" i="13"/>
  <c r="O671" i="13"/>
  <c r="M671" i="13"/>
  <c r="I671" i="13"/>
  <c r="J671" i="13" s="1"/>
  <c r="P670" i="13"/>
  <c r="O670" i="13"/>
  <c r="M670" i="13"/>
  <c r="I670" i="13"/>
  <c r="J670" i="13" s="1"/>
  <c r="P669" i="13"/>
  <c r="O669" i="13"/>
  <c r="M669" i="13"/>
  <c r="I669" i="13"/>
  <c r="J669" i="13" s="1"/>
  <c r="P668" i="13"/>
  <c r="O668" i="13"/>
  <c r="M668" i="13"/>
  <c r="I668" i="13"/>
  <c r="J668" i="13"/>
  <c r="P667" i="13"/>
  <c r="O667" i="13"/>
  <c r="M667" i="13"/>
  <c r="I667" i="13"/>
  <c r="J667" i="13" s="1"/>
  <c r="P666" i="13"/>
  <c r="O666" i="13"/>
  <c r="M666" i="13"/>
  <c r="I666" i="13"/>
  <c r="J666" i="13" s="1"/>
  <c r="P665" i="13"/>
  <c r="O665" i="13"/>
  <c r="M665" i="13"/>
  <c r="I665" i="13"/>
  <c r="J665" i="13" s="1"/>
  <c r="P664" i="13"/>
  <c r="O664" i="13"/>
  <c r="M664" i="13"/>
  <c r="I664" i="13"/>
  <c r="J664" i="13"/>
  <c r="P663" i="13"/>
  <c r="O663" i="13"/>
  <c r="M663" i="13"/>
  <c r="I663" i="13"/>
  <c r="J663" i="13" s="1"/>
  <c r="P662" i="13"/>
  <c r="O662" i="13"/>
  <c r="M662" i="13"/>
  <c r="I662" i="13"/>
  <c r="J662" i="13" s="1"/>
  <c r="P661" i="13"/>
  <c r="O661" i="13"/>
  <c r="M661" i="13"/>
  <c r="I661" i="13"/>
  <c r="J661" i="13" s="1"/>
  <c r="P660" i="13"/>
  <c r="O660" i="13"/>
  <c r="M660" i="13"/>
  <c r="I660" i="13"/>
  <c r="J660" i="13"/>
  <c r="P659" i="13"/>
  <c r="O659" i="13"/>
  <c r="M659" i="13"/>
  <c r="I659" i="13"/>
  <c r="J659" i="13" s="1"/>
  <c r="P658" i="13"/>
  <c r="O658" i="13"/>
  <c r="M658" i="13"/>
  <c r="I658" i="13"/>
  <c r="J658" i="13" s="1"/>
  <c r="P657" i="13"/>
  <c r="O657" i="13"/>
  <c r="M657" i="13"/>
  <c r="I657" i="13"/>
  <c r="J657" i="13" s="1"/>
  <c r="P656" i="13"/>
  <c r="O656" i="13"/>
  <c r="M656" i="13"/>
  <c r="I656" i="13"/>
  <c r="J656" i="13"/>
  <c r="P655" i="13"/>
  <c r="O655" i="13"/>
  <c r="M655" i="13"/>
  <c r="I655" i="13"/>
  <c r="J655" i="13" s="1"/>
  <c r="P654" i="13"/>
  <c r="O654" i="13"/>
  <c r="M654" i="13"/>
  <c r="I654" i="13"/>
  <c r="J654" i="13" s="1"/>
  <c r="P653" i="13"/>
  <c r="O653" i="13"/>
  <c r="M653" i="13"/>
  <c r="I653" i="13"/>
  <c r="J653" i="13" s="1"/>
  <c r="P652" i="13"/>
  <c r="O652" i="13"/>
  <c r="M652" i="13"/>
  <c r="I652" i="13"/>
  <c r="J652" i="13"/>
  <c r="P651" i="13"/>
  <c r="O651" i="13"/>
  <c r="M651" i="13"/>
  <c r="I651" i="13"/>
  <c r="J651" i="13" s="1"/>
  <c r="P650" i="13"/>
  <c r="O650" i="13"/>
  <c r="M650" i="13"/>
  <c r="I650" i="13"/>
  <c r="J650" i="13" s="1"/>
  <c r="P649" i="13"/>
  <c r="O649" i="13"/>
  <c r="M649" i="13"/>
  <c r="I649" i="13"/>
  <c r="J649" i="13" s="1"/>
  <c r="P648" i="13"/>
  <c r="O648" i="13"/>
  <c r="M648" i="13"/>
  <c r="I648" i="13"/>
  <c r="J648" i="13"/>
  <c r="P647" i="13"/>
  <c r="O647" i="13"/>
  <c r="M647" i="13"/>
  <c r="I647" i="13"/>
  <c r="J647" i="13" s="1"/>
  <c r="P646" i="13"/>
  <c r="O646" i="13"/>
  <c r="M646" i="13"/>
  <c r="I646" i="13"/>
  <c r="J646" i="13" s="1"/>
  <c r="P645" i="13"/>
  <c r="O645" i="13"/>
  <c r="M645" i="13"/>
  <c r="I645" i="13"/>
  <c r="J645" i="13" s="1"/>
  <c r="P644" i="13"/>
  <c r="O644" i="13"/>
  <c r="M644" i="13"/>
  <c r="I644" i="13"/>
  <c r="J644" i="13"/>
  <c r="P643" i="13"/>
  <c r="O643" i="13"/>
  <c r="M643" i="13"/>
  <c r="I643" i="13"/>
  <c r="J643" i="13" s="1"/>
  <c r="P642" i="13"/>
  <c r="O642" i="13"/>
  <c r="M642" i="13"/>
  <c r="I642" i="13"/>
  <c r="J642" i="13" s="1"/>
  <c r="P641" i="13"/>
  <c r="O641" i="13"/>
  <c r="M641" i="13"/>
  <c r="I641" i="13"/>
  <c r="J641" i="13" s="1"/>
  <c r="P640" i="13"/>
  <c r="O640" i="13"/>
  <c r="M640" i="13"/>
  <c r="I640" i="13"/>
  <c r="J640" i="13"/>
  <c r="P639" i="13"/>
  <c r="O639" i="13"/>
  <c r="M639" i="13"/>
  <c r="I639" i="13"/>
  <c r="J639" i="13" s="1"/>
  <c r="P638" i="13"/>
  <c r="O638" i="13"/>
  <c r="M638" i="13"/>
  <c r="I638" i="13"/>
  <c r="J638" i="13" s="1"/>
  <c r="P637" i="13"/>
  <c r="O637" i="13"/>
  <c r="M637" i="13"/>
  <c r="I637" i="13"/>
  <c r="J637" i="13" s="1"/>
  <c r="P636" i="13"/>
  <c r="O636" i="13"/>
  <c r="M636" i="13"/>
  <c r="I636" i="13"/>
  <c r="J636" i="13"/>
  <c r="P635" i="13"/>
  <c r="O635" i="13"/>
  <c r="M635" i="13"/>
  <c r="I635" i="13"/>
  <c r="J635" i="13" s="1"/>
  <c r="P634" i="13"/>
  <c r="O634" i="13"/>
  <c r="M634" i="13"/>
  <c r="I634" i="13"/>
  <c r="J634" i="13" s="1"/>
  <c r="P633" i="13"/>
  <c r="O633" i="13"/>
  <c r="M633" i="13"/>
  <c r="I633" i="13"/>
  <c r="J633" i="13" s="1"/>
  <c r="P632" i="13"/>
  <c r="O632" i="13"/>
  <c r="M632" i="13"/>
  <c r="I632" i="13"/>
  <c r="J632" i="13"/>
  <c r="P631" i="13"/>
  <c r="O631" i="13"/>
  <c r="M631" i="13"/>
  <c r="I631" i="13"/>
  <c r="J631" i="13" s="1"/>
  <c r="P630" i="13"/>
  <c r="O630" i="13"/>
  <c r="M630" i="13"/>
  <c r="I630" i="13"/>
  <c r="J630" i="13" s="1"/>
  <c r="P629" i="13"/>
  <c r="O629" i="13"/>
  <c r="M629" i="13"/>
  <c r="I629" i="13"/>
  <c r="J629" i="13" s="1"/>
  <c r="P628" i="13"/>
  <c r="O628" i="13"/>
  <c r="M628" i="13"/>
  <c r="I628" i="13"/>
  <c r="J628" i="13"/>
  <c r="P627" i="13"/>
  <c r="O627" i="13"/>
  <c r="M627" i="13"/>
  <c r="I627" i="13"/>
  <c r="J627" i="13" s="1"/>
  <c r="P626" i="13"/>
  <c r="O626" i="13"/>
  <c r="M626" i="13"/>
  <c r="I626" i="13"/>
  <c r="J626" i="13" s="1"/>
  <c r="P625" i="13"/>
  <c r="O625" i="13"/>
  <c r="M625" i="13"/>
  <c r="I625" i="13"/>
  <c r="J625" i="13" s="1"/>
  <c r="P624" i="13"/>
  <c r="O624" i="13"/>
  <c r="M624" i="13"/>
  <c r="I624" i="13"/>
  <c r="J624" i="13"/>
  <c r="P623" i="13"/>
  <c r="O623" i="13"/>
  <c r="M623" i="13"/>
  <c r="I623" i="13"/>
  <c r="J623" i="13" s="1"/>
  <c r="P622" i="13"/>
  <c r="O622" i="13"/>
  <c r="M622" i="13"/>
  <c r="I622" i="13"/>
  <c r="J622" i="13" s="1"/>
  <c r="P621" i="13"/>
  <c r="O621" i="13"/>
  <c r="M621" i="13"/>
  <c r="I621" i="13"/>
  <c r="J621" i="13" s="1"/>
  <c r="P620" i="13"/>
  <c r="O620" i="13"/>
  <c r="M620" i="13"/>
  <c r="I620" i="13"/>
  <c r="J620" i="13"/>
  <c r="P619" i="13"/>
  <c r="O619" i="13"/>
  <c r="M619" i="13"/>
  <c r="I619" i="13"/>
  <c r="J619" i="13" s="1"/>
  <c r="P618" i="13"/>
  <c r="O618" i="13"/>
  <c r="M618" i="13"/>
  <c r="I618" i="13"/>
  <c r="J618" i="13" s="1"/>
  <c r="P617" i="13"/>
  <c r="O617" i="13"/>
  <c r="M617" i="13"/>
  <c r="I617" i="13"/>
  <c r="J617" i="13" s="1"/>
  <c r="P616" i="13"/>
  <c r="O616" i="13"/>
  <c r="M616" i="13"/>
  <c r="I616" i="13"/>
  <c r="J616" i="13"/>
  <c r="P615" i="13"/>
  <c r="O615" i="13"/>
  <c r="M615" i="13"/>
  <c r="I615" i="13"/>
  <c r="J615" i="13" s="1"/>
  <c r="P614" i="13"/>
  <c r="O614" i="13"/>
  <c r="M614" i="13"/>
  <c r="I614" i="13"/>
  <c r="J614" i="13" s="1"/>
  <c r="P613" i="13"/>
  <c r="O613" i="13"/>
  <c r="M613" i="13"/>
  <c r="I613" i="13"/>
  <c r="J613" i="13" s="1"/>
  <c r="P612" i="13"/>
  <c r="O612" i="13"/>
  <c r="M612" i="13"/>
  <c r="I612" i="13"/>
  <c r="J612" i="13"/>
  <c r="P611" i="13"/>
  <c r="O611" i="13"/>
  <c r="M611" i="13"/>
  <c r="I611" i="13"/>
  <c r="J611" i="13" s="1"/>
  <c r="P610" i="13"/>
  <c r="O610" i="13"/>
  <c r="M610" i="13"/>
  <c r="I610" i="13"/>
  <c r="J610" i="13" s="1"/>
  <c r="P609" i="13"/>
  <c r="O609" i="13"/>
  <c r="M609" i="13"/>
  <c r="I609" i="13"/>
  <c r="J609" i="13" s="1"/>
  <c r="P608" i="13"/>
  <c r="O608" i="13"/>
  <c r="M608" i="13"/>
  <c r="I608" i="13"/>
  <c r="J608" i="13"/>
  <c r="P607" i="13"/>
  <c r="O607" i="13"/>
  <c r="M607" i="13"/>
  <c r="I607" i="13"/>
  <c r="J607" i="13" s="1"/>
  <c r="P606" i="13"/>
  <c r="O606" i="13"/>
  <c r="M606" i="13"/>
  <c r="I606" i="13"/>
  <c r="J606" i="13" s="1"/>
  <c r="P605" i="13"/>
  <c r="O605" i="13"/>
  <c r="M605" i="13"/>
  <c r="I605" i="13"/>
  <c r="J605" i="13" s="1"/>
  <c r="P604" i="13"/>
  <c r="O604" i="13"/>
  <c r="M604" i="13"/>
  <c r="I604" i="13"/>
  <c r="J604" i="13"/>
  <c r="P603" i="13"/>
  <c r="O603" i="13"/>
  <c r="M603" i="13"/>
  <c r="I603" i="13"/>
  <c r="J603" i="13" s="1"/>
  <c r="P602" i="13"/>
  <c r="O602" i="13"/>
  <c r="M602" i="13"/>
  <c r="I602" i="13"/>
  <c r="J602" i="13"/>
  <c r="P601" i="13"/>
  <c r="O601" i="13"/>
  <c r="M601" i="13"/>
  <c r="I601" i="13"/>
  <c r="J601" i="13" s="1"/>
  <c r="P600" i="13"/>
  <c r="O600" i="13"/>
  <c r="M600" i="13"/>
  <c r="I600" i="13"/>
  <c r="J600" i="13"/>
  <c r="P599" i="13"/>
  <c r="O599" i="13"/>
  <c r="M599" i="13"/>
  <c r="I599" i="13"/>
  <c r="J599" i="13" s="1"/>
  <c r="P598" i="13"/>
  <c r="O598" i="13"/>
  <c r="M598" i="13"/>
  <c r="I598" i="13"/>
  <c r="J598" i="13"/>
  <c r="P597" i="13"/>
  <c r="O597" i="13"/>
  <c r="M597" i="13"/>
  <c r="I597" i="13"/>
  <c r="J597" i="13" s="1"/>
  <c r="P596" i="13"/>
  <c r="O596" i="13"/>
  <c r="M596" i="13"/>
  <c r="I596" i="13"/>
  <c r="J596" i="13"/>
  <c r="P595" i="13"/>
  <c r="O595" i="13"/>
  <c r="M595" i="13"/>
  <c r="I595" i="13"/>
  <c r="J595" i="13" s="1"/>
  <c r="P594" i="13"/>
  <c r="O594" i="13"/>
  <c r="M594" i="13"/>
  <c r="I594" i="13"/>
  <c r="J594" i="13"/>
  <c r="P593" i="13"/>
  <c r="O593" i="13"/>
  <c r="M593" i="13"/>
  <c r="I593" i="13"/>
  <c r="J593" i="13" s="1"/>
  <c r="P592" i="13"/>
  <c r="O592" i="13"/>
  <c r="M592" i="13"/>
  <c r="I592" i="13"/>
  <c r="J592" i="13"/>
  <c r="P591" i="13"/>
  <c r="O591" i="13"/>
  <c r="M591" i="13"/>
  <c r="I591" i="13"/>
  <c r="J591" i="13" s="1"/>
  <c r="P590" i="13"/>
  <c r="O590" i="13"/>
  <c r="M590" i="13"/>
  <c r="I590" i="13"/>
  <c r="J590" i="13"/>
  <c r="P589" i="13"/>
  <c r="O589" i="13"/>
  <c r="M589" i="13"/>
  <c r="I589" i="13"/>
  <c r="J589" i="13" s="1"/>
  <c r="P588" i="13"/>
  <c r="O588" i="13"/>
  <c r="M588" i="13"/>
  <c r="I588" i="13"/>
  <c r="J588" i="13"/>
  <c r="P587" i="13"/>
  <c r="O587" i="13"/>
  <c r="M587" i="13"/>
  <c r="I587" i="13"/>
  <c r="J587" i="13" s="1"/>
  <c r="P586" i="13"/>
  <c r="O586" i="13"/>
  <c r="M586" i="13"/>
  <c r="I586" i="13"/>
  <c r="J586" i="13"/>
  <c r="P585" i="13"/>
  <c r="O585" i="13"/>
  <c r="M585" i="13"/>
  <c r="I585" i="13"/>
  <c r="J585" i="13" s="1"/>
  <c r="P584" i="13"/>
  <c r="O584" i="13"/>
  <c r="M584" i="13"/>
  <c r="I584" i="13"/>
  <c r="J584" i="13"/>
  <c r="P583" i="13"/>
  <c r="O583" i="13"/>
  <c r="M583" i="13"/>
  <c r="I583" i="13"/>
  <c r="J583" i="13" s="1"/>
  <c r="P582" i="13"/>
  <c r="O582" i="13"/>
  <c r="M582" i="13"/>
  <c r="I582" i="13"/>
  <c r="J582" i="13"/>
  <c r="P581" i="13"/>
  <c r="O581" i="13"/>
  <c r="M581" i="13"/>
  <c r="I581" i="13"/>
  <c r="J581" i="13" s="1"/>
  <c r="P580" i="13"/>
  <c r="O580" i="13"/>
  <c r="M580" i="13"/>
  <c r="I580" i="13"/>
  <c r="J580" i="13"/>
  <c r="P579" i="13"/>
  <c r="O579" i="13"/>
  <c r="M579" i="13"/>
  <c r="I579" i="13"/>
  <c r="J579" i="13" s="1"/>
  <c r="P578" i="13"/>
  <c r="O578" i="13"/>
  <c r="M578" i="13"/>
  <c r="I578" i="13"/>
  <c r="J578" i="13"/>
  <c r="P577" i="13"/>
  <c r="O577" i="13"/>
  <c r="M577" i="13"/>
  <c r="I577" i="13"/>
  <c r="J577" i="13" s="1"/>
  <c r="P576" i="13"/>
  <c r="O576" i="13"/>
  <c r="M576" i="13"/>
  <c r="I576" i="13"/>
  <c r="J576" i="13"/>
  <c r="P575" i="13"/>
  <c r="O575" i="13"/>
  <c r="M575" i="13"/>
  <c r="I575" i="13"/>
  <c r="J575" i="13" s="1"/>
  <c r="P574" i="13"/>
  <c r="O574" i="13"/>
  <c r="M574" i="13"/>
  <c r="I574" i="13"/>
  <c r="J574" i="13"/>
  <c r="P573" i="13"/>
  <c r="O573" i="13"/>
  <c r="M573" i="13"/>
  <c r="I573" i="13"/>
  <c r="J573" i="13" s="1"/>
  <c r="P572" i="13"/>
  <c r="O572" i="13"/>
  <c r="M572" i="13"/>
  <c r="I572" i="13"/>
  <c r="J572" i="13"/>
  <c r="P571" i="13"/>
  <c r="O571" i="13"/>
  <c r="M571" i="13"/>
  <c r="I571" i="13"/>
  <c r="J571" i="13" s="1"/>
  <c r="P570" i="13"/>
  <c r="O570" i="13"/>
  <c r="M570" i="13"/>
  <c r="I570" i="13"/>
  <c r="J570" i="13"/>
  <c r="P569" i="13"/>
  <c r="O569" i="13"/>
  <c r="M569" i="13"/>
  <c r="I569" i="13"/>
  <c r="J569" i="13" s="1"/>
  <c r="P568" i="13"/>
  <c r="O568" i="13"/>
  <c r="M568" i="13"/>
  <c r="I568" i="13"/>
  <c r="J568" i="13"/>
  <c r="P567" i="13"/>
  <c r="O567" i="13"/>
  <c r="M567" i="13"/>
  <c r="I567" i="13"/>
  <c r="J567" i="13" s="1"/>
  <c r="P566" i="13"/>
  <c r="O566" i="13"/>
  <c r="M566" i="13"/>
  <c r="I566" i="13"/>
  <c r="J566" i="13"/>
  <c r="P565" i="13"/>
  <c r="O565" i="13"/>
  <c r="M565" i="13"/>
  <c r="I565" i="13"/>
  <c r="J565" i="13" s="1"/>
  <c r="P564" i="13"/>
  <c r="O564" i="13"/>
  <c r="M564" i="13"/>
  <c r="I564" i="13"/>
  <c r="J564" i="13"/>
  <c r="P563" i="13"/>
  <c r="O563" i="13"/>
  <c r="M563" i="13"/>
  <c r="I563" i="13"/>
  <c r="J563" i="13" s="1"/>
  <c r="P562" i="13"/>
  <c r="O562" i="13"/>
  <c r="M562" i="13"/>
  <c r="I562" i="13"/>
  <c r="J562" i="13"/>
  <c r="P561" i="13"/>
  <c r="O561" i="13"/>
  <c r="M561" i="13"/>
  <c r="I561" i="13"/>
  <c r="J561" i="13" s="1"/>
  <c r="P560" i="13"/>
  <c r="O560" i="13"/>
  <c r="M560" i="13"/>
  <c r="I560" i="13"/>
  <c r="J560" i="13"/>
  <c r="P559" i="13"/>
  <c r="O559" i="13"/>
  <c r="M559" i="13"/>
  <c r="I559" i="13"/>
  <c r="J559" i="13" s="1"/>
  <c r="P558" i="13"/>
  <c r="O558" i="13"/>
  <c r="M558" i="13"/>
  <c r="I558" i="13"/>
  <c r="J558" i="13"/>
  <c r="P557" i="13"/>
  <c r="O557" i="13"/>
  <c r="M557" i="13"/>
  <c r="I557" i="13"/>
  <c r="J557" i="13" s="1"/>
  <c r="P556" i="13"/>
  <c r="O556" i="13"/>
  <c r="M556" i="13"/>
  <c r="I556" i="13"/>
  <c r="J556" i="13"/>
  <c r="P555" i="13"/>
  <c r="O555" i="13"/>
  <c r="M555" i="13"/>
  <c r="I555" i="13"/>
  <c r="J555" i="13" s="1"/>
  <c r="P554" i="13"/>
  <c r="O554" i="13"/>
  <c r="M554" i="13"/>
  <c r="I554" i="13"/>
  <c r="J554" i="13"/>
  <c r="P553" i="13"/>
  <c r="O553" i="13"/>
  <c r="M553" i="13"/>
  <c r="I553" i="13"/>
  <c r="J553" i="13" s="1"/>
  <c r="P552" i="13"/>
  <c r="O552" i="13"/>
  <c r="M552" i="13"/>
  <c r="I552" i="13"/>
  <c r="J552" i="13"/>
  <c r="P551" i="13"/>
  <c r="O551" i="13"/>
  <c r="M551" i="13"/>
  <c r="I551" i="13"/>
  <c r="J551" i="13" s="1"/>
  <c r="P550" i="13"/>
  <c r="O550" i="13"/>
  <c r="M550" i="13"/>
  <c r="I550" i="13"/>
  <c r="J550" i="13"/>
  <c r="P549" i="13"/>
  <c r="O549" i="13"/>
  <c r="M549" i="13"/>
  <c r="I549" i="13"/>
  <c r="J549" i="13" s="1"/>
  <c r="P548" i="13"/>
  <c r="O548" i="13"/>
  <c r="M548" i="13"/>
  <c r="I548" i="13"/>
  <c r="J548" i="13"/>
  <c r="P547" i="13"/>
  <c r="O547" i="13"/>
  <c r="M547" i="13"/>
  <c r="I547" i="13"/>
  <c r="J547" i="13" s="1"/>
  <c r="P546" i="13"/>
  <c r="O546" i="13"/>
  <c r="M546" i="13"/>
  <c r="I546" i="13"/>
  <c r="J546" i="13"/>
  <c r="P545" i="13"/>
  <c r="O545" i="13"/>
  <c r="M545" i="13"/>
  <c r="I545" i="13"/>
  <c r="J545" i="13" s="1"/>
  <c r="P544" i="13"/>
  <c r="O544" i="13"/>
  <c r="M544" i="13"/>
  <c r="I544" i="13"/>
  <c r="J544" i="13"/>
  <c r="P543" i="13"/>
  <c r="O543" i="13"/>
  <c r="M543" i="13"/>
  <c r="I543" i="13"/>
  <c r="J543" i="13" s="1"/>
  <c r="P542" i="13"/>
  <c r="O542" i="13"/>
  <c r="M542" i="13"/>
  <c r="I542" i="13"/>
  <c r="J542" i="13"/>
  <c r="P541" i="13"/>
  <c r="O541" i="13"/>
  <c r="M541" i="13"/>
  <c r="I541" i="13"/>
  <c r="J541" i="13" s="1"/>
  <c r="P540" i="13"/>
  <c r="O540" i="13"/>
  <c r="M540" i="13"/>
  <c r="I540" i="13"/>
  <c r="J540" i="13"/>
  <c r="P539" i="13"/>
  <c r="O539" i="13"/>
  <c r="M539" i="13"/>
  <c r="I539" i="13"/>
  <c r="J539" i="13" s="1"/>
  <c r="P538" i="13"/>
  <c r="O538" i="13"/>
  <c r="M538" i="13"/>
  <c r="I538" i="13"/>
  <c r="J538" i="13"/>
  <c r="P537" i="13"/>
  <c r="O537" i="13"/>
  <c r="M537" i="13"/>
  <c r="I537" i="13"/>
  <c r="J537" i="13" s="1"/>
  <c r="P536" i="13"/>
  <c r="O536" i="13"/>
  <c r="M536" i="13"/>
  <c r="I536" i="13"/>
  <c r="J536" i="13"/>
  <c r="P535" i="13"/>
  <c r="O535" i="13"/>
  <c r="M535" i="13"/>
  <c r="I535" i="13"/>
  <c r="J535" i="13" s="1"/>
  <c r="P534" i="13"/>
  <c r="O534" i="13"/>
  <c r="M534" i="13"/>
  <c r="I534" i="13"/>
  <c r="J534" i="13"/>
  <c r="P533" i="13"/>
  <c r="O533" i="13"/>
  <c r="M533" i="13"/>
  <c r="I533" i="13"/>
  <c r="J533" i="13" s="1"/>
  <c r="P532" i="13"/>
  <c r="O532" i="13"/>
  <c r="M532" i="13"/>
  <c r="I532" i="13"/>
  <c r="J532" i="13"/>
  <c r="P531" i="13"/>
  <c r="O531" i="13"/>
  <c r="M531" i="13"/>
  <c r="I531" i="13"/>
  <c r="J531" i="13" s="1"/>
  <c r="P530" i="13"/>
  <c r="O530" i="13"/>
  <c r="M530" i="13"/>
  <c r="I530" i="13"/>
  <c r="J530" i="13"/>
  <c r="P529" i="13"/>
  <c r="O529" i="13"/>
  <c r="M529" i="13"/>
  <c r="I529" i="13"/>
  <c r="J529" i="13" s="1"/>
  <c r="P528" i="13"/>
  <c r="O528" i="13"/>
  <c r="M528" i="13"/>
  <c r="I528" i="13"/>
  <c r="J528" i="13"/>
  <c r="P527" i="13"/>
  <c r="O527" i="13"/>
  <c r="M527" i="13"/>
  <c r="I527" i="13"/>
  <c r="J527" i="13" s="1"/>
  <c r="P526" i="13"/>
  <c r="O526" i="13"/>
  <c r="M526" i="13"/>
  <c r="I526" i="13"/>
  <c r="J526" i="13"/>
  <c r="P525" i="13"/>
  <c r="O525" i="13"/>
  <c r="M525" i="13"/>
  <c r="I525" i="13"/>
  <c r="J525" i="13" s="1"/>
  <c r="P524" i="13"/>
  <c r="O524" i="13"/>
  <c r="M524" i="13"/>
  <c r="I524" i="13"/>
  <c r="J524" i="13"/>
  <c r="P523" i="13"/>
  <c r="O523" i="13"/>
  <c r="M523" i="13"/>
  <c r="I523" i="13"/>
  <c r="J523" i="13" s="1"/>
  <c r="P522" i="13"/>
  <c r="O522" i="13"/>
  <c r="M522" i="13"/>
  <c r="I522" i="13"/>
  <c r="J522" i="13"/>
  <c r="P521" i="13"/>
  <c r="O521" i="13"/>
  <c r="M521" i="13"/>
  <c r="I521" i="13"/>
  <c r="J521" i="13" s="1"/>
  <c r="P520" i="13"/>
  <c r="O520" i="13"/>
  <c r="M520" i="13"/>
  <c r="I520" i="13"/>
  <c r="J520" i="13"/>
  <c r="P519" i="13"/>
  <c r="O519" i="13"/>
  <c r="M519" i="13"/>
  <c r="I519" i="13"/>
  <c r="J519" i="13" s="1"/>
  <c r="P518" i="13"/>
  <c r="O518" i="13"/>
  <c r="M518" i="13"/>
  <c r="I518" i="13"/>
  <c r="J518" i="13"/>
  <c r="P517" i="13"/>
  <c r="O517" i="13"/>
  <c r="M517" i="13"/>
  <c r="I517" i="13"/>
  <c r="J517" i="13" s="1"/>
  <c r="P516" i="13"/>
  <c r="O516" i="13"/>
  <c r="M516" i="13"/>
  <c r="I516" i="13"/>
  <c r="J516" i="13"/>
  <c r="P515" i="13"/>
  <c r="O515" i="13"/>
  <c r="M515" i="13"/>
  <c r="I515" i="13"/>
  <c r="J515" i="13" s="1"/>
  <c r="P514" i="13"/>
  <c r="O514" i="13"/>
  <c r="M514" i="13"/>
  <c r="I514" i="13"/>
  <c r="J514" i="13"/>
  <c r="P513" i="13"/>
  <c r="O513" i="13"/>
  <c r="M513" i="13"/>
  <c r="I513" i="13"/>
  <c r="J513" i="13" s="1"/>
  <c r="P512" i="13"/>
  <c r="O512" i="13"/>
  <c r="M512" i="13"/>
  <c r="I512" i="13"/>
  <c r="J512" i="13"/>
  <c r="P511" i="13"/>
  <c r="O511" i="13"/>
  <c r="M511" i="13"/>
  <c r="I511" i="13"/>
  <c r="J511" i="13" s="1"/>
  <c r="P510" i="13"/>
  <c r="O510" i="13"/>
  <c r="M510" i="13"/>
  <c r="I510" i="13"/>
  <c r="J510" i="13"/>
  <c r="P509" i="13"/>
  <c r="O509" i="13"/>
  <c r="M509" i="13"/>
  <c r="I509" i="13"/>
  <c r="J509" i="13" s="1"/>
  <c r="P508" i="13"/>
  <c r="O508" i="13"/>
  <c r="M508" i="13"/>
  <c r="I508" i="13"/>
  <c r="J508" i="13"/>
  <c r="P507" i="13"/>
  <c r="O507" i="13"/>
  <c r="M507" i="13"/>
  <c r="I507" i="13"/>
  <c r="J507" i="13" s="1"/>
  <c r="P506" i="13"/>
  <c r="O506" i="13"/>
  <c r="M506" i="13"/>
  <c r="I506" i="13"/>
  <c r="J506" i="13"/>
  <c r="P505" i="13"/>
  <c r="O505" i="13"/>
  <c r="M505" i="13"/>
  <c r="I505" i="13"/>
  <c r="J505" i="13" s="1"/>
  <c r="P504" i="13"/>
  <c r="O504" i="13"/>
  <c r="M504" i="13"/>
  <c r="I504" i="13"/>
  <c r="J504" i="13"/>
  <c r="P503" i="13"/>
  <c r="O503" i="13"/>
  <c r="M503" i="13"/>
  <c r="I503" i="13"/>
  <c r="J503" i="13" s="1"/>
  <c r="P502" i="13"/>
  <c r="O502" i="13"/>
  <c r="M502" i="13"/>
  <c r="I502" i="13"/>
  <c r="J502" i="13"/>
  <c r="P501" i="13"/>
  <c r="O501" i="13"/>
  <c r="M501" i="13"/>
  <c r="I501" i="13"/>
  <c r="J501" i="13" s="1"/>
  <c r="P500" i="13"/>
  <c r="O500" i="13"/>
  <c r="M500" i="13"/>
  <c r="I500" i="13"/>
  <c r="J500" i="13"/>
  <c r="P499" i="13"/>
  <c r="O499" i="13"/>
  <c r="M499" i="13"/>
  <c r="I499" i="13"/>
  <c r="J499" i="13" s="1"/>
  <c r="P498" i="13"/>
  <c r="O498" i="13"/>
  <c r="M498" i="13"/>
  <c r="I498" i="13"/>
  <c r="J498" i="13"/>
  <c r="P497" i="13"/>
  <c r="O497" i="13"/>
  <c r="M497" i="13"/>
  <c r="I497" i="13"/>
  <c r="J497" i="13" s="1"/>
  <c r="P496" i="13"/>
  <c r="O496" i="13"/>
  <c r="M496" i="13"/>
  <c r="I496" i="13"/>
  <c r="J496" i="13"/>
  <c r="P495" i="13"/>
  <c r="O495" i="13"/>
  <c r="M495" i="13"/>
  <c r="I495" i="13"/>
  <c r="J495" i="13" s="1"/>
  <c r="P494" i="13"/>
  <c r="O494" i="13"/>
  <c r="M494" i="13"/>
  <c r="I494" i="13"/>
  <c r="J494" i="13"/>
  <c r="P493" i="13"/>
  <c r="O493" i="13"/>
  <c r="M493" i="13"/>
  <c r="I493" i="13"/>
  <c r="J493" i="13" s="1"/>
  <c r="P492" i="13"/>
  <c r="O492" i="13"/>
  <c r="M492" i="13"/>
  <c r="I492" i="13"/>
  <c r="J492" i="13"/>
  <c r="P491" i="13"/>
  <c r="O491" i="13"/>
  <c r="M491" i="13"/>
  <c r="I491" i="13"/>
  <c r="J491" i="13" s="1"/>
  <c r="P490" i="13"/>
  <c r="O490" i="13"/>
  <c r="M490" i="13"/>
  <c r="I490" i="13"/>
  <c r="J490" i="13"/>
  <c r="P489" i="13"/>
  <c r="O489" i="13"/>
  <c r="M489" i="13"/>
  <c r="I489" i="13"/>
  <c r="J489" i="13" s="1"/>
  <c r="P488" i="13"/>
  <c r="O488" i="13"/>
  <c r="M488" i="13"/>
  <c r="I488" i="13"/>
  <c r="J488" i="13"/>
  <c r="P487" i="13"/>
  <c r="O487" i="13"/>
  <c r="M487" i="13"/>
  <c r="I487" i="13"/>
  <c r="J487" i="13" s="1"/>
  <c r="P486" i="13"/>
  <c r="O486" i="13"/>
  <c r="M486" i="13"/>
  <c r="I486" i="13"/>
  <c r="J486" i="13"/>
  <c r="P485" i="13"/>
  <c r="O485" i="13"/>
  <c r="M485" i="13"/>
  <c r="I485" i="13"/>
  <c r="J485" i="13" s="1"/>
  <c r="P484" i="13"/>
  <c r="O484" i="13"/>
  <c r="M484" i="13"/>
  <c r="I484" i="13"/>
  <c r="J484" i="13"/>
  <c r="P483" i="13"/>
  <c r="O483" i="13"/>
  <c r="M483" i="13"/>
  <c r="I483" i="13"/>
  <c r="J483" i="13" s="1"/>
  <c r="P482" i="13"/>
  <c r="O482" i="13"/>
  <c r="M482" i="13"/>
  <c r="I482" i="13"/>
  <c r="J482" i="13"/>
  <c r="P481" i="13"/>
  <c r="O481" i="13"/>
  <c r="M481" i="13"/>
  <c r="I481" i="13"/>
  <c r="J481" i="13" s="1"/>
  <c r="P480" i="13"/>
  <c r="O480" i="13"/>
  <c r="M480" i="13"/>
  <c r="I480" i="13"/>
  <c r="J480" i="13"/>
  <c r="P479" i="13"/>
  <c r="O479" i="13"/>
  <c r="M479" i="13"/>
  <c r="I479" i="13"/>
  <c r="J479" i="13" s="1"/>
  <c r="P478" i="13"/>
  <c r="O478" i="13"/>
  <c r="M478" i="13"/>
  <c r="I478" i="13"/>
  <c r="J478" i="13"/>
  <c r="P477" i="13"/>
  <c r="O477" i="13"/>
  <c r="M477" i="13"/>
  <c r="I477" i="13"/>
  <c r="J477" i="13" s="1"/>
  <c r="P476" i="13"/>
  <c r="O476" i="13"/>
  <c r="M476" i="13"/>
  <c r="I476" i="13"/>
  <c r="J476" i="13"/>
  <c r="P475" i="13"/>
  <c r="O475" i="13"/>
  <c r="M475" i="13"/>
  <c r="I475" i="13"/>
  <c r="J475" i="13" s="1"/>
  <c r="P474" i="13"/>
  <c r="O474" i="13"/>
  <c r="M474" i="13"/>
  <c r="I474" i="13"/>
  <c r="J474" i="13"/>
  <c r="P473" i="13"/>
  <c r="O473" i="13"/>
  <c r="M473" i="13"/>
  <c r="I473" i="13"/>
  <c r="J473" i="13" s="1"/>
  <c r="P472" i="13"/>
  <c r="O472" i="13"/>
  <c r="M472" i="13"/>
  <c r="I472" i="13"/>
  <c r="J472" i="13"/>
  <c r="P471" i="13"/>
  <c r="O471" i="13"/>
  <c r="M471" i="13"/>
  <c r="I471" i="13"/>
  <c r="J471" i="13" s="1"/>
  <c r="P470" i="13"/>
  <c r="O470" i="13"/>
  <c r="M470" i="13"/>
  <c r="I470" i="13"/>
  <c r="J470" i="13"/>
  <c r="P469" i="13"/>
  <c r="O469" i="13"/>
  <c r="M469" i="13"/>
  <c r="I469" i="13"/>
  <c r="J469" i="13" s="1"/>
  <c r="P468" i="13"/>
  <c r="O468" i="13"/>
  <c r="M468" i="13"/>
  <c r="I468" i="13"/>
  <c r="J468" i="13"/>
  <c r="P467" i="13"/>
  <c r="O467" i="13"/>
  <c r="M467" i="13"/>
  <c r="I467" i="13"/>
  <c r="J467" i="13" s="1"/>
  <c r="P466" i="13"/>
  <c r="O466" i="13"/>
  <c r="M466" i="13"/>
  <c r="I466" i="13"/>
  <c r="J466" i="13"/>
  <c r="P465" i="13"/>
  <c r="O465" i="13"/>
  <c r="M465" i="13"/>
  <c r="I465" i="13"/>
  <c r="J465" i="13" s="1"/>
  <c r="P464" i="13"/>
  <c r="O464" i="13"/>
  <c r="M464" i="13"/>
  <c r="I464" i="13"/>
  <c r="J464" i="13"/>
  <c r="P463" i="13"/>
  <c r="O463" i="13"/>
  <c r="M463" i="13"/>
  <c r="I463" i="13"/>
  <c r="J463" i="13" s="1"/>
  <c r="P462" i="13"/>
  <c r="O462" i="13"/>
  <c r="M462" i="13"/>
  <c r="I462" i="13"/>
  <c r="J462" i="13"/>
  <c r="P461" i="13"/>
  <c r="O461" i="13"/>
  <c r="M461" i="13"/>
  <c r="I461" i="13"/>
  <c r="J461" i="13" s="1"/>
  <c r="P460" i="13"/>
  <c r="O460" i="13"/>
  <c r="M460" i="13"/>
  <c r="I460" i="13"/>
  <c r="J460" i="13"/>
  <c r="P459" i="13"/>
  <c r="O459" i="13"/>
  <c r="M459" i="13"/>
  <c r="I459" i="13"/>
  <c r="J459" i="13" s="1"/>
  <c r="P458" i="13"/>
  <c r="O458" i="13"/>
  <c r="M458" i="13"/>
  <c r="I458" i="13"/>
  <c r="J458" i="13"/>
  <c r="P457" i="13"/>
  <c r="O457" i="13"/>
  <c r="M457" i="13"/>
  <c r="I457" i="13"/>
  <c r="J457" i="13" s="1"/>
  <c r="P456" i="13"/>
  <c r="O456" i="13"/>
  <c r="M456" i="13"/>
  <c r="I456" i="13"/>
  <c r="J456" i="13"/>
  <c r="P455" i="13"/>
  <c r="O455" i="13"/>
  <c r="M455" i="13"/>
  <c r="I455" i="13"/>
  <c r="J455" i="13" s="1"/>
  <c r="P454" i="13"/>
  <c r="O454" i="13"/>
  <c r="M454" i="13"/>
  <c r="I454" i="13"/>
  <c r="J454" i="13"/>
  <c r="P453" i="13"/>
  <c r="O453" i="13"/>
  <c r="M453" i="13"/>
  <c r="I453" i="13"/>
  <c r="J453" i="13" s="1"/>
  <c r="P452" i="13"/>
  <c r="O452" i="13"/>
  <c r="M452" i="13"/>
  <c r="I452" i="13"/>
  <c r="J452" i="13"/>
  <c r="P451" i="13"/>
  <c r="O451" i="13"/>
  <c r="M451" i="13"/>
  <c r="I451" i="13"/>
  <c r="J451" i="13" s="1"/>
  <c r="P450" i="13"/>
  <c r="O450" i="13"/>
  <c r="M450" i="13"/>
  <c r="I450" i="13"/>
  <c r="J450" i="13"/>
  <c r="P449" i="13"/>
  <c r="O449" i="13"/>
  <c r="M449" i="13"/>
  <c r="I449" i="13"/>
  <c r="J449" i="13" s="1"/>
  <c r="P448" i="13"/>
  <c r="O448" i="13"/>
  <c r="M448" i="13"/>
  <c r="I448" i="13"/>
  <c r="J448" i="13"/>
  <c r="P447" i="13"/>
  <c r="O447" i="13"/>
  <c r="M447" i="13"/>
  <c r="I447" i="13"/>
  <c r="J447" i="13" s="1"/>
  <c r="P446" i="13"/>
  <c r="O446" i="13"/>
  <c r="M446" i="13"/>
  <c r="I446" i="13"/>
  <c r="J446" i="13"/>
  <c r="P445" i="13"/>
  <c r="O445" i="13"/>
  <c r="M445" i="13"/>
  <c r="I445" i="13"/>
  <c r="J445" i="13" s="1"/>
  <c r="P444" i="13"/>
  <c r="O444" i="13"/>
  <c r="M444" i="13"/>
  <c r="I444" i="13"/>
  <c r="J444" i="13"/>
  <c r="P443" i="13"/>
  <c r="O443" i="13"/>
  <c r="M443" i="13"/>
  <c r="I443" i="13"/>
  <c r="J443" i="13" s="1"/>
  <c r="P442" i="13"/>
  <c r="O442" i="13"/>
  <c r="M442" i="13"/>
  <c r="I442" i="13"/>
  <c r="J442" i="13"/>
  <c r="P441" i="13"/>
  <c r="O441" i="13"/>
  <c r="M441" i="13"/>
  <c r="I441" i="13"/>
  <c r="J441" i="13" s="1"/>
  <c r="P440" i="13"/>
  <c r="O440" i="13"/>
  <c r="M440" i="13"/>
  <c r="I440" i="13"/>
  <c r="J440" i="13"/>
  <c r="P439" i="13"/>
  <c r="O439" i="13"/>
  <c r="M439" i="13"/>
  <c r="I439" i="13"/>
  <c r="J439" i="13" s="1"/>
  <c r="P438" i="13"/>
  <c r="O438" i="13"/>
  <c r="M438" i="13"/>
  <c r="I438" i="13"/>
  <c r="J438" i="13"/>
  <c r="P437" i="13"/>
  <c r="O437" i="13"/>
  <c r="M437" i="13"/>
  <c r="I437" i="13"/>
  <c r="J437" i="13" s="1"/>
  <c r="P436" i="13"/>
  <c r="O436" i="13"/>
  <c r="M436" i="13"/>
  <c r="I436" i="13"/>
  <c r="J436" i="13" s="1"/>
  <c r="P435" i="13"/>
  <c r="O435" i="13"/>
  <c r="M435" i="13"/>
  <c r="I435" i="13"/>
  <c r="J435" i="13"/>
  <c r="P434" i="13"/>
  <c r="O434" i="13"/>
  <c r="M434" i="13"/>
  <c r="I434" i="13"/>
  <c r="J434" i="13"/>
  <c r="P433" i="13"/>
  <c r="O433" i="13"/>
  <c r="M433" i="13"/>
  <c r="I433" i="13"/>
  <c r="J433" i="13" s="1"/>
  <c r="P432" i="13"/>
  <c r="O432" i="13"/>
  <c r="M432" i="13"/>
  <c r="I432" i="13"/>
  <c r="J432" i="13" s="1"/>
  <c r="P431" i="13"/>
  <c r="O431" i="13"/>
  <c r="M431" i="13"/>
  <c r="I431" i="13"/>
  <c r="J431" i="13"/>
  <c r="P430" i="13"/>
  <c r="O430" i="13"/>
  <c r="M430" i="13"/>
  <c r="I430" i="13"/>
  <c r="J430" i="13"/>
  <c r="P429" i="13"/>
  <c r="O429" i="13"/>
  <c r="M429" i="13"/>
  <c r="I429" i="13"/>
  <c r="J429" i="13" s="1"/>
  <c r="P428" i="13"/>
  <c r="O428" i="13"/>
  <c r="M428" i="13"/>
  <c r="I428" i="13"/>
  <c r="J428" i="13" s="1"/>
  <c r="P427" i="13"/>
  <c r="O427" i="13"/>
  <c r="M427" i="13"/>
  <c r="I427" i="13"/>
  <c r="J427" i="13"/>
  <c r="P426" i="13"/>
  <c r="O426" i="13"/>
  <c r="M426" i="13"/>
  <c r="I426" i="13"/>
  <c r="J426" i="13"/>
  <c r="P425" i="13"/>
  <c r="O425" i="13"/>
  <c r="M425" i="13"/>
  <c r="I425" i="13"/>
  <c r="J425" i="13" s="1"/>
  <c r="P424" i="13"/>
  <c r="O424" i="13"/>
  <c r="M424" i="13"/>
  <c r="I424" i="13"/>
  <c r="J424" i="13" s="1"/>
  <c r="P423" i="13"/>
  <c r="O423" i="13"/>
  <c r="M423" i="13"/>
  <c r="I423" i="13"/>
  <c r="J423" i="13"/>
  <c r="P422" i="13"/>
  <c r="O422" i="13"/>
  <c r="M422" i="13"/>
  <c r="I422" i="13"/>
  <c r="J422" i="13"/>
  <c r="P421" i="13"/>
  <c r="O421" i="13"/>
  <c r="M421" i="13"/>
  <c r="I421" i="13"/>
  <c r="J421" i="13" s="1"/>
  <c r="P420" i="13"/>
  <c r="O420" i="13"/>
  <c r="M420" i="13"/>
  <c r="I420" i="13"/>
  <c r="J420" i="13" s="1"/>
  <c r="P419" i="13"/>
  <c r="O419" i="13"/>
  <c r="M419" i="13"/>
  <c r="I419" i="13"/>
  <c r="J419" i="13"/>
  <c r="P418" i="13"/>
  <c r="O418" i="13"/>
  <c r="M418" i="13"/>
  <c r="I418" i="13"/>
  <c r="J418" i="13"/>
  <c r="P417" i="13"/>
  <c r="O417" i="13"/>
  <c r="M417" i="13"/>
  <c r="I417" i="13"/>
  <c r="J417" i="13" s="1"/>
  <c r="P416" i="13"/>
  <c r="O416" i="13"/>
  <c r="M416" i="13"/>
  <c r="I416" i="13"/>
  <c r="J416" i="13" s="1"/>
  <c r="P415" i="13"/>
  <c r="O415" i="13"/>
  <c r="M415" i="13"/>
  <c r="I415" i="13"/>
  <c r="J415" i="13"/>
  <c r="P414" i="13"/>
  <c r="O414" i="13"/>
  <c r="M414" i="13"/>
  <c r="I414" i="13"/>
  <c r="J414" i="13"/>
  <c r="P413" i="13"/>
  <c r="O413" i="13"/>
  <c r="M413" i="13"/>
  <c r="I413" i="13"/>
  <c r="J413" i="13" s="1"/>
  <c r="P412" i="13"/>
  <c r="O412" i="13"/>
  <c r="M412" i="13"/>
  <c r="I412" i="13"/>
  <c r="J412" i="13" s="1"/>
  <c r="P411" i="13"/>
  <c r="O411" i="13"/>
  <c r="M411" i="13"/>
  <c r="I411" i="13"/>
  <c r="J411" i="13"/>
  <c r="P410" i="13"/>
  <c r="O410" i="13"/>
  <c r="M410" i="13"/>
  <c r="I410" i="13"/>
  <c r="J410" i="13"/>
  <c r="P409" i="13"/>
  <c r="O409" i="13"/>
  <c r="M409" i="13"/>
  <c r="I409" i="13"/>
  <c r="J409" i="13" s="1"/>
  <c r="P408" i="13"/>
  <c r="O408" i="13"/>
  <c r="M408" i="13"/>
  <c r="I408" i="13"/>
  <c r="J408" i="13" s="1"/>
  <c r="P407" i="13"/>
  <c r="O407" i="13"/>
  <c r="M407" i="13"/>
  <c r="I407" i="13"/>
  <c r="J407" i="13"/>
  <c r="P406" i="13"/>
  <c r="O406" i="13"/>
  <c r="M406" i="13"/>
  <c r="I406" i="13"/>
  <c r="J406" i="13"/>
  <c r="P405" i="13"/>
  <c r="O405" i="13"/>
  <c r="M405" i="13"/>
  <c r="I405" i="13"/>
  <c r="J405" i="13" s="1"/>
  <c r="P404" i="13"/>
  <c r="O404" i="13"/>
  <c r="M404" i="13"/>
  <c r="I404" i="13"/>
  <c r="J404" i="13" s="1"/>
  <c r="P403" i="13"/>
  <c r="O403" i="13"/>
  <c r="M403" i="13"/>
  <c r="I403" i="13"/>
  <c r="J403" i="13"/>
  <c r="P402" i="13"/>
  <c r="O402" i="13"/>
  <c r="M402" i="13"/>
  <c r="I402" i="13"/>
  <c r="J402" i="13"/>
  <c r="P401" i="13"/>
  <c r="O401" i="13"/>
  <c r="M401" i="13"/>
  <c r="I401" i="13"/>
  <c r="J401" i="13" s="1"/>
  <c r="P400" i="13"/>
  <c r="O400" i="13"/>
  <c r="M400" i="13"/>
  <c r="I400" i="13"/>
  <c r="J400" i="13" s="1"/>
  <c r="P399" i="13"/>
  <c r="O399" i="13"/>
  <c r="M399" i="13"/>
  <c r="I399" i="13"/>
  <c r="J399" i="13"/>
  <c r="P398" i="13"/>
  <c r="O398" i="13"/>
  <c r="M398" i="13"/>
  <c r="I398" i="13"/>
  <c r="J398" i="13"/>
  <c r="P397" i="13"/>
  <c r="O397" i="13"/>
  <c r="M397" i="13"/>
  <c r="I397" i="13"/>
  <c r="J397" i="13" s="1"/>
  <c r="P396" i="13"/>
  <c r="O396" i="13"/>
  <c r="M396" i="13"/>
  <c r="I396" i="13"/>
  <c r="J396" i="13" s="1"/>
  <c r="P395" i="13"/>
  <c r="O395" i="13"/>
  <c r="M395" i="13"/>
  <c r="I395" i="13"/>
  <c r="J395" i="13"/>
  <c r="P394" i="13"/>
  <c r="O394" i="13"/>
  <c r="M394" i="13"/>
  <c r="I394" i="13"/>
  <c r="J394" i="13"/>
  <c r="P393" i="13"/>
  <c r="O393" i="13"/>
  <c r="M393" i="13"/>
  <c r="I393" i="13"/>
  <c r="J393" i="13" s="1"/>
  <c r="P392" i="13"/>
  <c r="O392" i="13"/>
  <c r="M392" i="13"/>
  <c r="I392" i="13"/>
  <c r="J392" i="13" s="1"/>
  <c r="P391" i="13"/>
  <c r="O391" i="13"/>
  <c r="M391" i="13"/>
  <c r="I391" i="13"/>
  <c r="J391" i="13"/>
  <c r="P390" i="13"/>
  <c r="O390" i="13"/>
  <c r="M390" i="13"/>
  <c r="I390" i="13"/>
  <c r="J390" i="13"/>
  <c r="P389" i="13"/>
  <c r="O389" i="13"/>
  <c r="M389" i="13"/>
  <c r="I389" i="13"/>
  <c r="J389" i="13" s="1"/>
  <c r="P388" i="13"/>
  <c r="O388" i="13"/>
  <c r="M388" i="13"/>
  <c r="I388" i="13"/>
  <c r="J388" i="13" s="1"/>
  <c r="P387" i="13"/>
  <c r="O387" i="13"/>
  <c r="M387" i="13"/>
  <c r="I387" i="13"/>
  <c r="J387" i="13"/>
  <c r="P386" i="13"/>
  <c r="O386" i="13"/>
  <c r="M386" i="13"/>
  <c r="I386" i="13"/>
  <c r="J386" i="13"/>
  <c r="P385" i="13"/>
  <c r="O385" i="13"/>
  <c r="M385" i="13"/>
  <c r="I385" i="13"/>
  <c r="J385" i="13" s="1"/>
  <c r="P384" i="13"/>
  <c r="O384" i="13"/>
  <c r="M384" i="13"/>
  <c r="I384" i="13"/>
  <c r="J384" i="13" s="1"/>
  <c r="P383" i="13"/>
  <c r="O383" i="13"/>
  <c r="M383" i="13"/>
  <c r="I383" i="13"/>
  <c r="J383" i="13"/>
  <c r="P382" i="13"/>
  <c r="O382" i="13"/>
  <c r="M382" i="13"/>
  <c r="I382" i="13"/>
  <c r="J382" i="13"/>
  <c r="P381" i="13"/>
  <c r="O381" i="13"/>
  <c r="M381" i="13"/>
  <c r="I381" i="13"/>
  <c r="J381" i="13" s="1"/>
  <c r="P380" i="13"/>
  <c r="O380" i="13"/>
  <c r="M380" i="13"/>
  <c r="I380" i="13"/>
  <c r="J380" i="13" s="1"/>
  <c r="P379" i="13"/>
  <c r="O379" i="13"/>
  <c r="M379" i="13"/>
  <c r="I379" i="13"/>
  <c r="J379" i="13"/>
  <c r="P378" i="13"/>
  <c r="O378" i="13"/>
  <c r="M378" i="13"/>
  <c r="I378" i="13"/>
  <c r="J378" i="13"/>
  <c r="P377" i="13"/>
  <c r="O377" i="13"/>
  <c r="M377" i="13"/>
  <c r="I377" i="13"/>
  <c r="J377" i="13" s="1"/>
  <c r="P376" i="13"/>
  <c r="O376" i="13"/>
  <c r="M376" i="13"/>
  <c r="I376" i="13"/>
  <c r="J376" i="13" s="1"/>
  <c r="P375" i="13"/>
  <c r="O375" i="13"/>
  <c r="M375" i="13"/>
  <c r="I375" i="13"/>
  <c r="J375" i="13"/>
  <c r="P374" i="13"/>
  <c r="O374" i="13"/>
  <c r="M374" i="13"/>
  <c r="I374" i="13"/>
  <c r="J374" i="13"/>
  <c r="P373" i="13"/>
  <c r="O373" i="13"/>
  <c r="M373" i="13"/>
  <c r="I373" i="13"/>
  <c r="J373" i="13" s="1"/>
  <c r="P372" i="13"/>
  <c r="O372" i="13"/>
  <c r="M372" i="13"/>
  <c r="I372" i="13"/>
  <c r="J372" i="13" s="1"/>
  <c r="P371" i="13"/>
  <c r="O371" i="13"/>
  <c r="M371" i="13"/>
  <c r="I371" i="13"/>
  <c r="J371" i="13"/>
  <c r="P370" i="13"/>
  <c r="O370" i="13"/>
  <c r="M370" i="13"/>
  <c r="I370" i="13"/>
  <c r="J370" i="13"/>
  <c r="P369" i="13"/>
  <c r="O369" i="13"/>
  <c r="M369" i="13"/>
  <c r="I369" i="13"/>
  <c r="J369" i="13" s="1"/>
  <c r="P368" i="13"/>
  <c r="O368" i="13"/>
  <c r="M368" i="13"/>
  <c r="I368" i="13"/>
  <c r="J368" i="13" s="1"/>
  <c r="P367" i="13"/>
  <c r="O367" i="13"/>
  <c r="M367" i="13"/>
  <c r="I367" i="13"/>
  <c r="J367" i="13"/>
  <c r="P366" i="13"/>
  <c r="O366" i="13"/>
  <c r="M366" i="13"/>
  <c r="I366" i="13"/>
  <c r="J366" i="13"/>
  <c r="P365" i="13"/>
  <c r="O365" i="13"/>
  <c r="M365" i="13"/>
  <c r="I365" i="13"/>
  <c r="J365" i="13" s="1"/>
  <c r="P364" i="13"/>
  <c r="O364" i="13"/>
  <c r="M364" i="13"/>
  <c r="I364" i="13"/>
  <c r="J364" i="13" s="1"/>
  <c r="P363" i="13"/>
  <c r="O363" i="13"/>
  <c r="M363" i="13"/>
  <c r="I363" i="13"/>
  <c r="J363" i="13"/>
  <c r="P362" i="13"/>
  <c r="O362" i="13"/>
  <c r="M362" i="13"/>
  <c r="I362" i="13"/>
  <c r="J362" i="13"/>
  <c r="P361" i="13"/>
  <c r="O361" i="13"/>
  <c r="M361" i="13"/>
  <c r="I361" i="13"/>
  <c r="J361" i="13" s="1"/>
  <c r="P360" i="13"/>
  <c r="O360" i="13"/>
  <c r="M360" i="13"/>
  <c r="I360" i="13"/>
  <c r="J360" i="13" s="1"/>
  <c r="P359" i="13"/>
  <c r="O359" i="13"/>
  <c r="M359" i="13"/>
  <c r="I359" i="13"/>
  <c r="J359" i="13"/>
  <c r="P358" i="13"/>
  <c r="O358" i="13"/>
  <c r="M358" i="13"/>
  <c r="I358" i="13"/>
  <c r="J358" i="13"/>
  <c r="P357" i="13"/>
  <c r="O357" i="13"/>
  <c r="M357" i="13"/>
  <c r="I357" i="13"/>
  <c r="J357" i="13" s="1"/>
  <c r="P356" i="13"/>
  <c r="O356" i="13"/>
  <c r="M356" i="13"/>
  <c r="I356" i="13"/>
  <c r="J356" i="13" s="1"/>
  <c r="P355" i="13"/>
  <c r="O355" i="13"/>
  <c r="M355" i="13"/>
  <c r="I355" i="13"/>
  <c r="J355" i="13"/>
  <c r="P354" i="13"/>
  <c r="O354" i="13"/>
  <c r="M354" i="13"/>
  <c r="I354" i="13"/>
  <c r="J354" i="13"/>
  <c r="P353" i="13"/>
  <c r="O353" i="13"/>
  <c r="M353" i="13"/>
  <c r="I353" i="13"/>
  <c r="J353" i="13" s="1"/>
  <c r="P352" i="13"/>
  <c r="O352" i="13"/>
  <c r="M352" i="13"/>
  <c r="I352" i="13"/>
  <c r="J352" i="13" s="1"/>
  <c r="P351" i="13"/>
  <c r="O351" i="13"/>
  <c r="M351" i="13"/>
  <c r="I351" i="13"/>
  <c r="J351" i="13"/>
  <c r="P350" i="13"/>
  <c r="O350" i="13"/>
  <c r="M350" i="13"/>
  <c r="I350" i="13"/>
  <c r="J350" i="13"/>
  <c r="P349" i="13"/>
  <c r="O349" i="13"/>
  <c r="M349" i="13"/>
  <c r="I349" i="13"/>
  <c r="J349" i="13" s="1"/>
  <c r="P348" i="13"/>
  <c r="O348" i="13"/>
  <c r="M348" i="13"/>
  <c r="I348" i="13"/>
  <c r="J348" i="13" s="1"/>
  <c r="P347" i="13"/>
  <c r="O347" i="13"/>
  <c r="M347" i="13"/>
  <c r="I347" i="13"/>
  <c r="J347" i="13"/>
  <c r="P346" i="13"/>
  <c r="O346" i="13"/>
  <c r="M346" i="13"/>
  <c r="I346" i="13"/>
  <c r="J346" i="13"/>
  <c r="P345" i="13"/>
  <c r="O345" i="13"/>
  <c r="M345" i="13"/>
  <c r="I345" i="13"/>
  <c r="J345" i="13" s="1"/>
  <c r="P344" i="13"/>
  <c r="O344" i="13"/>
  <c r="M344" i="13"/>
  <c r="I344" i="13"/>
  <c r="J344" i="13" s="1"/>
  <c r="P343" i="13"/>
  <c r="O343" i="13"/>
  <c r="M343" i="13"/>
  <c r="I343" i="13"/>
  <c r="J343" i="13"/>
  <c r="P342" i="13"/>
  <c r="O342" i="13"/>
  <c r="M342" i="13"/>
  <c r="I342" i="13"/>
  <c r="J342" i="13"/>
  <c r="P341" i="13"/>
  <c r="O341" i="13"/>
  <c r="M341" i="13"/>
  <c r="I341" i="13"/>
  <c r="J341" i="13" s="1"/>
  <c r="P340" i="13"/>
  <c r="O340" i="13"/>
  <c r="M340" i="13"/>
  <c r="I340" i="13"/>
  <c r="J340" i="13" s="1"/>
  <c r="P339" i="13"/>
  <c r="O339" i="13"/>
  <c r="M339" i="13"/>
  <c r="I339" i="13"/>
  <c r="J339" i="13"/>
  <c r="P338" i="13"/>
  <c r="O338" i="13"/>
  <c r="M338" i="13"/>
  <c r="I338" i="13"/>
  <c r="J338" i="13"/>
  <c r="P337" i="13"/>
  <c r="O337" i="13"/>
  <c r="M337" i="13"/>
  <c r="I337" i="13"/>
  <c r="J337" i="13" s="1"/>
  <c r="P336" i="13"/>
  <c r="O336" i="13"/>
  <c r="M336" i="13"/>
  <c r="I336" i="13"/>
  <c r="J336" i="13" s="1"/>
  <c r="P335" i="13"/>
  <c r="O335" i="13"/>
  <c r="M335" i="13"/>
  <c r="I335" i="13"/>
  <c r="J335" i="13"/>
  <c r="P334" i="13"/>
  <c r="O334" i="13"/>
  <c r="M334" i="13"/>
  <c r="I334" i="13"/>
  <c r="J334" i="13"/>
  <c r="P333" i="13"/>
  <c r="O333" i="13"/>
  <c r="M333" i="13"/>
  <c r="I333" i="13"/>
  <c r="J333" i="13" s="1"/>
  <c r="P332" i="13"/>
  <c r="O332" i="13"/>
  <c r="M332" i="13"/>
  <c r="I332" i="13"/>
  <c r="J332" i="13" s="1"/>
  <c r="P331" i="13"/>
  <c r="O331" i="13"/>
  <c r="M331" i="13"/>
  <c r="I331" i="13"/>
  <c r="J331" i="13"/>
  <c r="P330" i="13"/>
  <c r="O330" i="13"/>
  <c r="M330" i="13"/>
  <c r="I330" i="13"/>
  <c r="J330" i="13"/>
  <c r="P329" i="13"/>
  <c r="O329" i="13"/>
  <c r="M329" i="13"/>
  <c r="I329" i="13"/>
  <c r="J329" i="13" s="1"/>
  <c r="P328" i="13"/>
  <c r="O328" i="13"/>
  <c r="M328" i="13"/>
  <c r="I328" i="13"/>
  <c r="J328" i="13" s="1"/>
  <c r="P327" i="13"/>
  <c r="O327" i="13"/>
  <c r="M327" i="13"/>
  <c r="I327" i="13"/>
  <c r="J327" i="13"/>
  <c r="P326" i="13"/>
  <c r="O326" i="13"/>
  <c r="M326" i="13"/>
  <c r="I326" i="13"/>
  <c r="J326" i="13"/>
  <c r="P325" i="13"/>
  <c r="O325" i="13"/>
  <c r="M325" i="13"/>
  <c r="I325" i="13"/>
  <c r="J325" i="13" s="1"/>
  <c r="P324" i="13"/>
  <c r="O324" i="13"/>
  <c r="M324" i="13"/>
  <c r="I324" i="13"/>
  <c r="J324" i="13" s="1"/>
  <c r="P323" i="13"/>
  <c r="O323" i="13"/>
  <c r="M323" i="13"/>
  <c r="I323" i="13"/>
  <c r="J323" i="13"/>
  <c r="P322" i="13"/>
  <c r="O322" i="13"/>
  <c r="M322" i="13"/>
  <c r="I322" i="13"/>
  <c r="J322" i="13"/>
  <c r="P321" i="13"/>
  <c r="O321" i="13"/>
  <c r="M321" i="13"/>
  <c r="I321" i="13"/>
  <c r="J321" i="13" s="1"/>
  <c r="P320" i="13"/>
  <c r="O320" i="13"/>
  <c r="M320" i="13"/>
  <c r="I320" i="13"/>
  <c r="J320" i="13" s="1"/>
  <c r="P319" i="13"/>
  <c r="O319" i="13"/>
  <c r="M319" i="13"/>
  <c r="I319" i="13"/>
  <c r="J319" i="13"/>
  <c r="P318" i="13"/>
  <c r="O318" i="13"/>
  <c r="M318" i="13"/>
  <c r="I318" i="13"/>
  <c r="J318" i="13"/>
  <c r="P317" i="13"/>
  <c r="O317" i="13"/>
  <c r="M317" i="13"/>
  <c r="I317" i="13"/>
  <c r="J317" i="13" s="1"/>
  <c r="P316" i="13"/>
  <c r="O316" i="13"/>
  <c r="M316" i="13"/>
  <c r="I316" i="13"/>
  <c r="J316" i="13" s="1"/>
  <c r="P315" i="13"/>
  <c r="O315" i="13"/>
  <c r="M315" i="13"/>
  <c r="I315" i="13"/>
  <c r="J315" i="13"/>
  <c r="P314" i="13"/>
  <c r="O314" i="13"/>
  <c r="M314" i="13"/>
  <c r="I314" i="13"/>
  <c r="J314" i="13"/>
  <c r="P313" i="13"/>
  <c r="O313" i="13"/>
  <c r="M313" i="13"/>
  <c r="I313" i="13"/>
  <c r="J313" i="13" s="1"/>
  <c r="P312" i="13"/>
  <c r="O312" i="13"/>
  <c r="M312" i="13"/>
  <c r="I312" i="13"/>
  <c r="J312" i="13" s="1"/>
  <c r="P311" i="13"/>
  <c r="O311" i="13"/>
  <c r="M311" i="13"/>
  <c r="I311" i="13"/>
  <c r="J311" i="13"/>
  <c r="P310" i="13"/>
  <c r="O310" i="13"/>
  <c r="M310" i="13"/>
  <c r="I310" i="13"/>
  <c r="J310" i="13"/>
  <c r="P309" i="13"/>
  <c r="O309" i="13"/>
  <c r="M309" i="13"/>
  <c r="I309" i="13"/>
  <c r="J309" i="13" s="1"/>
  <c r="P308" i="13"/>
  <c r="O308" i="13"/>
  <c r="M308" i="13"/>
  <c r="I308" i="13"/>
  <c r="J308" i="13" s="1"/>
  <c r="P307" i="13"/>
  <c r="O307" i="13"/>
  <c r="M307" i="13"/>
  <c r="I307" i="13"/>
  <c r="J307" i="13"/>
  <c r="P306" i="13"/>
  <c r="O306" i="13"/>
  <c r="M306" i="13"/>
  <c r="I306" i="13"/>
  <c r="J306" i="13"/>
  <c r="P305" i="13"/>
  <c r="O305" i="13"/>
  <c r="M305" i="13"/>
  <c r="I305" i="13"/>
  <c r="J305" i="13" s="1"/>
  <c r="P304" i="13"/>
  <c r="O304" i="13"/>
  <c r="M304" i="13"/>
  <c r="I304" i="13"/>
  <c r="J304" i="13" s="1"/>
  <c r="P303" i="13"/>
  <c r="O303" i="13"/>
  <c r="M303" i="13"/>
  <c r="I303" i="13"/>
  <c r="J303" i="13"/>
  <c r="P302" i="13"/>
  <c r="O302" i="13"/>
  <c r="M302" i="13"/>
  <c r="I302" i="13"/>
  <c r="J302" i="13"/>
  <c r="P301" i="13"/>
  <c r="O301" i="13"/>
  <c r="M301" i="13"/>
  <c r="I301" i="13"/>
  <c r="J301" i="13" s="1"/>
  <c r="P300" i="13"/>
  <c r="O300" i="13"/>
  <c r="M300" i="13"/>
  <c r="I300" i="13"/>
  <c r="J300" i="13" s="1"/>
  <c r="P299" i="13"/>
  <c r="O299" i="13"/>
  <c r="M299" i="13"/>
  <c r="I299" i="13"/>
  <c r="J299" i="13"/>
  <c r="P298" i="13"/>
  <c r="O298" i="13"/>
  <c r="M298" i="13"/>
  <c r="I298" i="13"/>
  <c r="J298" i="13"/>
  <c r="P297" i="13"/>
  <c r="O297" i="13"/>
  <c r="M297" i="13"/>
  <c r="I297" i="13"/>
  <c r="J297" i="13" s="1"/>
  <c r="P296" i="13"/>
  <c r="O296" i="13"/>
  <c r="M296" i="13"/>
  <c r="I296" i="13"/>
  <c r="J296" i="13" s="1"/>
  <c r="P295" i="13"/>
  <c r="O295" i="13"/>
  <c r="M295" i="13"/>
  <c r="I295" i="13"/>
  <c r="J295" i="13"/>
  <c r="P294" i="13"/>
  <c r="O294" i="13"/>
  <c r="M294" i="13"/>
  <c r="I294" i="13"/>
  <c r="J294" i="13"/>
  <c r="P293" i="13"/>
  <c r="O293" i="13"/>
  <c r="M293" i="13"/>
  <c r="I293" i="13"/>
  <c r="J293" i="13" s="1"/>
  <c r="P292" i="13"/>
  <c r="O292" i="13"/>
  <c r="M292" i="13"/>
  <c r="I292" i="13"/>
  <c r="J292" i="13" s="1"/>
  <c r="P291" i="13"/>
  <c r="O291" i="13"/>
  <c r="M291" i="13"/>
  <c r="I291" i="13"/>
  <c r="J291" i="13"/>
  <c r="P290" i="13"/>
  <c r="O290" i="13"/>
  <c r="M290" i="13"/>
  <c r="I290" i="13"/>
  <c r="J290" i="13"/>
  <c r="P289" i="13"/>
  <c r="O289" i="13"/>
  <c r="M289" i="13"/>
  <c r="I289" i="13"/>
  <c r="J289" i="13" s="1"/>
  <c r="P288" i="13"/>
  <c r="O288" i="13"/>
  <c r="M288" i="13"/>
  <c r="I288" i="13"/>
  <c r="J288" i="13" s="1"/>
  <c r="P287" i="13"/>
  <c r="O287" i="13"/>
  <c r="M287" i="13"/>
  <c r="I287" i="13"/>
  <c r="J287" i="13"/>
  <c r="P286" i="13"/>
  <c r="O286" i="13"/>
  <c r="M286" i="13"/>
  <c r="I286" i="13"/>
  <c r="J286" i="13"/>
  <c r="P285" i="13"/>
  <c r="O285" i="13"/>
  <c r="M285" i="13"/>
  <c r="I285" i="13"/>
  <c r="J285" i="13" s="1"/>
  <c r="P284" i="13"/>
  <c r="O284" i="13"/>
  <c r="M284" i="13"/>
  <c r="I284" i="13"/>
  <c r="J284" i="13" s="1"/>
  <c r="P283" i="13"/>
  <c r="O283" i="13"/>
  <c r="M283" i="13"/>
  <c r="I283" i="13"/>
  <c r="J283" i="13"/>
  <c r="P282" i="13"/>
  <c r="O282" i="13"/>
  <c r="M282" i="13"/>
  <c r="I282" i="13"/>
  <c r="J282" i="13"/>
  <c r="P281" i="13"/>
  <c r="O281" i="13"/>
  <c r="M281" i="13"/>
  <c r="I281" i="13"/>
  <c r="J281" i="13" s="1"/>
  <c r="P280" i="13"/>
  <c r="O280" i="13"/>
  <c r="M280" i="13"/>
  <c r="I280" i="13"/>
  <c r="J280" i="13" s="1"/>
  <c r="P279" i="13"/>
  <c r="O279" i="13"/>
  <c r="M279" i="13"/>
  <c r="I279" i="13"/>
  <c r="J279" i="13"/>
  <c r="P278" i="13"/>
  <c r="O278" i="13"/>
  <c r="M278" i="13"/>
  <c r="I278" i="13"/>
  <c r="J278" i="13"/>
  <c r="P277" i="13"/>
  <c r="O277" i="13"/>
  <c r="M277" i="13"/>
  <c r="I277" i="13"/>
  <c r="J277" i="13" s="1"/>
  <c r="P276" i="13"/>
  <c r="O276" i="13"/>
  <c r="M276" i="13"/>
  <c r="I276" i="13"/>
  <c r="J276" i="13" s="1"/>
  <c r="P275" i="13"/>
  <c r="O275" i="13"/>
  <c r="M275" i="13"/>
  <c r="I275" i="13"/>
  <c r="J275" i="13"/>
  <c r="P274" i="13"/>
  <c r="O274" i="13"/>
  <c r="M274" i="13"/>
  <c r="I274" i="13"/>
  <c r="J274" i="13"/>
  <c r="P273" i="13"/>
  <c r="O273" i="13"/>
  <c r="M273" i="13"/>
  <c r="I273" i="13"/>
  <c r="J273" i="13" s="1"/>
  <c r="P272" i="13"/>
  <c r="O272" i="13"/>
  <c r="M272" i="13"/>
  <c r="I272" i="13"/>
  <c r="J272" i="13" s="1"/>
  <c r="P271" i="13"/>
  <c r="O271" i="13"/>
  <c r="M271" i="13"/>
  <c r="I271" i="13"/>
  <c r="J271" i="13"/>
  <c r="P270" i="13"/>
  <c r="O270" i="13"/>
  <c r="M270" i="13"/>
  <c r="I270" i="13"/>
  <c r="J270" i="13"/>
  <c r="P269" i="13"/>
  <c r="O269" i="13"/>
  <c r="M269" i="13"/>
  <c r="I269" i="13"/>
  <c r="J269" i="13" s="1"/>
  <c r="P268" i="13"/>
  <c r="O268" i="13"/>
  <c r="M268" i="13"/>
  <c r="I268" i="13"/>
  <c r="J268" i="13" s="1"/>
  <c r="P267" i="13"/>
  <c r="O267" i="13"/>
  <c r="M267" i="13"/>
  <c r="I267" i="13"/>
  <c r="J267" i="13"/>
  <c r="P266" i="13"/>
  <c r="O266" i="13"/>
  <c r="M266" i="13"/>
  <c r="I266" i="13"/>
  <c r="J266" i="13"/>
  <c r="P265" i="13"/>
  <c r="O265" i="13"/>
  <c r="M265" i="13"/>
  <c r="I265" i="13"/>
  <c r="J265" i="13" s="1"/>
  <c r="P264" i="13"/>
  <c r="O264" i="13"/>
  <c r="M264" i="13"/>
  <c r="I264" i="13"/>
  <c r="J264" i="13" s="1"/>
  <c r="P263" i="13"/>
  <c r="O263" i="13"/>
  <c r="M263" i="13"/>
  <c r="I263" i="13"/>
  <c r="J263" i="13"/>
  <c r="P262" i="13"/>
  <c r="O262" i="13"/>
  <c r="M262" i="13"/>
  <c r="I262" i="13"/>
  <c r="J262" i="13"/>
  <c r="P261" i="13"/>
  <c r="O261" i="13"/>
  <c r="M261" i="13"/>
  <c r="I261" i="13"/>
  <c r="J261" i="13" s="1"/>
  <c r="P260" i="13"/>
  <c r="O260" i="13"/>
  <c r="M260" i="13"/>
  <c r="I260" i="13"/>
  <c r="J260" i="13" s="1"/>
  <c r="P259" i="13"/>
  <c r="O259" i="13"/>
  <c r="M259" i="13"/>
  <c r="I259" i="13"/>
  <c r="J259" i="13"/>
  <c r="P258" i="13"/>
  <c r="O258" i="13"/>
  <c r="M258" i="13"/>
  <c r="I258" i="13"/>
  <c r="J258" i="13"/>
  <c r="P257" i="13"/>
  <c r="O257" i="13"/>
  <c r="M257" i="13"/>
  <c r="I257" i="13"/>
  <c r="J257" i="13" s="1"/>
  <c r="P256" i="13"/>
  <c r="O256" i="13"/>
  <c r="M256" i="13"/>
  <c r="I256" i="13"/>
  <c r="J256" i="13" s="1"/>
  <c r="P255" i="13"/>
  <c r="O255" i="13"/>
  <c r="M255" i="13"/>
  <c r="I255" i="13"/>
  <c r="J255" i="13"/>
  <c r="P254" i="13"/>
  <c r="O254" i="13"/>
  <c r="M254" i="13"/>
  <c r="I254" i="13"/>
  <c r="J254" i="13"/>
  <c r="P253" i="13"/>
  <c r="O253" i="13"/>
  <c r="M253" i="13"/>
  <c r="I253" i="13"/>
  <c r="J253" i="13" s="1"/>
  <c r="P252" i="13"/>
  <c r="O252" i="13"/>
  <c r="M252" i="13"/>
  <c r="I252" i="13"/>
  <c r="J252" i="13" s="1"/>
  <c r="P251" i="13"/>
  <c r="O251" i="13"/>
  <c r="M251" i="13"/>
  <c r="I251" i="13"/>
  <c r="J251" i="13"/>
  <c r="P250" i="13"/>
  <c r="O250" i="13"/>
  <c r="M250" i="13"/>
  <c r="I250" i="13"/>
  <c r="J250" i="13"/>
  <c r="P249" i="13"/>
  <c r="O249" i="13"/>
  <c r="M249" i="13"/>
  <c r="I249" i="13"/>
  <c r="J249" i="13" s="1"/>
  <c r="P248" i="13"/>
  <c r="O248" i="13"/>
  <c r="M248" i="13"/>
  <c r="I248" i="13"/>
  <c r="J248" i="13" s="1"/>
  <c r="P247" i="13"/>
  <c r="O247" i="13"/>
  <c r="M247" i="13"/>
  <c r="I247" i="13"/>
  <c r="J247" i="13"/>
  <c r="P246" i="13"/>
  <c r="O246" i="13"/>
  <c r="M246" i="13"/>
  <c r="I246" i="13"/>
  <c r="J246" i="13"/>
  <c r="P245" i="13"/>
  <c r="O245" i="13"/>
  <c r="M245" i="13"/>
  <c r="I245" i="13"/>
  <c r="J245" i="13" s="1"/>
  <c r="P244" i="13"/>
  <c r="O244" i="13"/>
  <c r="M244" i="13"/>
  <c r="I244" i="13"/>
  <c r="J244" i="13" s="1"/>
  <c r="P243" i="13"/>
  <c r="O243" i="13"/>
  <c r="M243" i="13"/>
  <c r="I243" i="13"/>
  <c r="J243" i="13"/>
  <c r="P242" i="13"/>
  <c r="O242" i="13"/>
  <c r="M242" i="13"/>
  <c r="I242" i="13"/>
  <c r="J242" i="13"/>
  <c r="P241" i="13"/>
  <c r="O241" i="13"/>
  <c r="M241" i="13"/>
  <c r="I241" i="13"/>
  <c r="J241" i="13" s="1"/>
  <c r="P240" i="13"/>
  <c r="O240" i="13"/>
  <c r="M240" i="13"/>
  <c r="I240" i="13"/>
  <c r="J240" i="13" s="1"/>
  <c r="P239" i="13"/>
  <c r="O239" i="13"/>
  <c r="M239" i="13"/>
  <c r="I239" i="13"/>
  <c r="J239" i="13"/>
  <c r="P238" i="13"/>
  <c r="O238" i="13"/>
  <c r="M238" i="13"/>
  <c r="I238" i="13"/>
  <c r="J238" i="13"/>
  <c r="P237" i="13"/>
  <c r="O237" i="13"/>
  <c r="M237" i="13"/>
  <c r="I237" i="13"/>
  <c r="J237" i="13" s="1"/>
  <c r="P236" i="13"/>
  <c r="O236" i="13"/>
  <c r="M236" i="13"/>
  <c r="I236" i="13"/>
  <c r="J236" i="13" s="1"/>
  <c r="P235" i="13"/>
  <c r="O235" i="13"/>
  <c r="M235" i="13"/>
  <c r="I235" i="13"/>
  <c r="J235" i="13"/>
  <c r="P234" i="13"/>
  <c r="O234" i="13"/>
  <c r="M234" i="13"/>
  <c r="I234" i="13"/>
  <c r="J234" i="13"/>
  <c r="P233" i="13"/>
  <c r="O233" i="13"/>
  <c r="M233" i="13"/>
  <c r="I233" i="13"/>
  <c r="J233" i="13" s="1"/>
  <c r="P232" i="13"/>
  <c r="O232" i="13"/>
  <c r="M232" i="13"/>
  <c r="I232" i="13"/>
  <c r="J232" i="13" s="1"/>
  <c r="P231" i="13"/>
  <c r="O231" i="13"/>
  <c r="M231" i="13"/>
  <c r="I231" i="13"/>
  <c r="J231" i="13"/>
  <c r="P230" i="13"/>
  <c r="O230" i="13"/>
  <c r="M230" i="13"/>
  <c r="I230" i="13"/>
  <c r="J230" i="13"/>
  <c r="P229" i="13"/>
  <c r="O229" i="13"/>
  <c r="M229" i="13"/>
  <c r="I229" i="13"/>
  <c r="J229" i="13" s="1"/>
  <c r="P228" i="13"/>
  <c r="O228" i="13"/>
  <c r="M228" i="13"/>
  <c r="I228" i="13"/>
  <c r="J228" i="13" s="1"/>
  <c r="P227" i="13"/>
  <c r="O227" i="13"/>
  <c r="M227" i="13"/>
  <c r="I227" i="13"/>
  <c r="J227" i="13"/>
  <c r="P226" i="13"/>
  <c r="O226" i="13"/>
  <c r="M226" i="13"/>
  <c r="I226" i="13"/>
  <c r="J226" i="13"/>
  <c r="P225" i="13"/>
  <c r="O225" i="13"/>
  <c r="M225" i="13"/>
  <c r="I225" i="13"/>
  <c r="J225" i="13" s="1"/>
  <c r="P224" i="13"/>
  <c r="O224" i="13"/>
  <c r="M224" i="13"/>
  <c r="I224" i="13"/>
  <c r="J224" i="13" s="1"/>
  <c r="P223" i="13"/>
  <c r="O223" i="13"/>
  <c r="M223" i="13"/>
  <c r="I223" i="13"/>
  <c r="J223" i="13"/>
  <c r="P222" i="13"/>
  <c r="O222" i="13"/>
  <c r="M222" i="13"/>
  <c r="I222" i="13"/>
  <c r="J222" i="13"/>
  <c r="P221" i="13"/>
  <c r="O221" i="13"/>
  <c r="M221" i="13"/>
  <c r="I221" i="13"/>
  <c r="J221" i="13" s="1"/>
  <c r="P220" i="13"/>
  <c r="O220" i="13"/>
  <c r="M220" i="13"/>
  <c r="I220" i="13"/>
  <c r="J220" i="13" s="1"/>
  <c r="P219" i="13"/>
  <c r="O219" i="13"/>
  <c r="M219" i="13"/>
  <c r="I219" i="13"/>
  <c r="J219" i="13"/>
  <c r="P218" i="13"/>
  <c r="O218" i="13"/>
  <c r="M218" i="13"/>
  <c r="I218" i="13"/>
  <c r="J218" i="13"/>
  <c r="P217" i="13"/>
  <c r="O217" i="13"/>
  <c r="M217" i="13"/>
  <c r="I217" i="13"/>
  <c r="J217" i="13" s="1"/>
  <c r="P216" i="13"/>
  <c r="O216" i="13"/>
  <c r="M216" i="13"/>
  <c r="I216" i="13"/>
  <c r="J216" i="13" s="1"/>
  <c r="P215" i="13"/>
  <c r="O215" i="13"/>
  <c r="M215" i="13"/>
  <c r="I215" i="13"/>
  <c r="J215" i="13"/>
  <c r="P214" i="13"/>
  <c r="O214" i="13"/>
  <c r="M214" i="13"/>
  <c r="I214" i="13"/>
  <c r="J214" i="13"/>
  <c r="P213" i="13"/>
  <c r="O213" i="13"/>
  <c r="M213" i="13"/>
  <c r="I213" i="13"/>
  <c r="J213" i="13" s="1"/>
  <c r="P212" i="13"/>
  <c r="O212" i="13"/>
  <c r="M212" i="13"/>
  <c r="I212" i="13"/>
  <c r="J212" i="13" s="1"/>
  <c r="P211" i="13"/>
  <c r="O211" i="13"/>
  <c r="M211" i="13"/>
  <c r="I211" i="13"/>
  <c r="J211" i="13"/>
  <c r="P210" i="13"/>
  <c r="O210" i="13"/>
  <c r="M210" i="13"/>
  <c r="I210" i="13"/>
  <c r="J210" i="13"/>
  <c r="P209" i="13"/>
  <c r="O209" i="13"/>
  <c r="M209" i="13"/>
  <c r="I209" i="13"/>
  <c r="J209" i="13" s="1"/>
  <c r="P208" i="13"/>
  <c r="O208" i="13"/>
  <c r="M208" i="13"/>
  <c r="I208" i="13"/>
  <c r="J208" i="13" s="1"/>
  <c r="P207" i="13"/>
  <c r="O207" i="13"/>
  <c r="M207" i="13"/>
  <c r="I207" i="13"/>
  <c r="J207" i="13"/>
  <c r="P206" i="13"/>
  <c r="O206" i="13"/>
  <c r="M206" i="13"/>
  <c r="I206" i="13"/>
  <c r="J206" i="13"/>
  <c r="P205" i="13"/>
  <c r="O205" i="13"/>
  <c r="M205" i="13"/>
  <c r="I205" i="13"/>
  <c r="J205" i="13" s="1"/>
  <c r="P204" i="13"/>
  <c r="O204" i="13"/>
  <c r="M204" i="13"/>
  <c r="I204" i="13"/>
  <c r="J204" i="13" s="1"/>
  <c r="P203" i="13"/>
  <c r="O203" i="13"/>
  <c r="M203" i="13"/>
  <c r="I203" i="13"/>
  <c r="J203" i="13"/>
  <c r="P202" i="13"/>
  <c r="O202" i="13"/>
  <c r="M202" i="13"/>
  <c r="I202" i="13"/>
  <c r="J202" i="13"/>
  <c r="P201" i="13"/>
  <c r="O201" i="13"/>
  <c r="M201" i="13"/>
  <c r="I201" i="13"/>
  <c r="J201" i="13" s="1"/>
  <c r="P200" i="13"/>
  <c r="O200" i="13"/>
  <c r="M200" i="13"/>
  <c r="I200" i="13"/>
  <c r="J200" i="13"/>
  <c r="P199" i="13"/>
  <c r="O199" i="13"/>
  <c r="M199" i="13"/>
  <c r="I199" i="13"/>
  <c r="J199" i="13" s="1"/>
  <c r="P198" i="13"/>
  <c r="O198" i="13"/>
  <c r="M198" i="13"/>
  <c r="I198" i="13"/>
  <c r="J198" i="13"/>
  <c r="P197" i="13"/>
  <c r="O197" i="13"/>
  <c r="M197" i="13"/>
  <c r="I197" i="13"/>
  <c r="J197" i="13" s="1"/>
  <c r="P196" i="13"/>
  <c r="O196" i="13"/>
  <c r="M196" i="13"/>
  <c r="I196" i="13"/>
  <c r="J196" i="13" s="1"/>
  <c r="P195" i="13"/>
  <c r="O195" i="13"/>
  <c r="M195" i="13"/>
  <c r="I195" i="13"/>
  <c r="J195" i="13" s="1"/>
  <c r="P194" i="13"/>
  <c r="O194" i="13"/>
  <c r="M194" i="13"/>
  <c r="I194" i="13"/>
  <c r="J194" i="13"/>
  <c r="P193" i="13"/>
  <c r="O193" i="13"/>
  <c r="M193" i="13"/>
  <c r="I193" i="13"/>
  <c r="J193" i="13" s="1"/>
  <c r="P192" i="13"/>
  <c r="O192" i="13"/>
  <c r="M192" i="13"/>
  <c r="I192" i="13"/>
  <c r="J192" i="13"/>
  <c r="P191" i="13"/>
  <c r="O191" i="13"/>
  <c r="M191" i="13"/>
  <c r="I191" i="13"/>
  <c r="J191" i="13" s="1"/>
  <c r="P190" i="13"/>
  <c r="O190" i="13"/>
  <c r="M190" i="13"/>
  <c r="I190" i="13"/>
  <c r="J190" i="13"/>
  <c r="P189" i="13"/>
  <c r="O189" i="13"/>
  <c r="M189" i="13"/>
  <c r="I189" i="13"/>
  <c r="J189" i="13" s="1"/>
  <c r="P188" i="13"/>
  <c r="O188" i="13"/>
  <c r="M188" i="13"/>
  <c r="I188" i="13"/>
  <c r="J188" i="13"/>
  <c r="P187" i="13"/>
  <c r="O187" i="13"/>
  <c r="M187" i="13"/>
  <c r="I187" i="13"/>
  <c r="J187" i="13" s="1"/>
  <c r="P186" i="13"/>
  <c r="O186" i="13"/>
  <c r="M186" i="13"/>
  <c r="I186" i="13"/>
  <c r="J186" i="13"/>
  <c r="P185" i="13"/>
  <c r="O185" i="13"/>
  <c r="M185" i="13"/>
  <c r="I185" i="13"/>
  <c r="J185" i="13" s="1"/>
  <c r="P184" i="13"/>
  <c r="O184" i="13"/>
  <c r="M184" i="13"/>
  <c r="I184" i="13"/>
  <c r="J184" i="13"/>
  <c r="P183" i="13"/>
  <c r="O183" i="13"/>
  <c r="M183" i="13"/>
  <c r="I183" i="13"/>
  <c r="J183" i="13" s="1"/>
  <c r="P182" i="13"/>
  <c r="O182" i="13"/>
  <c r="M182" i="13"/>
  <c r="I182" i="13"/>
  <c r="J182" i="13"/>
  <c r="P181" i="13"/>
  <c r="O181" i="13"/>
  <c r="M181" i="13"/>
  <c r="I181" i="13"/>
  <c r="J181" i="13" s="1"/>
  <c r="P180" i="13"/>
  <c r="O180" i="13"/>
  <c r="M180" i="13"/>
  <c r="I180" i="13"/>
  <c r="J180" i="13"/>
  <c r="P179" i="13"/>
  <c r="O179" i="13"/>
  <c r="M179" i="13"/>
  <c r="I179" i="13"/>
  <c r="J179" i="13" s="1"/>
  <c r="P178" i="13"/>
  <c r="O178" i="13"/>
  <c r="M178" i="13"/>
  <c r="I178" i="13"/>
  <c r="J178" i="13"/>
  <c r="P177" i="13"/>
  <c r="O177" i="13"/>
  <c r="M177" i="13"/>
  <c r="I177" i="13"/>
  <c r="J177" i="13" s="1"/>
  <c r="P176" i="13"/>
  <c r="O176" i="13"/>
  <c r="M176" i="13"/>
  <c r="I176" i="13"/>
  <c r="J176" i="13"/>
  <c r="P175" i="13"/>
  <c r="O175" i="13"/>
  <c r="M175" i="13"/>
  <c r="I175" i="13"/>
  <c r="J175" i="13" s="1"/>
  <c r="P174" i="13"/>
  <c r="O174" i="13"/>
  <c r="M174" i="13"/>
  <c r="I174" i="13"/>
  <c r="J174" i="13"/>
  <c r="P173" i="13"/>
  <c r="O173" i="13"/>
  <c r="M173" i="13"/>
  <c r="I173" i="13"/>
  <c r="J173" i="13" s="1"/>
  <c r="P172" i="13"/>
  <c r="O172" i="13"/>
  <c r="M172" i="13"/>
  <c r="I172" i="13"/>
  <c r="J172" i="13"/>
  <c r="P171" i="13"/>
  <c r="O171" i="13"/>
  <c r="M171" i="13"/>
  <c r="I171" i="13"/>
  <c r="J171" i="13" s="1"/>
  <c r="P170" i="13"/>
  <c r="O170" i="13"/>
  <c r="M170" i="13"/>
  <c r="I170" i="13"/>
  <c r="J170" i="13"/>
  <c r="P169" i="13"/>
  <c r="O169" i="13"/>
  <c r="M169" i="13"/>
  <c r="I169" i="13"/>
  <c r="J169" i="13" s="1"/>
  <c r="P168" i="13"/>
  <c r="O168" i="13"/>
  <c r="M168" i="13"/>
  <c r="I168" i="13"/>
  <c r="J168" i="13"/>
  <c r="P167" i="13"/>
  <c r="O167" i="13"/>
  <c r="M167" i="13"/>
  <c r="I167" i="13"/>
  <c r="J167" i="13" s="1"/>
  <c r="P166" i="13"/>
  <c r="O166" i="13"/>
  <c r="M166" i="13"/>
  <c r="I166" i="13"/>
  <c r="J166" i="13"/>
  <c r="P165" i="13"/>
  <c r="O165" i="13"/>
  <c r="M165" i="13"/>
  <c r="I165" i="13"/>
  <c r="J165" i="13" s="1"/>
  <c r="P164" i="13"/>
  <c r="O164" i="13"/>
  <c r="M164" i="13"/>
  <c r="I164" i="13"/>
  <c r="J164" i="13"/>
  <c r="P163" i="13"/>
  <c r="O163" i="13"/>
  <c r="M163" i="13"/>
  <c r="I163" i="13"/>
  <c r="J163" i="13" s="1"/>
  <c r="P162" i="13"/>
  <c r="O162" i="13"/>
  <c r="M162" i="13"/>
  <c r="I162" i="13"/>
  <c r="J162" i="13"/>
  <c r="P161" i="13"/>
  <c r="O161" i="13"/>
  <c r="M161" i="13"/>
  <c r="I161" i="13"/>
  <c r="J161" i="13" s="1"/>
  <c r="P160" i="13"/>
  <c r="O160" i="13"/>
  <c r="M160" i="13"/>
  <c r="I160" i="13"/>
  <c r="J160" i="13"/>
  <c r="P159" i="13"/>
  <c r="O159" i="13"/>
  <c r="M159" i="13"/>
  <c r="I159" i="13"/>
  <c r="J159" i="13" s="1"/>
  <c r="P158" i="13"/>
  <c r="O158" i="13"/>
  <c r="M158" i="13"/>
  <c r="I158" i="13"/>
  <c r="J158" i="13"/>
  <c r="P157" i="13"/>
  <c r="O157" i="13"/>
  <c r="M157" i="13"/>
  <c r="I157" i="13"/>
  <c r="J157" i="13" s="1"/>
  <c r="P156" i="13"/>
  <c r="O156" i="13"/>
  <c r="M156" i="13"/>
  <c r="I156" i="13"/>
  <c r="J156" i="13"/>
  <c r="P155" i="13"/>
  <c r="O155" i="13"/>
  <c r="M155" i="13"/>
  <c r="I155" i="13"/>
  <c r="J155" i="13" s="1"/>
  <c r="P154" i="13"/>
  <c r="O154" i="13"/>
  <c r="M154" i="13"/>
  <c r="I154" i="13"/>
  <c r="J154" i="13"/>
  <c r="P153" i="13"/>
  <c r="O153" i="13"/>
  <c r="M153" i="13"/>
  <c r="I153" i="13"/>
  <c r="J153" i="13" s="1"/>
  <c r="P152" i="13"/>
  <c r="O152" i="13"/>
  <c r="M152" i="13"/>
  <c r="I152" i="13"/>
  <c r="J152" i="13"/>
  <c r="P151" i="13"/>
  <c r="O151" i="13"/>
  <c r="M151" i="13"/>
  <c r="I151" i="13"/>
  <c r="J151" i="13" s="1"/>
  <c r="P150" i="13"/>
  <c r="O150" i="13"/>
  <c r="M150" i="13"/>
  <c r="I150" i="13"/>
  <c r="J150" i="13"/>
  <c r="P149" i="13"/>
  <c r="O149" i="13"/>
  <c r="M149" i="13"/>
  <c r="I149" i="13"/>
  <c r="J149" i="13" s="1"/>
  <c r="P148" i="13"/>
  <c r="O148" i="13"/>
  <c r="M148" i="13"/>
  <c r="I148" i="13"/>
  <c r="J148" i="13"/>
  <c r="P147" i="13"/>
  <c r="O147" i="13"/>
  <c r="M147" i="13"/>
  <c r="I147" i="13"/>
  <c r="J147" i="13" s="1"/>
  <c r="P146" i="13"/>
  <c r="O146" i="13"/>
  <c r="M146" i="13"/>
  <c r="I146" i="13"/>
  <c r="J146" i="13"/>
  <c r="P145" i="13"/>
  <c r="O145" i="13"/>
  <c r="M145" i="13"/>
  <c r="I145" i="13"/>
  <c r="J145" i="13" s="1"/>
  <c r="P144" i="13"/>
  <c r="O144" i="13"/>
  <c r="M144" i="13"/>
  <c r="I144" i="13"/>
  <c r="J144" i="13"/>
  <c r="P143" i="13"/>
  <c r="O143" i="13"/>
  <c r="M143" i="13"/>
  <c r="I143" i="13"/>
  <c r="J143" i="13" s="1"/>
  <c r="P142" i="13"/>
  <c r="O142" i="13"/>
  <c r="M142" i="13"/>
  <c r="I142" i="13"/>
  <c r="J142" i="13"/>
  <c r="P141" i="13"/>
  <c r="O141" i="13"/>
  <c r="M141" i="13"/>
  <c r="I141" i="13"/>
  <c r="J141" i="13" s="1"/>
  <c r="P140" i="13"/>
  <c r="O140" i="13"/>
  <c r="M140" i="13"/>
  <c r="I140" i="13"/>
  <c r="J140" i="13"/>
  <c r="P139" i="13"/>
  <c r="O139" i="13"/>
  <c r="M139" i="13"/>
  <c r="I139" i="13"/>
  <c r="J139" i="13" s="1"/>
  <c r="P138" i="13"/>
  <c r="O138" i="13"/>
  <c r="M138" i="13"/>
  <c r="I138" i="13"/>
  <c r="J138" i="13"/>
  <c r="P137" i="13"/>
  <c r="O137" i="13"/>
  <c r="M137" i="13"/>
  <c r="I137" i="13"/>
  <c r="J137" i="13" s="1"/>
  <c r="P136" i="13"/>
  <c r="O136" i="13"/>
  <c r="M136" i="13"/>
  <c r="I136" i="13"/>
  <c r="J136" i="13"/>
  <c r="P135" i="13"/>
  <c r="O135" i="13"/>
  <c r="M135" i="13"/>
  <c r="I135" i="13"/>
  <c r="J135" i="13" s="1"/>
  <c r="P134" i="13"/>
  <c r="O134" i="13"/>
  <c r="M134" i="13"/>
  <c r="I134" i="13"/>
  <c r="J134" i="13"/>
  <c r="P133" i="13"/>
  <c r="O133" i="13"/>
  <c r="M133" i="13"/>
  <c r="I133" i="13"/>
  <c r="J133" i="13" s="1"/>
  <c r="P132" i="13"/>
  <c r="O132" i="13"/>
  <c r="M132" i="13"/>
  <c r="I132" i="13"/>
  <c r="J132" i="13"/>
  <c r="P131" i="13"/>
  <c r="O131" i="13"/>
  <c r="M131" i="13"/>
  <c r="I131" i="13"/>
  <c r="J131" i="13" s="1"/>
  <c r="P130" i="13"/>
  <c r="O130" i="13"/>
  <c r="M130" i="13"/>
  <c r="I130" i="13"/>
  <c r="J130" i="13"/>
  <c r="P129" i="13"/>
  <c r="O129" i="13"/>
  <c r="M129" i="13"/>
  <c r="I129" i="13"/>
  <c r="J129" i="13" s="1"/>
  <c r="P128" i="13"/>
  <c r="O128" i="13"/>
  <c r="M128" i="13"/>
  <c r="I128" i="13"/>
  <c r="J128" i="13"/>
  <c r="P127" i="13"/>
  <c r="O127" i="13"/>
  <c r="M127" i="13"/>
  <c r="I127" i="13"/>
  <c r="J127" i="13" s="1"/>
  <c r="P126" i="13"/>
  <c r="O126" i="13"/>
  <c r="M126" i="13"/>
  <c r="I126" i="13"/>
  <c r="J126" i="13"/>
  <c r="P125" i="13"/>
  <c r="O125" i="13"/>
  <c r="M125" i="13"/>
  <c r="I125" i="13"/>
  <c r="J125" i="13" s="1"/>
  <c r="P124" i="13"/>
  <c r="O124" i="13"/>
  <c r="M124" i="13"/>
  <c r="I124" i="13"/>
  <c r="J124" i="13"/>
  <c r="P123" i="13"/>
  <c r="O123" i="13"/>
  <c r="M123" i="13"/>
  <c r="I123" i="13"/>
  <c r="J123" i="13" s="1"/>
  <c r="P122" i="13"/>
  <c r="O122" i="13"/>
  <c r="M122" i="13"/>
  <c r="I122" i="13"/>
  <c r="J122" i="13"/>
  <c r="P121" i="13"/>
  <c r="O121" i="13"/>
  <c r="M121" i="13"/>
  <c r="I121" i="13"/>
  <c r="J121" i="13" s="1"/>
  <c r="P120" i="13"/>
  <c r="O120" i="13"/>
  <c r="M120" i="13"/>
  <c r="I120" i="13"/>
  <c r="J120" i="13"/>
  <c r="P119" i="13"/>
  <c r="O119" i="13"/>
  <c r="M119" i="13"/>
  <c r="I119" i="13"/>
  <c r="J119" i="13" s="1"/>
  <c r="P118" i="13"/>
  <c r="O118" i="13"/>
  <c r="M118" i="13"/>
  <c r="I118" i="13"/>
  <c r="J118" i="13"/>
  <c r="P117" i="13"/>
  <c r="O117" i="13"/>
  <c r="M117" i="13"/>
  <c r="I117" i="13"/>
  <c r="J117" i="13" s="1"/>
  <c r="P116" i="13"/>
  <c r="O116" i="13"/>
  <c r="M116" i="13"/>
  <c r="I116" i="13"/>
  <c r="J116" i="13"/>
  <c r="P115" i="13"/>
  <c r="O115" i="13"/>
  <c r="M115" i="13"/>
  <c r="I115" i="13"/>
  <c r="J115" i="13" s="1"/>
  <c r="P114" i="13"/>
  <c r="O114" i="13"/>
  <c r="M114" i="13"/>
  <c r="I114" i="13"/>
  <c r="J114" i="13"/>
  <c r="P113" i="13"/>
  <c r="O113" i="13"/>
  <c r="M113" i="13"/>
  <c r="I113" i="13"/>
  <c r="J113" i="13" s="1"/>
  <c r="P112" i="13"/>
  <c r="O112" i="13"/>
  <c r="M112" i="13"/>
  <c r="I112" i="13"/>
  <c r="J112" i="13"/>
  <c r="P111" i="13"/>
  <c r="O111" i="13"/>
  <c r="M111" i="13"/>
  <c r="I111" i="13"/>
  <c r="J111" i="13" s="1"/>
  <c r="P110" i="13"/>
  <c r="O110" i="13"/>
  <c r="M110" i="13"/>
  <c r="I110" i="13"/>
  <c r="J110" i="13"/>
  <c r="P109" i="13"/>
  <c r="O109" i="13"/>
  <c r="M109" i="13"/>
  <c r="I109" i="13"/>
  <c r="J109" i="13" s="1"/>
  <c r="P108" i="13"/>
  <c r="O108" i="13"/>
  <c r="M108" i="13"/>
  <c r="I108" i="13"/>
  <c r="J108" i="13"/>
  <c r="P107" i="13"/>
  <c r="O107" i="13"/>
  <c r="M107" i="13"/>
  <c r="I107" i="13"/>
  <c r="J107" i="13" s="1"/>
  <c r="P106" i="13"/>
  <c r="O106" i="13"/>
  <c r="M106" i="13"/>
  <c r="I106" i="13"/>
  <c r="J106" i="13"/>
  <c r="P105" i="13"/>
  <c r="O105" i="13"/>
  <c r="M105" i="13"/>
  <c r="I105" i="13"/>
  <c r="J105" i="13" s="1"/>
  <c r="P104" i="13"/>
  <c r="O104" i="13"/>
  <c r="M104" i="13"/>
  <c r="I104" i="13"/>
  <c r="J104" i="13"/>
  <c r="P103" i="13"/>
  <c r="O103" i="13"/>
  <c r="M103" i="13"/>
  <c r="I103" i="13"/>
  <c r="J103" i="13" s="1"/>
  <c r="P102" i="13"/>
  <c r="O102" i="13"/>
  <c r="M102" i="13"/>
  <c r="I102" i="13"/>
  <c r="J102" i="13"/>
  <c r="P101" i="13"/>
  <c r="O101" i="13"/>
  <c r="M101" i="13"/>
  <c r="I101" i="13"/>
  <c r="J101" i="13" s="1"/>
  <c r="P100" i="13"/>
  <c r="O100" i="13"/>
  <c r="M100" i="13"/>
  <c r="I100" i="13"/>
  <c r="J100" i="13"/>
  <c r="P99" i="13"/>
  <c r="O99" i="13"/>
  <c r="M99" i="13"/>
  <c r="I99" i="13"/>
  <c r="J99" i="13" s="1"/>
  <c r="P98" i="13"/>
  <c r="O98" i="13"/>
  <c r="M98" i="13"/>
  <c r="I98" i="13"/>
  <c r="J98" i="13"/>
  <c r="P97" i="13"/>
  <c r="O97" i="13"/>
  <c r="M97" i="13"/>
  <c r="I97" i="13"/>
  <c r="J97" i="13" s="1"/>
  <c r="P96" i="13"/>
  <c r="O96" i="13"/>
  <c r="M96" i="13"/>
  <c r="I96" i="13"/>
  <c r="J96" i="13"/>
  <c r="P95" i="13"/>
  <c r="O95" i="13"/>
  <c r="M95" i="13"/>
  <c r="I95" i="13"/>
  <c r="J95" i="13" s="1"/>
  <c r="P94" i="13"/>
  <c r="O94" i="13"/>
  <c r="M94" i="13"/>
  <c r="I94" i="13"/>
  <c r="J94" i="13"/>
  <c r="P93" i="13"/>
  <c r="O93" i="13"/>
  <c r="M93" i="13"/>
  <c r="I93" i="13"/>
  <c r="J93" i="13" s="1"/>
  <c r="P92" i="13"/>
  <c r="O92" i="13"/>
  <c r="M92" i="13"/>
  <c r="I92" i="13"/>
  <c r="J92" i="13"/>
  <c r="P91" i="13"/>
  <c r="O91" i="13"/>
  <c r="M91" i="13"/>
  <c r="I91" i="13"/>
  <c r="J91" i="13" s="1"/>
  <c r="P90" i="13"/>
  <c r="O90" i="13"/>
  <c r="M90" i="13"/>
  <c r="I90" i="13"/>
  <c r="J90" i="13"/>
  <c r="P89" i="13"/>
  <c r="O89" i="13"/>
  <c r="M89" i="13"/>
  <c r="I89" i="13"/>
  <c r="J89" i="13" s="1"/>
  <c r="P88" i="13"/>
  <c r="O88" i="13"/>
  <c r="M88" i="13"/>
  <c r="I88" i="13"/>
  <c r="J88" i="13"/>
  <c r="P87" i="13"/>
  <c r="O87" i="13"/>
  <c r="M87" i="13"/>
  <c r="I87" i="13"/>
  <c r="J87" i="13" s="1"/>
  <c r="P86" i="13"/>
  <c r="O86" i="13"/>
  <c r="M86" i="13"/>
  <c r="I86" i="13"/>
  <c r="J86" i="13"/>
  <c r="P85" i="13"/>
  <c r="O85" i="13"/>
  <c r="M85" i="13"/>
  <c r="I85" i="13"/>
  <c r="J85" i="13" s="1"/>
  <c r="P84" i="13"/>
  <c r="O84" i="13"/>
  <c r="M84" i="13"/>
  <c r="I84" i="13"/>
  <c r="J84" i="13"/>
  <c r="P83" i="13"/>
  <c r="O83" i="13"/>
  <c r="M83" i="13"/>
  <c r="I83" i="13"/>
  <c r="J83" i="13" s="1"/>
  <c r="P82" i="13"/>
  <c r="O82" i="13"/>
  <c r="M82" i="13"/>
  <c r="I82" i="13"/>
  <c r="J82" i="13"/>
  <c r="P81" i="13"/>
  <c r="O81" i="13"/>
  <c r="M81" i="13"/>
  <c r="I81" i="13"/>
  <c r="J81" i="13" s="1"/>
  <c r="P80" i="13"/>
  <c r="O80" i="13"/>
  <c r="M80" i="13"/>
  <c r="I80" i="13"/>
  <c r="J80" i="13"/>
  <c r="P79" i="13"/>
  <c r="O79" i="13"/>
  <c r="M79" i="13"/>
  <c r="I79" i="13"/>
  <c r="J79" i="13" s="1"/>
  <c r="P78" i="13"/>
  <c r="O78" i="13"/>
  <c r="M78" i="13"/>
  <c r="I78" i="13"/>
  <c r="J78" i="13"/>
  <c r="P77" i="13"/>
  <c r="O77" i="13"/>
  <c r="M77" i="13"/>
  <c r="I77" i="13"/>
  <c r="J77" i="13" s="1"/>
  <c r="P76" i="13"/>
  <c r="O76" i="13"/>
  <c r="M76" i="13"/>
  <c r="I76" i="13"/>
  <c r="J76" i="13"/>
  <c r="P75" i="13"/>
  <c r="O75" i="13"/>
  <c r="M75" i="13"/>
  <c r="I75" i="13"/>
  <c r="J75" i="13" s="1"/>
  <c r="P74" i="13"/>
  <c r="O74" i="13"/>
  <c r="M74" i="13"/>
  <c r="I74" i="13"/>
  <c r="J74" i="13"/>
  <c r="P73" i="13"/>
  <c r="O73" i="13"/>
  <c r="M73" i="13"/>
  <c r="I73" i="13"/>
  <c r="J73" i="13" s="1"/>
  <c r="P72" i="13"/>
  <c r="O72" i="13"/>
  <c r="M72" i="13"/>
  <c r="I72" i="13"/>
  <c r="J72" i="13"/>
  <c r="P71" i="13"/>
  <c r="O71" i="13"/>
  <c r="M71" i="13"/>
  <c r="I71" i="13"/>
  <c r="J71" i="13" s="1"/>
  <c r="P70" i="13"/>
  <c r="O70" i="13"/>
  <c r="M70" i="13"/>
  <c r="I70" i="13"/>
  <c r="J70" i="13"/>
  <c r="P69" i="13"/>
  <c r="O69" i="13"/>
  <c r="M69" i="13"/>
  <c r="I69" i="13"/>
  <c r="J69" i="13" s="1"/>
  <c r="P68" i="13"/>
  <c r="O68" i="13"/>
  <c r="M68" i="13"/>
  <c r="I68" i="13"/>
  <c r="J68" i="13"/>
  <c r="P67" i="13"/>
  <c r="O67" i="13"/>
  <c r="M67" i="13"/>
  <c r="I67" i="13"/>
  <c r="J67" i="13" s="1"/>
  <c r="P66" i="13"/>
  <c r="O66" i="13"/>
  <c r="M66" i="13"/>
  <c r="I66" i="13"/>
  <c r="J66" i="13"/>
  <c r="P65" i="13"/>
  <c r="O65" i="13"/>
  <c r="M65" i="13"/>
  <c r="I65" i="13"/>
  <c r="J65" i="13" s="1"/>
  <c r="P64" i="13"/>
  <c r="O64" i="13"/>
  <c r="M64" i="13"/>
  <c r="I64" i="13"/>
  <c r="J64" i="13"/>
  <c r="P63" i="13"/>
  <c r="O63" i="13"/>
  <c r="M63" i="13"/>
  <c r="I63" i="13"/>
  <c r="J63" i="13" s="1"/>
  <c r="P62" i="13"/>
  <c r="O62" i="13"/>
  <c r="M62" i="13"/>
  <c r="I62" i="13"/>
  <c r="J62" i="13"/>
  <c r="P61" i="13"/>
  <c r="O61" i="13"/>
  <c r="M61" i="13"/>
  <c r="I61" i="13"/>
  <c r="J61" i="13" s="1"/>
  <c r="P60" i="13"/>
  <c r="O60" i="13"/>
  <c r="M60" i="13"/>
  <c r="I60" i="13"/>
  <c r="J60" i="13"/>
  <c r="P59" i="13"/>
  <c r="O59" i="13"/>
  <c r="M59" i="13"/>
  <c r="I59" i="13"/>
  <c r="J59" i="13" s="1"/>
  <c r="P58" i="13"/>
  <c r="O58" i="13"/>
  <c r="M58" i="13"/>
  <c r="I58" i="13"/>
  <c r="J58" i="13"/>
  <c r="P57" i="13"/>
  <c r="O57" i="13"/>
  <c r="M57" i="13"/>
  <c r="I57" i="13"/>
  <c r="J57" i="13" s="1"/>
  <c r="P56" i="13"/>
  <c r="O56" i="13"/>
  <c r="M56" i="13"/>
  <c r="I56" i="13"/>
  <c r="J56" i="13"/>
  <c r="P55" i="13"/>
  <c r="O55" i="13"/>
  <c r="M55" i="13"/>
  <c r="I55" i="13"/>
  <c r="J55" i="13" s="1"/>
  <c r="P54" i="13"/>
  <c r="O54" i="13"/>
  <c r="M54" i="13"/>
  <c r="I54" i="13"/>
  <c r="J54" i="13"/>
  <c r="P53" i="13"/>
  <c r="O53" i="13"/>
  <c r="M53" i="13"/>
  <c r="I53" i="13"/>
  <c r="J53" i="13" s="1"/>
  <c r="P52" i="13"/>
  <c r="O52" i="13"/>
  <c r="M52" i="13"/>
  <c r="I52" i="13"/>
  <c r="J52" i="13"/>
  <c r="P51" i="13"/>
  <c r="O51" i="13"/>
  <c r="M51" i="13"/>
  <c r="I51" i="13"/>
  <c r="J51" i="13" s="1"/>
  <c r="P50" i="13"/>
  <c r="O50" i="13"/>
  <c r="M50" i="13"/>
  <c r="I50" i="13"/>
  <c r="J50" i="13"/>
  <c r="P49" i="13"/>
  <c r="O49" i="13"/>
  <c r="M49" i="13"/>
  <c r="I49" i="13"/>
  <c r="J49" i="13" s="1"/>
  <c r="P48" i="13"/>
  <c r="O48" i="13"/>
  <c r="M48" i="13"/>
  <c r="I48" i="13"/>
  <c r="J48" i="13"/>
  <c r="P47" i="13"/>
  <c r="O47" i="13"/>
  <c r="M47" i="13"/>
  <c r="I47" i="13"/>
  <c r="J47" i="13" s="1"/>
  <c r="P46" i="13"/>
  <c r="O46" i="13"/>
  <c r="M46" i="13"/>
  <c r="I46" i="13"/>
  <c r="J46" i="13"/>
  <c r="P45" i="13"/>
  <c r="O45" i="13"/>
  <c r="M45" i="13"/>
  <c r="I45" i="13"/>
  <c r="J45" i="13" s="1"/>
  <c r="P44" i="13"/>
  <c r="O44" i="13"/>
  <c r="M44" i="13"/>
  <c r="I44" i="13"/>
  <c r="J44" i="13"/>
  <c r="P43" i="13"/>
  <c r="O43" i="13"/>
  <c r="M43" i="13"/>
  <c r="I43" i="13"/>
  <c r="J43" i="13" s="1"/>
  <c r="P42" i="13"/>
  <c r="O42" i="13"/>
  <c r="M42" i="13"/>
  <c r="I42" i="13"/>
  <c r="J42" i="13"/>
  <c r="P41" i="13"/>
  <c r="O41" i="13"/>
  <c r="M41" i="13"/>
  <c r="I41" i="13"/>
  <c r="J41" i="13" s="1"/>
  <c r="P40" i="13"/>
  <c r="O40" i="13"/>
  <c r="M40" i="13"/>
  <c r="I40" i="13"/>
  <c r="J40" i="13"/>
  <c r="P39" i="13"/>
  <c r="O39" i="13"/>
  <c r="M39" i="13"/>
  <c r="I39" i="13"/>
  <c r="J39" i="13" s="1"/>
  <c r="P38" i="13"/>
  <c r="O38" i="13"/>
  <c r="M38" i="13"/>
  <c r="I38" i="13"/>
  <c r="J38" i="13"/>
  <c r="P37" i="13"/>
  <c r="O37" i="13"/>
  <c r="M37" i="13"/>
  <c r="I37" i="13"/>
  <c r="J37" i="13" s="1"/>
  <c r="P36" i="13"/>
  <c r="O36" i="13"/>
  <c r="M36" i="13"/>
  <c r="I36" i="13"/>
  <c r="J36" i="13"/>
  <c r="P35" i="13"/>
  <c r="O35" i="13"/>
  <c r="M35" i="13"/>
  <c r="I35" i="13"/>
  <c r="J35" i="13" s="1"/>
  <c r="P34" i="13"/>
  <c r="O34" i="13"/>
  <c r="M34" i="13"/>
  <c r="I34" i="13"/>
  <c r="J34" i="13"/>
  <c r="P33" i="13"/>
  <c r="O33" i="13"/>
  <c r="M33" i="13"/>
  <c r="I33" i="13"/>
  <c r="J33" i="13" s="1"/>
  <c r="P32" i="13"/>
  <c r="O32" i="13"/>
  <c r="M32" i="13"/>
  <c r="I32" i="13"/>
  <c r="J32" i="13"/>
  <c r="P31" i="13"/>
  <c r="O31" i="13"/>
  <c r="M31" i="13"/>
  <c r="I31" i="13"/>
  <c r="J31" i="13" s="1"/>
  <c r="P30" i="13"/>
  <c r="O30" i="13"/>
  <c r="M30" i="13"/>
  <c r="I30" i="13"/>
  <c r="J30" i="13"/>
  <c r="P29" i="13"/>
  <c r="O29" i="13"/>
  <c r="M29" i="13"/>
  <c r="I29" i="13"/>
  <c r="J29" i="13" s="1"/>
  <c r="P28" i="13"/>
  <c r="O28" i="13"/>
  <c r="M28" i="13"/>
  <c r="I28" i="13"/>
  <c r="J28" i="13"/>
  <c r="P27" i="13"/>
  <c r="O27" i="13"/>
  <c r="M27" i="13"/>
  <c r="I27" i="13"/>
  <c r="J27" i="13" s="1"/>
  <c r="P26" i="13"/>
  <c r="O26" i="13"/>
  <c r="M26" i="13"/>
  <c r="I26" i="13"/>
  <c r="J26" i="13"/>
  <c r="P25" i="13"/>
  <c r="O25" i="13"/>
  <c r="M25" i="13"/>
  <c r="I25" i="13"/>
  <c r="J25" i="13" s="1"/>
  <c r="P24" i="13"/>
  <c r="O24" i="13"/>
  <c r="M24" i="13"/>
  <c r="I24" i="13"/>
  <c r="J24" i="13"/>
  <c r="P23" i="13"/>
  <c r="O23" i="13"/>
  <c r="M23" i="13"/>
  <c r="I23" i="13"/>
  <c r="J23" i="13" s="1"/>
  <c r="P22" i="13"/>
  <c r="O22" i="13"/>
  <c r="M22" i="13"/>
  <c r="I22" i="13"/>
  <c r="J22" i="13"/>
  <c r="P21" i="13"/>
  <c r="O21" i="13"/>
  <c r="M21" i="13"/>
  <c r="I21" i="13"/>
  <c r="J21" i="13" s="1"/>
  <c r="P20" i="13"/>
  <c r="O20" i="13"/>
  <c r="M20" i="13"/>
  <c r="I20" i="13"/>
  <c r="J20" i="13"/>
  <c r="P19" i="13"/>
  <c r="O19" i="13"/>
  <c r="M19" i="13"/>
  <c r="I19" i="13"/>
  <c r="J19" i="13" s="1"/>
  <c r="P18" i="13"/>
  <c r="O18" i="13"/>
  <c r="M18" i="13"/>
  <c r="I18" i="13"/>
  <c r="J18" i="13"/>
  <c r="P17" i="13"/>
  <c r="O17" i="13"/>
  <c r="M17" i="13"/>
  <c r="I17" i="13"/>
  <c r="J17" i="13" s="1"/>
  <c r="P16" i="13"/>
  <c r="O16" i="13"/>
  <c r="M16" i="13"/>
  <c r="I16" i="13"/>
  <c r="J16" i="13"/>
  <c r="P15" i="13"/>
  <c r="O15" i="13"/>
  <c r="M15" i="13"/>
  <c r="I15" i="13"/>
  <c r="J15" i="13" s="1"/>
  <c r="P14" i="13"/>
  <c r="O14" i="13"/>
  <c r="M14" i="13"/>
  <c r="I14" i="13"/>
  <c r="J14" i="13"/>
  <c r="P13" i="13"/>
  <c r="O13" i="13"/>
  <c r="M13" i="13"/>
  <c r="I13" i="13"/>
  <c r="J13" i="13" s="1"/>
  <c r="P12" i="13"/>
  <c r="O12" i="13"/>
  <c r="M12" i="13"/>
  <c r="I12" i="13"/>
  <c r="J12" i="13"/>
  <c r="P11" i="13"/>
  <c r="O11" i="13"/>
  <c r="M11" i="13"/>
  <c r="I11" i="13"/>
  <c r="J11" i="13" s="1"/>
  <c r="P10" i="13"/>
  <c r="O10" i="13"/>
  <c r="M10" i="13"/>
  <c r="I10" i="13"/>
  <c r="J10" i="13"/>
  <c r="P9" i="13"/>
  <c r="O9" i="13"/>
  <c r="M9" i="13"/>
  <c r="I9" i="13"/>
  <c r="J9" i="13" s="1"/>
  <c r="P8" i="13"/>
  <c r="O8" i="13"/>
  <c r="M8" i="13"/>
  <c r="I8" i="13"/>
  <c r="J8" i="13"/>
  <c r="P7" i="13"/>
  <c r="O7" i="13"/>
  <c r="O5" i="13" s="1"/>
  <c r="M7" i="13"/>
  <c r="I7" i="13"/>
  <c r="J7" i="13"/>
  <c r="A8" i="10"/>
  <c r="A15" i="10"/>
  <c r="A22" i="10"/>
  <c r="A29" i="10"/>
  <c r="A49" i="10"/>
  <c r="A50" i="10"/>
  <c r="A51" i="10"/>
  <c r="A52" i="10"/>
  <c r="A53" i="10"/>
  <c r="A54" i="10"/>
  <c r="A55" i="10"/>
  <c r="A56" i="10"/>
  <c r="A57" i="10"/>
  <c r="A58" i="10"/>
  <c r="A59" i="10"/>
  <c r="A60" i="10"/>
  <c r="A61" i="10"/>
  <c r="A62" i="10"/>
  <c r="A63" i="10"/>
  <c r="A64" i="10"/>
  <c r="A65" i="10"/>
  <c r="A66" i="10"/>
  <c r="A67" i="10"/>
  <c r="A68" i="10"/>
  <c r="A69" i="10"/>
  <c r="A70" i="10"/>
  <c r="A71" i="10"/>
  <c r="A72" i="10"/>
  <c r="A73" i="10"/>
  <c r="A74" i="10"/>
  <c r="A75" i="10"/>
  <c r="A76" i="10"/>
  <c r="A77" i="10"/>
  <c r="A78" i="10"/>
  <c r="A79" i="10"/>
  <c r="A80" i="10"/>
  <c r="A81" i="10"/>
  <c r="A82" i="10"/>
  <c r="A83" i="10"/>
  <c r="A84" i="10"/>
  <c r="A85" i="10"/>
  <c r="A86" i="10"/>
  <c r="A87" i="10"/>
  <c r="A88" i="10"/>
  <c r="A89" i="10"/>
  <c r="A90" i="10"/>
  <c r="A91" i="10"/>
  <c r="A92" i="10"/>
  <c r="A93" i="10"/>
  <c r="A94" i="10"/>
  <c r="A95" i="10"/>
  <c r="A96" i="10"/>
  <c r="A97" i="10"/>
  <c r="A98" i="10"/>
  <c r="A99" i="10"/>
  <c r="A100" i="10"/>
  <c r="A101" i="10"/>
  <c r="A102" i="10"/>
  <c r="A103" i="10"/>
  <c r="A104" i="10"/>
  <c r="A105" i="10"/>
  <c r="A106" i="10"/>
  <c r="A107" i="10"/>
  <c r="A108" i="10"/>
  <c r="A109" i="10"/>
  <c r="A110" i="10"/>
  <c r="A111" i="10"/>
  <c r="A112" i="10"/>
  <c r="A113" i="10"/>
  <c r="A114" i="10"/>
  <c r="A115" i="10"/>
  <c r="A116" i="10"/>
  <c r="A117" i="10"/>
  <c r="A118" i="10"/>
  <c r="A119" i="10"/>
  <c r="A120" i="10"/>
  <c r="A121" i="10"/>
  <c r="A122" i="10"/>
  <c r="A123" i="10"/>
  <c r="A124" i="10"/>
  <c r="A125" i="10"/>
  <c r="A126" i="10"/>
  <c r="A127" i="10"/>
  <c r="A128" i="10"/>
  <c r="A129" i="10"/>
  <c r="A130" i="10"/>
  <c r="A131" i="10"/>
  <c r="A132" i="10"/>
  <c r="A133" i="10"/>
  <c r="A134" i="10"/>
  <c r="A135" i="10"/>
  <c r="A136" i="10"/>
  <c r="A137" i="10"/>
  <c r="A138" i="10"/>
  <c r="A139" i="10"/>
  <c r="A140" i="10"/>
  <c r="A141" i="10"/>
  <c r="A142" i="10"/>
  <c r="A143" i="10"/>
  <c r="A144" i="10"/>
  <c r="A145" i="10"/>
  <c r="A146" i="10"/>
  <c r="A147" i="10"/>
  <c r="A148" i="10"/>
  <c r="A149" i="10"/>
  <c r="A150" i="10"/>
  <c r="A151" i="10"/>
  <c r="A152" i="10"/>
  <c r="A153" i="10"/>
  <c r="A154" i="10"/>
  <c r="A155" i="10"/>
  <c r="A156" i="10"/>
  <c r="A157" i="10"/>
  <c r="A158" i="10"/>
  <c r="A159" i="10"/>
  <c r="A160" i="10"/>
  <c r="A161" i="10"/>
  <c r="A162" i="10"/>
  <c r="A163" i="10"/>
  <c r="A164" i="10"/>
  <c r="A165" i="10"/>
  <c r="A166" i="10"/>
  <c r="A167" i="10"/>
  <c r="A168" i="10"/>
  <c r="A169" i="10"/>
  <c r="A170" i="10"/>
  <c r="A171" i="10"/>
  <c r="A172" i="10"/>
  <c r="A173" i="10"/>
  <c r="A174" i="10"/>
  <c r="A175" i="10"/>
  <c r="A176" i="10"/>
  <c r="A177" i="10"/>
  <c r="A178" i="10"/>
  <c r="A179" i="10"/>
  <c r="A180" i="10"/>
  <c r="A181" i="10"/>
  <c r="A182" i="10"/>
  <c r="A183" i="10"/>
  <c r="A184" i="10"/>
  <c r="A185" i="10"/>
  <c r="A186" i="10"/>
  <c r="A187" i="10"/>
  <c r="A188" i="10"/>
  <c r="A189" i="10"/>
  <c r="A190" i="10"/>
  <c r="A191" i="10"/>
  <c r="A192" i="10"/>
  <c r="A193" i="10"/>
  <c r="A194" i="10"/>
  <c r="A195" i="10"/>
  <c r="A196" i="10"/>
  <c r="A197" i="10"/>
  <c r="A198" i="10"/>
  <c r="A199" i="10"/>
  <c r="A200" i="10"/>
  <c r="A201" i="10"/>
  <c r="A202" i="10"/>
  <c r="A203" i="10"/>
  <c r="A204" i="10"/>
  <c r="A205" i="10"/>
  <c r="A206" i="10"/>
  <c r="A207" i="10"/>
  <c r="A208" i="10"/>
  <c r="A209" i="10"/>
  <c r="A210" i="10"/>
  <c r="A211" i="10"/>
  <c r="A212" i="10"/>
  <c r="A213" i="10"/>
  <c r="A214" i="10"/>
  <c r="A215" i="10"/>
  <c r="A216" i="10"/>
  <c r="A217" i="10"/>
  <c r="A218" i="10"/>
  <c r="A219" i="10"/>
  <c r="A220" i="10"/>
  <c r="A221" i="10"/>
  <c r="A222" i="10"/>
  <c r="A223" i="10"/>
  <c r="A224" i="10"/>
  <c r="A225" i="10"/>
  <c r="A226" i="10"/>
  <c r="A227" i="10"/>
  <c r="A228" i="10"/>
  <c r="A229" i="10"/>
  <c r="A230" i="10"/>
  <c r="A231" i="10"/>
  <c r="A232" i="10"/>
  <c r="A233" i="10"/>
  <c r="A234" i="10"/>
  <c r="A235" i="10"/>
  <c r="A236" i="10"/>
  <c r="A237" i="10"/>
  <c r="A238" i="10"/>
  <c r="A239" i="10"/>
  <c r="A240" i="10"/>
  <c r="A241" i="10"/>
  <c r="A242" i="10"/>
  <c r="A243" i="10"/>
  <c r="A244" i="10"/>
  <c r="A245" i="10"/>
  <c r="A246" i="10"/>
  <c r="A247" i="10"/>
  <c r="A248" i="10"/>
  <c r="A249" i="10"/>
  <c r="A250" i="10"/>
  <c r="A251" i="10"/>
  <c r="A252" i="10"/>
  <c r="A253" i="10"/>
  <c r="A254" i="10"/>
  <c r="A255" i="10"/>
  <c r="A256" i="10"/>
  <c r="A257" i="10"/>
  <c r="A258" i="10"/>
  <c r="A259" i="10"/>
  <c r="A260" i="10"/>
  <c r="A261" i="10"/>
  <c r="A262" i="10"/>
  <c r="A263" i="10"/>
  <c r="A264" i="10"/>
  <c r="A265" i="10"/>
  <c r="A266" i="10"/>
  <c r="A267" i="10"/>
  <c r="A268" i="10"/>
  <c r="A269" i="10"/>
  <c r="A270" i="10"/>
  <c r="A271" i="10"/>
  <c r="A272" i="10"/>
  <c r="A273" i="10"/>
  <c r="A274" i="10"/>
  <c r="A275" i="10"/>
  <c r="A276" i="10"/>
  <c r="A277" i="10"/>
  <c r="A278" i="10"/>
  <c r="A279" i="10"/>
  <c r="A280" i="10"/>
  <c r="A281" i="10"/>
  <c r="A282" i="10"/>
  <c r="A283" i="10"/>
  <c r="A284" i="10"/>
  <c r="A285" i="10"/>
  <c r="A286" i="10"/>
  <c r="A287" i="10"/>
  <c r="A288" i="10"/>
  <c r="A289" i="10"/>
  <c r="A290" i="10"/>
  <c r="A291" i="10"/>
  <c r="A292" i="10"/>
  <c r="A293" i="10"/>
  <c r="A294" i="10"/>
  <c r="A295" i="10"/>
  <c r="A296" i="10"/>
  <c r="A297" i="10"/>
  <c r="A298" i="10"/>
  <c r="A299" i="10"/>
  <c r="A300" i="10"/>
  <c r="A301" i="10"/>
  <c r="A302" i="10"/>
  <c r="A303" i="10"/>
  <c r="A304" i="10"/>
  <c r="A305" i="10"/>
  <c r="A306" i="10"/>
  <c r="A307" i="10"/>
  <c r="A308" i="10"/>
  <c r="A309" i="10"/>
  <c r="A310" i="10"/>
  <c r="A311" i="10"/>
  <c r="A312" i="10"/>
  <c r="A313" i="10"/>
  <c r="A314" i="10"/>
  <c r="A315" i="10"/>
  <c r="A316" i="10"/>
  <c r="A317" i="10"/>
  <c r="A318" i="10"/>
  <c r="A319" i="10"/>
  <c r="A320" i="10"/>
  <c r="A321" i="10"/>
  <c r="A322" i="10"/>
  <c r="A323" i="10"/>
  <c r="A324" i="10"/>
  <c r="A325" i="10"/>
  <c r="A326" i="10"/>
  <c r="A327" i="10"/>
  <c r="A328" i="10"/>
  <c r="A329" i="10"/>
  <c r="A330" i="10"/>
  <c r="A331" i="10"/>
  <c r="A332" i="10"/>
  <c r="A333" i="10"/>
  <c r="A334" i="10"/>
  <c r="A335" i="10"/>
  <c r="A336" i="10"/>
  <c r="A337" i="10"/>
  <c r="A338" i="10"/>
  <c r="A339" i="10"/>
  <c r="A340" i="10"/>
  <c r="A341" i="10"/>
  <c r="A342" i="10"/>
  <c r="A343" i="10"/>
  <c r="A344" i="10"/>
  <c r="A345" i="10"/>
  <c r="A346" i="10"/>
  <c r="A347" i="10"/>
  <c r="A348" i="10"/>
  <c r="A349" i="10"/>
  <c r="A350" i="10"/>
  <c r="A351" i="10"/>
  <c r="A352" i="10"/>
  <c r="A353" i="10"/>
  <c r="A354" i="10"/>
  <c r="A355" i="10"/>
  <c r="A356" i="10"/>
  <c r="A357" i="10"/>
  <c r="A358" i="10"/>
  <c r="A359" i="10"/>
  <c r="A360" i="10"/>
  <c r="A361" i="10"/>
  <c r="A362" i="10"/>
  <c r="A363" i="10"/>
  <c r="A364" i="10"/>
  <c r="A365" i="10"/>
  <c r="A366" i="10"/>
  <c r="A367" i="10"/>
  <c r="A368" i="10"/>
  <c r="A369" i="10"/>
  <c r="A370" i="10"/>
  <c r="A371" i="10"/>
  <c r="A372" i="10"/>
  <c r="A373" i="10"/>
  <c r="A374" i="10"/>
  <c r="A375" i="10"/>
  <c r="A376" i="10"/>
  <c r="A377" i="10"/>
  <c r="A378" i="10"/>
  <c r="A379" i="10"/>
  <c r="A380" i="10"/>
  <c r="A381" i="10"/>
  <c r="A382" i="10"/>
  <c r="A383" i="10"/>
  <c r="A384" i="10"/>
  <c r="A385" i="10"/>
  <c r="A386" i="10"/>
  <c r="A387" i="10"/>
  <c r="A388" i="10"/>
  <c r="A389" i="10"/>
  <c r="A390" i="10"/>
  <c r="A391" i="10"/>
  <c r="A392" i="10"/>
  <c r="A393" i="10"/>
  <c r="A394" i="10"/>
  <c r="A395" i="10"/>
  <c r="A396" i="10"/>
  <c r="A397" i="10"/>
  <c r="A398" i="10"/>
  <c r="A399" i="10"/>
  <c r="A400" i="10"/>
  <c r="A401" i="10"/>
  <c r="A402" i="10"/>
  <c r="A403" i="10"/>
  <c r="A404" i="10"/>
  <c r="A405" i="10"/>
  <c r="A406" i="10"/>
  <c r="A407" i="10"/>
  <c r="A408" i="10"/>
  <c r="A409" i="10"/>
  <c r="A410" i="10"/>
  <c r="A411" i="10"/>
  <c r="A412" i="10"/>
  <c r="A413" i="10"/>
  <c r="A414" i="10"/>
  <c r="A415" i="10"/>
  <c r="A416" i="10"/>
  <c r="A417" i="10"/>
  <c r="A418" i="10"/>
  <c r="A419" i="10"/>
  <c r="A420" i="10"/>
  <c r="A421" i="10"/>
  <c r="A422" i="10"/>
  <c r="A423" i="10"/>
  <c r="A424" i="10"/>
  <c r="A425" i="10"/>
  <c r="A426" i="10"/>
  <c r="A427" i="10"/>
  <c r="A428" i="10"/>
  <c r="A429" i="10"/>
  <c r="A430" i="10"/>
  <c r="A431" i="10"/>
  <c r="A432" i="10"/>
  <c r="A433" i="10"/>
  <c r="A434" i="10"/>
  <c r="A435" i="10"/>
  <c r="A436" i="10"/>
  <c r="A437" i="10"/>
  <c r="A438" i="10"/>
  <c r="A439" i="10"/>
  <c r="A440" i="10"/>
  <c r="A441" i="10"/>
  <c r="A442" i="10"/>
  <c r="A443" i="10"/>
  <c r="A444" i="10"/>
  <c r="A445" i="10"/>
  <c r="A446" i="10"/>
  <c r="A447" i="10"/>
  <c r="A448" i="10"/>
  <c r="A449" i="10"/>
  <c r="A450" i="10"/>
  <c r="A451" i="10"/>
  <c r="A452" i="10"/>
  <c r="A453" i="10"/>
  <c r="A454" i="10"/>
  <c r="A455" i="10"/>
  <c r="A456" i="10"/>
  <c r="A457" i="10"/>
  <c r="A458" i="10"/>
  <c r="A459" i="10"/>
  <c r="A460" i="10"/>
  <c r="A461" i="10"/>
  <c r="A462" i="10"/>
  <c r="A463" i="10"/>
  <c r="A464" i="10"/>
  <c r="A465" i="10"/>
  <c r="A466" i="10"/>
  <c r="A467" i="10"/>
  <c r="A468" i="10"/>
  <c r="A469" i="10"/>
  <c r="A470" i="10"/>
  <c r="A471" i="10"/>
  <c r="A472" i="10"/>
  <c r="A473" i="10"/>
  <c r="A474" i="10"/>
  <c r="A475" i="10"/>
  <c r="A476" i="10"/>
  <c r="A477" i="10"/>
  <c r="A478" i="10"/>
  <c r="A479" i="10"/>
  <c r="A480" i="10"/>
  <c r="A481" i="10"/>
  <c r="A482" i="10"/>
  <c r="A483" i="10"/>
  <c r="A484" i="10"/>
  <c r="A485" i="10"/>
  <c r="A486" i="10"/>
  <c r="A487" i="10"/>
  <c r="A488" i="10"/>
  <c r="A489" i="10"/>
  <c r="A490" i="10"/>
  <c r="A491" i="10"/>
  <c r="A492" i="10"/>
  <c r="A493" i="10"/>
  <c r="A494" i="10"/>
  <c r="A495" i="10"/>
  <c r="A496" i="10"/>
  <c r="A497" i="10"/>
  <c r="A498" i="10"/>
  <c r="A499" i="10"/>
  <c r="A500" i="10"/>
  <c r="A501" i="10"/>
  <c r="A502" i="10"/>
  <c r="A503" i="10"/>
  <c r="A504" i="10"/>
  <c r="A505" i="10"/>
  <c r="A506" i="10"/>
  <c r="A507" i="10"/>
  <c r="A508" i="10"/>
  <c r="A509" i="10"/>
  <c r="A510" i="10"/>
  <c r="A511" i="10"/>
  <c r="A512" i="10"/>
  <c r="A513" i="10"/>
  <c r="A514" i="10"/>
  <c r="A515" i="10"/>
  <c r="A516" i="10"/>
  <c r="A517" i="10"/>
  <c r="A518" i="10"/>
  <c r="A519" i="10"/>
  <c r="A520" i="10"/>
  <c r="A521" i="10"/>
  <c r="A522" i="10"/>
  <c r="A523" i="10"/>
  <c r="A524" i="10"/>
  <c r="A525" i="10"/>
  <c r="A526" i="10"/>
  <c r="A527" i="10"/>
  <c r="A528" i="10"/>
  <c r="A529" i="10"/>
  <c r="A530" i="10"/>
  <c r="A531" i="10"/>
  <c r="A532" i="10"/>
  <c r="A533" i="10"/>
  <c r="A534" i="10"/>
  <c r="A535" i="10"/>
  <c r="A536" i="10"/>
  <c r="A537" i="10"/>
  <c r="A538" i="10"/>
  <c r="A539" i="10"/>
  <c r="A540" i="10"/>
  <c r="A541" i="10"/>
  <c r="A542" i="10"/>
  <c r="A543" i="10"/>
  <c r="A544" i="10"/>
  <c r="A545" i="10"/>
  <c r="A546" i="10"/>
  <c r="A547" i="10"/>
  <c r="A548" i="10"/>
  <c r="A549" i="10"/>
  <c r="A550" i="10"/>
  <c r="A551" i="10"/>
  <c r="A552" i="10"/>
  <c r="A553" i="10"/>
  <c r="A554" i="10"/>
  <c r="A555" i="10"/>
  <c r="A556" i="10"/>
  <c r="A557" i="10"/>
  <c r="A558" i="10"/>
  <c r="A559" i="10"/>
  <c r="A560" i="10"/>
  <c r="A561" i="10"/>
  <c r="A562" i="10"/>
  <c r="A563" i="10"/>
  <c r="A564" i="10"/>
  <c r="A565" i="10"/>
  <c r="A566" i="10"/>
  <c r="A567" i="10"/>
  <c r="A568" i="10"/>
  <c r="A569" i="10"/>
  <c r="A570" i="10"/>
  <c r="A571" i="10"/>
  <c r="A572" i="10"/>
  <c r="A573" i="10"/>
  <c r="A574" i="10"/>
  <c r="A575" i="10"/>
  <c r="A576" i="10"/>
  <c r="A577" i="10"/>
  <c r="A578" i="10"/>
  <c r="A579" i="10"/>
  <c r="A580" i="10"/>
  <c r="A581" i="10"/>
  <c r="A582" i="10"/>
  <c r="A583" i="10"/>
  <c r="A584" i="10"/>
  <c r="A585" i="10"/>
  <c r="A586" i="10"/>
  <c r="A587" i="10"/>
  <c r="A588" i="10"/>
  <c r="A589" i="10"/>
  <c r="A590" i="10"/>
  <c r="A591" i="10"/>
  <c r="A592" i="10"/>
  <c r="A593" i="10"/>
  <c r="A594" i="10"/>
  <c r="A595" i="10"/>
  <c r="A596" i="10"/>
  <c r="A597" i="10"/>
  <c r="A598" i="10"/>
  <c r="A599" i="10"/>
  <c r="A600" i="10"/>
  <c r="A601" i="10"/>
  <c r="A602" i="10"/>
  <c r="A603" i="10"/>
  <c r="A604" i="10"/>
  <c r="A605" i="10"/>
  <c r="A606" i="10"/>
  <c r="A607" i="10"/>
  <c r="A608" i="10"/>
  <c r="A609" i="10"/>
  <c r="A610" i="10"/>
  <c r="A611" i="10"/>
  <c r="A612" i="10"/>
  <c r="A613" i="10"/>
  <c r="A614" i="10"/>
  <c r="A615" i="10"/>
  <c r="A616" i="10"/>
  <c r="A617" i="10"/>
  <c r="A618" i="10"/>
  <c r="A619" i="10"/>
  <c r="A620" i="10"/>
  <c r="A621" i="10"/>
  <c r="A622" i="10"/>
  <c r="A623" i="10"/>
  <c r="A624" i="10"/>
  <c r="A625" i="10"/>
  <c r="A626" i="10"/>
  <c r="A627" i="10"/>
  <c r="A628" i="10"/>
  <c r="A629" i="10"/>
  <c r="A630" i="10"/>
  <c r="A631" i="10"/>
  <c r="A632" i="10"/>
  <c r="A633" i="10"/>
  <c r="A634" i="10"/>
  <c r="A635" i="10"/>
  <c r="A636" i="10"/>
  <c r="A637" i="10"/>
  <c r="A638" i="10"/>
  <c r="A639" i="10"/>
  <c r="A640" i="10"/>
  <c r="A641" i="10"/>
  <c r="A642" i="10"/>
  <c r="A643" i="10"/>
  <c r="A644" i="10"/>
  <c r="A645" i="10"/>
  <c r="A646" i="10"/>
  <c r="A647" i="10"/>
  <c r="A648" i="10"/>
  <c r="A649" i="10"/>
  <c r="A650" i="10"/>
  <c r="A651" i="10"/>
  <c r="A652" i="10"/>
  <c r="A653" i="10"/>
  <c r="A654" i="10"/>
  <c r="A655" i="10"/>
  <c r="A656" i="10"/>
  <c r="A657" i="10"/>
  <c r="A658" i="10"/>
  <c r="A659" i="10"/>
  <c r="A660" i="10"/>
  <c r="A661" i="10"/>
  <c r="A662" i="10"/>
  <c r="A663" i="10"/>
  <c r="A664" i="10"/>
  <c r="A665" i="10"/>
  <c r="A666" i="10"/>
  <c r="A667" i="10"/>
  <c r="A668" i="10"/>
  <c r="A669" i="10"/>
  <c r="A670" i="10"/>
  <c r="A671" i="10"/>
  <c r="A672" i="10"/>
  <c r="A673" i="10"/>
  <c r="A674" i="10"/>
  <c r="A675" i="10"/>
  <c r="A676" i="10"/>
  <c r="A677" i="10"/>
  <c r="A678" i="10"/>
  <c r="A679" i="10"/>
  <c r="A680" i="10"/>
  <c r="A681" i="10"/>
  <c r="A682" i="10"/>
  <c r="A683" i="10"/>
  <c r="A684" i="10"/>
  <c r="A685" i="10"/>
  <c r="A686" i="10"/>
  <c r="A687" i="10"/>
  <c r="A688" i="10"/>
  <c r="A689" i="10"/>
  <c r="A690" i="10"/>
  <c r="A691" i="10"/>
  <c r="A692" i="10"/>
  <c r="A693" i="10"/>
  <c r="A694" i="10"/>
  <c r="A695" i="10"/>
  <c r="A696" i="10"/>
  <c r="A697" i="10"/>
  <c r="A698" i="10"/>
  <c r="A699" i="10"/>
  <c r="A700" i="10"/>
  <c r="A701" i="10"/>
  <c r="A702" i="10"/>
  <c r="A703" i="10"/>
  <c r="A704" i="10"/>
  <c r="A705" i="10"/>
  <c r="A706" i="10"/>
  <c r="A707" i="10"/>
  <c r="A708" i="10"/>
  <c r="A709" i="10"/>
  <c r="A710" i="10"/>
  <c r="A711" i="10"/>
  <c r="A712" i="10"/>
  <c r="A713" i="10"/>
  <c r="A714" i="10"/>
  <c r="A715" i="10"/>
  <c r="A716" i="10"/>
  <c r="A717" i="10"/>
  <c r="A718" i="10"/>
  <c r="A719" i="10"/>
  <c r="A720" i="10"/>
  <c r="A721" i="10"/>
  <c r="A722" i="10"/>
  <c r="A723" i="10"/>
  <c r="A724" i="10"/>
  <c r="A725" i="10"/>
  <c r="A726" i="10"/>
  <c r="A727" i="10"/>
  <c r="A728" i="10"/>
  <c r="A729" i="10"/>
  <c r="A730" i="10"/>
  <c r="A731" i="10"/>
  <c r="A732" i="10"/>
  <c r="A733" i="10"/>
  <c r="A734" i="10"/>
  <c r="A735" i="10"/>
  <c r="A736" i="10"/>
  <c r="A737" i="10"/>
  <c r="A738" i="10"/>
  <c r="A739" i="10"/>
  <c r="A740" i="10"/>
  <c r="A741" i="10"/>
  <c r="A742" i="10"/>
  <c r="A743" i="10"/>
  <c r="A744" i="10"/>
  <c r="A745" i="10"/>
  <c r="A746" i="10"/>
  <c r="A747" i="10"/>
  <c r="A748" i="10"/>
  <c r="A749" i="10"/>
  <c r="A750" i="10"/>
  <c r="A751" i="10"/>
  <c r="A752" i="10"/>
  <c r="A753" i="10"/>
  <c r="A754" i="10"/>
  <c r="A755" i="10"/>
  <c r="A756" i="10"/>
  <c r="A757" i="10"/>
  <c r="A758" i="10"/>
  <c r="A759" i="10"/>
  <c r="A760" i="10"/>
  <c r="A761" i="10"/>
  <c r="A762" i="10"/>
  <c r="A763" i="10"/>
  <c r="A764" i="10"/>
  <c r="A765" i="10"/>
  <c r="A766" i="10"/>
  <c r="A767" i="10"/>
  <c r="A768" i="10"/>
  <c r="A769" i="10"/>
  <c r="A770" i="10"/>
  <c r="A771" i="10"/>
  <c r="A772" i="10"/>
  <c r="A773" i="10"/>
  <c r="A774" i="10"/>
  <c r="A775" i="10"/>
  <c r="A776" i="10"/>
  <c r="A777" i="10"/>
  <c r="A778" i="10"/>
  <c r="A779" i="10"/>
  <c r="A780" i="10"/>
  <c r="A781" i="10"/>
  <c r="A782" i="10"/>
  <c r="A783" i="10"/>
  <c r="A784" i="10"/>
  <c r="A785" i="10"/>
  <c r="A786" i="10"/>
  <c r="A787" i="10"/>
  <c r="A788" i="10"/>
  <c r="A789" i="10"/>
  <c r="A790" i="10"/>
  <c r="A791" i="10"/>
  <c r="A792" i="10"/>
  <c r="A793" i="10"/>
  <c r="A794" i="10"/>
  <c r="A795" i="10"/>
  <c r="A796" i="10"/>
  <c r="A797" i="10"/>
  <c r="A798" i="10"/>
  <c r="A799" i="10"/>
  <c r="A800" i="10"/>
  <c r="A801" i="10"/>
  <c r="A802" i="10"/>
  <c r="A803" i="10"/>
  <c r="A804" i="10"/>
  <c r="A805" i="10"/>
  <c r="A806" i="10"/>
  <c r="A807" i="10"/>
  <c r="A808" i="10"/>
  <c r="A809" i="10"/>
  <c r="A810" i="10"/>
  <c r="A811" i="10"/>
  <c r="A812" i="10"/>
  <c r="A813" i="10"/>
  <c r="A814" i="10"/>
  <c r="A815" i="10"/>
  <c r="A816" i="10"/>
  <c r="A817" i="10"/>
  <c r="A818" i="10"/>
  <c r="A819" i="10"/>
  <c r="A820" i="10"/>
  <c r="A821" i="10"/>
  <c r="A822" i="10"/>
  <c r="A823" i="10"/>
  <c r="A824" i="10"/>
  <c r="A825" i="10"/>
  <c r="A826" i="10"/>
  <c r="A827" i="10"/>
  <c r="A828" i="10"/>
  <c r="A829" i="10"/>
  <c r="A830" i="10"/>
  <c r="A831" i="10"/>
  <c r="A832" i="10"/>
  <c r="A833" i="10"/>
  <c r="A834" i="10"/>
  <c r="A835" i="10"/>
  <c r="A836" i="10"/>
  <c r="A837" i="10"/>
  <c r="A838" i="10"/>
  <c r="A839" i="10"/>
  <c r="A840" i="10"/>
  <c r="A841" i="10"/>
  <c r="A842" i="10"/>
  <c r="A843" i="10"/>
  <c r="A844" i="10"/>
  <c r="A845" i="10"/>
  <c r="A846" i="10"/>
  <c r="A847" i="10"/>
  <c r="A848" i="10"/>
  <c r="A849" i="10"/>
  <c r="A850" i="10"/>
  <c r="A851" i="10"/>
  <c r="A852" i="10"/>
  <c r="A853" i="10"/>
  <c r="A854" i="10"/>
  <c r="A855" i="10"/>
  <c r="A856" i="10"/>
  <c r="A857" i="10"/>
  <c r="A858" i="10"/>
  <c r="A859" i="10"/>
  <c r="A860" i="10"/>
  <c r="A861" i="10"/>
  <c r="A862" i="10"/>
  <c r="A863" i="10"/>
  <c r="A864" i="10"/>
  <c r="A865" i="10"/>
  <c r="A866" i="10"/>
  <c r="A867" i="10"/>
  <c r="A868" i="10"/>
  <c r="A869" i="10"/>
  <c r="A870" i="10"/>
  <c r="A871" i="10"/>
  <c r="A872" i="10"/>
  <c r="A873" i="10"/>
  <c r="A874" i="10"/>
  <c r="A875" i="10"/>
  <c r="A876" i="10"/>
  <c r="A877" i="10"/>
  <c r="A878" i="10"/>
  <c r="A879" i="10"/>
  <c r="A880" i="10"/>
  <c r="A881" i="10"/>
  <c r="A882" i="10"/>
  <c r="A883" i="10"/>
  <c r="A884" i="10"/>
  <c r="A885" i="10"/>
  <c r="A886" i="10"/>
  <c r="A887" i="10"/>
  <c r="A888" i="10"/>
  <c r="A889" i="10"/>
  <c r="A890" i="10"/>
  <c r="A891" i="10"/>
  <c r="A892" i="10"/>
  <c r="A893" i="10"/>
  <c r="A894" i="10"/>
  <c r="A895" i="10"/>
  <c r="A896" i="10"/>
  <c r="A897" i="10"/>
  <c r="A898" i="10"/>
  <c r="A899" i="10"/>
  <c r="A900" i="10"/>
  <c r="A901" i="10"/>
  <c r="A902" i="10"/>
  <c r="A903" i="10"/>
  <c r="A904" i="10"/>
  <c r="A905" i="10"/>
  <c r="A906" i="10"/>
  <c r="A907" i="10"/>
  <c r="A908" i="10"/>
  <c r="A909" i="10"/>
  <c r="A910" i="10"/>
  <c r="A911" i="10"/>
  <c r="A912" i="10"/>
  <c r="A913" i="10"/>
  <c r="A914" i="10"/>
  <c r="A915" i="10"/>
  <c r="A916" i="10"/>
  <c r="A917" i="10"/>
  <c r="A918" i="10"/>
  <c r="A919" i="10"/>
  <c r="A920" i="10"/>
  <c r="A921" i="10"/>
  <c r="A922" i="10"/>
  <c r="A923" i="10"/>
  <c r="A924" i="10"/>
  <c r="A925" i="10"/>
  <c r="A926" i="10"/>
  <c r="A927" i="10"/>
  <c r="A928" i="10"/>
  <c r="A929" i="10"/>
  <c r="A930" i="10"/>
  <c r="A931" i="10"/>
  <c r="A932" i="10"/>
  <c r="A933" i="10"/>
  <c r="A934" i="10"/>
  <c r="A935" i="10"/>
  <c r="A936" i="10"/>
  <c r="A937" i="10"/>
  <c r="A938" i="10"/>
  <c r="A939" i="10"/>
  <c r="A940" i="10"/>
  <c r="A941" i="10"/>
  <c r="A942" i="10"/>
  <c r="A943" i="10"/>
  <c r="A944" i="10"/>
  <c r="A945" i="10"/>
  <c r="A946" i="10"/>
  <c r="A947" i="10"/>
  <c r="A948" i="10"/>
  <c r="A949" i="10"/>
  <c r="A950" i="10"/>
  <c r="A951" i="10"/>
  <c r="A952" i="10"/>
  <c r="A953" i="10"/>
  <c r="A954" i="10"/>
  <c r="A955" i="10"/>
  <c r="A956" i="10"/>
  <c r="A957" i="10"/>
  <c r="A958" i="10"/>
  <c r="A959" i="10"/>
  <c r="A960" i="10"/>
  <c r="A961" i="10"/>
  <c r="A962" i="10"/>
  <c r="A963" i="10"/>
  <c r="A964" i="10"/>
  <c r="A965" i="10"/>
  <c r="A966" i="10"/>
  <c r="A967" i="10"/>
  <c r="A968" i="10"/>
  <c r="A969" i="10"/>
  <c r="A970" i="10"/>
  <c r="A971" i="10"/>
  <c r="A972" i="10"/>
  <c r="A973" i="10"/>
  <c r="A974" i="10"/>
  <c r="A975" i="10"/>
  <c r="A976" i="10"/>
  <c r="A977" i="10"/>
  <c r="A978" i="10"/>
  <c r="A979" i="10"/>
  <c r="A980" i="10"/>
  <c r="A981" i="10"/>
  <c r="A982" i="10"/>
  <c r="A983" i="10"/>
  <c r="A984" i="10"/>
  <c r="A985" i="10"/>
  <c r="A986" i="10"/>
  <c r="A987" i="10"/>
  <c r="A988" i="10"/>
  <c r="A989" i="10"/>
  <c r="A990" i="10"/>
  <c r="A991" i="10"/>
  <c r="A992" i="10"/>
  <c r="A993" i="10"/>
  <c r="A994" i="10"/>
  <c r="A995" i="10"/>
  <c r="A996" i="10"/>
  <c r="A997" i="10"/>
  <c r="A998" i="10"/>
  <c r="A999" i="10"/>
  <c r="A1000" i="10"/>
  <c r="A1001" i="10"/>
  <c r="A1002" i="10"/>
  <c r="A1003" i="10"/>
  <c r="A1004" i="10"/>
  <c r="A1005" i="10"/>
  <c r="A1006" i="10"/>
  <c r="A1007" i="10"/>
  <c r="A1008" i="10"/>
  <c r="A1009" i="10"/>
  <c r="A1010" i="10"/>
  <c r="A1011" i="10"/>
  <c r="A1012" i="10"/>
  <c r="A1013" i="10"/>
  <c r="A1014" i="10"/>
  <c r="A1015" i="10"/>
  <c r="A1016" i="10"/>
  <c r="A1017" i="10"/>
  <c r="A1018" i="10"/>
  <c r="A1019" i="10"/>
  <c r="A1020" i="10"/>
  <c r="A1021" i="10"/>
  <c r="A1022" i="10"/>
  <c r="A1023" i="10"/>
  <c r="A1024" i="10"/>
  <c r="A1025" i="10"/>
  <c r="A1026" i="10"/>
  <c r="A1027" i="10"/>
  <c r="A1028" i="10"/>
  <c r="A1029" i="10"/>
  <c r="A1030" i="10"/>
  <c r="A1031" i="10"/>
  <c r="A1032" i="10"/>
  <c r="A1033" i="10"/>
  <c r="A1034" i="10"/>
  <c r="A1035" i="10"/>
  <c r="A1036" i="10"/>
  <c r="A1037" i="10"/>
  <c r="A1038" i="10"/>
  <c r="A1039" i="10"/>
  <c r="A1040" i="10"/>
  <c r="A1041" i="10"/>
  <c r="A1042" i="10"/>
  <c r="A1043" i="10"/>
  <c r="A1044" i="10"/>
  <c r="A1045" i="10"/>
  <c r="A1046" i="10"/>
  <c r="A1047" i="10"/>
  <c r="A1048" i="10"/>
  <c r="A1049" i="10"/>
  <c r="A1050" i="10"/>
  <c r="A1051" i="10"/>
  <c r="A1052" i="10"/>
  <c r="A1053" i="10"/>
  <c r="A1054" i="10"/>
  <c r="A1055" i="10"/>
  <c r="A1056" i="10"/>
  <c r="A1057" i="10"/>
  <c r="A1058" i="10"/>
  <c r="A1059" i="10"/>
  <c r="A1060" i="10"/>
  <c r="A1061" i="10"/>
  <c r="A1062" i="10"/>
  <c r="A1063" i="10"/>
  <c r="A1064" i="10"/>
  <c r="A1065" i="10"/>
  <c r="A1066" i="10"/>
  <c r="A1067" i="10"/>
  <c r="A1068" i="10"/>
  <c r="A1069" i="10"/>
  <c r="A1070" i="10"/>
  <c r="A1071" i="10"/>
  <c r="A1072" i="10"/>
  <c r="A1073" i="10"/>
  <c r="A1074" i="10"/>
  <c r="A1075" i="10"/>
  <c r="A1076" i="10"/>
  <c r="A1077" i="10"/>
  <c r="A1078" i="10"/>
  <c r="A1079" i="10"/>
  <c r="A1080" i="10"/>
  <c r="A1081" i="10"/>
  <c r="A1082" i="10"/>
  <c r="A1083" i="10"/>
  <c r="A1084" i="10"/>
  <c r="A1085" i="10"/>
  <c r="A1086" i="10"/>
  <c r="A1087" i="10"/>
  <c r="A1088" i="10"/>
  <c r="A1089" i="10"/>
  <c r="A1090" i="10"/>
  <c r="A1091" i="10"/>
  <c r="A1092" i="10"/>
  <c r="A1093" i="10"/>
  <c r="A1094" i="10"/>
  <c r="A1095" i="10"/>
  <c r="A1096" i="10"/>
  <c r="A1097" i="10"/>
  <c r="A1098" i="10"/>
  <c r="A1099" i="10"/>
  <c r="A1100" i="10"/>
  <c r="A1101" i="10"/>
  <c r="A1102" i="10"/>
  <c r="A1103" i="10"/>
  <c r="A1104" i="10"/>
  <c r="A1105" i="10"/>
  <c r="A1106" i="10"/>
  <c r="A1107" i="10"/>
  <c r="A1108" i="10"/>
  <c r="A1109" i="10"/>
  <c r="A1110" i="10"/>
  <c r="A1111" i="10"/>
  <c r="A1112" i="10"/>
  <c r="A1113" i="10"/>
  <c r="A1114" i="10"/>
  <c r="A1115" i="10"/>
  <c r="A1116" i="10"/>
  <c r="A1117" i="10"/>
  <c r="A1118" i="10"/>
  <c r="A1119" i="10"/>
  <c r="A1120" i="10"/>
  <c r="A1121" i="10"/>
  <c r="A1122" i="10"/>
  <c r="A1123" i="10"/>
  <c r="A1124" i="10"/>
  <c r="A1125" i="10"/>
  <c r="A1126" i="10"/>
  <c r="A1127" i="10"/>
  <c r="A1128" i="10"/>
  <c r="A1129" i="10"/>
  <c r="A1130" i="10"/>
  <c r="A1131" i="10"/>
  <c r="A1132" i="10"/>
  <c r="A1133" i="10"/>
  <c r="A1134" i="10"/>
  <c r="A1135" i="10"/>
  <c r="A1136" i="10"/>
  <c r="A1137" i="10"/>
  <c r="A1138" i="10"/>
  <c r="A1139" i="10"/>
  <c r="A1140" i="10"/>
  <c r="A1141" i="10"/>
  <c r="A1142" i="10"/>
  <c r="A1143" i="10"/>
  <c r="A1144" i="10"/>
  <c r="A1145" i="10"/>
  <c r="A1146" i="10"/>
  <c r="A1147" i="10"/>
  <c r="A1148" i="10"/>
  <c r="A1149" i="10"/>
  <c r="A1150" i="10"/>
  <c r="A1151" i="10"/>
  <c r="A1152" i="10"/>
  <c r="A1153" i="10"/>
  <c r="A1154" i="10"/>
  <c r="A1155" i="10"/>
  <c r="A1156" i="10"/>
  <c r="A1157" i="10"/>
  <c r="A1158" i="10"/>
  <c r="A1159" i="10"/>
  <c r="A1160" i="10"/>
  <c r="A1161" i="10"/>
  <c r="A1162" i="10"/>
  <c r="A1163" i="10"/>
  <c r="A1164" i="10"/>
  <c r="A1165" i="10"/>
  <c r="A1166" i="10"/>
  <c r="A1167" i="10"/>
  <c r="A1168" i="10"/>
  <c r="A1169" i="10"/>
  <c r="A1170" i="10"/>
  <c r="A1171" i="10"/>
  <c r="A1172" i="10"/>
  <c r="A1173" i="10"/>
  <c r="A1174" i="10"/>
  <c r="A1175" i="10"/>
  <c r="A1176" i="10"/>
  <c r="A1177" i="10"/>
  <c r="A1178" i="10"/>
  <c r="A1179" i="10"/>
  <c r="A1180" i="10"/>
  <c r="A1181" i="10"/>
  <c r="A1182" i="10"/>
  <c r="A1183" i="10"/>
  <c r="A1184" i="10"/>
  <c r="A1185" i="10"/>
  <c r="A1186" i="10"/>
  <c r="A1187" i="10"/>
  <c r="A1188" i="10"/>
  <c r="A1189" i="10"/>
  <c r="A1190" i="10"/>
  <c r="A1191" i="10"/>
  <c r="A1192" i="10"/>
  <c r="A1193" i="10"/>
  <c r="A1194" i="10"/>
  <c r="A1195" i="10"/>
  <c r="A1196" i="10"/>
  <c r="A1197" i="10"/>
  <c r="A1198" i="10"/>
  <c r="A1199" i="10"/>
  <c r="A1200" i="10"/>
  <c r="A1201" i="10"/>
  <c r="A1202" i="10"/>
  <c r="A1203" i="10"/>
  <c r="A1204" i="10"/>
  <c r="A1205" i="10"/>
  <c r="A1206" i="10"/>
  <c r="A1207" i="10"/>
  <c r="A1208" i="10"/>
  <c r="A1209" i="10"/>
  <c r="A1210" i="10"/>
  <c r="A1211" i="10"/>
  <c r="A1212" i="10"/>
  <c r="A1213" i="10"/>
  <c r="A1214" i="10"/>
  <c r="A1215" i="10"/>
  <c r="A1216" i="10"/>
  <c r="A1217" i="10"/>
  <c r="A1218" i="10"/>
  <c r="A1219" i="10"/>
  <c r="A1220" i="10"/>
  <c r="A1221" i="10"/>
  <c r="A1222" i="10"/>
  <c r="A1223" i="10"/>
  <c r="A1224" i="10"/>
  <c r="A1225" i="10"/>
  <c r="A1226" i="10"/>
  <c r="A1227" i="10"/>
  <c r="A1228" i="10"/>
  <c r="A1229" i="10"/>
  <c r="A1230" i="10"/>
  <c r="A1231" i="10"/>
  <c r="A1232" i="10"/>
  <c r="A1233" i="10"/>
  <c r="A1234" i="10"/>
  <c r="A1235" i="10"/>
  <c r="A1236" i="10"/>
  <c r="A1237" i="10"/>
  <c r="A1238" i="10"/>
  <c r="A1239" i="10"/>
  <c r="A1240" i="10"/>
  <c r="A1241" i="10"/>
  <c r="A1242" i="10"/>
  <c r="A1243" i="10"/>
  <c r="A1244" i="10"/>
  <c r="A1245" i="10"/>
  <c r="A1246" i="10"/>
  <c r="A1247" i="10"/>
  <c r="A1248" i="10"/>
  <c r="A1249" i="10"/>
  <c r="A1250" i="10"/>
  <c r="A1251" i="10"/>
  <c r="A1252" i="10"/>
  <c r="A1253" i="10"/>
  <c r="A1254" i="10"/>
  <c r="A1255" i="10"/>
  <c r="A1256" i="10"/>
  <c r="A1257" i="10"/>
  <c r="A1258" i="10"/>
  <c r="A1259" i="10"/>
  <c r="A1260" i="10"/>
  <c r="A1261" i="10"/>
  <c r="A1262" i="10"/>
  <c r="A1263" i="10"/>
  <c r="A1264" i="10"/>
  <c r="A1265" i="10"/>
  <c r="A1266" i="10"/>
  <c r="A1267" i="10"/>
  <c r="A1268" i="10"/>
  <c r="A1269" i="10"/>
  <c r="A1270" i="10"/>
  <c r="A1271" i="10"/>
  <c r="A1272" i="10"/>
  <c r="A1273" i="10"/>
  <c r="A1274" i="10"/>
  <c r="A1275" i="10"/>
  <c r="A1276" i="10"/>
  <c r="A1277" i="10"/>
  <c r="A1278" i="10"/>
  <c r="A1279" i="10"/>
  <c r="A1280" i="10"/>
  <c r="A1281" i="10"/>
  <c r="A1282" i="10"/>
  <c r="A1283" i="10"/>
  <c r="A1284" i="10"/>
  <c r="A1285" i="10"/>
  <c r="A1286" i="10"/>
  <c r="A1287" i="10"/>
  <c r="A1288" i="10"/>
  <c r="A1289" i="10"/>
  <c r="A1290" i="10"/>
  <c r="A1291" i="10"/>
  <c r="A1292" i="10"/>
  <c r="A1293" i="10"/>
  <c r="A1294" i="10"/>
  <c r="A1295" i="10"/>
  <c r="A1296" i="10"/>
  <c r="A1297" i="10"/>
  <c r="A1298" i="10"/>
  <c r="A1299" i="10"/>
  <c r="A1300" i="10"/>
  <c r="A1301" i="10"/>
  <c r="A1302" i="10"/>
  <c r="A1303" i="10"/>
  <c r="A1304" i="10"/>
  <c r="A1305" i="10"/>
  <c r="A1306" i="10"/>
  <c r="A1307" i="10"/>
  <c r="A1308" i="10"/>
  <c r="A1309" i="10"/>
  <c r="A1310" i="10"/>
  <c r="A1311" i="10"/>
  <c r="A1312" i="10"/>
  <c r="A1313" i="10"/>
  <c r="A1314" i="10"/>
  <c r="A1315" i="10"/>
  <c r="A1316" i="10"/>
  <c r="A1317" i="10"/>
  <c r="A1318" i="10"/>
  <c r="A1319" i="10"/>
  <c r="A1320" i="10"/>
  <c r="A1321" i="10"/>
  <c r="A1322" i="10"/>
  <c r="A1323" i="10"/>
  <c r="A1324" i="10"/>
  <c r="A1325" i="10"/>
  <c r="A1326" i="10"/>
  <c r="A1327" i="10"/>
  <c r="A1328" i="10"/>
  <c r="A1329" i="10"/>
  <c r="A1330" i="10"/>
  <c r="A1331" i="10"/>
  <c r="A1332" i="10"/>
  <c r="A1333" i="10"/>
  <c r="A1334" i="10"/>
  <c r="A1335" i="10"/>
  <c r="A1336" i="10"/>
  <c r="A1337" i="10"/>
  <c r="A1338" i="10"/>
  <c r="A1339" i="10"/>
  <c r="A1340" i="10"/>
  <c r="A1341" i="10"/>
  <c r="A1342" i="10"/>
  <c r="A1343" i="10"/>
  <c r="A1344" i="10"/>
  <c r="A1345" i="10"/>
  <c r="A1346" i="10"/>
  <c r="A1347" i="10"/>
  <c r="A1348" i="10"/>
  <c r="A1349" i="10"/>
  <c r="A1350" i="10"/>
  <c r="A1351" i="10"/>
  <c r="A1352" i="10"/>
  <c r="A1353" i="10"/>
  <c r="A1354" i="10"/>
  <c r="A1355" i="10"/>
  <c r="A1356" i="10"/>
  <c r="A1357" i="10"/>
  <c r="A1358" i="10"/>
  <c r="A1359" i="10"/>
  <c r="A1360" i="10"/>
  <c r="A1361" i="10"/>
  <c r="A1362" i="10"/>
  <c r="A1363" i="10"/>
  <c r="A1364" i="10"/>
  <c r="A1365" i="10"/>
  <c r="A1366" i="10"/>
  <c r="A1367" i="10"/>
  <c r="A1368" i="10"/>
  <c r="A1369" i="10"/>
  <c r="A1370" i="10"/>
  <c r="A1371" i="10"/>
  <c r="A1372" i="10"/>
  <c r="A1373" i="10"/>
  <c r="A1374" i="10"/>
  <c r="A1375" i="10"/>
  <c r="A1376" i="10"/>
  <c r="A1377" i="10"/>
  <c r="A1378" i="10"/>
  <c r="A1379" i="10"/>
  <c r="A1380" i="10"/>
  <c r="A1381" i="10"/>
  <c r="A1382" i="10"/>
  <c r="A1383" i="10"/>
  <c r="A1384" i="10"/>
  <c r="A1385" i="10"/>
  <c r="A1386" i="10"/>
  <c r="A1387" i="10"/>
  <c r="A1388" i="10"/>
  <c r="A1389" i="10"/>
  <c r="A1390" i="10"/>
  <c r="A1391" i="10"/>
  <c r="A1392" i="10"/>
  <c r="A1393" i="10"/>
  <c r="A1394" i="10"/>
  <c r="A1395" i="10"/>
  <c r="A1396" i="10"/>
  <c r="A1397" i="10"/>
  <c r="A1398" i="10"/>
  <c r="A1399" i="10"/>
  <c r="A1400" i="10"/>
  <c r="A1401" i="10"/>
  <c r="A1402" i="10"/>
  <c r="A1403" i="10"/>
  <c r="A1404" i="10"/>
  <c r="A1405" i="10"/>
  <c r="A1406" i="10"/>
  <c r="A1407" i="10"/>
  <c r="A1408" i="10"/>
  <c r="A1409" i="10"/>
  <c r="A1410" i="10"/>
  <c r="A1411" i="10"/>
  <c r="A1412" i="10"/>
  <c r="A1413" i="10"/>
  <c r="A1414" i="10"/>
  <c r="A1415" i="10"/>
  <c r="A1416" i="10"/>
  <c r="A1417" i="10"/>
  <c r="A1418" i="10"/>
  <c r="A1419" i="10"/>
  <c r="A1420" i="10"/>
  <c r="A1421" i="10"/>
  <c r="A1422" i="10"/>
  <c r="A1423" i="10"/>
  <c r="A1424" i="10"/>
  <c r="A1425" i="10"/>
  <c r="A1426" i="10"/>
  <c r="A1427" i="10"/>
  <c r="A1428" i="10"/>
  <c r="A1429" i="10"/>
  <c r="A1430" i="10"/>
  <c r="A1431" i="10"/>
  <c r="A1432" i="10"/>
  <c r="A1433" i="10"/>
  <c r="A1434" i="10"/>
  <c r="A1435" i="10"/>
  <c r="A1436" i="10"/>
  <c r="A1437" i="10"/>
  <c r="A1438" i="10"/>
  <c r="A1439" i="10"/>
  <c r="A1440" i="10"/>
  <c r="A1441" i="10"/>
  <c r="A1442" i="10"/>
  <c r="A1443" i="10"/>
  <c r="A1444" i="10"/>
  <c r="A1445" i="10"/>
  <c r="A1446" i="10"/>
  <c r="A1447" i="10"/>
  <c r="A1448" i="10"/>
  <c r="A1449" i="10"/>
  <c r="A1450" i="10"/>
  <c r="A1451" i="10"/>
  <c r="A1452" i="10"/>
  <c r="A1453" i="10"/>
  <c r="A1454" i="10"/>
  <c r="A1455" i="10"/>
  <c r="A1456" i="10"/>
  <c r="A1457" i="10"/>
  <c r="A1458" i="10"/>
  <c r="A1459" i="10"/>
  <c r="A1460" i="10"/>
  <c r="A1461" i="10"/>
  <c r="A1462" i="10"/>
  <c r="A1463" i="10"/>
  <c r="A1464" i="10"/>
  <c r="A1465" i="10"/>
  <c r="A1466" i="10"/>
  <c r="A1467" i="10"/>
  <c r="A1468" i="10"/>
  <c r="A1469" i="10"/>
  <c r="A1470" i="10"/>
  <c r="A1471" i="10"/>
  <c r="A1472" i="10"/>
  <c r="A1473" i="10"/>
  <c r="A1474" i="10"/>
  <c r="A1475" i="10"/>
  <c r="A1476" i="10"/>
  <c r="A1477" i="10"/>
  <c r="A1478" i="10"/>
  <c r="A1479" i="10"/>
  <c r="A1480" i="10"/>
  <c r="A1481" i="10"/>
  <c r="A1482" i="10"/>
  <c r="A1483" i="10"/>
  <c r="A1484" i="10"/>
  <c r="A1485" i="10"/>
  <c r="A1486" i="10"/>
  <c r="A1487" i="10"/>
  <c r="A1488" i="10"/>
  <c r="A1489" i="10"/>
  <c r="A1490" i="10"/>
  <c r="A1491" i="10"/>
  <c r="A1492" i="10"/>
  <c r="A1493" i="10"/>
  <c r="A1494" i="10"/>
  <c r="A1495" i="10"/>
  <c r="A1496" i="10"/>
  <c r="A1497" i="10"/>
  <c r="A1498" i="10"/>
  <c r="A1499" i="10"/>
  <c r="A1500" i="10"/>
  <c r="A1501" i="10"/>
  <c r="A1502" i="10"/>
  <c r="A1503" i="10"/>
  <c r="A1504" i="10"/>
  <c r="A1505" i="10"/>
  <c r="A1506" i="10"/>
  <c r="A1507" i="10"/>
  <c r="A1508" i="10"/>
  <c r="A1509" i="10"/>
  <c r="A1510" i="10"/>
  <c r="A1511" i="10"/>
  <c r="A1512" i="10"/>
  <c r="A1513" i="10"/>
  <c r="A1514" i="10"/>
  <c r="A1515" i="10"/>
  <c r="A1516" i="10"/>
  <c r="A1517" i="10"/>
  <c r="A1518" i="10"/>
  <c r="A1519" i="10"/>
  <c r="A1520" i="10"/>
  <c r="A1521" i="10"/>
  <c r="A1522" i="10"/>
  <c r="A1523" i="10"/>
  <c r="A1524" i="10"/>
  <c r="A1525" i="10"/>
  <c r="A1526" i="10"/>
  <c r="A1527" i="10"/>
  <c r="A1528" i="10"/>
  <c r="A1529" i="10"/>
  <c r="A1530" i="10"/>
  <c r="A1531" i="10"/>
  <c r="A1532" i="10"/>
  <c r="A1533" i="10"/>
  <c r="A1534" i="10"/>
  <c r="A1535" i="10"/>
  <c r="A1536" i="10"/>
  <c r="A1537" i="10"/>
  <c r="A1538" i="10"/>
  <c r="A1539" i="10"/>
  <c r="A1540" i="10"/>
  <c r="A1541" i="10"/>
  <c r="A1542" i="10"/>
  <c r="A1543" i="10"/>
  <c r="A1544" i="10"/>
  <c r="A1545" i="10"/>
  <c r="A1546" i="10"/>
  <c r="A1547" i="10"/>
  <c r="A1548" i="10"/>
  <c r="A1549" i="10"/>
  <c r="A1550" i="10"/>
  <c r="A1551" i="10"/>
  <c r="A1552" i="10"/>
  <c r="A1553" i="10"/>
  <c r="A1554" i="10"/>
  <c r="A1555" i="10"/>
  <c r="A1556" i="10"/>
  <c r="A1557" i="10"/>
  <c r="A1558" i="10"/>
  <c r="A1559" i="10"/>
  <c r="A1560" i="10"/>
  <c r="A1561" i="10"/>
  <c r="A1562" i="10"/>
  <c r="A1563" i="10"/>
  <c r="A1564" i="10"/>
  <c r="A1565" i="10"/>
  <c r="A1566" i="10"/>
  <c r="A1567" i="10"/>
  <c r="A1568" i="10"/>
  <c r="A1569" i="10"/>
  <c r="A1570" i="10"/>
  <c r="A1571" i="10"/>
  <c r="A1572" i="10"/>
  <c r="A1573" i="10"/>
  <c r="A1574" i="10"/>
  <c r="A1575" i="10"/>
  <c r="A1576" i="10"/>
  <c r="A1577" i="10"/>
  <c r="A1578" i="10"/>
  <c r="A1579" i="10"/>
  <c r="A1580" i="10"/>
  <c r="A1581" i="10"/>
  <c r="A1582" i="10"/>
  <c r="A1583" i="10"/>
  <c r="A1584" i="10"/>
  <c r="A1585" i="10"/>
  <c r="A1586" i="10"/>
  <c r="A1587" i="10"/>
  <c r="A1588" i="10"/>
  <c r="A1589" i="10"/>
  <c r="A1590" i="10"/>
  <c r="A1591" i="10"/>
  <c r="A1592" i="10"/>
  <c r="A1593" i="10"/>
  <c r="A1594" i="10"/>
  <c r="A1595" i="10"/>
  <c r="A1596" i="10"/>
  <c r="A1597" i="10"/>
  <c r="A1598" i="10"/>
  <c r="A1599" i="10"/>
  <c r="A1600" i="10"/>
  <c r="A1601" i="10"/>
  <c r="A1602" i="10"/>
  <c r="A1603" i="10"/>
  <c r="A1604" i="10"/>
  <c r="A1605" i="10"/>
  <c r="A1606" i="10"/>
  <c r="A1607" i="10"/>
  <c r="A1608" i="10"/>
  <c r="A1609" i="10"/>
  <c r="A1610" i="10"/>
  <c r="A1611" i="10"/>
  <c r="A1612" i="10"/>
  <c r="A1613" i="10"/>
  <c r="A1614" i="10"/>
  <c r="A1615" i="10"/>
  <c r="A1616" i="10"/>
  <c r="A1617" i="10"/>
  <c r="A1618" i="10"/>
  <c r="A1619" i="10"/>
  <c r="A1620" i="10"/>
  <c r="A1621" i="10"/>
  <c r="A1622" i="10"/>
  <c r="A1623" i="10"/>
  <c r="A1624" i="10"/>
  <c r="A1625" i="10"/>
  <c r="A1626" i="10"/>
  <c r="A1627" i="10"/>
  <c r="A1628" i="10"/>
  <c r="A1629" i="10"/>
  <c r="A1630" i="10"/>
  <c r="A1631" i="10"/>
  <c r="A1632" i="10"/>
  <c r="A1633" i="10"/>
  <c r="A1634" i="10"/>
  <c r="A1635" i="10"/>
  <c r="A1636" i="10"/>
  <c r="A1637" i="10"/>
  <c r="A1638" i="10"/>
  <c r="A1639" i="10"/>
  <c r="A1640" i="10"/>
  <c r="A1641" i="10"/>
  <c r="A1642" i="10"/>
  <c r="A1643" i="10"/>
  <c r="A1644" i="10"/>
  <c r="A1645" i="10"/>
  <c r="A1646" i="10"/>
  <c r="A1647" i="10"/>
  <c r="A1648" i="10"/>
  <c r="A1649" i="10"/>
  <c r="A1650" i="10"/>
  <c r="A1651" i="10"/>
  <c r="A1652" i="10"/>
  <c r="A1653" i="10"/>
  <c r="A1654" i="10"/>
  <c r="A1655" i="10"/>
  <c r="A1656" i="10"/>
  <c r="A1657" i="10"/>
  <c r="A1658" i="10"/>
  <c r="A1659" i="10"/>
  <c r="A1660" i="10"/>
  <c r="A1661" i="10"/>
  <c r="A1662" i="10"/>
  <c r="A1663" i="10"/>
  <c r="A1664" i="10"/>
  <c r="A1665" i="10"/>
  <c r="A1666" i="10"/>
  <c r="A1667" i="10"/>
  <c r="A1668" i="10"/>
  <c r="A1669" i="10"/>
  <c r="A1670" i="10"/>
  <c r="A1671" i="10"/>
  <c r="A1672" i="10"/>
  <c r="A1673" i="10"/>
  <c r="A1674" i="10"/>
  <c r="A1675" i="10"/>
  <c r="A1676" i="10"/>
  <c r="A1677" i="10"/>
  <c r="A1678" i="10"/>
  <c r="A1679" i="10"/>
  <c r="A1680" i="10"/>
  <c r="A1681" i="10"/>
  <c r="A1682" i="10"/>
  <c r="A1683" i="10"/>
  <c r="A1684" i="10"/>
  <c r="A1685" i="10"/>
  <c r="A1686" i="10"/>
  <c r="A1687" i="10"/>
  <c r="A1688" i="10"/>
  <c r="A1689" i="10"/>
  <c r="A1690" i="10"/>
  <c r="A1691" i="10"/>
  <c r="A1692" i="10"/>
  <c r="A1693" i="10"/>
  <c r="A1694" i="10"/>
  <c r="A1695" i="10"/>
  <c r="A1696" i="10"/>
  <c r="A1697" i="10"/>
  <c r="A1698" i="10"/>
  <c r="A1699" i="10"/>
  <c r="A1700" i="10"/>
  <c r="A1701" i="10"/>
  <c r="A1702" i="10"/>
  <c r="A1703" i="10"/>
  <c r="A1704" i="10"/>
  <c r="A1705" i="10"/>
  <c r="A1706" i="10"/>
  <c r="A1707" i="10"/>
  <c r="A1708" i="10"/>
  <c r="A1709" i="10"/>
  <c r="A1710" i="10"/>
  <c r="A1711" i="10"/>
  <c r="A1712" i="10"/>
  <c r="A1713" i="10"/>
  <c r="A1714" i="10"/>
  <c r="A1715" i="10"/>
  <c r="A1716" i="10"/>
  <c r="A1717" i="10"/>
  <c r="A1718" i="10"/>
  <c r="A1719" i="10"/>
  <c r="A1720" i="10"/>
  <c r="A1721" i="10"/>
  <c r="A1722" i="10"/>
  <c r="A1723" i="10"/>
  <c r="A1724" i="10"/>
  <c r="A1725" i="10"/>
  <c r="A1726" i="10"/>
  <c r="A1727" i="10"/>
  <c r="A1728" i="10"/>
  <c r="A1729" i="10"/>
  <c r="A1730" i="10"/>
  <c r="A1731" i="10"/>
  <c r="A1732" i="10"/>
  <c r="A1733" i="10"/>
  <c r="A1734" i="10"/>
  <c r="A1735" i="10"/>
  <c r="A1736" i="10"/>
  <c r="A1737" i="10"/>
  <c r="A1738" i="10"/>
  <c r="A1739" i="10"/>
  <c r="A1740" i="10"/>
  <c r="A1741" i="10"/>
  <c r="A1742" i="10"/>
  <c r="A1743" i="10"/>
  <c r="A1744" i="10"/>
  <c r="A1745" i="10"/>
  <c r="A1746" i="10"/>
  <c r="A1747" i="10"/>
  <c r="A1748" i="10"/>
  <c r="A1749" i="10"/>
  <c r="A1750" i="10"/>
  <c r="A1751" i="10"/>
  <c r="A1752" i="10"/>
  <c r="A1753" i="10"/>
  <c r="A1754" i="10"/>
  <c r="A1755" i="10"/>
  <c r="A1756" i="10"/>
  <c r="A1757" i="10"/>
  <c r="A1758" i="10"/>
  <c r="A1759" i="10"/>
  <c r="A1760" i="10"/>
  <c r="A1761" i="10"/>
  <c r="A1762" i="10"/>
  <c r="A1763" i="10"/>
  <c r="A1764" i="10"/>
  <c r="A1765" i="10"/>
  <c r="A1766" i="10"/>
  <c r="A1767" i="10"/>
  <c r="A1768" i="10"/>
  <c r="A1769" i="10"/>
  <c r="A1770" i="10"/>
  <c r="A1771" i="10"/>
  <c r="A1772" i="10"/>
  <c r="A1773" i="10"/>
  <c r="A1774" i="10"/>
  <c r="A1775" i="10"/>
  <c r="A1776" i="10"/>
  <c r="A1777" i="10"/>
  <c r="A1778" i="10"/>
  <c r="A1779" i="10"/>
  <c r="A1780" i="10"/>
  <c r="A1781" i="10"/>
  <c r="A1782" i="10"/>
  <c r="A1783" i="10"/>
  <c r="A1784" i="10"/>
  <c r="A1785" i="10"/>
  <c r="A1786" i="10"/>
  <c r="A1787" i="10"/>
  <c r="A1788" i="10"/>
  <c r="A1789" i="10"/>
  <c r="A1790" i="10"/>
  <c r="A1791" i="10"/>
  <c r="A1792" i="10"/>
  <c r="A1793" i="10"/>
  <c r="A1794" i="10"/>
  <c r="A1795" i="10"/>
  <c r="A1796" i="10"/>
  <c r="A1797" i="10"/>
  <c r="A1798" i="10"/>
  <c r="A1799" i="10"/>
  <c r="A1800" i="10"/>
  <c r="A1801" i="10"/>
  <c r="A1802" i="10"/>
  <c r="A1803" i="10"/>
  <c r="A1804" i="10"/>
  <c r="A1805" i="10"/>
  <c r="A1806" i="10"/>
  <c r="A1807" i="10"/>
  <c r="A1808" i="10"/>
  <c r="A1809" i="10"/>
  <c r="A1810" i="10"/>
  <c r="A1811" i="10"/>
  <c r="A1812" i="10"/>
  <c r="A1813" i="10"/>
  <c r="A1814" i="10"/>
  <c r="A1815" i="10"/>
  <c r="A1816" i="10"/>
  <c r="A1817" i="10"/>
  <c r="A1818" i="10"/>
  <c r="A1819" i="10"/>
  <c r="A1820" i="10"/>
  <c r="A1821" i="10"/>
  <c r="A1822" i="10"/>
  <c r="A1823" i="10"/>
  <c r="A1824" i="10"/>
  <c r="A1825" i="10"/>
  <c r="A1826" i="10"/>
  <c r="A1827" i="10"/>
  <c r="A1828" i="10"/>
  <c r="A1829" i="10"/>
  <c r="A1830" i="10"/>
  <c r="A1831" i="10"/>
  <c r="A1832" i="10"/>
  <c r="A1833" i="10"/>
  <c r="A1834" i="10"/>
  <c r="A1835" i="10"/>
  <c r="A1836" i="10"/>
  <c r="A1837" i="10"/>
  <c r="A1838" i="10"/>
  <c r="A1839" i="10"/>
  <c r="A1840" i="10"/>
  <c r="A1841" i="10"/>
  <c r="A1842" i="10"/>
  <c r="A1843" i="10"/>
  <c r="A1844" i="10"/>
  <c r="A1845" i="10"/>
  <c r="A1846" i="10"/>
  <c r="A1847" i="10"/>
  <c r="A1848" i="10"/>
  <c r="A1849" i="10"/>
  <c r="A1850" i="10"/>
  <c r="A1851" i="10"/>
  <c r="A1852" i="10"/>
  <c r="A1853" i="10"/>
  <c r="A1854" i="10"/>
  <c r="A1855" i="10"/>
  <c r="A1856" i="10"/>
  <c r="A1857" i="10"/>
  <c r="A1858" i="10"/>
  <c r="A1859" i="10"/>
  <c r="A1860" i="10"/>
  <c r="A1861" i="10"/>
  <c r="A1862" i="10"/>
  <c r="A1863" i="10"/>
  <c r="A1864" i="10"/>
  <c r="A1865" i="10"/>
  <c r="A1866" i="10"/>
  <c r="A1867" i="10"/>
  <c r="A1868" i="10"/>
  <c r="A1869" i="10"/>
  <c r="A1870" i="10"/>
  <c r="A1871" i="10"/>
  <c r="A1872" i="10"/>
  <c r="A1873" i="10"/>
  <c r="A1874" i="10"/>
  <c r="A1875" i="10"/>
  <c r="A1876" i="10"/>
  <c r="A1877" i="10"/>
  <c r="A1878" i="10"/>
  <c r="A1879" i="10"/>
  <c r="A1880" i="10"/>
  <c r="A1881" i="10"/>
  <c r="A1882" i="10"/>
  <c r="A1883" i="10"/>
  <c r="A48" i="10"/>
  <c r="A49" i="9"/>
  <c r="A50" i="9"/>
  <c r="A51" i="9"/>
  <c r="A52" i="9"/>
  <c r="A53" i="9"/>
  <c r="A54" i="9"/>
  <c r="A55" i="9"/>
  <c r="A56" i="9"/>
  <c r="A57" i="9"/>
  <c r="A58" i="9"/>
  <c r="A59" i="9"/>
  <c r="A60" i="9"/>
  <c r="A61" i="9"/>
  <c r="A62" i="9"/>
  <c r="A63" i="9"/>
  <c r="A64" i="9"/>
  <c r="A65" i="9"/>
  <c r="A66" i="9"/>
  <c r="A67" i="9"/>
  <c r="A68" i="9"/>
  <c r="A69" i="9"/>
  <c r="A70" i="9"/>
  <c r="A71" i="9"/>
  <c r="A72" i="9"/>
  <c r="A73" i="9"/>
  <c r="A74" i="9"/>
  <c r="A75" i="9"/>
  <c r="A76" i="9"/>
  <c r="A77" i="9"/>
  <c r="A78" i="9"/>
  <c r="A79" i="9"/>
  <c r="A80" i="9"/>
  <c r="A81" i="9"/>
  <c r="A82" i="9"/>
  <c r="A83" i="9"/>
  <c r="A84" i="9"/>
  <c r="A85" i="9"/>
  <c r="A86" i="9"/>
  <c r="A87" i="9"/>
  <c r="A88" i="9"/>
  <c r="A89" i="9"/>
  <c r="A90" i="9"/>
  <c r="A91" i="9"/>
  <c r="A92" i="9"/>
  <c r="A93" i="9"/>
  <c r="A94" i="9"/>
  <c r="A95" i="9"/>
  <c r="A96" i="9"/>
  <c r="A97" i="9"/>
  <c r="A98" i="9"/>
  <c r="A99" i="9"/>
  <c r="A100" i="9"/>
  <c r="A101" i="9"/>
  <c r="A102" i="9"/>
  <c r="A103" i="9"/>
  <c r="A104" i="9"/>
  <c r="A105" i="9"/>
  <c r="A106" i="9"/>
  <c r="A107" i="9"/>
  <c r="A108" i="9"/>
  <c r="A109" i="9"/>
  <c r="A110" i="9"/>
  <c r="A111" i="9"/>
  <c r="A112" i="9"/>
  <c r="A113" i="9"/>
  <c r="A114" i="9"/>
  <c r="A115" i="9"/>
  <c r="A116" i="9"/>
  <c r="A117" i="9"/>
  <c r="A118" i="9"/>
  <c r="A119" i="9"/>
  <c r="A120" i="9"/>
  <c r="A121" i="9"/>
  <c r="A122" i="9"/>
  <c r="A123" i="9"/>
  <c r="A124" i="9"/>
  <c r="A125" i="9"/>
  <c r="A126" i="9"/>
  <c r="A127" i="9"/>
  <c r="A128" i="9"/>
  <c r="A129" i="9"/>
  <c r="A130" i="9"/>
  <c r="A131" i="9"/>
  <c r="A132" i="9"/>
  <c r="A133" i="9"/>
  <c r="A134" i="9"/>
  <c r="A135" i="9"/>
  <c r="A136" i="9"/>
  <c r="A137" i="9"/>
  <c r="A138" i="9"/>
  <c r="A139" i="9"/>
  <c r="A140" i="9"/>
  <c r="A141" i="9"/>
  <c r="A142" i="9"/>
  <c r="A143" i="9"/>
  <c r="A144" i="9"/>
  <c r="A145" i="9"/>
  <c r="A146" i="9"/>
  <c r="A147" i="9"/>
  <c r="A148" i="9"/>
  <c r="A149" i="9"/>
  <c r="A150" i="9"/>
  <c r="A151" i="9"/>
  <c r="A152" i="9"/>
  <c r="A153" i="9"/>
  <c r="A154" i="9"/>
  <c r="A155" i="9"/>
  <c r="A156" i="9"/>
  <c r="A157" i="9"/>
  <c r="A158" i="9"/>
  <c r="A159" i="9"/>
  <c r="A160" i="9"/>
  <c r="A161" i="9"/>
  <c r="A162" i="9"/>
  <c r="A163" i="9"/>
  <c r="A164" i="9"/>
  <c r="A165" i="9"/>
  <c r="A166" i="9"/>
  <c r="A167" i="9"/>
  <c r="A168" i="9"/>
  <c r="A169" i="9"/>
  <c r="A170" i="9"/>
  <c r="A171" i="9"/>
  <c r="A172" i="9"/>
  <c r="A173" i="9"/>
  <c r="A174" i="9"/>
  <c r="A175" i="9"/>
  <c r="A176" i="9"/>
  <c r="A177" i="9"/>
  <c r="A178" i="9"/>
  <c r="A179" i="9"/>
  <c r="A180" i="9"/>
  <c r="A181" i="9"/>
  <c r="A182" i="9"/>
  <c r="A183" i="9"/>
  <c r="A184" i="9"/>
  <c r="A185" i="9"/>
  <c r="A186" i="9"/>
  <c r="A187" i="9"/>
  <c r="A188" i="9"/>
  <c r="A189" i="9"/>
  <c r="A190" i="9"/>
  <c r="A191" i="9"/>
  <c r="A192" i="9"/>
  <c r="A193" i="9"/>
  <c r="A194" i="9"/>
  <c r="A195" i="9"/>
  <c r="A196" i="9"/>
  <c r="A197" i="9"/>
  <c r="A198" i="9"/>
  <c r="A199" i="9"/>
  <c r="A200" i="9"/>
  <c r="A201" i="9"/>
  <c r="A202" i="9"/>
  <c r="A203" i="9"/>
  <c r="A204" i="9"/>
  <c r="A205" i="9"/>
  <c r="A206" i="9"/>
  <c r="A207" i="9"/>
  <c r="A208" i="9"/>
  <c r="A209" i="9"/>
  <c r="A210" i="9"/>
  <c r="A211" i="9"/>
  <c r="A212" i="9"/>
  <c r="A213" i="9"/>
  <c r="A214" i="9"/>
  <c r="A215" i="9"/>
  <c r="A216" i="9"/>
  <c r="A217" i="9"/>
  <c r="A218" i="9"/>
  <c r="A219" i="9"/>
  <c r="A220" i="9"/>
  <c r="A221" i="9"/>
  <c r="A222" i="9"/>
  <c r="A223" i="9"/>
  <c r="A224" i="9"/>
  <c r="A225" i="9"/>
  <c r="A226" i="9"/>
  <c r="A227" i="9"/>
  <c r="A228" i="9"/>
  <c r="A229" i="9"/>
  <c r="A230" i="9"/>
  <c r="A231" i="9"/>
  <c r="A232" i="9"/>
  <c r="A233" i="9"/>
  <c r="A234" i="9"/>
  <c r="A235" i="9"/>
  <c r="A236" i="9"/>
  <c r="A237" i="9"/>
  <c r="A238" i="9"/>
  <c r="A239" i="9"/>
  <c r="A240" i="9"/>
  <c r="A241" i="9"/>
  <c r="A242" i="9"/>
  <c r="A243" i="9"/>
  <c r="A244" i="9"/>
  <c r="A245" i="9"/>
  <c r="A246" i="9"/>
  <c r="A247" i="9"/>
  <c r="A248" i="9"/>
  <c r="A249" i="9"/>
  <c r="A250" i="9"/>
  <c r="A251" i="9"/>
  <c r="A252" i="9"/>
  <c r="A253" i="9"/>
  <c r="A254" i="9"/>
  <c r="A255" i="9"/>
  <c r="A256" i="9"/>
  <c r="A257" i="9"/>
  <c r="A258" i="9"/>
  <c r="A259" i="9"/>
  <c r="A260" i="9"/>
  <c r="A261" i="9"/>
  <c r="A262" i="9"/>
  <c r="A263" i="9"/>
  <c r="A264" i="9"/>
  <c r="A265" i="9"/>
  <c r="A266" i="9"/>
  <c r="A267" i="9"/>
  <c r="A268" i="9"/>
  <c r="A269" i="9"/>
  <c r="A270" i="9"/>
  <c r="A271" i="9"/>
  <c r="A272" i="9"/>
  <c r="A273" i="9"/>
  <c r="A274" i="9"/>
  <c r="A275" i="9"/>
  <c r="A276" i="9"/>
  <c r="A277" i="9"/>
  <c r="A278" i="9"/>
  <c r="A279" i="9"/>
  <c r="A280" i="9"/>
  <c r="A281" i="9"/>
  <c r="A282" i="9"/>
  <c r="A283" i="9"/>
  <c r="A284" i="9"/>
  <c r="A285" i="9"/>
  <c r="A286" i="9"/>
  <c r="A287" i="9"/>
  <c r="A288" i="9"/>
  <c r="A289" i="9"/>
  <c r="A290" i="9"/>
  <c r="A291" i="9"/>
  <c r="A292" i="9"/>
  <c r="A293" i="9"/>
  <c r="A294" i="9"/>
  <c r="A295" i="9"/>
  <c r="A296" i="9"/>
  <c r="A297" i="9"/>
  <c r="A298" i="9"/>
  <c r="A299" i="9"/>
  <c r="A300" i="9"/>
  <c r="A301" i="9"/>
  <c r="A302" i="9"/>
  <c r="A303" i="9"/>
  <c r="A304" i="9"/>
  <c r="A305" i="9"/>
  <c r="A306" i="9"/>
  <c r="A307" i="9"/>
  <c r="A308" i="9"/>
  <c r="A309" i="9"/>
  <c r="A310" i="9"/>
  <c r="A311" i="9"/>
  <c r="A312" i="9"/>
  <c r="A313" i="9"/>
  <c r="A314" i="9"/>
  <c r="A315" i="9"/>
  <c r="A316" i="9"/>
  <c r="A317" i="9"/>
  <c r="A318" i="9"/>
  <c r="A319" i="9"/>
  <c r="A320" i="9"/>
  <c r="A321" i="9"/>
  <c r="A322" i="9"/>
  <c r="A323" i="9"/>
  <c r="A324" i="9"/>
  <c r="A325" i="9"/>
  <c r="A326" i="9"/>
  <c r="A327" i="9"/>
  <c r="A328" i="9"/>
  <c r="A329" i="9"/>
  <c r="A330" i="9"/>
  <c r="A331" i="9"/>
  <c r="A332" i="9"/>
  <c r="A333" i="9"/>
  <c r="A334" i="9"/>
  <c r="A335" i="9"/>
  <c r="A336" i="9"/>
  <c r="A337" i="9"/>
  <c r="A338" i="9"/>
  <c r="A339" i="9"/>
  <c r="A340" i="9"/>
  <c r="A341" i="9"/>
  <c r="A342" i="9"/>
  <c r="A343" i="9"/>
  <c r="A344" i="9"/>
  <c r="A345" i="9"/>
  <c r="A346" i="9"/>
  <c r="A347" i="9"/>
  <c r="A348" i="9"/>
  <c r="A349" i="9"/>
  <c r="A350" i="9"/>
  <c r="A351" i="9"/>
  <c r="A352" i="9"/>
  <c r="A353" i="9"/>
  <c r="A354" i="9"/>
  <c r="A355" i="9"/>
  <c r="A356" i="9"/>
  <c r="A357" i="9"/>
  <c r="A358" i="9"/>
  <c r="A359" i="9"/>
  <c r="A360" i="9"/>
  <c r="A361" i="9"/>
  <c r="A362" i="9"/>
  <c r="A363" i="9"/>
  <c r="A364" i="9"/>
  <c r="A365" i="9"/>
  <c r="A366" i="9"/>
  <c r="A367" i="9"/>
  <c r="A368" i="9"/>
  <c r="A369" i="9"/>
  <c r="A370" i="9"/>
  <c r="A371" i="9"/>
  <c r="A372" i="9"/>
  <c r="A373" i="9"/>
  <c r="A374" i="9"/>
  <c r="A375" i="9"/>
  <c r="A376" i="9"/>
  <c r="A377" i="9"/>
  <c r="A378" i="9"/>
  <c r="A379" i="9"/>
  <c r="A380" i="9"/>
  <c r="A381" i="9"/>
  <c r="A382" i="9"/>
  <c r="A383" i="9"/>
  <c r="A384" i="9"/>
  <c r="A385" i="9"/>
  <c r="A386" i="9"/>
  <c r="A387" i="9"/>
  <c r="A388" i="9"/>
  <c r="A389" i="9"/>
  <c r="A390" i="9"/>
  <c r="A391" i="9"/>
  <c r="A392" i="9"/>
  <c r="A393" i="9"/>
  <c r="A394" i="9"/>
  <c r="A395" i="9"/>
  <c r="A396" i="9"/>
  <c r="A397" i="9"/>
  <c r="A398" i="9"/>
  <c r="A399" i="9"/>
  <c r="A400" i="9"/>
  <c r="A401" i="9"/>
  <c r="A402" i="9"/>
  <c r="A403" i="9"/>
  <c r="A404" i="9"/>
  <c r="A405" i="9"/>
  <c r="A406" i="9"/>
  <c r="A407" i="9"/>
  <c r="A408" i="9"/>
  <c r="A409" i="9"/>
  <c r="A410" i="9"/>
  <c r="A411" i="9"/>
  <c r="A412" i="9"/>
  <c r="A413" i="9"/>
  <c r="A414" i="9"/>
  <c r="A415" i="9"/>
  <c r="A416" i="9"/>
  <c r="A417" i="9"/>
  <c r="A418" i="9"/>
  <c r="A419" i="9"/>
  <c r="A420" i="9"/>
  <c r="A421" i="9"/>
  <c r="A422" i="9"/>
  <c r="A423" i="9"/>
  <c r="A424" i="9"/>
  <c r="A425" i="9"/>
  <c r="A426" i="9"/>
  <c r="A427" i="9"/>
  <c r="A428" i="9"/>
  <c r="A429" i="9"/>
  <c r="A430" i="9"/>
  <c r="A431" i="9"/>
  <c r="A432" i="9"/>
  <c r="A433" i="9"/>
  <c r="A434" i="9"/>
  <c r="A435" i="9"/>
  <c r="A436" i="9"/>
  <c r="A437" i="9"/>
  <c r="A438" i="9"/>
  <c r="A439" i="9"/>
  <c r="A440" i="9"/>
  <c r="A441" i="9"/>
  <c r="A442" i="9"/>
  <c r="A443" i="9"/>
  <c r="A444" i="9"/>
  <c r="A445" i="9"/>
  <c r="A446" i="9"/>
  <c r="A447" i="9"/>
  <c r="A448" i="9"/>
  <c r="A449" i="9"/>
  <c r="A450" i="9"/>
  <c r="A451" i="9"/>
  <c r="A452" i="9"/>
  <c r="A453" i="9"/>
  <c r="A454" i="9"/>
  <c r="A455" i="9"/>
  <c r="A456" i="9"/>
  <c r="A457" i="9"/>
  <c r="A458" i="9"/>
  <c r="A459" i="9"/>
  <c r="A460" i="9"/>
  <c r="A461" i="9"/>
  <c r="A462" i="9"/>
  <c r="A463" i="9"/>
  <c r="A464" i="9"/>
  <c r="A465" i="9"/>
  <c r="A466" i="9"/>
  <c r="A467" i="9"/>
  <c r="A468" i="9"/>
  <c r="A469" i="9"/>
  <c r="A470" i="9"/>
  <c r="A471" i="9"/>
  <c r="A472" i="9"/>
  <c r="A473" i="9"/>
  <c r="A474" i="9"/>
  <c r="A475" i="9"/>
  <c r="A476" i="9"/>
  <c r="A477" i="9"/>
  <c r="A478" i="9"/>
  <c r="A479" i="9"/>
  <c r="A480" i="9"/>
  <c r="A481" i="9"/>
  <c r="A482" i="9"/>
  <c r="A483" i="9"/>
  <c r="A484" i="9"/>
  <c r="A485" i="9"/>
  <c r="A486" i="9"/>
  <c r="A487" i="9"/>
  <c r="A488" i="9"/>
  <c r="A489" i="9"/>
  <c r="A490" i="9"/>
  <c r="A491" i="9"/>
  <c r="A492" i="9"/>
  <c r="A493" i="9"/>
  <c r="A494" i="9"/>
  <c r="A495" i="9"/>
  <c r="A496" i="9"/>
  <c r="A497" i="9"/>
  <c r="A498" i="9"/>
  <c r="A499" i="9"/>
  <c r="A500" i="9"/>
  <c r="A501" i="9"/>
  <c r="A502" i="9"/>
  <c r="A503" i="9"/>
  <c r="A504" i="9"/>
  <c r="A505" i="9"/>
  <c r="A506" i="9"/>
  <c r="A507" i="9"/>
  <c r="A508" i="9"/>
  <c r="A509" i="9"/>
  <c r="A510" i="9"/>
  <c r="A511" i="9"/>
  <c r="A512" i="9"/>
  <c r="A513" i="9"/>
  <c r="A514" i="9"/>
  <c r="A515" i="9"/>
  <c r="A516" i="9"/>
  <c r="A517" i="9"/>
  <c r="A518" i="9"/>
  <c r="A519" i="9"/>
  <c r="A520" i="9"/>
  <c r="A521" i="9"/>
  <c r="A522" i="9"/>
  <c r="A523" i="9"/>
  <c r="A524" i="9"/>
  <c r="A525" i="9"/>
  <c r="A526" i="9"/>
  <c r="A527" i="9"/>
  <c r="A528" i="9"/>
  <c r="A529" i="9"/>
  <c r="A530" i="9"/>
  <c r="A531" i="9"/>
  <c r="A532" i="9"/>
  <c r="A533" i="9"/>
  <c r="A534" i="9"/>
  <c r="A535" i="9"/>
  <c r="A536" i="9"/>
  <c r="A537" i="9"/>
  <c r="A538" i="9"/>
  <c r="A539" i="9"/>
  <c r="A540" i="9"/>
  <c r="A541" i="9"/>
  <c r="A542" i="9"/>
  <c r="A543" i="9"/>
  <c r="A544" i="9"/>
  <c r="A545" i="9"/>
  <c r="A546" i="9"/>
  <c r="A547" i="9"/>
  <c r="A548" i="9"/>
  <c r="A549" i="9"/>
  <c r="A550" i="9"/>
  <c r="A551" i="9"/>
  <c r="A552" i="9"/>
  <c r="A553" i="9"/>
  <c r="A554" i="9"/>
  <c r="A555" i="9"/>
  <c r="A556" i="9"/>
  <c r="A557" i="9"/>
  <c r="A558" i="9"/>
  <c r="A559" i="9"/>
  <c r="A560" i="9"/>
  <c r="A561" i="9"/>
  <c r="A562" i="9"/>
  <c r="A563" i="9"/>
  <c r="A564" i="9"/>
  <c r="A565" i="9"/>
  <c r="A566" i="9"/>
  <c r="A567" i="9"/>
  <c r="A568" i="9"/>
  <c r="A569" i="9"/>
  <c r="A570" i="9"/>
  <c r="A571" i="9"/>
  <c r="A572" i="9"/>
  <c r="A573" i="9"/>
  <c r="A574" i="9"/>
  <c r="A575" i="9"/>
  <c r="A576" i="9"/>
  <c r="A577" i="9"/>
  <c r="A578" i="9"/>
  <c r="A579" i="9"/>
  <c r="A580" i="9"/>
  <c r="A581" i="9"/>
  <c r="A582" i="9"/>
  <c r="A583" i="9"/>
  <c r="A584" i="9"/>
  <c r="A585" i="9"/>
  <c r="A586" i="9"/>
  <c r="A587" i="9"/>
  <c r="A588" i="9"/>
  <c r="A589" i="9"/>
  <c r="A590" i="9"/>
  <c r="A591" i="9"/>
  <c r="A592" i="9"/>
  <c r="A593" i="9"/>
  <c r="A594" i="9"/>
  <c r="A595" i="9"/>
  <c r="A596" i="9"/>
  <c r="A597" i="9"/>
  <c r="A598" i="9"/>
  <c r="A599" i="9"/>
  <c r="A600" i="9"/>
  <c r="A601" i="9"/>
  <c r="A602" i="9"/>
  <c r="A603" i="9"/>
  <c r="A604" i="9"/>
  <c r="A605" i="9"/>
  <c r="A606" i="9"/>
  <c r="A607" i="9"/>
  <c r="A608" i="9"/>
  <c r="A609" i="9"/>
  <c r="A610" i="9"/>
  <c r="A611" i="9"/>
  <c r="A612" i="9"/>
  <c r="A613" i="9"/>
  <c r="A614" i="9"/>
  <c r="A615" i="9"/>
  <c r="A616" i="9"/>
  <c r="A617" i="9"/>
  <c r="A618" i="9"/>
  <c r="A619" i="9"/>
  <c r="A620" i="9"/>
  <c r="A621" i="9"/>
  <c r="A622" i="9"/>
  <c r="A623" i="9"/>
  <c r="A624" i="9"/>
  <c r="A625" i="9"/>
  <c r="A626" i="9"/>
  <c r="A627" i="9"/>
  <c r="A628" i="9"/>
  <c r="A629" i="9"/>
  <c r="A630" i="9"/>
  <c r="A631" i="9"/>
  <c r="A632" i="9"/>
  <c r="A633" i="9"/>
  <c r="A634" i="9"/>
  <c r="A635" i="9"/>
  <c r="A636" i="9"/>
  <c r="A637" i="9"/>
  <c r="A638" i="9"/>
  <c r="A639" i="9"/>
  <c r="A640" i="9"/>
  <c r="A641" i="9"/>
  <c r="A642" i="9"/>
  <c r="A643" i="9"/>
  <c r="A644" i="9"/>
  <c r="A645" i="9"/>
  <c r="A646" i="9"/>
  <c r="A647" i="9"/>
  <c r="A648" i="9"/>
  <c r="A649" i="9"/>
  <c r="A650" i="9"/>
  <c r="A651" i="9"/>
  <c r="A652" i="9"/>
  <c r="A653" i="9"/>
  <c r="A654" i="9"/>
  <c r="A655" i="9"/>
  <c r="A656" i="9"/>
  <c r="A657" i="9"/>
  <c r="A658" i="9"/>
  <c r="A659" i="9"/>
  <c r="A660" i="9"/>
  <c r="A661" i="9"/>
  <c r="A662" i="9"/>
  <c r="A663" i="9"/>
  <c r="A664" i="9"/>
  <c r="A665" i="9"/>
  <c r="A666" i="9"/>
  <c r="A667" i="9"/>
  <c r="A668" i="9"/>
  <c r="A669" i="9"/>
  <c r="A670" i="9"/>
  <c r="A671" i="9"/>
  <c r="A672" i="9"/>
  <c r="A673" i="9"/>
  <c r="A674" i="9"/>
  <c r="A675" i="9"/>
  <c r="A676" i="9"/>
  <c r="A677" i="9"/>
  <c r="A678" i="9"/>
  <c r="A679" i="9"/>
  <c r="A680" i="9"/>
  <c r="A681" i="9"/>
  <c r="A682" i="9"/>
  <c r="A683" i="9"/>
  <c r="A684" i="9"/>
  <c r="A685" i="9"/>
  <c r="A686" i="9"/>
  <c r="A687" i="9"/>
  <c r="A688" i="9"/>
  <c r="A689" i="9"/>
  <c r="A690" i="9"/>
  <c r="A691" i="9"/>
  <c r="A692" i="9"/>
  <c r="A693" i="9"/>
  <c r="A694" i="9"/>
  <c r="A695" i="9"/>
  <c r="A696" i="9"/>
  <c r="A697" i="9"/>
  <c r="A698" i="9"/>
  <c r="A699" i="9"/>
  <c r="A700" i="9"/>
  <c r="A701" i="9"/>
  <c r="A702" i="9"/>
  <c r="A703" i="9"/>
  <c r="A704" i="9"/>
  <c r="A705" i="9"/>
  <c r="A706" i="9"/>
  <c r="A707" i="9"/>
  <c r="A708" i="9"/>
  <c r="A709" i="9"/>
  <c r="A710" i="9"/>
  <c r="A711" i="9"/>
  <c r="A712" i="9"/>
  <c r="A713" i="9"/>
  <c r="A714" i="9"/>
  <c r="A715" i="9"/>
  <c r="A716" i="9"/>
  <c r="A717" i="9"/>
  <c r="A718" i="9"/>
  <c r="A719" i="9"/>
  <c r="A720" i="9"/>
  <c r="A721" i="9"/>
  <c r="A722" i="9"/>
  <c r="A723" i="9"/>
  <c r="A724" i="9"/>
  <c r="A725" i="9"/>
  <c r="A726" i="9"/>
  <c r="A727" i="9"/>
  <c r="A728" i="9"/>
  <c r="A729" i="9"/>
  <c r="A730" i="9"/>
  <c r="A731" i="9"/>
  <c r="A732" i="9"/>
  <c r="A733" i="9"/>
  <c r="A734" i="9"/>
  <c r="A735" i="9"/>
  <c r="A736" i="9"/>
  <c r="A737" i="9"/>
  <c r="A738" i="9"/>
  <c r="A739" i="9"/>
  <c r="A740" i="9"/>
  <c r="A741" i="9"/>
  <c r="A742" i="9"/>
  <c r="A743" i="9"/>
  <c r="A744" i="9"/>
  <c r="A745" i="9"/>
  <c r="A746" i="9"/>
  <c r="A747" i="9"/>
  <c r="A748" i="9"/>
  <c r="A749" i="9"/>
  <c r="A750" i="9"/>
  <c r="A751" i="9"/>
  <c r="A752" i="9"/>
  <c r="A753" i="9"/>
  <c r="A754" i="9"/>
  <c r="A755" i="9"/>
  <c r="A756" i="9"/>
  <c r="A757" i="9"/>
  <c r="A758" i="9"/>
  <c r="A759" i="9"/>
  <c r="A760" i="9"/>
  <c r="A761" i="9"/>
  <c r="A762" i="9"/>
  <c r="A763" i="9"/>
  <c r="A764" i="9"/>
  <c r="A765" i="9"/>
  <c r="A766" i="9"/>
  <c r="A767" i="9"/>
  <c r="A768" i="9"/>
  <c r="A769" i="9"/>
  <c r="A770" i="9"/>
  <c r="A771" i="9"/>
  <c r="A772" i="9"/>
  <c r="A773" i="9"/>
  <c r="A774" i="9"/>
  <c r="A775" i="9"/>
  <c r="A776" i="9"/>
  <c r="A777" i="9"/>
  <c r="A778" i="9"/>
  <c r="A779" i="9"/>
  <c r="A780" i="9"/>
  <c r="A781" i="9"/>
  <c r="A782" i="9"/>
  <c r="A783" i="9"/>
  <c r="A784" i="9"/>
  <c r="A785" i="9"/>
  <c r="A786" i="9"/>
  <c r="A787" i="9"/>
  <c r="A788" i="9"/>
  <c r="A789" i="9"/>
  <c r="A790" i="9"/>
  <c r="A791" i="9"/>
  <c r="A792" i="9"/>
  <c r="A793" i="9"/>
  <c r="A794" i="9"/>
  <c r="A795" i="9"/>
  <c r="A796" i="9"/>
  <c r="A797" i="9"/>
  <c r="A798" i="9"/>
  <c r="A799" i="9"/>
  <c r="A800" i="9"/>
  <c r="A801" i="9"/>
  <c r="A802" i="9"/>
  <c r="A803" i="9"/>
  <c r="A804" i="9"/>
  <c r="A805" i="9"/>
  <c r="A806" i="9"/>
  <c r="A807" i="9"/>
  <c r="A808" i="9"/>
  <c r="A809" i="9"/>
  <c r="A810" i="9"/>
  <c r="A811" i="9"/>
  <c r="A812" i="9"/>
  <c r="A813" i="9"/>
  <c r="A814" i="9"/>
  <c r="A815" i="9"/>
  <c r="A816" i="9"/>
  <c r="A817" i="9"/>
  <c r="A818" i="9"/>
  <c r="A819" i="9"/>
  <c r="A820" i="9"/>
  <c r="A821" i="9"/>
  <c r="A822" i="9"/>
  <c r="A823" i="9"/>
  <c r="A824" i="9"/>
  <c r="A825" i="9"/>
  <c r="A826" i="9"/>
  <c r="A827" i="9"/>
  <c r="A828" i="9"/>
  <c r="A829" i="9"/>
  <c r="A830" i="9"/>
  <c r="A831" i="9"/>
  <c r="A832" i="9"/>
  <c r="A833" i="9"/>
  <c r="A834" i="9"/>
  <c r="A835" i="9"/>
  <c r="A836" i="9"/>
  <c r="A837" i="9"/>
  <c r="A838" i="9"/>
  <c r="A839" i="9"/>
  <c r="A840" i="9"/>
  <c r="A841" i="9"/>
  <c r="A842" i="9"/>
  <c r="A843" i="9"/>
  <c r="A844" i="9"/>
  <c r="A845" i="9"/>
  <c r="A846" i="9"/>
  <c r="A847" i="9"/>
  <c r="A848" i="9"/>
  <c r="A849" i="9"/>
  <c r="A850" i="9"/>
  <c r="A851" i="9"/>
  <c r="A852" i="9"/>
  <c r="A853" i="9"/>
  <c r="A854" i="9"/>
  <c r="A855" i="9"/>
  <c r="A856" i="9"/>
  <c r="A857" i="9"/>
  <c r="A858" i="9"/>
  <c r="A859" i="9"/>
  <c r="A860" i="9"/>
  <c r="A861" i="9"/>
  <c r="A862" i="9"/>
  <c r="A863" i="9"/>
  <c r="A864" i="9"/>
  <c r="A865" i="9"/>
  <c r="A866" i="9"/>
  <c r="A867" i="9"/>
  <c r="A868" i="9"/>
  <c r="A869" i="9"/>
  <c r="A870" i="9"/>
  <c r="A871" i="9"/>
  <c r="A872" i="9"/>
  <c r="A873" i="9"/>
  <c r="A874" i="9"/>
  <c r="A875" i="9"/>
  <c r="A876" i="9"/>
  <c r="A877" i="9"/>
  <c r="A878" i="9"/>
  <c r="A879" i="9"/>
  <c r="A880" i="9"/>
  <c r="A881" i="9"/>
  <c r="A882" i="9"/>
  <c r="A883" i="9"/>
  <c r="A884" i="9"/>
  <c r="A885" i="9"/>
  <c r="A886" i="9"/>
  <c r="A887" i="9"/>
  <c r="A888" i="9"/>
  <c r="A889" i="9"/>
  <c r="A890" i="9"/>
  <c r="A891" i="9"/>
  <c r="A892" i="9"/>
  <c r="A893" i="9"/>
  <c r="A894" i="9"/>
  <c r="A895" i="9"/>
  <c r="A896" i="9"/>
  <c r="A897" i="9"/>
  <c r="A898" i="9"/>
  <c r="A899" i="9"/>
  <c r="A900" i="9"/>
  <c r="A901" i="9"/>
  <c r="A902" i="9"/>
  <c r="A903" i="9"/>
  <c r="A904" i="9"/>
  <c r="A905" i="9"/>
  <c r="A906" i="9"/>
  <c r="A907" i="9"/>
  <c r="A908" i="9"/>
  <c r="A909" i="9"/>
  <c r="A910" i="9"/>
  <c r="A911" i="9"/>
  <c r="A912" i="9"/>
  <c r="A913" i="9"/>
  <c r="A914" i="9"/>
  <c r="A915" i="9"/>
  <c r="A916" i="9"/>
  <c r="A917" i="9"/>
  <c r="A918" i="9"/>
  <c r="A919" i="9"/>
  <c r="A920" i="9"/>
  <c r="A921" i="9"/>
  <c r="A922" i="9"/>
  <c r="A923" i="9"/>
  <c r="A924" i="9"/>
  <c r="A925" i="9"/>
  <c r="A926" i="9"/>
  <c r="A927" i="9"/>
  <c r="A928" i="9"/>
  <c r="A929" i="9"/>
  <c r="A930" i="9"/>
  <c r="A931" i="9"/>
  <c r="A932" i="9"/>
  <c r="A933" i="9"/>
  <c r="A934" i="9"/>
  <c r="A935" i="9"/>
  <c r="A936" i="9"/>
  <c r="A937" i="9"/>
  <c r="A938" i="9"/>
  <c r="A939" i="9"/>
  <c r="A940" i="9"/>
  <c r="A941" i="9"/>
  <c r="A942" i="9"/>
  <c r="A943" i="9"/>
  <c r="A944" i="9"/>
  <c r="A945" i="9"/>
  <c r="A946" i="9"/>
  <c r="A947" i="9"/>
  <c r="A948" i="9"/>
  <c r="A949" i="9"/>
  <c r="A950" i="9"/>
  <c r="A951" i="9"/>
  <c r="A952" i="9"/>
  <c r="A953" i="9"/>
  <c r="A954" i="9"/>
  <c r="A955" i="9"/>
  <c r="A956" i="9"/>
  <c r="A957" i="9"/>
  <c r="A958" i="9"/>
  <c r="A959" i="9"/>
  <c r="A960" i="9"/>
  <c r="A961" i="9"/>
  <c r="A962" i="9"/>
  <c r="A963" i="9"/>
  <c r="A964" i="9"/>
  <c r="A965" i="9"/>
  <c r="A966" i="9"/>
  <c r="A967" i="9"/>
  <c r="A968" i="9"/>
  <c r="A969" i="9"/>
  <c r="A970" i="9"/>
  <c r="A971" i="9"/>
  <c r="A972" i="9"/>
  <c r="A973" i="9"/>
  <c r="A974" i="9"/>
  <c r="A975" i="9"/>
  <c r="A976" i="9"/>
  <c r="A977" i="9"/>
  <c r="A978" i="9"/>
  <c r="A979" i="9"/>
  <c r="A980" i="9"/>
  <c r="A981" i="9"/>
  <c r="A982" i="9"/>
  <c r="A983" i="9"/>
  <c r="A984" i="9"/>
  <c r="A985" i="9"/>
  <c r="A986" i="9"/>
  <c r="A987" i="9"/>
  <c r="A988" i="9"/>
  <c r="A989" i="9"/>
  <c r="A990" i="9"/>
  <c r="A991" i="9"/>
  <c r="A992" i="9"/>
  <c r="A993" i="9"/>
  <c r="A994" i="9"/>
  <c r="A995" i="9"/>
  <c r="A996" i="9"/>
  <c r="A997" i="9"/>
  <c r="A998" i="9"/>
  <c r="A999" i="9"/>
  <c r="A1000" i="9"/>
  <c r="A1001" i="9"/>
  <c r="A1002" i="9"/>
  <c r="A1003" i="9"/>
  <c r="A1004" i="9"/>
  <c r="A1005" i="9"/>
  <c r="A1006" i="9"/>
  <c r="A1007" i="9"/>
  <c r="A1008" i="9"/>
  <c r="A1009" i="9"/>
  <c r="A1010" i="9"/>
  <c r="A1011" i="9"/>
  <c r="A1012" i="9"/>
  <c r="A1013" i="9"/>
  <c r="A1014" i="9"/>
  <c r="A1015" i="9"/>
  <c r="A1016" i="9"/>
  <c r="A1017" i="9"/>
  <c r="A1018" i="9"/>
  <c r="A1019" i="9"/>
  <c r="A1020" i="9"/>
  <c r="A1021" i="9"/>
  <c r="A1022" i="9"/>
  <c r="A1023" i="9"/>
  <c r="A1024" i="9"/>
  <c r="A1025" i="9"/>
  <c r="A1026" i="9"/>
  <c r="A1027" i="9"/>
  <c r="A1028" i="9"/>
  <c r="A1029" i="9"/>
  <c r="A1030" i="9"/>
  <c r="A1031" i="9"/>
  <c r="A1032" i="9"/>
  <c r="A1033" i="9"/>
  <c r="A1034" i="9"/>
  <c r="A1035" i="9"/>
  <c r="A1036" i="9"/>
  <c r="A1037" i="9"/>
  <c r="A1038" i="9"/>
  <c r="A1039" i="9"/>
  <c r="A1040" i="9"/>
  <c r="A1041" i="9"/>
  <c r="A1042" i="9"/>
  <c r="A1043" i="9"/>
  <c r="A1044" i="9"/>
  <c r="A1045" i="9"/>
  <c r="A1046" i="9"/>
  <c r="A1047" i="9"/>
  <c r="A1048" i="9"/>
  <c r="A1049" i="9"/>
  <c r="A1050" i="9"/>
  <c r="A1051" i="9"/>
  <c r="A1052" i="9"/>
  <c r="A1053" i="9"/>
  <c r="A1054" i="9"/>
  <c r="A1055" i="9"/>
  <c r="A1056" i="9"/>
  <c r="A1057" i="9"/>
  <c r="A1058" i="9"/>
  <c r="A1059" i="9"/>
  <c r="A1060" i="9"/>
  <c r="A1061" i="9"/>
  <c r="A1062" i="9"/>
  <c r="A1063" i="9"/>
  <c r="A1064" i="9"/>
  <c r="A1065" i="9"/>
  <c r="A1066" i="9"/>
  <c r="A1067" i="9"/>
  <c r="A1068" i="9"/>
  <c r="A1069" i="9"/>
  <c r="A1070" i="9"/>
  <c r="A1071" i="9"/>
  <c r="A1072" i="9"/>
  <c r="A1073" i="9"/>
  <c r="A1074" i="9"/>
  <c r="A1075" i="9"/>
  <c r="A1076" i="9"/>
  <c r="A1077" i="9"/>
  <c r="A1078" i="9"/>
  <c r="A1079" i="9"/>
  <c r="A1080" i="9"/>
  <c r="A1081" i="9"/>
  <c r="A1082" i="9"/>
  <c r="A1083" i="9"/>
  <c r="A1084" i="9"/>
  <c r="A1085" i="9"/>
  <c r="A1086" i="9"/>
  <c r="A1087" i="9"/>
  <c r="A1088" i="9"/>
  <c r="A1089" i="9"/>
  <c r="A1090" i="9"/>
  <c r="A1091" i="9"/>
  <c r="A1092" i="9"/>
  <c r="A1093" i="9"/>
  <c r="A1094" i="9"/>
  <c r="A1095" i="9"/>
  <c r="A1096" i="9"/>
  <c r="A1097" i="9"/>
  <c r="A1098" i="9"/>
  <c r="A1099" i="9"/>
  <c r="A1100" i="9"/>
  <c r="A1101" i="9"/>
  <c r="A1102" i="9"/>
  <c r="A1103" i="9"/>
  <c r="A1104" i="9"/>
  <c r="A1105" i="9"/>
  <c r="A1106" i="9"/>
  <c r="A1107" i="9"/>
  <c r="A1108" i="9"/>
  <c r="A1109" i="9"/>
  <c r="A1110" i="9"/>
  <c r="A1111" i="9"/>
  <c r="A1112" i="9"/>
  <c r="A1113" i="9"/>
  <c r="A1114" i="9"/>
  <c r="A1115" i="9"/>
  <c r="A1116" i="9"/>
  <c r="A1117" i="9"/>
  <c r="A1118" i="9"/>
  <c r="A1119" i="9"/>
  <c r="A1120" i="9"/>
  <c r="A1121" i="9"/>
  <c r="A1122" i="9"/>
  <c r="A1123" i="9"/>
  <c r="A1124" i="9"/>
  <c r="A1125" i="9"/>
  <c r="A1126" i="9"/>
  <c r="A1127" i="9"/>
  <c r="A1128" i="9"/>
  <c r="A1129" i="9"/>
  <c r="A1130" i="9"/>
  <c r="A1131" i="9"/>
  <c r="A1132" i="9"/>
  <c r="A1133" i="9"/>
  <c r="A1134" i="9"/>
  <c r="A1135" i="9"/>
  <c r="A1136" i="9"/>
  <c r="A1137" i="9"/>
  <c r="A1138" i="9"/>
  <c r="A1139" i="9"/>
  <c r="A1140" i="9"/>
  <c r="A1141" i="9"/>
  <c r="A1142" i="9"/>
  <c r="A1143" i="9"/>
  <c r="A1144" i="9"/>
  <c r="A1145" i="9"/>
  <c r="A1146" i="9"/>
  <c r="A1147" i="9"/>
  <c r="A1148" i="9"/>
  <c r="A1149" i="9"/>
  <c r="A1150" i="9"/>
  <c r="A1151" i="9"/>
  <c r="A1152" i="9"/>
  <c r="A1153" i="9"/>
  <c r="A1154" i="9"/>
  <c r="A1155" i="9"/>
  <c r="A1156" i="9"/>
  <c r="A1157" i="9"/>
  <c r="A1158" i="9"/>
  <c r="A1159" i="9"/>
  <c r="A1160" i="9"/>
  <c r="A1161" i="9"/>
  <c r="A1162" i="9"/>
  <c r="A1163" i="9"/>
  <c r="A1164" i="9"/>
  <c r="A1165" i="9"/>
  <c r="A1166" i="9"/>
  <c r="A1167" i="9"/>
  <c r="A1168" i="9"/>
  <c r="A1169" i="9"/>
  <c r="A1170" i="9"/>
  <c r="A1171" i="9"/>
  <c r="A1172" i="9"/>
  <c r="A1173" i="9"/>
  <c r="A1174" i="9"/>
  <c r="A1175" i="9"/>
  <c r="A1176" i="9"/>
  <c r="A1177" i="9"/>
  <c r="A1178" i="9"/>
  <c r="A1179" i="9"/>
  <c r="A1180" i="9"/>
  <c r="A1181" i="9"/>
  <c r="A1182" i="9"/>
  <c r="A1183" i="9"/>
  <c r="A1184" i="9"/>
  <c r="A1185" i="9"/>
  <c r="A1186" i="9"/>
  <c r="A1187" i="9"/>
  <c r="A1188" i="9"/>
  <c r="A1189" i="9"/>
  <c r="A1190" i="9"/>
  <c r="A1191" i="9"/>
  <c r="A1192" i="9"/>
  <c r="A1193" i="9"/>
  <c r="A1194" i="9"/>
  <c r="A1195" i="9"/>
  <c r="A1196" i="9"/>
  <c r="A1197" i="9"/>
  <c r="A1198" i="9"/>
  <c r="A1199" i="9"/>
  <c r="A1200" i="9"/>
  <c r="A1201" i="9"/>
  <c r="A1202" i="9"/>
  <c r="A1203" i="9"/>
  <c r="A1204" i="9"/>
  <c r="A1205" i="9"/>
  <c r="A1206" i="9"/>
  <c r="A1207" i="9"/>
  <c r="A1208" i="9"/>
  <c r="A1209" i="9"/>
  <c r="A1210" i="9"/>
  <c r="A1211" i="9"/>
  <c r="A1212" i="9"/>
  <c r="A1213" i="9"/>
  <c r="A1214" i="9"/>
  <c r="A1215" i="9"/>
  <c r="A1216" i="9"/>
  <c r="A1217" i="9"/>
  <c r="A1218" i="9"/>
  <c r="A1219" i="9"/>
  <c r="A1220" i="9"/>
  <c r="A1221" i="9"/>
  <c r="A1222" i="9"/>
  <c r="A1223" i="9"/>
  <c r="A1224" i="9"/>
  <c r="A1225" i="9"/>
  <c r="A1226" i="9"/>
  <c r="A1227" i="9"/>
  <c r="A1228" i="9"/>
  <c r="A1229" i="9"/>
  <c r="A1230" i="9"/>
  <c r="A1231" i="9"/>
  <c r="A1232" i="9"/>
  <c r="A1233" i="9"/>
  <c r="A1234" i="9"/>
  <c r="A1235" i="9"/>
  <c r="A1236" i="9"/>
  <c r="A1237" i="9"/>
  <c r="A1238" i="9"/>
  <c r="A1239" i="9"/>
  <c r="A1240" i="9"/>
  <c r="A1241" i="9"/>
  <c r="A1242" i="9"/>
  <c r="A1243" i="9"/>
  <c r="A1244" i="9"/>
  <c r="A1245" i="9"/>
  <c r="A1246" i="9"/>
  <c r="A1247" i="9"/>
  <c r="A1248" i="9"/>
  <c r="A1249" i="9"/>
  <c r="A1250" i="9"/>
  <c r="A1251" i="9"/>
  <c r="A1252" i="9"/>
  <c r="A1253" i="9"/>
  <c r="A1254" i="9"/>
  <c r="A1255" i="9"/>
  <c r="A1256" i="9"/>
  <c r="A1257" i="9"/>
  <c r="A1258" i="9"/>
  <c r="A1259" i="9"/>
  <c r="A1260" i="9"/>
  <c r="A1261" i="9"/>
  <c r="A1262" i="9"/>
  <c r="A1263" i="9"/>
  <c r="A1264" i="9"/>
  <c r="A1265" i="9"/>
  <c r="A1266" i="9"/>
  <c r="A1267" i="9"/>
  <c r="A1268" i="9"/>
  <c r="A1269" i="9"/>
  <c r="A1270" i="9"/>
  <c r="A1271" i="9"/>
  <c r="A1272" i="9"/>
  <c r="A1273" i="9"/>
  <c r="A1274" i="9"/>
  <c r="A1275" i="9"/>
  <c r="A1276" i="9"/>
  <c r="A1277" i="9"/>
  <c r="A1278" i="9"/>
  <c r="A1279" i="9"/>
  <c r="A1280" i="9"/>
  <c r="A1281" i="9"/>
  <c r="A1282" i="9"/>
  <c r="A1283" i="9"/>
  <c r="A1284" i="9"/>
  <c r="A1285" i="9"/>
  <c r="A1286" i="9"/>
  <c r="A1287" i="9"/>
  <c r="A1288" i="9"/>
  <c r="A1289" i="9"/>
  <c r="A1290" i="9"/>
  <c r="A1291" i="9"/>
  <c r="A1292" i="9"/>
  <c r="A1293" i="9"/>
  <c r="A1294" i="9"/>
  <c r="A1295" i="9"/>
  <c r="A1296" i="9"/>
  <c r="A1297" i="9"/>
  <c r="A1298" i="9"/>
  <c r="A1299" i="9"/>
  <c r="A1300" i="9"/>
  <c r="A1301" i="9"/>
  <c r="A1302" i="9"/>
  <c r="A1303" i="9"/>
  <c r="A1304" i="9"/>
  <c r="A1305" i="9"/>
  <c r="A1306" i="9"/>
  <c r="A1307" i="9"/>
  <c r="A1308" i="9"/>
  <c r="A1309" i="9"/>
  <c r="A1310" i="9"/>
  <c r="A1311" i="9"/>
  <c r="A1312" i="9"/>
  <c r="A1313" i="9"/>
  <c r="A1314" i="9"/>
  <c r="A1315" i="9"/>
  <c r="A1316" i="9"/>
  <c r="A1317" i="9"/>
  <c r="A1318" i="9"/>
  <c r="A1319" i="9"/>
  <c r="A1320" i="9"/>
  <c r="A1321" i="9"/>
  <c r="A1322" i="9"/>
  <c r="A1323" i="9"/>
  <c r="A1324" i="9"/>
  <c r="A1325" i="9"/>
  <c r="A1326" i="9"/>
  <c r="A1327" i="9"/>
  <c r="A1328" i="9"/>
  <c r="A1329" i="9"/>
  <c r="A1330" i="9"/>
  <c r="A1331" i="9"/>
  <c r="A1332" i="9"/>
  <c r="A1333" i="9"/>
  <c r="A1334" i="9"/>
  <c r="A1335" i="9"/>
  <c r="A1336" i="9"/>
  <c r="A1337" i="9"/>
  <c r="A1338" i="9"/>
  <c r="A1339" i="9"/>
  <c r="A1340" i="9"/>
  <c r="A1341" i="9"/>
  <c r="A1342" i="9"/>
  <c r="A1343" i="9"/>
  <c r="A1344" i="9"/>
  <c r="A1345" i="9"/>
  <c r="A1346" i="9"/>
  <c r="A1347" i="9"/>
  <c r="A1348" i="9"/>
  <c r="A1349" i="9"/>
  <c r="A1350" i="9"/>
  <c r="A1351" i="9"/>
  <c r="A1352" i="9"/>
  <c r="A1353" i="9"/>
  <c r="A1354" i="9"/>
  <c r="A1355" i="9"/>
  <c r="A1356" i="9"/>
  <c r="A1357" i="9"/>
  <c r="A1358" i="9"/>
  <c r="A1359" i="9"/>
  <c r="A1360" i="9"/>
  <c r="A1361" i="9"/>
  <c r="A1362" i="9"/>
  <c r="A1363" i="9"/>
  <c r="A1364" i="9"/>
  <c r="A1365" i="9"/>
  <c r="A1366" i="9"/>
  <c r="A1367" i="9"/>
  <c r="A1368" i="9"/>
  <c r="A1369" i="9"/>
  <c r="A1370" i="9"/>
  <c r="A1371" i="9"/>
  <c r="A1372" i="9"/>
  <c r="A1373" i="9"/>
  <c r="A1374" i="9"/>
  <c r="A1375" i="9"/>
  <c r="A1376" i="9"/>
  <c r="A1377" i="9"/>
  <c r="A1378" i="9"/>
  <c r="A1379" i="9"/>
  <c r="A1380" i="9"/>
  <c r="A1381" i="9"/>
  <c r="A1382" i="9"/>
  <c r="A1383" i="9"/>
  <c r="A1384" i="9"/>
  <c r="A1385" i="9"/>
  <c r="A1386" i="9"/>
  <c r="A1387" i="9"/>
  <c r="A1388" i="9"/>
  <c r="A1389" i="9"/>
  <c r="A1390" i="9"/>
  <c r="A1391" i="9"/>
  <c r="A1392" i="9"/>
  <c r="A1393" i="9"/>
  <c r="A1394" i="9"/>
  <c r="A1395" i="9"/>
  <c r="A1396" i="9"/>
  <c r="A1397" i="9"/>
  <c r="A1398" i="9"/>
  <c r="A1399" i="9"/>
  <c r="A1400" i="9"/>
  <c r="A1401" i="9"/>
  <c r="A1402" i="9"/>
  <c r="A1403" i="9"/>
  <c r="A1404" i="9"/>
  <c r="A1405" i="9"/>
  <c r="A1406" i="9"/>
  <c r="A1407" i="9"/>
  <c r="A1408" i="9"/>
  <c r="A1409" i="9"/>
  <c r="A1410" i="9"/>
  <c r="A1411" i="9"/>
  <c r="A1412" i="9"/>
  <c r="A1413" i="9"/>
  <c r="A1414" i="9"/>
  <c r="A1415" i="9"/>
  <c r="A1416" i="9"/>
  <c r="A1417" i="9"/>
  <c r="A1418" i="9"/>
  <c r="A1419" i="9"/>
  <c r="A1420" i="9"/>
  <c r="A1421" i="9"/>
  <c r="A1422" i="9"/>
  <c r="A1423" i="9"/>
  <c r="A1424" i="9"/>
  <c r="A1425" i="9"/>
  <c r="A1426" i="9"/>
  <c r="A1427" i="9"/>
  <c r="A1428" i="9"/>
  <c r="A1429" i="9"/>
  <c r="A1430" i="9"/>
  <c r="A1431" i="9"/>
  <c r="A1432" i="9"/>
  <c r="A1433" i="9"/>
  <c r="A1434" i="9"/>
  <c r="A1435" i="9"/>
  <c r="A1436" i="9"/>
  <c r="A1437" i="9"/>
  <c r="A1438" i="9"/>
  <c r="A1439" i="9"/>
  <c r="A1440" i="9"/>
  <c r="A1441" i="9"/>
  <c r="A1442" i="9"/>
  <c r="A1443" i="9"/>
  <c r="A1444" i="9"/>
  <c r="A1445" i="9"/>
  <c r="A1446" i="9"/>
  <c r="A1447" i="9"/>
  <c r="A1448" i="9"/>
  <c r="A1449" i="9"/>
  <c r="A1450" i="9"/>
  <c r="A1451" i="9"/>
  <c r="A1452" i="9"/>
  <c r="A1453" i="9"/>
  <c r="A1454" i="9"/>
  <c r="A1455" i="9"/>
  <c r="A1456" i="9"/>
  <c r="A1457" i="9"/>
  <c r="A1458" i="9"/>
  <c r="A1459" i="9"/>
  <c r="A1460" i="9"/>
  <c r="A1461" i="9"/>
  <c r="A1462" i="9"/>
  <c r="A1463" i="9"/>
  <c r="A1464" i="9"/>
  <c r="A1465" i="9"/>
  <c r="A1466" i="9"/>
  <c r="A1467" i="9"/>
  <c r="A1468" i="9"/>
  <c r="A1469" i="9"/>
  <c r="A1470" i="9"/>
  <c r="A1471" i="9"/>
  <c r="A1472" i="9"/>
  <c r="A1473" i="9"/>
  <c r="A1474" i="9"/>
  <c r="A1475" i="9"/>
  <c r="A1476" i="9"/>
  <c r="A1477" i="9"/>
  <c r="A1478" i="9"/>
  <c r="A1479" i="9"/>
  <c r="A1480" i="9"/>
  <c r="A1481" i="9"/>
  <c r="A1482" i="9"/>
  <c r="A1483" i="9"/>
  <c r="A1484" i="9"/>
  <c r="A1485" i="9"/>
  <c r="A1486" i="9"/>
  <c r="A1487" i="9"/>
  <c r="A1488" i="9"/>
  <c r="A1489" i="9"/>
  <c r="A1490" i="9"/>
  <c r="A1491" i="9"/>
  <c r="A1492" i="9"/>
  <c r="A1493" i="9"/>
  <c r="A1494" i="9"/>
  <c r="A1495" i="9"/>
  <c r="A1496" i="9"/>
  <c r="A1497" i="9"/>
  <c r="A1498" i="9"/>
  <c r="A1499" i="9"/>
  <c r="A1500" i="9"/>
  <c r="A1501" i="9"/>
  <c r="A1502" i="9"/>
  <c r="A1503" i="9"/>
  <c r="A1504" i="9"/>
  <c r="A1505" i="9"/>
  <c r="A1506" i="9"/>
  <c r="A1507" i="9"/>
  <c r="A1508" i="9"/>
  <c r="A1509" i="9"/>
  <c r="A1510" i="9"/>
  <c r="A1511" i="9"/>
  <c r="A1512" i="9"/>
  <c r="A1513" i="9"/>
  <c r="A1514" i="9"/>
  <c r="A1515" i="9"/>
  <c r="A1516" i="9"/>
  <c r="A1517" i="9"/>
  <c r="A1518" i="9"/>
  <c r="A1519" i="9"/>
  <c r="A1520" i="9"/>
  <c r="A1521" i="9"/>
  <c r="A1522" i="9"/>
  <c r="A1523" i="9"/>
  <c r="A1524" i="9"/>
  <c r="A1525" i="9"/>
  <c r="A1526" i="9"/>
  <c r="A1527" i="9"/>
  <c r="A1528" i="9"/>
  <c r="A1529" i="9"/>
  <c r="A1530" i="9"/>
  <c r="A1531" i="9"/>
  <c r="A1532" i="9"/>
  <c r="A1533" i="9"/>
  <c r="A1534" i="9"/>
  <c r="A1535" i="9"/>
  <c r="A1536" i="9"/>
  <c r="A1537" i="9"/>
  <c r="A1538" i="9"/>
  <c r="A1539" i="9"/>
  <c r="A1540" i="9"/>
  <c r="A1541" i="9"/>
  <c r="A1542" i="9"/>
  <c r="A1543" i="9"/>
  <c r="A1544" i="9"/>
  <c r="A1545" i="9"/>
  <c r="A1546" i="9"/>
  <c r="A1547" i="9"/>
  <c r="A1548" i="9"/>
  <c r="A1549" i="9"/>
  <c r="A1550" i="9"/>
  <c r="A1551" i="9"/>
  <c r="A1552" i="9"/>
  <c r="A1553" i="9"/>
  <c r="A1554" i="9"/>
  <c r="A1555" i="9"/>
  <c r="A1556" i="9"/>
  <c r="A1557" i="9"/>
  <c r="A1558" i="9"/>
  <c r="A1559" i="9"/>
  <c r="A1560" i="9"/>
  <c r="A1561" i="9"/>
  <c r="A1562" i="9"/>
  <c r="A1563" i="9"/>
  <c r="A1564" i="9"/>
  <c r="A1565" i="9"/>
  <c r="A1566" i="9"/>
  <c r="A1567" i="9"/>
  <c r="A1568" i="9"/>
  <c r="A1569" i="9"/>
  <c r="A1570" i="9"/>
  <c r="A1571" i="9"/>
  <c r="A1572" i="9"/>
  <c r="A1573" i="9"/>
  <c r="A1574" i="9"/>
  <c r="A1575" i="9"/>
  <c r="A1576" i="9"/>
  <c r="A1577" i="9"/>
  <c r="A1578" i="9"/>
  <c r="A1579" i="9"/>
  <c r="A1580" i="9"/>
  <c r="A1581" i="9"/>
  <c r="A1582" i="9"/>
  <c r="A1583" i="9"/>
  <c r="A1584" i="9"/>
  <c r="A1585" i="9"/>
  <c r="A1586" i="9"/>
  <c r="A1587" i="9"/>
  <c r="A1588" i="9"/>
  <c r="A1589" i="9"/>
  <c r="A1590" i="9"/>
  <c r="A1591" i="9"/>
  <c r="A1592" i="9"/>
  <c r="A1593" i="9"/>
  <c r="A1594" i="9"/>
  <c r="A1595" i="9"/>
  <c r="A1596" i="9"/>
  <c r="A1597" i="9"/>
  <c r="A1598" i="9"/>
  <c r="A1599" i="9"/>
  <c r="A1600" i="9"/>
  <c r="A1601" i="9"/>
  <c r="A1602" i="9"/>
  <c r="A1603" i="9"/>
  <c r="A1604" i="9"/>
  <c r="A1605" i="9"/>
  <c r="A1606" i="9"/>
  <c r="A1607" i="9"/>
  <c r="A1608" i="9"/>
  <c r="A1609" i="9"/>
  <c r="A1610" i="9"/>
  <c r="A1611" i="9"/>
  <c r="A1612" i="9"/>
  <c r="A1613" i="9"/>
  <c r="A1614" i="9"/>
  <c r="A1615" i="9"/>
  <c r="A1616" i="9"/>
  <c r="A1617" i="9"/>
  <c r="A1618" i="9"/>
  <c r="A1619" i="9"/>
  <c r="A1620" i="9"/>
  <c r="A1621" i="9"/>
  <c r="A1622" i="9"/>
  <c r="A1623" i="9"/>
  <c r="A1624" i="9"/>
  <c r="A1625" i="9"/>
  <c r="A1626" i="9"/>
  <c r="A1627" i="9"/>
  <c r="A1628" i="9"/>
  <c r="A1629" i="9"/>
  <c r="A1630" i="9"/>
  <c r="A1631" i="9"/>
  <c r="A1632" i="9"/>
  <c r="A1633" i="9"/>
  <c r="A1634" i="9"/>
  <c r="A1635" i="9"/>
  <c r="A1636" i="9"/>
  <c r="A1637" i="9"/>
  <c r="A1638" i="9"/>
  <c r="A1639" i="9"/>
  <c r="A1640" i="9"/>
  <c r="A1641" i="9"/>
  <c r="A1642" i="9"/>
  <c r="A1643" i="9"/>
  <c r="A1644" i="9"/>
  <c r="A1645" i="9"/>
  <c r="A1646" i="9"/>
  <c r="A1647" i="9"/>
  <c r="A1648" i="9"/>
  <c r="A1649" i="9"/>
  <c r="A1650" i="9"/>
  <c r="A1651" i="9"/>
  <c r="A1652" i="9"/>
  <c r="A1653" i="9"/>
  <c r="A1654" i="9"/>
  <c r="A1655" i="9"/>
  <c r="A1656" i="9"/>
  <c r="A1657" i="9"/>
  <c r="A1658" i="9"/>
  <c r="A1659" i="9"/>
  <c r="A1660" i="9"/>
  <c r="A1661" i="9"/>
  <c r="A1662" i="9"/>
  <c r="A1663" i="9"/>
  <c r="A1664" i="9"/>
  <c r="A1665" i="9"/>
  <c r="A1666" i="9"/>
  <c r="A1667" i="9"/>
  <c r="A1668" i="9"/>
  <c r="A1669" i="9"/>
  <c r="A1670" i="9"/>
  <c r="A1671" i="9"/>
  <c r="A1672" i="9"/>
  <c r="A1673" i="9"/>
  <c r="A1674" i="9"/>
  <c r="A1675" i="9"/>
  <c r="A1676" i="9"/>
  <c r="A1677" i="9"/>
  <c r="A1678" i="9"/>
  <c r="A1679" i="9"/>
  <c r="A1680" i="9"/>
  <c r="A1681" i="9"/>
  <c r="A1682" i="9"/>
  <c r="A1683" i="9"/>
  <c r="A1684" i="9"/>
  <c r="A1685" i="9"/>
  <c r="A1686" i="9"/>
  <c r="A1687" i="9"/>
  <c r="A1688" i="9"/>
  <c r="A1689" i="9"/>
  <c r="A1690" i="9"/>
  <c r="A1691" i="9"/>
  <c r="A1692" i="9"/>
  <c r="A1693" i="9"/>
  <c r="A1694" i="9"/>
  <c r="A1695" i="9"/>
  <c r="A1696" i="9"/>
  <c r="A1697" i="9"/>
  <c r="A1698" i="9"/>
  <c r="A1699" i="9"/>
  <c r="A1700" i="9"/>
  <c r="A1701" i="9"/>
  <c r="A1702" i="9"/>
  <c r="A1703" i="9"/>
  <c r="A1704" i="9"/>
  <c r="A1705" i="9"/>
  <c r="A1706" i="9"/>
  <c r="A1707" i="9"/>
  <c r="A1708" i="9"/>
  <c r="A1709" i="9"/>
  <c r="A1710" i="9"/>
  <c r="A1711" i="9"/>
  <c r="A1712" i="9"/>
  <c r="A1713" i="9"/>
  <c r="A1714" i="9"/>
  <c r="A1715" i="9"/>
  <c r="A1716" i="9"/>
  <c r="A1717" i="9"/>
  <c r="A1718" i="9"/>
  <c r="A1719" i="9"/>
  <c r="A1720" i="9"/>
  <c r="A1721" i="9"/>
  <c r="A1722" i="9"/>
  <c r="A1723" i="9"/>
  <c r="A1724" i="9"/>
  <c r="A1725" i="9"/>
  <c r="A1726" i="9"/>
  <c r="A1727" i="9"/>
  <c r="A1728" i="9"/>
  <c r="A1729" i="9"/>
  <c r="A1730" i="9"/>
  <c r="A1731" i="9"/>
  <c r="A1732" i="9"/>
  <c r="A1733" i="9"/>
  <c r="A1734" i="9"/>
  <c r="A1735" i="9"/>
  <c r="A1736" i="9"/>
  <c r="A1737" i="9"/>
  <c r="A1738" i="9"/>
  <c r="A1739" i="9"/>
  <c r="A1740" i="9"/>
  <c r="A1741" i="9"/>
  <c r="A1742" i="9"/>
  <c r="A1743" i="9"/>
  <c r="A1744" i="9"/>
  <c r="A1745" i="9"/>
  <c r="A1746" i="9"/>
  <c r="A1747" i="9"/>
  <c r="A1748" i="9"/>
  <c r="A1749" i="9"/>
  <c r="A1750" i="9"/>
  <c r="A1751" i="9"/>
  <c r="A1752" i="9"/>
  <c r="A1753" i="9"/>
  <c r="A1754" i="9"/>
  <c r="A1755" i="9"/>
  <c r="A1756" i="9"/>
  <c r="A1757" i="9"/>
  <c r="A1758" i="9"/>
  <c r="A1759" i="9"/>
  <c r="A1760" i="9"/>
  <c r="A1761" i="9"/>
  <c r="A1762" i="9"/>
  <c r="A1763" i="9"/>
  <c r="A1764" i="9"/>
  <c r="A1765" i="9"/>
  <c r="A1766" i="9"/>
  <c r="A1767" i="9"/>
  <c r="A1768" i="9"/>
  <c r="A1769" i="9"/>
  <c r="A1770" i="9"/>
  <c r="A1771" i="9"/>
  <c r="A1772" i="9"/>
  <c r="A1773" i="9"/>
  <c r="A1774" i="9"/>
  <c r="A1775" i="9"/>
  <c r="A1776" i="9"/>
  <c r="A1777" i="9"/>
  <c r="A1778" i="9"/>
  <c r="A1779" i="9"/>
  <c r="A1780" i="9"/>
  <c r="A1781" i="9"/>
  <c r="A1782" i="9"/>
  <c r="A1783" i="9"/>
  <c r="A1784" i="9"/>
  <c r="A1785" i="9"/>
  <c r="A1786" i="9"/>
  <c r="A1787" i="9"/>
  <c r="A1788" i="9"/>
  <c r="A1789" i="9"/>
  <c r="A1790" i="9"/>
  <c r="A1791" i="9"/>
  <c r="A1792" i="9"/>
  <c r="A1793" i="9"/>
  <c r="A1794" i="9"/>
  <c r="A1795" i="9"/>
  <c r="A1796" i="9"/>
  <c r="A1797" i="9"/>
  <c r="A1798" i="9"/>
  <c r="A1799" i="9"/>
  <c r="A1800" i="9"/>
  <c r="A1801" i="9"/>
  <c r="A1802" i="9"/>
  <c r="A1803" i="9"/>
  <c r="A1804" i="9"/>
  <c r="A1805" i="9"/>
  <c r="A1806" i="9"/>
  <c r="A1807" i="9"/>
  <c r="A1808" i="9"/>
  <c r="A1809" i="9"/>
  <c r="A1810" i="9"/>
  <c r="A1811" i="9"/>
  <c r="A1812" i="9"/>
  <c r="A1813" i="9"/>
  <c r="A1814" i="9"/>
  <c r="A1815" i="9"/>
  <c r="A1816" i="9"/>
  <c r="A1817" i="9"/>
  <c r="A1818" i="9"/>
  <c r="A1819" i="9"/>
  <c r="A1820" i="9"/>
  <c r="A1821" i="9"/>
  <c r="A1822" i="9"/>
  <c r="A1823" i="9"/>
  <c r="A1824" i="9"/>
  <c r="A1825" i="9"/>
  <c r="A1826" i="9"/>
  <c r="A1827" i="9"/>
  <c r="A1828" i="9"/>
  <c r="A1829" i="9"/>
  <c r="A1830" i="9"/>
  <c r="A1831" i="9"/>
  <c r="A1832" i="9"/>
  <c r="A1833" i="9"/>
  <c r="A1834" i="9"/>
  <c r="A1835" i="9"/>
  <c r="A1836" i="9"/>
  <c r="A1837" i="9"/>
  <c r="A1838" i="9"/>
  <c r="A1839" i="9"/>
  <c r="A1840" i="9"/>
  <c r="A1841" i="9"/>
  <c r="A1842" i="9"/>
  <c r="A1843" i="9"/>
  <c r="A1844" i="9"/>
  <c r="A1845" i="9"/>
  <c r="A1846" i="9"/>
  <c r="A1847" i="9"/>
  <c r="A1848" i="9"/>
  <c r="A1849" i="9"/>
  <c r="A1850" i="9"/>
  <c r="A1851" i="9"/>
  <c r="A1852" i="9"/>
  <c r="A1853" i="9"/>
  <c r="A1854" i="9"/>
  <c r="A1855" i="9"/>
  <c r="A1856" i="9"/>
  <c r="A1857" i="9"/>
  <c r="A1858" i="9"/>
  <c r="A1859" i="9"/>
  <c r="A1860" i="9"/>
  <c r="A1861" i="9"/>
  <c r="A1862" i="9"/>
  <c r="A1863" i="9"/>
  <c r="A1864" i="9"/>
  <c r="A1865" i="9"/>
  <c r="A1866" i="9"/>
  <c r="A1867" i="9"/>
  <c r="A1868" i="9"/>
  <c r="A1869" i="9"/>
  <c r="A1870" i="9"/>
  <c r="A1871" i="9"/>
  <c r="A1872" i="9"/>
  <c r="A1873" i="9"/>
  <c r="A1874" i="9"/>
  <c r="A1875" i="9"/>
  <c r="A1876" i="9"/>
  <c r="A1877" i="9"/>
  <c r="A1878" i="9"/>
  <c r="A1879" i="9"/>
  <c r="A1880" i="9"/>
  <c r="A1881" i="9"/>
  <c r="A1882" i="9"/>
  <c r="A1883" i="9"/>
  <c r="A48" i="9"/>
  <c r="A49" i="2"/>
  <c r="A50" i="2"/>
  <c r="A51" i="2"/>
  <c r="A52" i="2"/>
  <c r="A53" i="2"/>
  <c r="A54" i="2"/>
  <c r="A55" i="2"/>
  <c r="A56" i="2"/>
  <c r="A57" i="2"/>
  <c r="A58" i="2"/>
  <c r="A59" i="2"/>
  <c r="A60" i="2"/>
  <c r="A61" i="2"/>
  <c r="A62" i="2"/>
  <c r="A63" i="2"/>
  <c r="A64" i="2"/>
  <c r="A65" i="2"/>
  <c r="A66" i="2"/>
  <c r="A67" i="2"/>
  <c r="A68" i="2"/>
  <c r="A69" i="2"/>
  <c r="A70" i="2"/>
  <c r="A71" i="2"/>
  <c r="A72" i="2"/>
  <c r="A73" i="2"/>
  <c r="A74" i="2"/>
  <c r="A75" i="2"/>
  <c r="A76" i="2"/>
  <c r="A77" i="2"/>
  <c r="A78" i="2"/>
  <c r="A79" i="2"/>
  <c r="A80" i="2"/>
  <c r="A81" i="2"/>
  <c r="A82" i="2"/>
  <c r="A83" i="2"/>
  <c r="A84" i="2"/>
  <c r="A85" i="2"/>
  <c r="A86" i="2"/>
  <c r="A87" i="2"/>
  <c r="A88" i="2"/>
  <c r="A89" i="2"/>
  <c r="A90" i="2"/>
  <c r="A91" i="2"/>
  <c r="A92" i="2"/>
  <c r="A93" i="2"/>
  <c r="A94" i="2"/>
  <c r="A95" i="2"/>
  <c r="A96" i="2"/>
  <c r="A97" i="2"/>
  <c r="A98" i="2"/>
  <c r="A99" i="2"/>
  <c r="A100" i="2"/>
  <c r="A101" i="2"/>
  <c r="A102" i="2"/>
  <c r="A103" i="2"/>
  <c r="A104" i="2"/>
  <c r="A105" i="2"/>
  <c r="A106" i="2"/>
  <c r="A107" i="2"/>
  <c r="A108" i="2"/>
  <c r="A109" i="2"/>
  <c r="A110" i="2"/>
  <c r="A111" i="2"/>
  <c r="A112" i="2"/>
  <c r="A113" i="2"/>
  <c r="A114" i="2"/>
  <c r="A115" i="2"/>
  <c r="A116" i="2"/>
  <c r="A117" i="2"/>
  <c r="A118" i="2"/>
  <c r="A119" i="2"/>
  <c r="A120" i="2"/>
  <c r="A121" i="2"/>
  <c r="A122" i="2"/>
  <c r="A123" i="2"/>
  <c r="A124" i="2"/>
  <c r="A125" i="2"/>
  <c r="A126" i="2"/>
  <c r="A127" i="2"/>
  <c r="A128" i="2"/>
  <c r="A129" i="2"/>
  <c r="A130" i="2"/>
  <c r="A131" i="2"/>
  <c r="A132" i="2"/>
  <c r="A133" i="2"/>
  <c r="A134" i="2"/>
  <c r="A135" i="2"/>
  <c r="A136" i="2"/>
  <c r="A137" i="2"/>
  <c r="A138" i="2"/>
  <c r="A139" i="2"/>
  <c r="A140" i="2"/>
  <c r="A141" i="2"/>
  <c r="A142" i="2"/>
  <c r="A143" i="2"/>
  <c r="A144" i="2"/>
  <c r="A145" i="2"/>
  <c r="A146" i="2"/>
  <c r="A147" i="2"/>
  <c r="A148" i="2"/>
  <c r="A149" i="2"/>
  <c r="A150" i="2"/>
  <c r="A151" i="2"/>
  <c r="A152" i="2"/>
  <c r="A153" i="2"/>
  <c r="A154" i="2"/>
  <c r="A155" i="2"/>
  <c r="A156" i="2"/>
  <c r="A157" i="2"/>
  <c r="A158" i="2"/>
  <c r="A159" i="2"/>
  <c r="A160" i="2"/>
  <c r="A161" i="2"/>
  <c r="A162" i="2"/>
  <c r="A163" i="2"/>
  <c r="A164" i="2"/>
  <c r="A165" i="2"/>
  <c r="A166" i="2"/>
  <c r="A167" i="2"/>
  <c r="A168" i="2"/>
  <c r="A169" i="2"/>
  <c r="A170" i="2"/>
  <c r="A171" i="2"/>
  <c r="A172" i="2"/>
  <c r="A173" i="2"/>
  <c r="A174" i="2"/>
  <c r="A175" i="2"/>
  <c r="A176" i="2"/>
  <c r="A177" i="2"/>
  <c r="A178" i="2"/>
  <c r="A179" i="2"/>
  <c r="A180" i="2"/>
  <c r="A181" i="2"/>
  <c r="A182" i="2"/>
  <c r="A183" i="2"/>
  <c r="A184" i="2"/>
  <c r="A185" i="2"/>
  <c r="A186" i="2"/>
  <c r="A187" i="2"/>
  <c r="A188" i="2"/>
  <c r="A189" i="2"/>
  <c r="A190" i="2"/>
  <c r="A191" i="2"/>
  <c r="A192" i="2"/>
  <c r="A193" i="2"/>
  <c r="A194" i="2"/>
  <c r="A195" i="2"/>
  <c r="A196" i="2"/>
  <c r="A197" i="2"/>
  <c r="A198" i="2"/>
  <c r="A199" i="2"/>
  <c r="A200" i="2"/>
  <c r="A201" i="2"/>
  <c r="A202" i="2"/>
  <c r="A203" i="2"/>
  <c r="A204" i="2"/>
  <c r="A205" i="2"/>
  <c r="A206" i="2"/>
  <c r="A207" i="2"/>
  <c r="A208" i="2"/>
  <c r="A209" i="2"/>
  <c r="A210" i="2"/>
  <c r="A211" i="2"/>
  <c r="A212" i="2"/>
  <c r="A213" i="2"/>
  <c r="A214" i="2"/>
  <c r="A215" i="2"/>
  <c r="A216" i="2"/>
  <c r="A217" i="2"/>
  <c r="A218" i="2"/>
  <c r="A219" i="2"/>
  <c r="A220" i="2"/>
  <c r="A221" i="2"/>
  <c r="A222" i="2"/>
  <c r="A223" i="2"/>
  <c r="A224" i="2"/>
  <c r="A225" i="2"/>
  <c r="A226" i="2"/>
  <c r="A227" i="2"/>
  <c r="A228" i="2"/>
  <c r="A229" i="2"/>
  <c r="A230" i="2"/>
  <c r="A231" i="2"/>
  <c r="A232" i="2"/>
  <c r="A233" i="2"/>
  <c r="A234" i="2"/>
  <c r="A235" i="2"/>
  <c r="A236" i="2"/>
  <c r="A237" i="2"/>
  <c r="A238" i="2"/>
  <c r="A239" i="2"/>
  <c r="A240" i="2"/>
  <c r="A241" i="2"/>
  <c r="A242" i="2"/>
  <c r="A243" i="2"/>
  <c r="A244" i="2"/>
  <c r="A245" i="2"/>
  <c r="A246" i="2"/>
  <c r="A247" i="2"/>
  <c r="A248" i="2"/>
  <c r="A249" i="2"/>
  <c r="A250" i="2"/>
  <c r="A251" i="2"/>
  <c r="A252" i="2"/>
  <c r="A253" i="2"/>
  <c r="A254" i="2"/>
  <c r="A255" i="2"/>
  <c r="A256" i="2"/>
  <c r="A257" i="2"/>
  <c r="A258" i="2"/>
  <c r="A259" i="2"/>
  <c r="A260" i="2"/>
  <c r="A261" i="2"/>
  <c r="A262" i="2"/>
  <c r="A263" i="2"/>
  <c r="A264" i="2"/>
  <c r="A265" i="2"/>
  <c r="A266" i="2"/>
  <c r="A267" i="2"/>
  <c r="A268" i="2"/>
  <c r="A269" i="2"/>
  <c r="A270" i="2"/>
  <c r="A271" i="2"/>
  <c r="A272" i="2"/>
  <c r="A273" i="2"/>
  <c r="A274" i="2"/>
  <c r="A275" i="2"/>
  <c r="A276" i="2"/>
  <c r="A277" i="2"/>
  <c r="A278" i="2"/>
  <c r="A279" i="2"/>
  <c r="A280" i="2"/>
  <c r="A281" i="2"/>
  <c r="A282" i="2"/>
  <c r="A283" i="2"/>
  <c r="A284" i="2"/>
  <c r="A285" i="2"/>
  <c r="A286" i="2"/>
  <c r="A287" i="2"/>
  <c r="A288" i="2"/>
  <c r="A289" i="2"/>
  <c r="A290" i="2"/>
  <c r="A291" i="2"/>
  <c r="A292" i="2"/>
  <c r="A293" i="2"/>
  <c r="A294" i="2"/>
  <c r="A295" i="2"/>
  <c r="A296" i="2"/>
  <c r="A297" i="2"/>
  <c r="A298" i="2"/>
  <c r="A299" i="2"/>
  <c r="A300" i="2"/>
  <c r="A301" i="2"/>
  <c r="A302" i="2"/>
  <c r="A303" i="2"/>
  <c r="A304" i="2"/>
  <c r="A305" i="2"/>
  <c r="A306" i="2"/>
  <c r="A307" i="2"/>
  <c r="A308" i="2"/>
  <c r="A309" i="2"/>
  <c r="A310" i="2"/>
  <c r="A311" i="2"/>
  <c r="A312" i="2"/>
  <c r="A313" i="2"/>
  <c r="A314" i="2"/>
  <c r="A315" i="2"/>
  <c r="A316" i="2"/>
  <c r="A317" i="2"/>
  <c r="A318" i="2"/>
  <c r="A319" i="2"/>
  <c r="A320" i="2"/>
  <c r="A321" i="2"/>
  <c r="A322" i="2"/>
  <c r="A323" i="2"/>
  <c r="A324" i="2"/>
  <c r="A325" i="2"/>
  <c r="A326" i="2"/>
  <c r="A327" i="2"/>
  <c r="A328" i="2"/>
  <c r="A329" i="2"/>
  <c r="A330" i="2"/>
  <c r="A331" i="2"/>
  <c r="A332" i="2"/>
  <c r="A333" i="2"/>
  <c r="A334" i="2"/>
  <c r="A335" i="2"/>
  <c r="A336" i="2"/>
  <c r="A337" i="2"/>
  <c r="A338" i="2"/>
  <c r="A339" i="2"/>
  <c r="A340" i="2"/>
  <c r="A341" i="2"/>
  <c r="A342" i="2"/>
  <c r="A343" i="2"/>
  <c r="A344" i="2"/>
  <c r="A345" i="2"/>
  <c r="A346" i="2"/>
  <c r="A347" i="2"/>
  <c r="A348" i="2"/>
  <c r="A349" i="2"/>
  <c r="A350" i="2"/>
  <c r="A351" i="2"/>
  <c r="A352" i="2"/>
  <c r="A353" i="2"/>
  <c r="A354" i="2"/>
  <c r="A355" i="2"/>
  <c r="A356" i="2"/>
  <c r="A357" i="2"/>
  <c r="A358" i="2"/>
  <c r="A359" i="2"/>
  <c r="A360" i="2"/>
  <c r="A361" i="2"/>
  <c r="A362" i="2"/>
  <c r="A363" i="2"/>
  <c r="A364" i="2"/>
  <c r="A365" i="2"/>
  <c r="A366" i="2"/>
  <c r="A367" i="2"/>
  <c r="A368" i="2"/>
  <c r="A369" i="2"/>
  <c r="A370" i="2"/>
  <c r="A371" i="2"/>
  <c r="A372" i="2"/>
  <c r="A373" i="2"/>
  <c r="A374" i="2"/>
  <c r="A375" i="2"/>
  <c r="A376" i="2"/>
  <c r="A377" i="2"/>
  <c r="A378" i="2"/>
  <c r="A379" i="2"/>
  <c r="A380" i="2"/>
  <c r="A381" i="2"/>
  <c r="A382" i="2"/>
  <c r="A383" i="2"/>
  <c r="A384" i="2"/>
  <c r="A385" i="2"/>
  <c r="A386" i="2"/>
  <c r="A387" i="2"/>
  <c r="A388" i="2"/>
  <c r="A389" i="2"/>
  <c r="A390" i="2"/>
  <c r="A391" i="2"/>
  <c r="A392" i="2"/>
  <c r="A393" i="2"/>
  <c r="A394" i="2"/>
  <c r="A395" i="2"/>
  <c r="A396" i="2"/>
  <c r="A397" i="2"/>
  <c r="A398" i="2"/>
  <c r="A399" i="2"/>
  <c r="A400" i="2"/>
  <c r="A401" i="2"/>
  <c r="A402" i="2"/>
  <c r="A403" i="2"/>
  <c r="A404" i="2"/>
  <c r="A405" i="2"/>
  <c r="A406" i="2"/>
  <c r="A407" i="2"/>
  <c r="A408" i="2"/>
  <c r="A409" i="2"/>
  <c r="A410" i="2"/>
  <c r="A411" i="2"/>
  <c r="A412" i="2"/>
  <c r="A413" i="2"/>
  <c r="A414" i="2"/>
  <c r="A415" i="2"/>
  <c r="A416" i="2"/>
  <c r="A417" i="2"/>
  <c r="A418" i="2"/>
  <c r="A419" i="2"/>
  <c r="A420" i="2"/>
  <c r="A421" i="2"/>
  <c r="A422" i="2"/>
  <c r="A423" i="2"/>
  <c r="A424" i="2"/>
  <c r="A425" i="2"/>
  <c r="A426" i="2"/>
  <c r="A427" i="2"/>
  <c r="A428" i="2"/>
  <c r="A429" i="2"/>
  <c r="A430" i="2"/>
  <c r="A431" i="2"/>
  <c r="A432" i="2"/>
  <c r="A433" i="2"/>
  <c r="A434" i="2"/>
  <c r="A435" i="2"/>
  <c r="A436" i="2"/>
  <c r="A437" i="2"/>
  <c r="A438" i="2"/>
  <c r="A439" i="2"/>
  <c r="A440" i="2"/>
  <c r="A441" i="2"/>
  <c r="A442" i="2"/>
  <c r="A443" i="2"/>
  <c r="A444" i="2"/>
  <c r="A445" i="2"/>
  <c r="A446" i="2"/>
  <c r="A447" i="2"/>
  <c r="A448" i="2"/>
  <c r="A449" i="2"/>
  <c r="A450" i="2"/>
  <c r="A451" i="2"/>
  <c r="A452" i="2"/>
  <c r="A453" i="2"/>
  <c r="A454" i="2"/>
  <c r="A455" i="2"/>
  <c r="A456" i="2"/>
  <c r="A457" i="2"/>
  <c r="A458" i="2"/>
  <c r="A459" i="2"/>
  <c r="A460" i="2"/>
  <c r="A461" i="2"/>
  <c r="A462" i="2"/>
  <c r="A463" i="2"/>
  <c r="A464" i="2"/>
  <c r="A465" i="2"/>
  <c r="A466" i="2"/>
  <c r="A467" i="2"/>
  <c r="A468" i="2"/>
  <c r="A469" i="2"/>
  <c r="A470" i="2"/>
  <c r="A471" i="2"/>
  <c r="A472" i="2"/>
  <c r="A473" i="2"/>
  <c r="A474" i="2"/>
  <c r="A475" i="2"/>
  <c r="A476" i="2"/>
  <c r="A477" i="2"/>
  <c r="A478" i="2"/>
  <c r="A479" i="2"/>
  <c r="A480" i="2"/>
  <c r="A481" i="2"/>
  <c r="A482" i="2"/>
  <c r="A483" i="2"/>
  <c r="A484" i="2"/>
  <c r="A485" i="2"/>
  <c r="A486" i="2"/>
  <c r="A487" i="2"/>
  <c r="A488" i="2"/>
  <c r="A489" i="2"/>
  <c r="A490" i="2"/>
  <c r="A491" i="2"/>
  <c r="A492" i="2"/>
  <c r="A493" i="2"/>
  <c r="A494" i="2"/>
  <c r="A495" i="2"/>
  <c r="A496" i="2"/>
  <c r="A497" i="2"/>
  <c r="A498" i="2"/>
  <c r="A499" i="2"/>
  <c r="A500" i="2"/>
  <c r="A501" i="2"/>
  <c r="A502" i="2"/>
  <c r="A503" i="2"/>
  <c r="A504" i="2"/>
  <c r="A505" i="2"/>
  <c r="A506" i="2"/>
  <c r="A507" i="2"/>
  <c r="A508" i="2"/>
  <c r="A509" i="2"/>
  <c r="A510" i="2"/>
  <c r="A511" i="2"/>
  <c r="A512" i="2"/>
  <c r="A513" i="2"/>
  <c r="A514" i="2"/>
  <c r="A515" i="2"/>
  <c r="A516" i="2"/>
  <c r="A517" i="2"/>
  <c r="A518" i="2"/>
  <c r="A519" i="2"/>
  <c r="A520" i="2"/>
  <c r="A521" i="2"/>
  <c r="A522" i="2"/>
  <c r="A523" i="2"/>
  <c r="A524" i="2"/>
  <c r="A525" i="2"/>
  <c r="A526" i="2"/>
  <c r="A527" i="2"/>
  <c r="A528" i="2"/>
  <c r="A529" i="2"/>
  <c r="A530" i="2"/>
  <c r="A531" i="2"/>
  <c r="A532" i="2"/>
  <c r="A533" i="2"/>
  <c r="A534" i="2"/>
  <c r="A535" i="2"/>
  <c r="A536" i="2"/>
  <c r="A537" i="2"/>
  <c r="A538" i="2"/>
  <c r="A539" i="2"/>
  <c r="A540" i="2"/>
  <c r="A541" i="2"/>
  <c r="A542" i="2"/>
  <c r="A543" i="2"/>
  <c r="A544" i="2"/>
  <c r="A545" i="2"/>
  <c r="A546" i="2"/>
  <c r="A547" i="2"/>
  <c r="A548" i="2"/>
  <c r="A549" i="2"/>
  <c r="A550" i="2"/>
  <c r="A551" i="2"/>
  <c r="A552" i="2"/>
  <c r="A553" i="2"/>
  <c r="A554" i="2"/>
  <c r="A555" i="2"/>
  <c r="A556" i="2"/>
  <c r="A557" i="2"/>
  <c r="A558" i="2"/>
  <c r="A559" i="2"/>
  <c r="A560" i="2"/>
  <c r="A561" i="2"/>
  <c r="A562" i="2"/>
  <c r="A563" i="2"/>
  <c r="A564" i="2"/>
  <c r="A565" i="2"/>
  <c r="A566" i="2"/>
  <c r="A567" i="2"/>
  <c r="A568" i="2"/>
  <c r="A569" i="2"/>
  <c r="A570" i="2"/>
  <c r="A571" i="2"/>
  <c r="A572" i="2"/>
  <c r="A573" i="2"/>
  <c r="A574" i="2"/>
  <c r="A575" i="2"/>
  <c r="A576" i="2"/>
  <c r="A577" i="2"/>
  <c r="A578" i="2"/>
  <c r="A579" i="2"/>
  <c r="A580" i="2"/>
  <c r="A581" i="2"/>
  <c r="A582" i="2"/>
  <c r="A583" i="2"/>
  <c r="A584" i="2"/>
  <c r="A585" i="2"/>
  <c r="A586" i="2"/>
  <c r="A587" i="2"/>
  <c r="A588" i="2"/>
  <c r="A589" i="2"/>
  <c r="A590" i="2"/>
  <c r="A591" i="2"/>
  <c r="A592" i="2"/>
  <c r="A593" i="2"/>
  <c r="A594" i="2"/>
  <c r="A595" i="2"/>
  <c r="A596" i="2"/>
  <c r="A597" i="2"/>
  <c r="A598" i="2"/>
  <c r="A599" i="2"/>
  <c r="A600" i="2"/>
  <c r="A601" i="2"/>
  <c r="A602" i="2"/>
  <c r="A603" i="2"/>
  <c r="A604" i="2"/>
  <c r="A605" i="2"/>
  <c r="A606" i="2"/>
  <c r="A607" i="2"/>
  <c r="A608" i="2"/>
  <c r="A609" i="2"/>
  <c r="A610" i="2"/>
  <c r="A611" i="2"/>
  <c r="A612" i="2"/>
  <c r="A613" i="2"/>
  <c r="A614" i="2"/>
  <c r="A615" i="2"/>
  <c r="A616" i="2"/>
  <c r="A617" i="2"/>
  <c r="A618" i="2"/>
  <c r="A619" i="2"/>
  <c r="A620" i="2"/>
  <c r="A621" i="2"/>
  <c r="A622" i="2"/>
  <c r="A623" i="2"/>
  <c r="A624" i="2"/>
  <c r="A625" i="2"/>
  <c r="A626" i="2"/>
  <c r="A627" i="2"/>
  <c r="A628" i="2"/>
  <c r="A629" i="2"/>
  <c r="A630" i="2"/>
  <c r="A631" i="2"/>
  <c r="A632" i="2"/>
  <c r="A633" i="2"/>
  <c r="A634" i="2"/>
  <c r="A635" i="2"/>
  <c r="A636" i="2"/>
  <c r="A637" i="2"/>
  <c r="A638" i="2"/>
  <c r="A639" i="2"/>
  <c r="A640" i="2"/>
  <c r="A641" i="2"/>
  <c r="A642" i="2"/>
  <c r="A643" i="2"/>
  <c r="A644" i="2"/>
  <c r="A645" i="2"/>
  <c r="A646" i="2"/>
  <c r="A647" i="2"/>
  <c r="A648" i="2"/>
  <c r="A649" i="2"/>
  <c r="A650" i="2"/>
  <c r="A651" i="2"/>
  <c r="A652" i="2"/>
  <c r="A653" i="2"/>
  <c r="A654" i="2"/>
  <c r="A655" i="2"/>
  <c r="A656" i="2"/>
  <c r="A657" i="2"/>
  <c r="A658" i="2"/>
  <c r="A659" i="2"/>
  <c r="A660" i="2"/>
  <c r="A661" i="2"/>
  <c r="A662" i="2"/>
  <c r="A663" i="2"/>
  <c r="A664" i="2"/>
  <c r="A665" i="2"/>
  <c r="A666" i="2"/>
  <c r="A667" i="2"/>
  <c r="A668" i="2"/>
  <c r="A669" i="2"/>
  <c r="A670" i="2"/>
  <c r="A671" i="2"/>
  <c r="A672" i="2"/>
  <c r="A673" i="2"/>
  <c r="A674" i="2"/>
  <c r="A675" i="2"/>
  <c r="A676" i="2"/>
  <c r="A677" i="2"/>
  <c r="A678" i="2"/>
  <c r="A679" i="2"/>
  <c r="A680" i="2"/>
  <c r="A681" i="2"/>
  <c r="A682" i="2"/>
  <c r="A683" i="2"/>
  <c r="A684" i="2"/>
  <c r="A685" i="2"/>
  <c r="A686" i="2"/>
  <c r="A687" i="2"/>
  <c r="A688" i="2"/>
  <c r="A689" i="2"/>
  <c r="A690" i="2"/>
  <c r="A691" i="2"/>
  <c r="A692" i="2"/>
  <c r="A693" i="2"/>
  <c r="A694" i="2"/>
  <c r="A695" i="2"/>
  <c r="A696" i="2"/>
  <c r="A697" i="2"/>
  <c r="A698" i="2"/>
  <c r="A699" i="2"/>
  <c r="A700" i="2"/>
  <c r="A701" i="2"/>
  <c r="A702" i="2"/>
  <c r="A703" i="2"/>
  <c r="A704" i="2"/>
  <c r="A705" i="2"/>
  <c r="A706" i="2"/>
  <c r="A707" i="2"/>
  <c r="A708" i="2"/>
  <c r="A709" i="2"/>
  <c r="A710" i="2"/>
  <c r="A711" i="2"/>
  <c r="A712" i="2"/>
  <c r="A713" i="2"/>
  <c r="A714" i="2"/>
  <c r="A715" i="2"/>
  <c r="A716" i="2"/>
  <c r="A717" i="2"/>
  <c r="A718" i="2"/>
  <c r="A719" i="2"/>
  <c r="A720" i="2"/>
  <c r="A721" i="2"/>
  <c r="A722" i="2"/>
  <c r="A723" i="2"/>
  <c r="A724" i="2"/>
  <c r="A725" i="2"/>
  <c r="A726" i="2"/>
  <c r="A727" i="2"/>
  <c r="A728" i="2"/>
  <c r="A729" i="2"/>
  <c r="A730" i="2"/>
  <c r="A731" i="2"/>
  <c r="A732" i="2"/>
  <c r="A733" i="2"/>
  <c r="A734" i="2"/>
  <c r="A735" i="2"/>
  <c r="A736" i="2"/>
  <c r="A737" i="2"/>
  <c r="A738" i="2"/>
  <c r="A739" i="2"/>
  <c r="A740" i="2"/>
  <c r="A741" i="2"/>
  <c r="A742" i="2"/>
  <c r="A743" i="2"/>
  <c r="A744" i="2"/>
  <c r="A745" i="2"/>
  <c r="A746" i="2"/>
  <c r="A747" i="2"/>
  <c r="A748" i="2"/>
  <c r="A749" i="2"/>
  <c r="A750" i="2"/>
  <c r="A751" i="2"/>
  <c r="A752" i="2"/>
  <c r="A753" i="2"/>
  <c r="A754" i="2"/>
  <c r="A755" i="2"/>
  <c r="A756" i="2"/>
  <c r="A757" i="2"/>
  <c r="A758" i="2"/>
  <c r="A759" i="2"/>
  <c r="A760" i="2"/>
  <c r="A761" i="2"/>
  <c r="A762" i="2"/>
  <c r="A763" i="2"/>
  <c r="A764" i="2"/>
  <c r="A765" i="2"/>
  <c r="A766" i="2"/>
  <c r="A767" i="2"/>
  <c r="A768" i="2"/>
  <c r="A769" i="2"/>
  <c r="A770" i="2"/>
  <c r="A771" i="2"/>
  <c r="A772" i="2"/>
  <c r="A773" i="2"/>
  <c r="A774" i="2"/>
  <c r="A775" i="2"/>
  <c r="A776" i="2"/>
  <c r="A777" i="2"/>
  <c r="A778" i="2"/>
  <c r="A779" i="2"/>
  <c r="A780" i="2"/>
  <c r="A781" i="2"/>
  <c r="A782" i="2"/>
  <c r="A783" i="2"/>
  <c r="A784" i="2"/>
  <c r="A785" i="2"/>
  <c r="A786" i="2"/>
  <c r="A787" i="2"/>
  <c r="A788" i="2"/>
  <c r="A789" i="2"/>
  <c r="A790" i="2"/>
  <c r="A791" i="2"/>
  <c r="A792" i="2"/>
  <c r="A793" i="2"/>
  <c r="A794" i="2"/>
  <c r="A795" i="2"/>
  <c r="A796" i="2"/>
  <c r="A797" i="2"/>
  <c r="A798" i="2"/>
  <c r="A799" i="2"/>
  <c r="A800" i="2"/>
  <c r="A801" i="2"/>
  <c r="A802" i="2"/>
  <c r="A803" i="2"/>
  <c r="A804" i="2"/>
  <c r="A805" i="2"/>
  <c r="A806" i="2"/>
  <c r="A807" i="2"/>
  <c r="A808" i="2"/>
  <c r="A809" i="2"/>
  <c r="A810" i="2"/>
  <c r="A811" i="2"/>
  <c r="A812" i="2"/>
  <c r="A813" i="2"/>
  <c r="A814" i="2"/>
  <c r="A815" i="2"/>
  <c r="A816" i="2"/>
  <c r="A817" i="2"/>
  <c r="A818" i="2"/>
  <c r="A819" i="2"/>
  <c r="A820" i="2"/>
  <c r="A821" i="2"/>
  <c r="A822" i="2"/>
  <c r="A823" i="2"/>
  <c r="A824" i="2"/>
  <c r="A825" i="2"/>
  <c r="A826" i="2"/>
  <c r="A827" i="2"/>
  <c r="A828" i="2"/>
  <c r="A829" i="2"/>
  <c r="A830" i="2"/>
  <c r="A831" i="2"/>
  <c r="A832" i="2"/>
  <c r="A833" i="2"/>
  <c r="A834" i="2"/>
  <c r="A835" i="2"/>
  <c r="A836" i="2"/>
  <c r="A837" i="2"/>
  <c r="A838" i="2"/>
  <c r="A839" i="2"/>
  <c r="A840" i="2"/>
  <c r="A841" i="2"/>
  <c r="A842" i="2"/>
  <c r="A843" i="2"/>
  <c r="A844" i="2"/>
  <c r="A845" i="2"/>
  <c r="A846" i="2"/>
  <c r="A847" i="2"/>
  <c r="A848" i="2"/>
  <c r="A849" i="2"/>
  <c r="A850" i="2"/>
  <c r="A851" i="2"/>
  <c r="A852" i="2"/>
  <c r="A853" i="2"/>
  <c r="A854" i="2"/>
  <c r="A855" i="2"/>
  <c r="A856" i="2"/>
  <c r="A857" i="2"/>
  <c r="A858" i="2"/>
  <c r="A859" i="2"/>
  <c r="A860" i="2"/>
  <c r="A861" i="2"/>
  <c r="A862" i="2"/>
  <c r="A863" i="2"/>
  <c r="A864" i="2"/>
  <c r="A865" i="2"/>
  <c r="A866" i="2"/>
  <c r="A867" i="2"/>
  <c r="A868" i="2"/>
  <c r="A869" i="2"/>
  <c r="A870" i="2"/>
  <c r="A871" i="2"/>
  <c r="A872" i="2"/>
  <c r="A873" i="2"/>
  <c r="A874" i="2"/>
  <c r="A875" i="2"/>
  <c r="A876" i="2"/>
  <c r="A877" i="2"/>
  <c r="A878" i="2"/>
  <c r="A879" i="2"/>
  <c r="A880" i="2"/>
  <c r="A881" i="2"/>
  <c r="A882" i="2"/>
  <c r="A883" i="2"/>
  <c r="A884" i="2"/>
  <c r="A885" i="2"/>
  <c r="A886" i="2"/>
  <c r="A887" i="2"/>
  <c r="A888" i="2"/>
  <c r="A889" i="2"/>
  <c r="A890" i="2"/>
  <c r="A891" i="2"/>
  <c r="A892" i="2"/>
  <c r="A893" i="2"/>
  <c r="A894" i="2"/>
  <c r="A895" i="2"/>
  <c r="A896" i="2"/>
  <c r="A897" i="2"/>
  <c r="A898" i="2"/>
  <c r="A899" i="2"/>
  <c r="A900" i="2"/>
  <c r="A901" i="2"/>
  <c r="A902" i="2"/>
  <c r="A903" i="2"/>
  <c r="A904" i="2"/>
  <c r="A905" i="2"/>
  <c r="A906" i="2"/>
  <c r="A907" i="2"/>
  <c r="A908" i="2"/>
  <c r="A909" i="2"/>
  <c r="A910" i="2"/>
  <c r="A911" i="2"/>
  <c r="A912" i="2"/>
  <c r="A913" i="2"/>
  <c r="A914" i="2"/>
  <c r="A915" i="2"/>
  <c r="A916" i="2"/>
  <c r="A917" i="2"/>
  <c r="A918" i="2"/>
  <c r="A919" i="2"/>
  <c r="A920" i="2"/>
  <c r="A921" i="2"/>
  <c r="A922" i="2"/>
  <c r="A923" i="2"/>
  <c r="A924" i="2"/>
  <c r="A925" i="2"/>
  <c r="A926" i="2"/>
  <c r="A927" i="2"/>
  <c r="A928" i="2"/>
  <c r="A929" i="2"/>
  <c r="A930" i="2"/>
  <c r="A931" i="2"/>
  <c r="A932" i="2"/>
  <c r="A933" i="2"/>
  <c r="A934" i="2"/>
  <c r="A935" i="2"/>
  <c r="A936" i="2"/>
  <c r="A937" i="2"/>
  <c r="A938" i="2"/>
  <c r="A939" i="2"/>
  <c r="A940" i="2"/>
  <c r="A941" i="2"/>
  <c r="A942" i="2"/>
  <c r="A943" i="2"/>
  <c r="A944" i="2"/>
  <c r="A945" i="2"/>
  <c r="A946" i="2"/>
  <c r="A947" i="2"/>
  <c r="A948" i="2"/>
  <c r="A949" i="2"/>
  <c r="A950" i="2"/>
  <c r="A951" i="2"/>
  <c r="A952" i="2"/>
  <c r="A953" i="2"/>
  <c r="A954" i="2"/>
  <c r="A955" i="2"/>
  <c r="A956" i="2"/>
  <c r="A957" i="2"/>
  <c r="A958" i="2"/>
  <c r="A959" i="2"/>
  <c r="A960" i="2"/>
  <c r="A961" i="2"/>
  <c r="A962" i="2"/>
  <c r="A963" i="2"/>
  <c r="A964" i="2"/>
  <c r="A965" i="2"/>
  <c r="A966" i="2"/>
  <c r="A967" i="2"/>
  <c r="A968" i="2"/>
  <c r="A969" i="2"/>
  <c r="A970" i="2"/>
  <c r="A971" i="2"/>
  <c r="A972" i="2"/>
  <c r="A973" i="2"/>
  <c r="A974" i="2"/>
  <c r="A975" i="2"/>
  <c r="A976" i="2"/>
  <c r="A977" i="2"/>
  <c r="A978" i="2"/>
  <c r="A979" i="2"/>
  <c r="A980" i="2"/>
  <c r="A981" i="2"/>
  <c r="A982" i="2"/>
  <c r="A983" i="2"/>
  <c r="A984" i="2"/>
  <c r="A985" i="2"/>
  <c r="A986" i="2"/>
  <c r="A987" i="2"/>
  <c r="A988" i="2"/>
  <c r="A989" i="2"/>
  <c r="A990" i="2"/>
  <c r="A991" i="2"/>
  <c r="A992" i="2"/>
  <c r="A993" i="2"/>
  <c r="A994" i="2"/>
  <c r="A995" i="2"/>
  <c r="A996" i="2"/>
  <c r="A997" i="2"/>
  <c r="A998" i="2"/>
  <c r="A999" i="2"/>
  <c r="A1000" i="2"/>
  <c r="A1001" i="2"/>
  <c r="A1002" i="2"/>
  <c r="A1003" i="2"/>
  <c r="A1004" i="2"/>
  <c r="A1005" i="2"/>
  <c r="A1006" i="2"/>
  <c r="A1007" i="2"/>
  <c r="A1008" i="2"/>
  <c r="A1009" i="2"/>
  <c r="A1010" i="2"/>
  <c r="A1011" i="2"/>
  <c r="A1012" i="2"/>
  <c r="A1013" i="2"/>
  <c r="A1014" i="2"/>
  <c r="A1015" i="2"/>
  <c r="A1016" i="2"/>
  <c r="A1017" i="2"/>
  <c r="A1018" i="2"/>
  <c r="A1019" i="2"/>
  <c r="A1020" i="2"/>
  <c r="A1021" i="2"/>
  <c r="A1022" i="2"/>
  <c r="A1023" i="2"/>
  <c r="A1024" i="2"/>
  <c r="A1025" i="2"/>
  <c r="A1026" i="2"/>
  <c r="A1027" i="2"/>
  <c r="A1028" i="2"/>
  <c r="A1029" i="2"/>
  <c r="A1030" i="2"/>
  <c r="A1031" i="2"/>
  <c r="A1032" i="2"/>
  <c r="A1033" i="2"/>
  <c r="A1034" i="2"/>
  <c r="A1035" i="2"/>
  <c r="A1036" i="2"/>
  <c r="A1037" i="2"/>
  <c r="A1038" i="2"/>
  <c r="A1039" i="2"/>
  <c r="A1040" i="2"/>
  <c r="A1041" i="2"/>
  <c r="A1042" i="2"/>
  <c r="A1043" i="2"/>
  <c r="A1044" i="2"/>
  <c r="A1045" i="2"/>
  <c r="A1046" i="2"/>
  <c r="A1047" i="2"/>
  <c r="A1048" i="2"/>
  <c r="A1049" i="2"/>
  <c r="A1050" i="2"/>
  <c r="A1051" i="2"/>
  <c r="A1052" i="2"/>
  <c r="A1053" i="2"/>
  <c r="A1054" i="2"/>
  <c r="A1055" i="2"/>
  <c r="A1056" i="2"/>
  <c r="A1057" i="2"/>
  <c r="A1058" i="2"/>
  <c r="A1059" i="2"/>
  <c r="A1060" i="2"/>
  <c r="A1061" i="2"/>
  <c r="A1062" i="2"/>
  <c r="A1063" i="2"/>
  <c r="A1064" i="2"/>
  <c r="A1065" i="2"/>
  <c r="A1066" i="2"/>
  <c r="A1067" i="2"/>
  <c r="A1068" i="2"/>
  <c r="A1069" i="2"/>
  <c r="A1070" i="2"/>
  <c r="A1071" i="2"/>
  <c r="A1072" i="2"/>
  <c r="A1073" i="2"/>
  <c r="A1074" i="2"/>
  <c r="A1075" i="2"/>
  <c r="A1076" i="2"/>
  <c r="A1077" i="2"/>
  <c r="A1078" i="2"/>
  <c r="A1079" i="2"/>
  <c r="A1080" i="2"/>
  <c r="A1081" i="2"/>
  <c r="A1082" i="2"/>
  <c r="A1083" i="2"/>
  <c r="A1084" i="2"/>
  <c r="A1085" i="2"/>
  <c r="A1086" i="2"/>
  <c r="A1087" i="2"/>
  <c r="A1088" i="2"/>
  <c r="A1089" i="2"/>
  <c r="A1090" i="2"/>
  <c r="A1091" i="2"/>
  <c r="A1092" i="2"/>
  <c r="A1093" i="2"/>
  <c r="A1094" i="2"/>
  <c r="A1095" i="2"/>
  <c r="A1096" i="2"/>
  <c r="A1097" i="2"/>
  <c r="A1098" i="2"/>
  <c r="A1099" i="2"/>
  <c r="A1100" i="2"/>
  <c r="A1101" i="2"/>
  <c r="A1102" i="2"/>
  <c r="A1103" i="2"/>
  <c r="A1104" i="2"/>
  <c r="A1105" i="2"/>
  <c r="A1106" i="2"/>
  <c r="A1107" i="2"/>
  <c r="A1108" i="2"/>
  <c r="A1109" i="2"/>
  <c r="A1110" i="2"/>
  <c r="A1111" i="2"/>
  <c r="A1112" i="2"/>
  <c r="A1113" i="2"/>
  <c r="A1114" i="2"/>
  <c r="A1115" i="2"/>
  <c r="A1116" i="2"/>
  <c r="A1117" i="2"/>
  <c r="A1118" i="2"/>
  <c r="A1119" i="2"/>
  <c r="A1120" i="2"/>
  <c r="A1121" i="2"/>
  <c r="A1122" i="2"/>
  <c r="A1123" i="2"/>
  <c r="A1124" i="2"/>
  <c r="A1125" i="2"/>
  <c r="A1126" i="2"/>
  <c r="A1127" i="2"/>
  <c r="A1128" i="2"/>
  <c r="A1129" i="2"/>
  <c r="A1130" i="2"/>
  <c r="A1131" i="2"/>
  <c r="A1132" i="2"/>
  <c r="A1133" i="2"/>
  <c r="A1134" i="2"/>
  <c r="A1135" i="2"/>
  <c r="A1136" i="2"/>
  <c r="A1137" i="2"/>
  <c r="A1138" i="2"/>
  <c r="A1139" i="2"/>
  <c r="A1140" i="2"/>
  <c r="A1141" i="2"/>
  <c r="A1142" i="2"/>
  <c r="A1143" i="2"/>
  <c r="A1144" i="2"/>
  <c r="A1145" i="2"/>
  <c r="A1146" i="2"/>
  <c r="A1147" i="2"/>
  <c r="A1148" i="2"/>
  <c r="A1149" i="2"/>
  <c r="A1150" i="2"/>
  <c r="A1151" i="2"/>
  <c r="A1152" i="2"/>
  <c r="A1153" i="2"/>
  <c r="A1154" i="2"/>
  <c r="A1155" i="2"/>
  <c r="A1156" i="2"/>
  <c r="A1157" i="2"/>
  <c r="A1158" i="2"/>
  <c r="A1159" i="2"/>
  <c r="A1160" i="2"/>
  <c r="A1161" i="2"/>
  <c r="A1162" i="2"/>
  <c r="A1163" i="2"/>
  <c r="A1164" i="2"/>
  <c r="A1165" i="2"/>
  <c r="A1166" i="2"/>
  <c r="A1167" i="2"/>
  <c r="A1168" i="2"/>
  <c r="A1169" i="2"/>
  <c r="A1170" i="2"/>
  <c r="A1171" i="2"/>
  <c r="A1172" i="2"/>
  <c r="A1173" i="2"/>
  <c r="A1174" i="2"/>
  <c r="A1175" i="2"/>
  <c r="A1176" i="2"/>
  <c r="A1177" i="2"/>
  <c r="A1178" i="2"/>
  <c r="A1179" i="2"/>
  <c r="A1180" i="2"/>
  <c r="A1181" i="2"/>
  <c r="A1182" i="2"/>
  <c r="A1183" i="2"/>
  <c r="A1184" i="2"/>
  <c r="A1185" i="2"/>
  <c r="A1186" i="2"/>
  <c r="A1187" i="2"/>
  <c r="A1188" i="2"/>
  <c r="A1189" i="2"/>
  <c r="A1190" i="2"/>
  <c r="A1191" i="2"/>
  <c r="A1192" i="2"/>
  <c r="A1193" i="2"/>
  <c r="A1194" i="2"/>
  <c r="A1195" i="2"/>
  <c r="A1196" i="2"/>
  <c r="A1197" i="2"/>
  <c r="A1198" i="2"/>
  <c r="A1199" i="2"/>
  <c r="A1200" i="2"/>
  <c r="A1201" i="2"/>
  <c r="A1202" i="2"/>
  <c r="A1203" i="2"/>
  <c r="A1204" i="2"/>
  <c r="A1205" i="2"/>
  <c r="A1206" i="2"/>
  <c r="A1207" i="2"/>
  <c r="A1208" i="2"/>
  <c r="A1209" i="2"/>
  <c r="A1210" i="2"/>
  <c r="A1211" i="2"/>
  <c r="A1212" i="2"/>
  <c r="A1213" i="2"/>
  <c r="A1214" i="2"/>
  <c r="A1215" i="2"/>
  <c r="A1216" i="2"/>
  <c r="A1217" i="2"/>
  <c r="A1218" i="2"/>
  <c r="A1219" i="2"/>
  <c r="A1220" i="2"/>
  <c r="A1221" i="2"/>
  <c r="A1222" i="2"/>
  <c r="A1223" i="2"/>
  <c r="A1224" i="2"/>
  <c r="A1225" i="2"/>
  <c r="A1226" i="2"/>
  <c r="A1227" i="2"/>
  <c r="A1228" i="2"/>
  <c r="A1229" i="2"/>
  <c r="A1230" i="2"/>
  <c r="A1231" i="2"/>
  <c r="A1232" i="2"/>
  <c r="A1233" i="2"/>
  <c r="A1234" i="2"/>
  <c r="A1235" i="2"/>
  <c r="A1236" i="2"/>
  <c r="A1237" i="2"/>
  <c r="A1238" i="2"/>
  <c r="A1239" i="2"/>
  <c r="A1240" i="2"/>
  <c r="A1241" i="2"/>
  <c r="A1242" i="2"/>
  <c r="A1243" i="2"/>
  <c r="A1244" i="2"/>
  <c r="A1245" i="2"/>
  <c r="A1246" i="2"/>
  <c r="A1247" i="2"/>
  <c r="A1248" i="2"/>
  <c r="A1249" i="2"/>
  <c r="A1250" i="2"/>
  <c r="A1251" i="2"/>
  <c r="A1252" i="2"/>
  <c r="A1253" i="2"/>
  <c r="A1254" i="2"/>
  <c r="A1255" i="2"/>
  <c r="A1256" i="2"/>
  <c r="A1257" i="2"/>
  <c r="A1258" i="2"/>
  <c r="A1259" i="2"/>
  <c r="A1260" i="2"/>
  <c r="A1261" i="2"/>
  <c r="A1262" i="2"/>
  <c r="A1263" i="2"/>
  <c r="A1264" i="2"/>
  <c r="A1265" i="2"/>
  <c r="A1266" i="2"/>
  <c r="A1267" i="2"/>
  <c r="A1268" i="2"/>
  <c r="A1269" i="2"/>
  <c r="A1270" i="2"/>
  <c r="A1271" i="2"/>
  <c r="A1272" i="2"/>
  <c r="A1273" i="2"/>
  <c r="A1274" i="2"/>
  <c r="A1275" i="2"/>
  <c r="A1276" i="2"/>
  <c r="A1277" i="2"/>
  <c r="A1278" i="2"/>
  <c r="A1279" i="2"/>
  <c r="A1280" i="2"/>
  <c r="A1281" i="2"/>
  <c r="A1282" i="2"/>
  <c r="A1283" i="2"/>
  <c r="A1284" i="2"/>
  <c r="A1285" i="2"/>
  <c r="A1286" i="2"/>
  <c r="A1287" i="2"/>
  <c r="A1288" i="2"/>
  <c r="A1289" i="2"/>
  <c r="A1290" i="2"/>
  <c r="A1291" i="2"/>
  <c r="A1292" i="2"/>
  <c r="A1293" i="2"/>
  <c r="A1294" i="2"/>
  <c r="A1295" i="2"/>
  <c r="A1296" i="2"/>
  <c r="A1297" i="2"/>
  <c r="A1298" i="2"/>
  <c r="A1299" i="2"/>
  <c r="A1300" i="2"/>
  <c r="A1301" i="2"/>
  <c r="A1302" i="2"/>
  <c r="A1303" i="2"/>
  <c r="A1304" i="2"/>
  <c r="A1305" i="2"/>
  <c r="A1306" i="2"/>
  <c r="A1307" i="2"/>
  <c r="A1308" i="2"/>
  <c r="A1309" i="2"/>
  <c r="A1310" i="2"/>
  <c r="A1311" i="2"/>
  <c r="A1312" i="2"/>
  <c r="A1313" i="2"/>
  <c r="A1314" i="2"/>
  <c r="A1315" i="2"/>
  <c r="A1316" i="2"/>
  <c r="A1317" i="2"/>
  <c r="A1318" i="2"/>
  <c r="A1319" i="2"/>
  <c r="A1320" i="2"/>
  <c r="A1321" i="2"/>
  <c r="A1322" i="2"/>
  <c r="A1323" i="2"/>
  <c r="A1324" i="2"/>
  <c r="A1325" i="2"/>
  <c r="A1326" i="2"/>
  <c r="A1327" i="2"/>
  <c r="A1328" i="2"/>
  <c r="A1329" i="2"/>
  <c r="A1330" i="2"/>
  <c r="A1331" i="2"/>
  <c r="A1332" i="2"/>
  <c r="A1333" i="2"/>
  <c r="A1334" i="2"/>
  <c r="A1335" i="2"/>
  <c r="A1336" i="2"/>
  <c r="A1337" i="2"/>
  <c r="A1338" i="2"/>
  <c r="A1339" i="2"/>
  <c r="A1340" i="2"/>
  <c r="A1341" i="2"/>
  <c r="A1342" i="2"/>
  <c r="A1343" i="2"/>
  <c r="A1344" i="2"/>
  <c r="A1345" i="2"/>
  <c r="A1346" i="2"/>
  <c r="A1347" i="2"/>
  <c r="A1348" i="2"/>
  <c r="A1349" i="2"/>
  <c r="A1350" i="2"/>
  <c r="A1351" i="2"/>
  <c r="A1352" i="2"/>
  <c r="A1353" i="2"/>
  <c r="A1354" i="2"/>
  <c r="A1355" i="2"/>
  <c r="A1356" i="2"/>
  <c r="A1357" i="2"/>
  <c r="A1358" i="2"/>
  <c r="A1359" i="2"/>
  <c r="A1360" i="2"/>
  <c r="A1361" i="2"/>
  <c r="A1362" i="2"/>
  <c r="A1363" i="2"/>
  <c r="A1364" i="2"/>
  <c r="A1365" i="2"/>
  <c r="A1366" i="2"/>
  <c r="A1367" i="2"/>
  <c r="A1368" i="2"/>
  <c r="A1369" i="2"/>
  <c r="A1370" i="2"/>
  <c r="A1371" i="2"/>
  <c r="A1372" i="2"/>
  <c r="A1373" i="2"/>
  <c r="A1374" i="2"/>
  <c r="A1375" i="2"/>
  <c r="A1376" i="2"/>
  <c r="A1377" i="2"/>
  <c r="A1378" i="2"/>
  <c r="A1379" i="2"/>
  <c r="A1380" i="2"/>
  <c r="A1381" i="2"/>
  <c r="A1382" i="2"/>
  <c r="A1383" i="2"/>
  <c r="A1384" i="2"/>
  <c r="A1385" i="2"/>
  <c r="A1386" i="2"/>
  <c r="A1387" i="2"/>
  <c r="A1388" i="2"/>
  <c r="A1389" i="2"/>
  <c r="A1390" i="2"/>
  <c r="A1391" i="2"/>
  <c r="A1392" i="2"/>
  <c r="A1393" i="2"/>
  <c r="A1394" i="2"/>
  <c r="A1395" i="2"/>
  <c r="A1396" i="2"/>
  <c r="A1397" i="2"/>
  <c r="A1398" i="2"/>
  <c r="A1399" i="2"/>
  <c r="A1400" i="2"/>
  <c r="A1401" i="2"/>
  <c r="A1402" i="2"/>
  <c r="A1403" i="2"/>
  <c r="A1404" i="2"/>
  <c r="A1405" i="2"/>
  <c r="A1406" i="2"/>
  <c r="A1407" i="2"/>
  <c r="A1408" i="2"/>
  <c r="A1409" i="2"/>
  <c r="A1410" i="2"/>
  <c r="A1411" i="2"/>
  <c r="A1412" i="2"/>
  <c r="A1413" i="2"/>
  <c r="A1414" i="2"/>
  <c r="A1415" i="2"/>
  <c r="A1416" i="2"/>
  <c r="A1417" i="2"/>
  <c r="A1418" i="2"/>
  <c r="A1419" i="2"/>
  <c r="A1420" i="2"/>
  <c r="A1421" i="2"/>
  <c r="A1422" i="2"/>
  <c r="A1423" i="2"/>
  <c r="A1424" i="2"/>
  <c r="A1425" i="2"/>
  <c r="A1426" i="2"/>
  <c r="A1427" i="2"/>
  <c r="A1428" i="2"/>
  <c r="A1429" i="2"/>
  <c r="A1430" i="2"/>
  <c r="A1431" i="2"/>
  <c r="A1432" i="2"/>
  <c r="A1433" i="2"/>
  <c r="A1434" i="2"/>
  <c r="A1435" i="2"/>
  <c r="A1436" i="2"/>
  <c r="A1437" i="2"/>
  <c r="A1438" i="2"/>
  <c r="A1439" i="2"/>
  <c r="A1440" i="2"/>
  <c r="A1441" i="2"/>
  <c r="A1442" i="2"/>
  <c r="A1443" i="2"/>
  <c r="A1444" i="2"/>
  <c r="A1445" i="2"/>
  <c r="A1446" i="2"/>
  <c r="A1447" i="2"/>
  <c r="A1448" i="2"/>
  <c r="A1449" i="2"/>
  <c r="A1450" i="2"/>
  <c r="A1451" i="2"/>
  <c r="A1452" i="2"/>
  <c r="A1453" i="2"/>
  <c r="A1454" i="2"/>
  <c r="A1455" i="2"/>
  <c r="A1456" i="2"/>
  <c r="A1457" i="2"/>
  <c r="A1458" i="2"/>
  <c r="A1459" i="2"/>
  <c r="A1460" i="2"/>
  <c r="A1461" i="2"/>
  <c r="A1462" i="2"/>
  <c r="A1463" i="2"/>
  <c r="A1464" i="2"/>
  <c r="A1465" i="2"/>
  <c r="A1466" i="2"/>
  <c r="A1467" i="2"/>
  <c r="A1468" i="2"/>
  <c r="A1469" i="2"/>
  <c r="A1470" i="2"/>
  <c r="A1471" i="2"/>
  <c r="A1472" i="2"/>
  <c r="A1473" i="2"/>
  <c r="A1474" i="2"/>
  <c r="A1475" i="2"/>
  <c r="A1476" i="2"/>
  <c r="A1477" i="2"/>
  <c r="A1478" i="2"/>
  <c r="A1479" i="2"/>
  <c r="A1480" i="2"/>
  <c r="A1481" i="2"/>
  <c r="A1482" i="2"/>
  <c r="A1483" i="2"/>
  <c r="A1484" i="2"/>
  <c r="A1485" i="2"/>
  <c r="A1486" i="2"/>
  <c r="A1487" i="2"/>
  <c r="A1488" i="2"/>
  <c r="A1489" i="2"/>
  <c r="A1490" i="2"/>
  <c r="A1491" i="2"/>
  <c r="A1492" i="2"/>
  <c r="A1493" i="2"/>
  <c r="A1494" i="2"/>
  <c r="A1495" i="2"/>
  <c r="A1496" i="2"/>
  <c r="A1497" i="2"/>
  <c r="A1498" i="2"/>
  <c r="A1499" i="2"/>
  <c r="A1500" i="2"/>
  <c r="A1501" i="2"/>
  <c r="A1502" i="2"/>
  <c r="A1503" i="2"/>
  <c r="A1504" i="2"/>
  <c r="A1505" i="2"/>
  <c r="A1506" i="2"/>
  <c r="A1507" i="2"/>
  <c r="A1508" i="2"/>
  <c r="A1509" i="2"/>
  <c r="A1510" i="2"/>
  <c r="A1511" i="2"/>
  <c r="A1512" i="2"/>
  <c r="A1513" i="2"/>
  <c r="A1514" i="2"/>
  <c r="A1515" i="2"/>
  <c r="A1516" i="2"/>
  <c r="A1517" i="2"/>
  <c r="A1518" i="2"/>
  <c r="A1519" i="2"/>
  <c r="A1520" i="2"/>
  <c r="A1521" i="2"/>
  <c r="A1522" i="2"/>
  <c r="A1523" i="2"/>
  <c r="A1524" i="2"/>
  <c r="A1525" i="2"/>
  <c r="A1526" i="2"/>
  <c r="A1527" i="2"/>
  <c r="A1528" i="2"/>
  <c r="A1529" i="2"/>
  <c r="A1530" i="2"/>
  <c r="A1531" i="2"/>
  <c r="A1532" i="2"/>
  <c r="A1533" i="2"/>
  <c r="A1534" i="2"/>
  <c r="A1535" i="2"/>
  <c r="A1536" i="2"/>
  <c r="A1537" i="2"/>
  <c r="A1538" i="2"/>
  <c r="A1539" i="2"/>
  <c r="A1540" i="2"/>
  <c r="A1541" i="2"/>
  <c r="A1542" i="2"/>
  <c r="A1543" i="2"/>
  <c r="A1544" i="2"/>
  <c r="A1545" i="2"/>
  <c r="A1546" i="2"/>
  <c r="A1547" i="2"/>
  <c r="A1548" i="2"/>
  <c r="A1549" i="2"/>
  <c r="A1550" i="2"/>
  <c r="A1551" i="2"/>
  <c r="A1552" i="2"/>
  <c r="A1553" i="2"/>
  <c r="A1554" i="2"/>
  <c r="A1555" i="2"/>
  <c r="A1556" i="2"/>
  <c r="A1557" i="2"/>
  <c r="A1558" i="2"/>
  <c r="A1559" i="2"/>
  <c r="A1560" i="2"/>
  <c r="A1561" i="2"/>
  <c r="A1562" i="2"/>
  <c r="A1563" i="2"/>
  <c r="A1564" i="2"/>
  <c r="A1565" i="2"/>
  <c r="A1566" i="2"/>
  <c r="A1567" i="2"/>
  <c r="A1568" i="2"/>
  <c r="A1569" i="2"/>
  <c r="A1570" i="2"/>
  <c r="A1571" i="2"/>
  <c r="A1572" i="2"/>
  <c r="A1573" i="2"/>
  <c r="A1574" i="2"/>
  <c r="A1575" i="2"/>
  <c r="A1576" i="2"/>
  <c r="A1577" i="2"/>
  <c r="A1578" i="2"/>
  <c r="A1579" i="2"/>
  <c r="A1580" i="2"/>
  <c r="A1581" i="2"/>
  <c r="A1582" i="2"/>
  <c r="A1583" i="2"/>
  <c r="A1584" i="2"/>
  <c r="A1585" i="2"/>
  <c r="A1586" i="2"/>
  <c r="A1587" i="2"/>
  <c r="A1588" i="2"/>
  <c r="A1589" i="2"/>
  <c r="A1590" i="2"/>
  <c r="A1591" i="2"/>
  <c r="A1592" i="2"/>
  <c r="A1593" i="2"/>
  <c r="A1594" i="2"/>
  <c r="A1595" i="2"/>
  <c r="A1596" i="2"/>
  <c r="A1597" i="2"/>
  <c r="A1598" i="2"/>
  <c r="A1599" i="2"/>
  <c r="A1600" i="2"/>
  <c r="A1601" i="2"/>
  <c r="A1602" i="2"/>
  <c r="A1603" i="2"/>
  <c r="A1604" i="2"/>
  <c r="A1605" i="2"/>
  <c r="A1606" i="2"/>
  <c r="A1607" i="2"/>
  <c r="A1608" i="2"/>
  <c r="A1609" i="2"/>
  <c r="A1610" i="2"/>
  <c r="A1611" i="2"/>
  <c r="A1612" i="2"/>
  <c r="A1613" i="2"/>
  <c r="A1614" i="2"/>
  <c r="A1615" i="2"/>
  <c r="A1616" i="2"/>
  <c r="A1617" i="2"/>
  <c r="A1618" i="2"/>
  <c r="A1619" i="2"/>
  <c r="A1620" i="2"/>
  <c r="A1621" i="2"/>
  <c r="A1622" i="2"/>
  <c r="A1623" i="2"/>
  <c r="A1624" i="2"/>
  <c r="A1625" i="2"/>
  <c r="A1626" i="2"/>
  <c r="A1627" i="2"/>
  <c r="A1628" i="2"/>
  <c r="A1629" i="2"/>
  <c r="A1630" i="2"/>
  <c r="A1631" i="2"/>
  <c r="A1632" i="2"/>
  <c r="A1633" i="2"/>
  <c r="A1634" i="2"/>
  <c r="A1635" i="2"/>
  <c r="A1636" i="2"/>
  <c r="A1637" i="2"/>
  <c r="A1638" i="2"/>
  <c r="A1639" i="2"/>
  <c r="A1640" i="2"/>
  <c r="A1641" i="2"/>
  <c r="A1642" i="2"/>
  <c r="A1643" i="2"/>
  <c r="A1644" i="2"/>
  <c r="A1645" i="2"/>
  <c r="A1646" i="2"/>
  <c r="A1647" i="2"/>
  <c r="A1648" i="2"/>
  <c r="A1649" i="2"/>
  <c r="A1650" i="2"/>
  <c r="A1651" i="2"/>
  <c r="A1652" i="2"/>
  <c r="A1653" i="2"/>
  <c r="A1654" i="2"/>
  <c r="A1655" i="2"/>
  <c r="A1656" i="2"/>
  <c r="A1657" i="2"/>
  <c r="A1658" i="2"/>
  <c r="A1659" i="2"/>
  <c r="A1660" i="2"/>
  <c r="A1661" i="2"/>
  <c r="A1662" i="2"/>
  <c r="A1663" i="2"/>
  <c r="A1664" i="2"/>
  <c r="A1665" i="2"/>
  <c r="A1666" i="2"/>
  <c r="A1667" i="2"/>
  <c r="A1668" i="2"/>
  <c r="A1669" i="2"/>
  <c r="A1670" i="2"/>
  <c r="A1671" i="2"/>
  <c r="A1672" i="2"/>
  <c r="A1673" i="2"/>
  <c r="A1674" i="2"/>
  <c r="A1675" i="2"/>
  <c r="A1676" i="2"/>
  <c r="A1677" i="2"/>
  <c r="A1678" i="2"/>
  <c r="A1679" i="2"/>
  <c r="A1680" i="2"/>
  <c r="A1681" i="2"/>
  <c r="A1682" i="2"/>
  <c r="A1683" i="2"/>
  <c r="A1684" i="2"/>
  <c r="A1685" i="2"/>
  <c r="A1686" i="2"/>
  <c r="A1687" i="2"/>
  <c r="A1688" i="2"/>
  <c r="A1689" i="2"/>
  <c r="A1690" i="2"/>
  <c r="A1691" i="2"/>
  <c r="A1692" i="2"/>
  <c r="A1693" i="2"/>
  <c r="A1694" i="2"/>
  <c r="A1695" i="2"/>
  <c r="A1696" i="2"/>
  <c r="A1697" i="2"/>
  <c r="A1698" i="2"/>
  <c r="A1699" i="2"/>
  <c r="A1700" i="2"/>
  <c r="A1701" i="2"/>
  <c r="A1702" i="2"/>
  <c r="A1703" i="2"/>
  <c r="A1704" i="2"/>
  <c r="A1705" i="2"/>
  <c r="A1706" i="2"/>
  <c r="A1707" i="2"/>
  <c r="A1708" i="2"/>
  <c r="A1709" i="2"/>
  <c r="A1710" i="2"/>
  <c r="A1711" i="2"/>
  <c r="A1712" i="2"/>
  <c r="A1713" i="2"/>
  <c r="A1714" i="2"/>
  <c r="A1715" i="2"/>
  <c r="A1716" i="2"/>
  <c r="A1717" i="2"/>
  <c r="A1718" i="2"/>
  <c r="A1719" i="2"/>
  <c r="A1720" i="2"/>
  <c r="A1721" i="2"/>
  <c r="A1722" i="2"/>
  <c r="A1723" i="2"/>
  <c r="A1724" i="2"/>
  <c r="A1725" i="2"/>
  <c r="A1726" i="2"/>
  <c r="A1727" i="2"/>
  <c r="A1728" i="2"/>
  <c r="A1729" i="2"/>
  <c r="A1730" i="2"/>
  <c r="A1731" i="2"/>
  <c r="A1732" i="2"/>
  <c r="A1733" i="2"/>
  <c r="A1734" i="2"/>
  <c r="A1735" i="2"/>
  <c r="A1736" i="2"/>
  <c r="A1737" i="2"/>
  <c r="A1738" i="2"/>
  <c r="A1739" i="2"/>
  <c r="A1740" i="2"/>
  <c r="A1741" i="2"/>
  <c r="A1742" i="2"/>
  <c r="A1743" i="2"/>
  <c r="A1744" i="2"/>
  <c r="A1745" i="2"/>
  <c r="A1746" i="2"/>
  <c r="A1747" i="2"/>
  <c r="A1748" i="2"/>
  <c r="A1749" i="2"/>
  <c r="A1750" i="2"/>
  <c r="A1751" i="2"/>
  <c r="A1752" i="2"/>
  <c r="A1753" i="2"/>
  <c r="A1754" i="2"/>
  <c r="A1755" i="2"/>
  <c r="A1756" i="2"/>
  <c r="A1757" i="2"/>
  <c r="A1758" i="2"/>
  <c r="A1759" i="2"/>
  <c r="A1760" i="2"/>
  <c r="A1761" i="2"/>
  <c r="A1762" i="2"/>
  <c r="A1763" i="2"/>
  <c r="A1764" i="2"/>
  <c r="A1765" i="2"/>
  <c r="A1766" i="2"/>
  <c r="A1767" i="2"/>
  <c r="A1768" i="2"/>
  <c r="A1769" i="2"/>
  <c r="A1770" i="2"/>
  <c r="A1771" i="2"/>
  <c r="A1772" i="2"/>
  <c r="A1773" i="2"/>
  <c r="A1774" i="2"/>
  <c r="A1775" i="2"/>
  <c r="A1776" i="2"/>
  <c r="A1777" i="2"/>
  <c r="A1778" i="2"/>
  <c r="A1779" i="2"/>
  <c r="A1780" i="2"/>
  <c r="A1781" i="2"/>
  <c r="A1782" i="2"/>
  <c r="A1783" i="2"/>
  <c r="A1784" i="2"/>
  <c r="A1785" i="2"/>
  <c r="A1786" i="2"/>
  <c r="A1787" i="2"/>
  <c r="A1788" i="2"/>
  <c r="A1789" i="2"/>
  <c r="A1790" i="2"/>
  <c r="A1791" i="2"/>
  <c r="A1792" i="2"/>
  <c r="A1793" i="2"/>
  <c r="A1794" i="2"/>
  <c r="A1795" i="2"/>
  <c r="A1796" i="2"/>
  <c r="A1797" i="2"/>
  <c r="A1798" i="2"/>
  <c r="A1799" i="2"/>
  <c r="A1800" i="2"/>
  <c r="A1801" i="2"/>
  <c r="A1802" i="2"/>
  <c r="A1803" i="2"/>
  <c r="A1804" i="2"/>
  <c r="A1805" i="2"/>
  <c r="A1806" i="2"/>
  <c r="A1807" i="2"/>
  <c r="A1808" i="2"/>
  <c r="A1809" i="2"/>
  <c r="A1810" i="2"/>
  <c r="A1811" i="2"/>
  <c r="A1812" i="2"/>
  <c r="A1813" i="2"/>
  <c r="A1814" i="2"/>
  <c r="A1815" i="2"/>
  <c r="A1816" i="2"/>
  <c r="A1817" i="2"/>
  <c r="A1818" i="2"/>
  <c r="A1819" i="2"/>
  <c r="A1820" i="2"/>
  <c r="A1821" i="2"/>
  <c r="A1822" i="2"/>
  <c r="A1823" i="2"/>
  <c r="A1824" i="2"/>
  <c r="A1825" i="2"/>
  <c r="A1826" i="2"/>
  <c r="A1827" i="2"/>
  <c r="A1828" i="2"/>
  <c r="A1829" i="2"/>
  <c r="A1830" i="2"/>
  <c r="A1831" i="2"/>
  <c r="A1832" i="2"/>
  <c r="A1833" i="2"/>
  <c r="A1834" i="2"/>
  <c r="A1835" i="2"/>
  <c r="A1836" i="2"/>
  <c r="A1837" i="2"/>
  <c r="A1838" i="2"/>
  <c r="A1839" i="2"/>
  <c r="A1840" i="2"/>
  <c r="A1841" i="2"/>
  <c r="A1842" i="2"/>
  <c r="A1843" i="2"/>
  <c r="A1844" i="2"/>
  <c r="A1845" i="2"/>
  <c r="A1846" i="2"/>
  <c r="A1847" i="2"/>
  <c r="A1848" i="2"/>
  <c r="A1849" i="2"/>
  <c r="A1850" i="2"/>
  <c r="A1851" i="2"/>
  <c r="A1852" i="2"/>
  <c r="A1853" i="2"/>
  <c r="A1854" i="2"/>
  <c r="A1855" i="2"/>
  <c r="A1856" i="2"/>
  <c r="A1857" i="2"/>
  <c r="A1858" i="2"/>
  <c r="A1859" i="2"/>
  <c r="A1860" i="2"/>
  <c r="A1861" i="2"/>
  <c r="A1862" i="2"/>
  <c r="A1863" i="2"/>
  <c r="A1864" i="2"/>
  <c r="A1865" i="2"/>
  <c r="A1866" i="2"/>
  <c r="A1867" i="2"/>
  <c r="A1868" i="2"/>
  <c r="A1869" i="2"/>
  <c r="A1870" i="2"/>
  <c r="A1871" i="2"/>
  <c r="A1872" i="2"/>
  <c r="A1873" i="2"/>
  <c r="A1874" i="2"/>
  <c r="A1875" i="2"/>
  <c r="A1876" i="2"/>
  <c r="A1877" i="2"/>
  <c r="A1878" i="2"/>
  <c r="A1879" i="2"/>
  <c r="A1880" i="2"/>
  <c r="A1881" i="2"/>
  <c r="A1882" i="2"/>
  <c r="A1883" i="2"/>
  <c r="A48" i="2"/>
  <c r="G42" i="1"/>
  <c r="B4" i="6" s="1"/>
  <c r="D79" i="12"/>
  <c r="F79" i="12" s="1"/>
  <c r="G75" i="12"/>
  <c r="D77" i="12"/>
  <c r="F77" i="12"/>
  <c r="M82" i="12"/>
  <c r="K82" i="12"/>
  <c r="J82" i="12"/>
  <c r="I82" i="12"/>
  <c r="H82" i="12"/>
  <c r="G82" i="12"/>
  <c r="F82" i="12"/>
  <c r="E82" i="12"/>
  <c r="D82" i="12"/>
  <c r="J61" i="12"/>
  <c r="J63" i="12" s="1"/>
  <c r="S20" i="12"/>
  <c r="S19" i="12"/>
  <c r="S18" i="12"/>
  <c r="K22" i="12"/>
  <c r="S17" i="12"/>
  <c r="G44" i="1"/>
  <c r="B10" i="6" s="1"/>
  <c r="B26" i="11"/>
  <c r="C26" i="11" s="1"/>
  <c r="B25" i="11"/>
  <c r="G4" i="11"/>
  <c r="Z4" i="11" s="1"/>
  <c r="AA4" i="11" s="1"/>
  <c r="G3" i="11"/>
  <c r="Z13" i="11" s="1"/>
  <c r="AA13" i="11" s="1"/>
  <c r="B37" i="11"/>
  <c r="B36" i="11"/>
  <c r="B4" i="11"/>
  <c r="B3" i="11"/>
  <c r="C3" i="11"/>
  <c r="G2" i="11"/>
  <c r="G12" i="11" s="1"/>
  <c r="E660" i="10"/>
  <c r="L1571" i="10"/>
  <c r="L1877" i="10" s="1"/>
  <c r="K1571" i="10"/>
  <c r="K1877" i="10"/>
  <c r="J1571" i="10"/>
  <c r="J1877" i="10" s="1"/>
  <c r="I1571" i="10"/>
  <c r="H1571" i="10"/>
  <c r="H1877" i="10" s="1"/>
  <c r="G1571" i="10"/>
  <c r="F1571" i="10"/>
  <c r="F1877" i="10"/>
  <c r="E1571" i="10"/>
  <c r="E1877" i="10" s="1"/>
  <c r="L1569" i="10"/>
  <c r="L1875" i="10"/>
  <c r="K1569" i="10"/>
  <c r="K1875" i="10" s="1"/>
  <c r="J1569" i="10"/>
  <c r="J1875" i="10"/>
  <c r="I1569" i="10"/>
  <c r="I1875" i="10" s="1"/>
  <c r="H1569" i="10"/>
  <c r="H1875" i="10"/>
  <c r="G1569" i="10"/>
  <c r="G1875" i="10" s="1"/>
  <c r="F1569" i="10"/>
  <c r="F1875" i="10"/>
  <c r="E1569" i="10"/>
  <c r="E1875" i="10" s="1"/>
  <c r="L1567" i="10"/>
  <c r="K1567" i="10"/>
  <c r="J1567" i="10"/>
  <c r="I1567" i="10"/>
  <c r="H1567" i="10"/>
  <c r="G1567" i="10"/>
  <c r="G1261" i="10"/>
  <c r="F1567" i="10"/>
  <c r="E1567" i="10"/>
  <c r="L1565" i="10"/>
  <c r="K1565" i="10"/>
  <c r="J1565" i="10"/>
  <c r="I1565" i="10"/>
  <c r="H1565" i="10"/>
  <c r="G1565" i="10"/>
  <c r="G1259" i="10" s="1"/>
  <c r="F1565" i="10"/>
  <c r="E1565" i="10"/>
  <c r="E1259" i="10"/>
  <c r="L1563" i="10"/>
  <c r="K1563" i="10"/>
  <c r="J1563" i="10"/>
  <c r="I1563" i="10"/>
  <c r="I1257" i="10" s="1"/>
  <c r="H1563" i="10"/>
  <c r="H1257" i="10"/>
  <c r="G1563" i="10"/>
  <c r="F1563" i="10"/>
  <c r="F1257" i="10" s="1"/>
  <c r="E1563" i="10"/>
  <c r="L1561" i="10"/>
  <c r="K1561" i="10"/>
  <c r="J1561" i="10"/>
  <c r="I1561" i="10"/>
  <c r="I1255" i="10" s="1"/>
  <c r="H1561" i="10"/>
  <c r="G1561" i="10"/>
  <c r="F1561" i="10"/>
  <c r="E1561" i="10"/>
  <c r="L1559" i="10"/>
  <c r="K1559" i="10"/>
  <c r="J1559" i="10"/>
  <c r="J1253" i="10" s="1"/>
  <c r="I1559" i="10"/>
  <c r="H1559" i="10"/>
  <c r="G1559" i="10"/>
  <c r="F1559" i="10"/>
  <c r="F1253" i="10" s="1"/>
  <c r="E1559" i="10"/>
  <c r="L1557" i="10"/>
  <c r="K1557" i="10"/>
  <c r="J1557" i="10"/>
  <c r="I1557" i="10"/>
  <c r="H1557" i="10"/>
  <c r="G1557" i="10"/>
  <c r="G1251" i="10" s="1"/>
  <c r="F1557" i="10"/>
  <c r="F1251" i="10" s="1"/>
  <c r="E1557" i="10"/>
  <c r="L1555" i="10"/>
  <c r="K1555" i="10"/>
  <c r="J1555" i="10"/>
  <c r="J1249" i="10" s="1"/>
  <c r="I1555" i="10"/>
  <c r="I1249" i="10"/>
  <c r="H1555" i="10"/>
  <c r="G1555" i="10"/>
  <c r="F1555" i="10"/>
  <c r="E1555" i="10"/>
  <c r="L1553" i="10"/>
  <c r="K1553" i="10"/>
  <c r="K1247" i="10"/>
  <c r="K1859" i="10"/>
  <c r="J1553" i="10"/>
  <c r="I1553" i="10"/>
  <c r="H1553" i="10"/>
  <c r="H1247" i="10"/>
  <c r="G1553" i="10"/>
  <c r="F1553" i="10"/>
  <c r="E1553" i="10"/>
  <c r="L1551" i="10"/>
  <c r="K1551" i="10"/>
  <c r="K1245" i="10" s="1"/>
  <c r="J1551" i="10"/>
  <c r="J1245" i="10"/>
  <c r="I1551" i="10"/>
  <c r="H1551" i="10"/>
  <c r="G1551" i="10"/>
  <c r="F1551" i="10"/>
  <c r="E1551" i="10"/>
  <c r="E1245" i="10" s="1"/>
  <c r="L1549" i="10"/>
  <c r="L1243" i="10"/>
  <c r="L1855" i="10" s="1"/>
  <c r="K1549" i="10"/>
  <c r="J1549" i="10"/>
  <c r="J1243" i="10"/>
  <c r="I1549" i="10"/>
  <c r="I1243" i="10" s="1"/>
  <c r="H1549" i="10"/>
  <c r="G1549" i="10"/>
  <c r="G1243" i="10"/>
  <c r="G1855" i="10" s="1"/>
  <c r="F1549" i="10"/>
  <c r="E1549" i="10"/>
  <c r="L1547" i="10"/>
  <c r="K1547" i="10"/>
  <c r="K1241" i="10" s="1"/>
  <c r="J1547" i="10"/>
  <c r="I1547" i="10"/>
  <c r="I1241" i="10" s="1"/>
  <c r="H1547" i="10"/>
  <c r="H1241" i="10"/>
  <c r="G1547" i="10"/>
  <c r="F1547" i="10"/>
  <c r="E1547" i="10"/>
  <c r="L1537" i="10"/>
  <c r="L1843" i="10"/>
  <c r="K1537" i="10"/>
  <c r="K1843" i="10" s="1"/>
  <c r="J1537" i="10"/>
  <c r="I1537" i="10"/>
  <c r="H1537" i="10"/>
  <c r="H1843" i="10" s="1"/>
  <c r="G1537" i="10"/>
  <c r="G1843" i="10"/>
  <c r="F1537" i="10"/>
  <c r="F1843" i="10" s="1"/>
  <c r="E1537" i="10"/>
  <c r="E1843" i="10"/>
  <c r="L1535" i="10"/>
  <c r="L1841" i="10" s="1"/>
  <c r="K1535" i="10"/>
  <c r="K1841" i="10"/>
  <c r="J1535" i="10"/>
  <c r="J1841" i="10" s="1"/>
  <c r="I1535" i="10"/>
  <c r="H1535" i="10"/>
  <c r="H1841" i="10"/>
  <c r="G1535" i="10"/>
  <c r="F1535" i="10"/>
  <c r="E1535" i="10"/>
  <c r="L1533" i="10"/>
  <c r="K1533" i="10"/>
  <c r="J1533" i="10"/>
  <c r="J1227" i="10"/>
  <c r="I1533" i="10"/>
  <c r="I1227" i="10" s="1"/>
  <c r="H1533" i="10"/>
  <c r="G1533" i="10"/>
  <c r="F1533" i="10"/>
  <c r="F1227" i="10"/>
  <c r="E1533" i="10"/>
  <c r="L1531" i="10"/>
  <c r="L1225" i="10"/>
  <c r="K1531" i="10"/>
  <c r="K1225" i="10" s="1"/>
  <c r="J1531" i="10"/>
  <c r="I1531" i="10"/>
  <c r="H1531" i="10"/>
  <c r="G1531" i="10"/>
  <c r="F1531" i="10"/>
  <c r="F1225" i="10"/>
  <c r="E1531" i="10"/>
  <c r="L1529" i="10"/>
  <c r="K1529" i="10"/>
  <c r="K1223" i="10"/>
  <c r="J1529" i="10"/>
  <c r="I1529" i="10"/>
  <c r="H1529" i="10"/>
  <c r="H1223" i="10" s="1"/>
  <c r="G1529" i="10"/>
  <c r="F1529" i="10"/>
  <c r="E1529" i="10"/>
  <c r="L1527" i="10"/>
  <c r="K1527" i="10"/>
  <c r="K1221" i="10" s="1"/>
  <c r="J1527" i="10"/>
  <c r="I1527" i="10"/>
  <c r="H1527" i="10"/>
  <c r="G1527" i="10"/>
  <c r="F1527" i="10"/>
  <c r="E1527" i="10"/>
  <c r="L1525" i="10"/>
  <c r="K1525" i="10"/>
  <c r="J1525" i="10"/>
  <c r="I1525" i="10"/>
  <c r="H1525" i="10"/>
  <c r="G1525" i="10"/>
  <c r="F1525" i="10"/>
  <c r="E1525" i="10"/>
  <c r="L1523" i="10"/>
  <c r="K1523" i="10"/>
  <c r="J1523" i="10"/>
  <c r="J1217" i="10" s="1"/>
  <c r="J1829" i="10" s="1"/>
  <c r="I1523" i="10"/>
  <c r="H1523" i="10"/>
  <c r="G1523" i="10"/>
  <c r="F1523" i="10"/>
  <c r="E1523" i="10"/>
  <c r="L1521" i="10"/>
  <c r="K1521" i="10"/>
  <c r="J1521" i="10"/>
  <c r="I1521" i="10"/>
  <c r="H1521" i="10"/>
  <c r="G1521" i="10"/>
  <c r="F1521" i="10"/>
  <c r="E1521" i="10"/>
  <c r="L1519" i="10"/>
  <c r="K1519" i="10"/>
  <c r="J1519" i="10"/>
  <c r="I1519" i="10"/>
  <c r="H1519" i="10"/>
  <c r="G1519" i="10"/>
  <c r="F1519" i="10"/>
  <c r="F1213" i="10"/>
  <c r="E1519" i="10"/>
  <c r="E1213" i="10" s="1"/>
  <c r="L1517" i="10"/>
  <c r="K1517" i="10"/>
  <c r="J1517" i="10"/>
  <c r="I1517" i="10"/>
  <c r="H1517" i="10"/>
  <c r="G1517" i="10"/>
  <c r="F1517" i="10"/>
  <c r="F1211" i="10" s="1"/>
  <c r="E1517" i="10"/>
  <c r="E1211" i="10"/>
  <c r="L1515" i="10"/>
  <c r="K1515" i="10"/>
  <c r="K1209" i="10"/>
  <c r="J1515" i="10"/>
  <c r="I1515" i="10"/>
  <c r="I1209" i="10" s="1"/>
  <c r="I1821" i="10"/>
  <c r="H1515" i="10"/>
  <c r="G1515" i="10"/>
  <c r="G1209" i="10" s="1"/>
  <c r="G1821" i="10" s="1"/>
  <c r="F1515" i="10"/>
  <c r="F1209" i="10" s="1"/>
  <c r="E1515" i="10"/>
  <c r="L1513" i="10"/>
  <c r="L1207" i="10"/>
  <c r="K1513" i="10"/>
  <c r="J1513" i="10"/>
  <c r="I1513" i="10"/>
  <c r="I1207" i="10"/>
  <c r="I1819" i="10"/>
  <c r="H1513" i="10"/>
  <c r="G1513" i="10"/>
  <c r="G1207" i="10"/>
  <c r="G1819" i="10" s="1"/>
  <c r="F1513" i="10"/>
  <c r="E1513" i="10"/>
  <c r="L1503" i="10"/>
  <c r="L1809" i="10"/>
  <c r="K1503" i="10"/>
  <c r="K1809" i="10" s="1"/>
  <c r="J1503" i="10"/>
  <c r="J1809" i="10" s="1"/>
  <c r="I1503" i="10"/>
  <c r="I1809" i="10" s="1"/>
  <c r="H1503" i="10"/>
  <c r="H1809" i="10"/>
  <c r="G1503" i="10"/>
  <c r="G1809" i="10" s="1"/>
  <c r="F1503" i="10"/>
  <c r="F1809" i="10"/>
  <c r="E1503" i="10"/>
  <c r="E1809" i="10" s="1"/>
  <c r="L1501" i="10"/>
  <c r="L1807" i="10"/>
  <c r="K1501" i="10"/>
  <c r="J1501" i="10"/>
  <c r="J1807" i="10"/>
  <c r="I1501" i="10"/>
  <c r="H1501" i="10"/>
  <c r="H1807" i="10" s="1"/>
  <c r="G1501" i="10"/>
  <c r="G1807" i="10" s="1"/>
  <c r="F1501" i="10"/>
  <c r="E1501" i="10"/>
  <c r="E1807" i="10"/>
  <c r="L1499" i="10"/>
  <c r="K1499" i="10"/>
  <c r="J1499" i="10"/>
  <c r="I1499" i="10"/>
  <c r="H1499" i="10"/>
  <c r="G1499" i="10"/>
  <c r="F1499" i="10"/>
  <c r="F1193" i="10"/>
  <c r="F1805" i="10" s="1"/>
  <c r="E1499" i="10"/>
  <c r="L1497" i="10"/>
  <c r="K1497" i="10"/>
  <c r="J1497" i="10"/>
  <c r="J1191" i="10" s="1"/>
  <c r="I1497" i="10"/>
  <c r="H1497" i="10"/>
  <c r="G1497" i="10"/>
  <c r="F1497" i="10"/>
  <c r="E1497" i="10"/>
  <c r="L1495" i="10"/>
  <c r="K1495" i="10"/>
  <c r="J1495" i="10"/>
  <c r="I1495" i="10"/>
  <c r="H1495" i="10"/>
  <c r="G1495" i="10"/>
  <c r="F1495" i="10"/>
  <c r="E1495" i="10"/>
  <c r="L1493" i="10"/>
  <c r="K1493" i="10"/>
  <c r="J1493" i="10"/>
  <c r="I1493" i="10"/>
  <c r="H1493" i="10"/>
  <c r="G1493" i="10"/>
  <c r="F1493" i="10"/>
  <c r="E1493" i="10"/>
  <c r="L1491" i="10"/>
  <c r="K1491" i="10"/>
  <c r="J1491" i="10"/>
  <c r="I1491" i="10"/>
  <c r="H1491" i="10"/>
  <c r="G1491" i="10"/>
  <c r="F1491" i="10"/>
  <c r="E1491" i="10"/>
  <c r="L1489" i="10"/>
  <c r="K1489" i="10"/>
  <c r="J1489" i="10"/>
  <c r="I1489" i="10"/>
  <c r="H1489" i="10"/>
  <c r="G1489" i="10"/>
  <c r="F1489" i="10"/>
  <c r="E1489" i="10"/>
  <c r="L1487" i="10"/>
  <c r="K1487" i="10"/>
  <c r="K1181" i="10" s="1"/>
  <c r="J1487" i="10"/>
  <c r="I1487" i="10"/>
  <c r="H1487" i="10"/>
  <c r="G1487" i="10"/>
  <c r="G1181" i="10"/>
  <c r="F1487" i="10"/>
  <c r="E1487" i="10"/>
  <c r="L1485" i="10"/>
  <c r="K1485" i="10"/>
  <c r="J1485" i="10"/>
  <c r="I1485" i="10"/>
  <c r="H1485" i="10"/>
  <c r="G1485" i="10"/>
  <c r="F1485" i="10"/>
  <c r="F1179" i="10" s="1"/>
  <c r="E1485" i="10"/>
  <c r="L1483" i="10"/>
  <c r="K1483" i="10"/>
  <c r="J1483" i="10"/>
  <c r="I1483" i="10"/>
  <c r="H1483" i="10"/>
  <c r="G1483" i="10"/>
  <c r="F1483" i="10"/>
  <c r="F1177" i="10" s="1"/>
  <c r="E1483" i="10"/>
  <c r="E1177" i="10" s="1"/>
  <c r="L1481" i="10"/>
  <c r="K1481" i="10"/>
  <c r="J1481" i="10"/>
  <c r="I1481" i="10"/>
  <c r="I1175" i="10"/>
  <c r="H1481" i="10"/>
  <c r="G1481" i="10"/>
  <c r="F1481" i="10"/>
  <c r="E1481" i="10"/>
  <c r="L1479" i="10"/>
  <c r="L1173" i="10" s="1"/>
  <c r="K1479" i="10"/>
  <c r="J1479" i="10"/>
  <c r="J1785" i="10" s="1"/>
  <c r="I1479" i="10"/>
  <c r="H1479" i="10"/>
  <c r="G1479" i="10"/>
  <c r="G1173" i="10"/>
  <c r="F1479" i="10"/>
  <c r="E1479" i="10"/>
  <c r="L1469" i="10"/>
  <c r="L1775" i="10"/>
  <c r="K1469" i="10"/>
  <c r="J1469" i="10"/>
  <c r="J1775" i="10" s="1"/>
  <c r="I1469" i="10"/>
  <c r="I1775" i="10" s="1"/>
  <c r="H1469" i="10"/>
  <c r="H1775" i="10" s="1"/>
  <c r="G1469" i="10"/>
  <c r="G1775" i="10" s="1"/>
  <c r="F1469" i="10"/>
  <c r="F1775" i="10" s="1"/>
  <c r="E1469" i="10"/>
  <c r="E1775" i="10" s="1"/>
  <c r="L1467" i="10"/>
  <c r="L1773" i="10"/>
  <c r="K1467" i="10"/>
  <c r="K1773" i="10" s="1"/>
  <c r="J1467" i="10"/>
  <c r="J1773" i="10"/>
  <c r="I1467" i="10"/>
  <c r="I1773" i="10" s="1"/>
  <c r="H1467" i="10"/>
  <c r="G1467" i="10"/>
  <c r="G1773" i="10" s="1"/>
  <c r="F1467" i="10"/>
  <c r="F1773" i="10" s="1"/>
  <c r="E1467" i="10"/>
  <c r="E1773" i="10"/>
  <c r="L1465" i="10"/>
  <c r="L1159" i="10" s="1"/>
  <c r="K1465" i="10"/>
  <c r="J1465" i="10"/>
  <c r="J1159" i="10"/>
  <c r="I1465" i="10"/>
  <c r="H1465" i="10"/>
  <c r="H1159" i="10" s="1"/>
  <c r="G1465" i="10"/>
  <c r="F1465" i="10"/>
  <c r="F1159" i="10"/>
  <c r="E1465" i="10"/>
  <c r="L1463" i="10"/>
  <c r="L1157" i="10" s="1"/>
  <c r="K1463" i="10"/>
  <c r="K1157" i="10"/>
  <c r="J1463" i="10"/>
  <c r="I1463" i="10"/>
  <c r="H1463" i="10"/>
  <c r="H1157" i="10"/>
  <c r="H1769" i="10" s="1"/>
  <c r="G1463" i="10"/>
  <c r="F1463" i="10"/>
  <c r="E1463" i="10"/>
  <c r="L1461" i="10"/>
  <c r="K1461" i="10"/>
  <c r="J1461" i="10"/>
  <c r="I1461" i="10"/>
  <c r="H1461" i="10"/>
  <c r="H1155" i="10" s="1"/>
  <c r="G1461" i="10"/>
  <c r="F1461" i="10"/>
  <c r="E1461" i="10"/>
  <c r="E1155" i="10" s="1"/>
  <c r="L1459" i="10"/>
  <c r="L1765" i="10" s="1"/>
  <c r="K1459" i="10"/>
  <c r="J1459" i="10"/>
  <c r="J1153" i="10" s="1"/>
  <c r="I1459" i="10"/>
  <c r="H1459" i="10"/>
  <c r="G1459" i="10"/>
  <c r="F1459" i="10"/>
  <c r="E1459" i="10"/>
  <c r="L1457" i="10"/>
  <c r="K1457" i="10"/>
  <c r="J1457" i="10"/>
  <c r="I1457" i="10"/>
  <c r="H1457" i="10"/>
  <c r="G1457" i="10"/>
  <c r="F1457" i="10"/>
  <c r="E1457" i="10"/>
  <c r="E1151" i="10" s="1"/>
  <c r="L1455" i="10"/>
  <c r="K1455" i="10"/>
  <c r="J1455" i="10"/>
  <c r="I1455" i="10"/>
  <c r="H1455" i="10"/>
  <c r="G1455" i="10"/>
  <c r="F1455" i="10"/>
  <c r="E1455" i="10"/>
  <c r="L1453" i="10"/>
  <c r="K1453" i="10"/>
  <c r="J1453" i="10"/>
  <c r="I1453" i="10"/>
  <c r="H1453" i="10"/>
  <c r="H1147" i="10"/>
  <c r="G1453" i="10"/>
  <c r="G1147" i="10"/>
  <c r="F1453" i="10"/>
  <c r="F1147" i="10" s="1"/>
  <c r="E1453" i="10"/>
  <c r="L1451" i="10"/>
  <c r="K1451" i="10"/>
  <c r="J1451" i="10"/>
  <c r="I1451" i="10"/>
  <c r="H1451" i="10"/>
  <c r="G1451" i="10"/>
  <c r="F1451" i="10"/>
  <c r="E1451" i="10"/>
  <c r="L1449" i="10"/>
  <c r="K1449" i="10"/>
  <c r="J1449" i="10"/>
  <c r="J1755" i="10" s="1"/>
  <c r="I1449" i="10"/>
  <c r="H1449" i="10"/>
  <c r="G1449" i="10"/>
  <c r="F1449" i="10"/>
  <c r="E1449" i="10"/>
  <c r="L1447" i="10"/>
  <c r="K1447" i="10"/>
  <c r="J1447" i="10"/>
  <c r="J1753" i="10" s="1"/>
  <c r="I1447" i="10"/>
  <c r="H1447" i="10"/>
  <c r="G1447" i="10"/>
  <c r="F1447" i="10"/>
  <c r="E1447" i="10"/>
  <c r="L1445" i="10"/>
  <c r="K1445" i="10"/>
  <c r="J1445" i="10"/>
  <c r="I1445" i="10"/>
  <c r="H1445" i="10"/>
  <c r="G1445" i="10"/>
  <c r="F1445" i="10"/>
  <c r="F1139" i="10" s="1"/>
  <c r="E1445" i="10"/>
  <c r="L1435" i="10"/>
  <c r="L1741" i="10" s="1"/>
  <c r="K1435" i="10"/>
  <c r="K1741" i="10" s="1"/>
  <c r="J1435" i="10"/>
  <c r="J1741" i="10" s="1"/>
  <c r="I1435" i="10"/>
  <c r="I1741" i="10"/>
  <c r="H1435" i="10"/>
  <c r="H1741" i="10" s="1"/>
  <c r="G1435" i="10"/>
  <c r="G1741" i="10" s="1"/>
  <c r="F1435" i="10"/>
  <c r="F1741" i="10" s="1"/>
  <c r="E1435" i="10"/>
  <c r="E1741" i="10" s="1"/>
  <c r="L1433" i="10"/>
  <c r="L1739" i="10" s="1"/>
  <c r="K1433" i="10"/>
  <c r="K1739" i="10"/>
  <c r="J1433" i="10"/>
  <c r="J1739" i="10" s="1"/>
  <c r="I1433" i="10"/>
  <c r="I1739" i="10"/>
  <c r="H1433" i="10"/>
  <c r="G1433" i="10"/>
  <c r="G1739" i="10"/>
  <c r="F1433" i="10"/>
  <c r="E1433" i="10"/>
  <c r="E1739" i="10" s="1"/>
  <c r="L1431" i="10"/>
  <c r="K1431" i="10"/>
  <c r="J1431" i="10"/>
  <c r="I1431" i="10"/>
  <c r="H1431" i="10"/>
  <c r="G1431" i="10"/>
  <c r="F1431" i="10"/>
  <c r="E1431" i="10"/>
  <c r="L1429" i="10"/>
  <c r="K1429" i="10"/>
  <c r="J1429" i="10"/>
  <c r="I1429" i="10"/>
  <c r="I1735" i="10" s="1"/>
  <c r="H1429" i="10"/>
  <c r="H1123" i="10"/>
  <c r="G1429" i="10"/>
  <c r="F1429" i="10"/>
  <c r="F1123" i="10" s="1"/>
  <c r="E1429" i="10"/>
  <c r="L1427" i="10"/>
  <c r="L1121" i="10"/>
  <c r="L1733" i="10" s="1"/>
  <c r="K1427" i="10"/>
  <c r="J1427" i="10"/>
  <c r="I1427" i="10"/>
  <c r="H1427" i="10"/>
  <c r="G1427" i="10"/>
  <c r="G1121" i="10" s="1"/>
  <c r="G1733" i="10" s="1"/>
  <c r="F1427" i="10"/>
  <c r="E1427" i="10"/>
  <c r="E1121" i="10" s="1"/>
  <c r="L1425" i="10"/>
  <c r="K1425" i="10"/>
  <c r="J1425" i="10"/>
  <c r="I1425" i="10"/>
  <c r="H1425" i="10"/>
  <c r="G1425" i="10"/>
  <c r="F1425" i="10"/>
  <c r="E1425" i="10"/>
  <c r="L1423" i="10"/>
  <c r="L1117" i="10" s="1"/>
  <c r="K1423" i="10"/>
  <c r="J1423" i="10"/>
  <c r="I1423" i="10"/>
  <c r="H1423" i="10"/>
  <c r="H1117" i="10" s="1"/>
  <c r="G1423" i="10"/>
  <c r="G1117" i="10" s="1"/>
  <c r="G1729" i="10" s="1"/>
  <c r="F1423" i="10"/>
  <c r="E1423" i="10"/>
  <c r="L1421" i="10"/>
  <c r="L1115" i="10" s="1"/>
  <c r="K1421" i="10"/>
  <c r="J1421" i="10"/>
  <c r="I1421" i="10"/>
  <c r="H1421" i="10"/>
  <c r="H1115" i="10" s="1"/>
  <c r="G1421" i="10"/>
  <c r="F1421" i="10"/>
  <c r="E1421" i="10"/>
  <c r="L1419" i="10"/>
  <c r="K1419" i="10"/>
  <c r="J1419" i="10"/>
  <c r="I1419" i="10"/>
  <c r="H1419" i="10"/>
  <c r="G1419" i="10"/>
  <c r="G1113" i="10" s="1"/>
  <c r="G1725" i="10" s="1"/>
  <c r="F1419" i="10"/>
  <c r="E1419" i="10"/>
  <c r="L1417" i="10"/>
  <c r="L1111" i="10" s="1"/>
  <c r="K1417" i="10"/>
  <c r="J1417" i="10"/>
  <c r="I1417" i="10"/>
  <c r="H1417" i="10"/>
  <c r="G1417" i="10"/>
  <c r="G1723" i="10" s="1"/>
  <c r="F1417" i="10"/>
  <c r="E1417" i="10"/>
  <c r="L1415" i="10"/>
  <c r="K1415" i="10"/>
  <c r="J1415" i="10"/>
  <c r="I1415" i="10"/>
  <c r="H1415" i="10"/>
  <c r="H1109" i="10" s="1"/>
  <c r="G1415" i="10"/>
  <c r="G1109" i="10" s="1"/>
  <c r="F1415" i="10"/>
  <c r="E1415" i="10"/>
  <c r="L1413" i="10"/>
  <c r="K1413" i="10"/>
  <c r="J1413" i="10"/>
  <c r="I1413" i="10"/>
  <c r="H1413" i="10"/>
  <c r="H1107" i="10" s="1"/>
  <c r="G1413" i="10"/>
  <c r="G1719" i="10" s="1"/>
  <c r="F1413" i="10"/>
  <c r="F1107" i="10" s="1"/>
  <c r="E1413" i="10"/>
  <c r="L1411" i="10"/>
  <c r="K1411" i="10"/>
  <c r="J1411" i="10"/>
  <c r="J1105" i="10"/>
  <c r="J1717" i="10"/>
  <c r="I1411" i="10"/>
  <c r="H1411" i="10"/>
  <c r="G1411" i="10"/>
  <c r="F1411" i="10"/>
  <c r="E1411" i="10"/>
  <c r="L1401" i="10"/>
  <c r="L1707" i="10"/>
  <c r="K1401" i="10"/>
  <c r="K1707" i="10" s="1"/>
  <c r="J1401" i="10"/>
  <c r="J1707" i="10"/>
  <c r="I1401" i="10"/>
  <c r="I1707" i="10" s="1"/>
  <c r="H1401" i="10"/>
  <c r="H1707" i="10"/>
  <c r="G1401" i="10"/>
  <c r="G1707" i="10" s="1"/>
  <c r="F1401" i="10"/>
  <c r="F1707" i="10"/>
  <c r="E1401" i="10"/>
  <c r="E1707" i="10" s="1"/>
  <c r="L1399" i="10"/>
  <c r="L1705" i="10"/>
  <c r="K1399" i="10"/>
  <c r="K1705" i="10" s="1"/>
  <c r="J1399" i="10"/>
  <c r="J1705" i="10"/>
  <c r="I1399" i="10"/>
  <c r="I1705" i="10" s="1"/>
  <c r="H1399" i="10"/>
  <c r="H1705" i="10"/>
  <c r="G1399" i="10"/>
  <c r="G1705" i="10" s="1"/>
  <c r="F1399" i="10"/>
  <c r="F1705" i="10"/>
  <c r="E1399" i="10"/>
  <c r="E1705" i="10" s="1"/>
  <c r="L1397" i="10"/>
  <c r="K1397" i="10"/>
  <c r="J1397" i="10"/>
  <c r="J1703" i="10" s="1"/>
  <c r="I1397" i="10"/>
  <c r="H1397" i="10"/>
  <c r="G1397" i="10"/>
  <c r="F1397" i="10"/>
  <c r="E1397" i="10"/>
  <c r="E1091" i="10" s="1"/>
  <c r="L1395" i="10"/>
  <c r="L1089" i="10" s="1"/>
  <c r="K1395" i="10"/>
  <c r="J1395" i="10"/>
  <c r="J1089" i="10" s="1"/>
  <c r="I1395" i="10"/>
  <c r="H1395" i="10"/>
  <c r="H1089" i="10" s="1"/>
  <c r="G1395" i="10"/>
  <c r="F1395" i="10"/>
  <c r="F1089" i="10" s="1"/>
  <c r="E1395" i="10"/>
  <c r="L1393" i="10"/>
  <c r="K1393" i="10"/>
  <c r="J1393" i="10"/>
  <c r="J1087" i="10" s="1"/>
  <c r="J1699" i="10" s="1"/>
  <c r="I1393" i="10"/>
  <c r="H1393" i="10"/>
  <c r="G1393" i="10"/>
  <c r="F1393" i="10"/>
  <c r="E1393" i="10"/>
  <c r="L1391" i="10"/>
  <c r="K1391" i="10"/>
  <c r="K1085" i="10" s="1"/>
  <c r="J1391" i="10"/>
  <c r="J1085" i="10" s="1"/>
  <c r="I1391" i="10"/>
  <c r="H1391" i="10"/>
  <c r="G1391" i="10"/>
  <c r="G1085" i="10" s="1"/>
  <c r="F1391" i="10"/>
  <c r="E1391" i="10"/>
  <c r="L1389" i="10"/>
  <c r="L1083" i="10" s="1"/>
  <c r="K1389" i="10"/>
  <c r="K1083" i="10" s="1"/>
  <c r="J1389" i="10"/>
  <c r="I1389" i="10"/>
  <c r="H1389" i="10"/>
  <c r="H1083" i="10" s="1"/>
  <c r="G1389" i="10"/>
  <c r="G1695" i="10" s="1"/>
  <c r="F1389" i="10"/>
  <c r="E1389" i="10"/>
  <c r="L1387" i="10"/>
  <c r="L1081" i="10" s="1"/>
  <c r="K1387" i="10"/>
  <c r="K1081" i="10" s="1"/>
  <c r="J1387" i="10"/>
  <c r="I1387" i="10"/>
  <c r="H1387" i="10"/>
  <c r="G1387" i="10"/>
  <c r="G1081" i="10" s="1"/>
  <c r="F1387" i="10"/>
  <c r="E1387" i="10"/>
  <c r="L1385" i="10"/>
  <c r="L1079" i="10"/>
  <c r="L1691" i="10" s="1"/>
  <c r="K1385" i="10"/>
  <c r="J1385" i="10"/>
  <c r="J1079" i="10"/>
  <c r="I1385" i="10"/>
  <c r="H1385" i="10"/>
  <c r="H1079" i="10"/>
  <c r="G1385" i="10"/>
  <c r="G1079" i="10"/>
  <c r="F1385" i="10"/>
  <c r="E1385" i="10"/>
  <c r="L1383" i="10"/>
  <c r="K1383" i="10"/>
  <c r="J1383" i="10"/>
  <c r="I1383" i="10"/>
  <c r="H1383" i="10"/>
  <c r="H1077" i="10"/>
  <c r="H1689" i="10" s="1"/>
  <c r="G1383" i="10"/>
  <c r="F1383" i="10"/>
  <c r="E1383" i="10"/>
  <c r="L1381" i="10"/>
  <c r="L1075" i="10" s="1"/>
  <c r="K1381" i="10"/>
  <c r="J1381" i="10"/>
  <c r="J1075" i="10"/>
  <c r="I1381" i="10"/>
  <c r="I1075" i="10"/>
  <c r="I1687" i="10" s="1"/>
  <c r="H1381" i="10"/>
  <c r="G1381" i="10"/>
  <c r="F1381" i="10"/>
  <c r="E1381" i="10"/>
  <c r="E1075" i="10" s="1"/>
  <c r="L1379" i="10"/>
  <c r="K1379" i="10"/>
  <c r="J1379" i="10"/>
  <c r="I1379" i="10"/>
  <c r="H1379" i="10"/>
  <c r="G1379" i="10"/>
  <c r="F1379" i="10"/>
  <c r="E1379" i="10"/>
  <c r="L1377" i="10"/>
  <c r="K1377" i="10"/>
  <c r="J1377" i="10"/>
  <c r="J1071" i="10" s="1"/>
  <c r="I1377" i="10"/>
  <c r="H1377" i="10"/>
  <c r="G1377" i="10"/>
  <c r="G1071" i="10" s="1"/>
  <c r="F1377" i="10"/>
  <c r="F1071" i="10"/>
  <c r="E1377" i="10"/>
  <c r="E1071" i="10"/>
  <c r="L1367" i="10"/>
  <c r="L1673" i="10"/>
  <c r="K1367" i="10"/>
  <c r="J1367" i="10"/>
  <c r="J1673" i="10" s="1"/>
  <c r="I1367" i="10"/>
  <c r="H1367" i="10"/>
  <c r="G1367" i="10"/>
  <c r="G1673" i="10" s="1"/>
  <c r="F1367" i="10"/>
  <c r="F1673" i="10" s="1"/>
  <c r="E1367" i="10"/>
  <c r="E1673" i="10" s="1"/>
  <c r="L1365" i="10"/>
  <c r="L1671" i="10" s="1"/>
  <c r="K1365" i="10"/>
  <c r="J1365" i="10"/>
  <c r="J1671" i="10"/>
  <c r="I1365" i="10"/>
  <c r="I1671" i="10" s="1"/>
  <c r="H1365" i="10"/>
  <c r="H1671" i="10" s="1"/>
  <c r="G1365" i="10"/>
  <c r="F1365" i="10"/>
  <c r="F1671" i="10" s="1"/>
  <c r="E1365" i="10"/>
  <c r="L1363" i="10"/>
  <c r="K1363" i="10"/>
  <c r="K1057" i="10" s="1"/>
  <c r="J1363" i="10"/>
  <c r="I1363" i="10"/>
  <c r="H1363" i="10"/>
  <c r="G1363" i="10"/>
  <c r="F1363" i="10"/>
  <c r="E1363" i="10"/>
  <c r="L1361" i="10"/>
  <c r="K1361" i="10"/>
  <c r="J1361" i="10"/>
  <c r="I1361" i="10"/>
  <c r="H1361" i="10"/>
  <c r="G1361" i="10"/>
  <c r="F1361" i="10"/>
  <c r="E1361" i="10"/>
  <c r="L1359" i="10"/>
  <c r="K1359" i="10"/>
  <c r="K1053" i="10" s="1"/>
  <c r="J1359" i="10"/>
  <c r="I1359" i="10"/>
  <c r="H1359" i="10"/>
  <c r="G1359" i="10"/>
  <c r="F1359" i="10"/>
  <c r="E1359" i="10"/>
  <c r="L1357" i="10"/>
  <c r="K1357" i="10"/>
  <c r="J1357" i="10"/>
  <c r="J1289" i="10" s="1"/>
  <c r="I1357" i="10"/>
  <c r="H1357" i="10"/>
  <c r="G1357" i="10"/>
  <c r="F1357" i="10"/>
  <c r="F1051" i="10" s="1"/>
  <c r="E1357" i="10"/>
  <c r="L1355" i="10"/>
  <c r="K1355" i="10"/>
  <c r="J1355" i="10"/>
  <c r="J1049" i="10" s="1"/>
  <c r="I1355" i="10"/>
  <c r="H1355" i="10"/>
  <c r="G1355" i="10"/>
  <c r="F1355" i="10"/>
  <c r="E1355" i="10"/>
  <c r="L1353" i="10"/>
  <c r="K1353" i="10"/>
  <c r="K1285" i="10" s="1"/>
  <c r="J1353" i="10"/>
  <c r="I1353" i="10"/>
  <c r="H1353" i="10"/>
  <c r="G1353" i="10"/>
  <c r="G1285" i="10" s="1"/>
  <c r="F1353" i="10"/>
  <c r="F1047" i="10" s="1"/>
  <c r="E1353" i="10"/>
  <c r="L1351" i="10"/>
  <c r="K1351" i="10"/>
  <c r="K1045" i="10" s="1"/>
  <c r="J1351" i="10"/>
  <c r="J1045" i="10" s="1"/>
  <c r="I1351" i="10"/>
  <c r="I1283" i="10"/>
  <c r="H1351" i="10"/>
  <c r="H1045" i="10" s="1"/>
  <c r="G1351" i="10"/>
  <c r="F1351" i="10"/>
  <c r="E1351" i="10"/>
  <c r="E1045" i="10"/>
  <c r="L1349" i="10"/>
  <c r="K1349" i="10"/>
  <c r="J1349" i="10"/>
  <c r="I1349" i="10"/>
  <c r="H1349" i="10"/>
  <c r="H1043" i="10" s="1"/>
  <c r="G1349" i="10"/>
  <c r="F1349" i="10"/>
  <c r="E1349" i="10"/>
  <c r="E1043" i="10"/>
  <c r="L1347" i="10"/>
  <c r="K1347" i="10"/>
  <c r="J1347" i="10"/>
  <c r="I1347" i="10"/>
  <c r="I1041" i="10" s="1"/>
  <c r="H1347" i="10"/>
  <c r="G1347" i="10"/>
  <c r="F1347" i="10"/>
  <c r="E1347" i="10"/>
  <c r="L1345" i="10"/>
  <c r="K1345" i="10"/>
  <c r="J1345" i="10"/>
  <c r="J1039" i="10" s="1"/>
  <c r="I1345" i="10"/>
  <c r="I1039" i="10" s="1"/>
  <c r="I1651" i="10" s="1"/>
  <c r="H1345" i="10"/>
  <c r="G1345" i="10"/>
  <c r="F1345" i="10"/>
  <c r="F1039" i="10" s="1"/>
  <c r="E1345" i="10"/>
  <c r="E1277" i="10" s="1"/>
  <c r="L1343" i="10"/>
  <c r="L1275" i="10"/>
  <c r="K1343" i="10"/>
  <c r="K1037" i="10" s="1"/>
  <c r="J1343" i="10"/>
  <c r="J1037" i="10" s="1"/>
  <c r="I1343" i="10"/>
  <c r="H1343" i="10"/>
  <c r="G1343" i="10"/>
  <c r="F1343" i="10"/>
  <c r="F1037" i="10" s="1"/>
  <c r="E1343" i="10"/>
  <c r="L1333" i="10"/>
  <c r="K1333" i="10"/>
  <c r="J1333" i="10"/>
  <c r="I1333" i="10"/>
  <c r="I1639" i="10" s="1"/>
  <c r="H1333" i="10"/>
  <c r="H1639" i="10" s="1"/>
  <c r="G1333" i="10"/>
  <c r="G1639" i="10" s="1"/>
  <c r="F1333" i="10"/>
  <c r="E1333" i="10"/>
  <c r="L1331" i="10"/>
  <c r="K1331" i="10"/>
  <c r="J1331" i="10"/>
  <c r="I1331" i="10"/>
  <c r="H1331" i="10"/>
  <c r="G1331" i="10"/>
  <c r="F1331" i="10"/>
  <c r="F1637" i="10" s="1"/>
  <c r="E1331" i="10"/>
  <c r="L1329" i="10"/>
  <c r="L1295" i="10"/>
  <c r="K1329" i="10"/>
  <c r="J1329" i="10"/>
  <c r="I1329" i="10"/>
  <c r="H1329" i="10"/>
  <c r="H1295" i="10" s="1"/>
  <c r="G1329" i="10"/>
  <c r="F1329" i="10"/>
  <c r="E1329" i="10"/>
  <c r="L1327" i="10"/>
  <c r="K1327" i="10"/>
  <c r="K1021" i="10" s="1"/>
  <c r="J1327" i="10"/>
  <c r="J1021" i="10" s="1"/>
  <c r="I1327" i="10"/>
  <c r="H1327" i="10"/>
  <c r="H1021" i="10" s="1"/>
  <c r="G1327" i="10"/>
  <c r="F1327" i="10"/>
  <c r="E1327" i="10"/>
  <c r="E1293" i="10" s="1"/>
  <c r="L1325" i="10"/>
  <c r="L1291" i="10" s="1"/>
  <c r="K1325" i="10"/>
  <c r="J1325" i="10"/>
  <c r="I1325" i="10"/>
  <c r="H1325" i="10"/>
  <c r="G1325" i="10"/>
  <c r="F1325" i="10"/>
  <c r="E1325" i="10"/>
  <c r="L1323" i="10"/>
  <c r="L1289" i="10" s="1"/>
  <c r="K1323" i="10"/>
  <c r="J1323" i="10"/>
  <c r="I1323" i="10"/>
  <c r="H1323" i="10"/>
  <c r="G1323" i="10"/>
  <c r="G1289" i="10" s="1"/>
  <c r="G1595" i="10" s="1"/>
  <c r="F1323" i="10"/>
  <c r="E1323" i="10"/>
  <c r="E1289" i="10" s="1"/>
  <c r="L1321" i="10"/>
  <c r="K1321" i="10"/>
  <c r="J1321" i="10"/>
  <c r="I1321" i="10"/>
  <c r="H1321" i="10"/>
  <c r="G1321" i="10"/>
  <c r="F1321" i="10"/>
  <c r="E1321" i="10"/>
  <c r="L1319" i="10"/>
  <c r="K1319" i="10"/>
  <c r="J1319" i="10"/>
  <c r="I1319" i="10"/>
  <c r="I1285" i="10" s="1"/>
  <c r="H1319" i="10"/>
  <c r="G1319" i="10"/>
  <c r="F1319" i="10"/>
  <c r="E1319" i="10"/>
  <c r="L1317" i="10"/>
  <c r="L1283" i="10"/>
  <c r="K1317" i="10"/>
  <c r="J1317" i="10"/>
  <c r="I1317" i="10"/>
  <c r="H1317" i="10"/>
  <c r="G1317" i="10"/>
  <c r="F1317" i="10"/>
  <c r="E1317" i="10"/>
  <c r="L1315" i="10"/>
  <c r="K1315" i="10"/>
  <c r="J1315" i="10"/>
  <c r="I1315" i="10"/>
  <c r="I1009" i="10" s="1"/>
  <c r="H1315" i="10"/>
  <c r="G1315" i="10"/>
  <c r="F1315" i="10"/>
  <c r="F1281" i="10"/>
  <c r="E1315" i="10"/>
  <c r="L1313" i="10"/>
  <c r="L1279" i="10"/>
  <c r="K1313" i="10"/>
  <c r="J1313" i="10"/>
  <c r="I1313" i="10"/>
  <c r="H1313" i="10"/>
  <c r="G1313" i="10"/>
  <c r="F1313" i="10"/>
  <c r="E1313" i="10"/>
  <c r="E1007" i="10" s="1"/>
  <c r="L1311" i="10"/>
  <c r="K1311" i="10"/>
  <c r="J1311" i="10"/>
  <c r="I1311" i="10"/>
  <c r="H1311" i="10"/>
  <c r="G1311" i="10"/>
  <c r="G1277" i="10"/>
  <c r="F1311" i="10"/>
  <c r="E1311" i="10"/>
  <c r="L1309" i="10"/>
  <c r="K1309" i="10"/>
  <c r="J1309" i="10"/>
  <c r="I1309" i="10"/>
  <c r="H1309" i="10"/>
  <c r="H1275" i="10" s="1"/>
  <c r="G1309" i="10"/>
  <c r="G1275" i="10" s="1"/>
  <c r="F1309" i="10"/>
  <c r="E1309" i="10"/>
  <c r="L949" i="10"/>
  <c r="K949" i="10"/>
  <c r="J949" i="10"/>
  <c r="I949" i="10"/>
  <c r="H949" i="10"/>
  <c r="G949" i="10"/>
  <c r="F949" i="10"/>
  <c r="E949" i="10"/>
  <c r="L947" i="10"/>
  <c r="K947" i="10"/>
  <c r="K1253" i="10" s="1"/>
  <c r="K1865" i="10"/>
  <c r="J947" i="10"/>
  <c r="I947" i="10"/>
  <c r="H947" i="10"/>
  <c r="G947" i="10"/>
  <c r="F947" i="10"/>
  <c r="E947" i="10"/>
  <c r="L945" i="10"/>
  <c r="K945" i="10"/>
  <c r="J945" i="10"/>
  <c r="I945" i="10"/>
  <c r="I639" i="10" s="1"/>
  <c r="H945" i="10"/>
  <c r="H1251" i="10"/>
  <c r="H1863" i="10"/>
  <c r="G945" i="10"/>
  <c r="F945" i="10"/>
  <c r="E945" i="10"/>
  <c r="L915" i="10"/>
  <c r="L1221" i="10" s="1"/>
  <c r="L1833" i="10" s="1"/>
  <c r="K915" i="10"/>
  <c r="J915" i="10"/>
  <c r="J1221" i="10" s="1"/>
  <c r="J1833" i="10"/>
  <c r="I915" i="10"/>
  <c r="H915" i="10"/>
  <c r="G915" i="10"/>
  <c r="F915" i="10"/>
  <c r="E915" i="10"/>
  <c r="L913" i="10"/>
  <c r="K913" i="10"/>
  <c r="J913" i="10"/>
  <c r="J1219" i="10"/>
  <c r="J1831" i="10" s="1"/>
  <c r="I913" i="10"/>
  <c r="H913" i="10"/>
  <c r="G913" i="10"/>
  <c r="F913" i="10"/>
  <c r="E913" i="10"/>
  <c r="L911" i="10"/>
  <c r="L605" i="10" s="1"/>
  <c r="K911" i="10"/>
  <c r="J911" i="10"/>
  <c r="I911" i="10"/>
  <c r="H911" i="10"/>
  <c r="H605" i="10" s="1"/>
  <c r="H1217" i="10"/>
  <c r="H1829" i="10" s="1"/>
  <c r="G911" i="10"/>
  <c r="F911" i="10"/>
  <c r="E911" i="10"/>
  <c r="E605" i="10" s="1"/>
  <c r="L881" i="10"/>
  <c r="L1187" i="10" s="1"/>
  <c r="L1799" i="10" s="1"/>
  <c r="K881" i="10"/>
  <c r="J881" i="10"/>
  <c r="I881" i="10"/>
  <c r="H881" i="10"/>
  <c r="H1187" i="10"/>
  <c r="G881" i="10"/>
  <c r="F881" i="10"/>
  <c r="F1187" i="10"/>
  <c r="F1799" i="10"/>
  <c r="E881" i="10"/>
  <c r="L879" i="10"/>
  <c r="K879" i="10"/>
  <c r="K1185" i="10"/>
  <c r="K1797" i="10"/>
  <c r="J879" i="10"/>
  <c r="I879" i="10"/>
  <c r="H879" i="10"/>
  <c r="H1185" i="10"/>
  <c r="G879" i="10"/>
  <c r="F879" i="10"/>
  <c r="E879" i="10"/>
  <c r="L877" i="10"/>
  <c r="L1183" i="10" s="1"/>
  <c r="K877" i="10"/>
  <c r="J877" i="10"/>
  <c r="J1183" i="10"/>
  <c r="I877" i="10"/>
  <c r="H877" i="10"/>
  <c r="G877" i="10"/>
  <c r="F877" i="10"/>
  <c r="F1183" i="10"/>
  <c r="F1795" i="10" s="1"/>
  <c r="E877" i="10"/>
  <c r="E1183" i="10" s="1"/>
  <c r="E1795" i="10" s="1"/>
  <c r="L847" i="10"/>
  <c r="K847" i="10"/>
  <c r="J847" i="10"/>
  <c r="J1765" i="10"/>
  <c r="I847" i="10"/>
  <c r="H847" i="10"/>
  <c r="G847" i="10"/>
  <c r="F847" i="10"/>
  <c r="F1153" i="10" s="1"/>
  <c r="F1765" i="10" s="1"/>
  <c r="E847" i="10"/>
  <c r="L845" i="10"/>
  <c r="L1151" i="10" s="1"/>
  <c r="K845" i="10"/>
  <c r="K1151" i="10"/>
  <c r="J845" i="10"/>
  <c r="I845" i="10"/>
  <c r="H845" i="10"/>
  <c r="H1151" i="10" s="1"/>
  <c r="G845" i="10"/>
  <c r="F845" i="10"/>
  <c r="E845" i="10"/>
  <c r="L843" i="10"/>
  <c r="K843" i="10"/>
  <c r="K537" i="10" s="1"/>
  <c r="J843" i="10"/>
  <c r="I843" i="10"/>
  <c r="H843" i="10"/>
  <c r="G843" i="10"/>
  <c r="G537" i="10" s="1"/>
  <c r="F843" i="10"/>
  <c r="E843" i="10"/>
  <c r="L813" i="10"/>
  <c r="K813" i="10"/>
  <c r="J813" i="10"/>
  <c r="I813" i="10"/>
  <c r="H813" i="10"/>
  <c r="G813" i="10"/>
  <c r="F813" i="10"/>
  <c r="E813" i="10"/>
  <c r="L811" i="10"/>
  <c r="K811" i="10"/>
  <c r="J811" i="10"/>
  <c r="I811" i="10"/>
  <c r="I1117" i="10"/>
  <c r="I1729" i="10"/>
  <c r="H811" i="10"/>
  <c r="G811" i="10"/>
  <c r="F811" i="10"/>
  <c r="E811" i="10"/>
  <c r="E1117" i="10" s="1"/>
  <c r="L809" i="10"/>
  <c r="K809" i="10"/>
  <c r="J809" i="10"/>
  <c r="J503" i="10"/>
  <c r="I809" i="10"/>
  <c r="I1115" i="10" s="1"/>
  <c r="I1727" i="10"/>
  <c r="H809" i="10"/>
  <c r="H503" i="10" s="1"/>
  <c r="G809" i="10"/>
  <c r="F809" i="10"/>
  <c r="E809" i="10"/>
  <c r="L743" i="10"/>
  <c r="L1049" i="10" s="1"/>
  <c r="K743" i="10"/>
  <c r="K675" i="10" s="1"/>
  <c r="J743" i="10"/>
  <c r="I743" i="10"/>
  <c r="H743" i="10"/>
  <c r="G743" i="10"/>
  <c r="F743" i="10"/>
  <c r="E743" i="10"/>
  <c r="L779" i="10"/>
  <c r="K779" i="10"/>
  <c r="J779" i="10"/>
  <c r="I779" i="10"/>
  <c r="H779" i="10"/>
  <c r="G779" i="10"/>
  <c r="F779" i="10"/>
  <c r="E779" i="10"/>
  <c r="L777" i="10"/>
  <c r="K777" i="10"/>
  <c r="J777" i="10"/>
  <c r="J1083" i="10" s="1"/>
  <c r="I777" i="10"/>
  <c r="H777" i="10"/>
  <c r="G777" i="10"/>
  <c r="F777" i="10"/>
  <c r="E777" i="10"/>
  <c r="L775" i="10"/>
  <c r="K775" i="10"/>
  <c r="J775" i="10"/>
  <c r="J469" i="10" s="1"/>
  <c r="I775" i="10"/>
  <c r="H775" i="10"/>
  <c r="G775" i="10"/>
  <c r="F775" i="10"/>
  <c r="E775" i="10"/>
  <c r="E1081" i="10"/>
  <c r="L745" i="10"/>
  <c r="K745" i="10"/>
  <c r="J745" i="10"/>
  <c r="I745" i="10"/>
  <c r="H745" i="10"/>
  <c r="G745" i="10"/>
  <c r="F745" i="10"/>
  <c r="E745" i="10"/>
  <c r="L741" i="10"/>
  <c r="K741" i="10"/>
  <c r="J741" i="10"/>
  <c r="I741" i="10"/>
  <c r="I435" i="10" s="1"/>
  <c r="H741" i="10"/>
  <c r="G741" i="10"/>
  <c r="F741" i="10"/>
  <c r="E741" i="10"/>
  <c r="L711" i="10"/>
  <c r="L677" i="10" s="1"/>
  <c r="K711" i="10"/>
  <c r="J711" i="10"/>
  <c r="I711" i="10"/>
  <c r="I1017" i="10"/>
  <c r="H711" i="10"/>
  <c r="H1017" i="10" s="1"/>
  <c r="H1629" i="10" s="1"/>
  <c r="G711" i="10"/>
  <c r="F711" i="10"/>
  <c r="F677" i="10"/>
  <c r="E711" i="10"/>
  <c r="L709" i="10"/>
  <c r="K709" i="10"/>
  <c r="J709" i="10"/>
  <c r="I709" i="10"/>
  <c r="I1015" i="10" s="1"/>
  <c r="H709" i="10"/>
  <c r="G709" i="10"/>
  <c r="F709" i="10"/>
  <c r="F1015" i="10" s="1"/>
  <c r="F675" i="10"/>
  <c r="E709" i="10"/>
  <c r="L707" i="10"/>
  <c r="K707" i="10"/>
  <c r="K401" i="10" s="1"/>
  <c r="J707" i="10"/>
  <c r="I707" i="10"/>
  <c r="H707" i="10"/>
  <c r="G707" i="10"/>
  <c r="F707" i="10"/>
  <c r="E707" i="10"/>
  <c r="L1878" i="10"/>
  <c r="K1878" i="10"/>
  <c r="J1878" i="10"/>
  <c r="I1878" i="10"/>
  <c r="H1878" i="10"/>
  <c r="G1878" i="10"/>
  <c r="F1878" i="10"/>
  <c r="E1878" i="10"/>
  <c r="I1877" i="10"/>
  <c r="G1877" i="10"/>
  <c r="L1876" i="10"/>
  <c r="K1876" i="10"/>
  <c r="J1876" i="10"/>
  <c r="I1876" i="10"/>
  <c r="H1876" i="10"/>
  <c r="G1876" i="10"/>
  <c r="F1876" i="10"/>
  <c r="E1876" i="10"/>
  <c r="L1874" i="10"/>
  <c r="K1874" i="10"/>
  <c r="J1874" i="10"/>
  <c r="I1874" i="10"/>
  <c r="H1874" i="10"/>
  <c r="G1874" i="10"/>
  <c r="F1874" i="10"/>
  <c r="E1874" i="10"/>
  <c r="L1844" i="10"/>
  <c r="K1844" i="10"/>
  <c r="J1844" i="10"/>
  <c r="I1844" i="10"/>
  <c r="H1844" i="10"/>
  <c r="G1844" i="10"/>
  <c r="F1844" i="10"/>
  <c r="E1844" i="10"/>
  <c r="J1843" i="10"/>
  <c r="I1843" i="10"/>
  <c r="L1842" i="10"/>
  <c r="K1842" i="10"/>
  <c r="J1842" i="10"/>
  <c r="I1842" i="10"/>
  <c r="H1842" i="10"/>
  <c r="G1842" i="10"/>
  <c r="F1842" i="10"/>
  <c r="E1842" i="10"/>
  <c r="I1841" i="10"/>
  <c r="G1841" i="10"/>
  <c r="F1841" i="10"/>
  <c r="E1841" i="10"/>
  <c r="L1840" i="10"/>
  <c r="K1840" i="10"/>
  <c r="J1840" i="10"/>
  <c r="I1840" i="10"/>
  <c r="H1840" i="10"/>
  <c r="G1840" i="10"/>
  <c r="F1840" i="10"/>
  <c r="E1840" i="10"/>
  <c r="L1810" i="10"/>
  <c r="K1810" i="10"/>
  <c r="J1810" i="10"/>
  <c r="I1810" i="10"/>
  <c r="H1810" i="10"/>
  <c r="G1810" i="10"/>
  <c r="F1810" i="10"/>
  <c r="E1810" i="10"/>
  <c r="L1808" i="10"/>
  <c r="K1808" i="10"/>
  <c r="J1808" i="10"/>
  <c r="I1808" i="10"/>
  <c r="H1808" i="10"/>
  <c r="G1808" i="10"/>
  <c r="F1808" i="10"/>
  <c r="E1808" i="10"/>
  <c r="K1807" i="10"/>
  <c r="I1807" i="10"/>
  <c r="F1807" i="10"/>
  <c r="L1806" i="10"/>
  <c r="K1806" i="10"/>
  <c r="J1806" i="10"/>
  <c r="I1806" i="10"/>
  <c r="H1806" i="10"/>
  <c r="G1806" i="10"/>
  <c r="F1806" i="10"/>
  <c r="E1806" i="10"/>
  <c r="L1776" i="10"/>
  <c r="K1776" i="10"/>
  <c r="J1776" i="10"/>
  <c r="I1776" i="10"/>
  <c r="H1776" i="10"/>
  <c r="G1776" i="10"/>
  <c r="F1776" i="10"/>
  <c r="E1776" i="10"/>
  <c r="K1775" i="10"/>
  <c r="L1774" i="10"/>
  <c r="K1774" i="10"/>
  <c r="J1774" i="10"/>
  <c r="I1774" i="10"/>
  <c r="H1774" i="10"/>
  <c r="G1774" i="10"/>
  <c r="F1774" i="10"/>
  <c r="E1774" i="10"/>
  <c r="H1773" i="10"/>
  <c r="L1772" i="10"/>
  <c r="K1772" i="10"/>
  <c r="J1772" i="10"/>
  <c r="I1772" i="10"/>
  <c r="H1772" i="10"/>
  <c r="G1772" i="10"/>
  <c r="F1772" i="10"/>
  <c r="E1772" i="10"/>
  <c r="L1742" i="10"/>
  <c r="K1742" i="10"/>
  <c r="J1742" i="10"/>
  <c r="I1742" i="10"/>
  <c r="H1742" i="10"/>
  <c r="G1742" i="10"/>
  <c r="F1742" i="10"/>
  <c r="E1742" i="10"/>
  <c r="L1740" i="10"/>
  <c r="K1740" i="10"/>
  <c r="J1740" i="10"/>
  <c r="I1740" i="10"/>
  <c r="H1740" i="10"/>
  <c r="G1740" i="10"/>
  <c r="F1740" i="10"/>
  <c r="E1740" i="10"/>
  <c r="H1739" i="10"/>
  <c r="F1739" i="10"/>
  <c r="L1738" i="10"/>
  <c r="K1738" i="10"/>
  <c r="J1738" i="10"/>
  <c r="I1738" i="10"/>
  <c r="H1738" i="10"/>
  <c r="G1738" i="10"/>
  <c r="F1738" i="10"/>
  <c r="E1738" i="10"/>
  <c r="L1708" i="10"/>
  <c r="K1708" i="10"/>
  <c r="J1708" i="10"/>
  <c r="I1708" i="10"/>
  <c r="H1708" i="10"/>
  <c r="G1708" i="10"/>
  <c r="F1708" i="10"/>
  <c r="E1708" i="10"/>
  <c r="L1706" i="10"/>
  <c r="K1706" i="10"/>
  <c r="J1706" i="10"/>
  <c r="I1706" i="10"/>
  <c r="H1706" i="10"/>
  <c r="G1706" i="10"/>
  <c r="F1706" i="10"/>
  <c r="E1706" i="10"/>
  <c r="L1704" i="10"/>
  <c r="K1704" i="10"/>
  <c r="J1704" i="10"/>
  <c r="I1704" i="10"/>
  <c r="H1704" i="10"/>
  <c r="G1704" i="10"/>
  <c r="F1704" i="10"/>
  <c r="E1704" i="10"/>
  <c r="L1674" i="10"/>
  <c r="K1674" i="10"/>
  <c r="J1674" i="10"/>
  <c r="I1674" i="10"/>
  <c r="H1674" i="10"/>
  <c r="G1674" i="10"/>
  <c r="F1674" i="10"/>
  <c r="E1674" i="10"/>
  <c r="K1673" i="10"/>
  <c r="L1672" i="10"/>
  <c r="K1672" i="10"/>
  <c r="J1672" i="10"/>
  <c r="I1672" i="10"/>
  <c r="H1672" i="10"/>
  <c r="G1672" i="10"/>
  <c r="F1672" i="10"/>
  <c r="E1672" i="10"/>
  <c r="K1671" i="10"/>
  <c r="L1670" i="10"/>
  <c r="K1670" i="10"/>
  <c r="J1670" i="10"/>
  <c r="I1670" i="10"/>
  <c r="H1670" i="10"/>
  <c r="G1670" i="10"/>
  <c r="F1670" i="10"/>
  <c r="E1670" i="10"/>
  <c r="L1640" i="10"/>
  <c r="K1640" i="10"/>
  <c r="J1640" i="10"/>
  <c r="I1640" i="10"/>
  <c r="H1640" i="10"/>
  <c r="G1640" i="10"/>
  <c r="F1640" i="10"/>
  <c r="E1640" i="10"/>
  <c r="L1638" i="10"/>
  <c r="K1638" i="10"/>
  <c r="J1638" i="10"/>
  <c r="I1638" i="10"/>
  <c r="H1638" i="10"/>
  <c r="G1638" i="10"/>
  <c r="F1638" i="10"/>
  <c r="E1638" i="10"/>
  <c r="G1637" i="10"/>
  <c r="E1637" i="10"/>
  <c r="L1636" i="10"/>
  <c r="K1636" i="10"/>
  <c r="J1636" i="10"/>
  <c r="I1636" i="10"/>
  <c r="H1636" i="10"/>
  <c r="G1636" i="10"/>
  <c r="F1636" i="10"/>
  <c r="E1636" i="10"/>
  <c r="L1300" i="10"/>
  <c r="L1606" i="10"/>
  <c r="K1300" i="10"/>
  <c r="K1606" i="10" s="1"/>
  <c r="J1300" i="10"/>
  <c r="J1606" i="10"/>
  <c r="I1300" i="10"/>
  <c r="I1606" i="10" s="1"/>
  <c r="H1300" i="10"/>
  <c r="H1606" i="10"/>
  <c r="G1300" i="10"/>
  <c r="G1606" i="10" s="1"/>
  <c r="F1300" i="10"/>
  <c r="F1606" i="10"/>
  <c r="E1300" i="10"/>
  <c r="E1606" i="10" s="1"/>
  <c r="L1298" i="10"/>
  <c r="L1604" i="10"/>
  <c r="K1298" i="10"/>
  <c r="K1604" i="10" s="1"/>
  <c r="J1298" i="10"/>
  <c r="J1604" i="10"/>
  <c r="I1298" i="10"/>
  <c r="I1604" i="10" s="1"/>
  <c r="H1298" i="10"/>
  <c r="H1604" i="10"/>
  <c r="G1298" i="10"/>
  <c r="G1604" i="10" s="1"/>
  <c r="F1298" i="10"/>
  <c r="F1604" i="10"/>
  <c r="E1298" i="10"/>
  <c r="E1604" i="10" s="1"/>
  <c r="L1296" i="10"/>
  <c r="K1296" i="10"/>
  <c r="J1296" i="10"/>
  <c r="I1296" i="10"/>
  <c r="H1296" i="10"/>
  <c r="G1296" i="10"/>
  <c r="F1296" i="10"/>
  <c r="E1296" i="10"/>
  <c r="L1294" i="10"/>
  <c r="K1294" i="10"/>
  <c r="J1294" i="10"/>
  <c r="I1294" i="10"/>
  <c r="I1600" i="10" s="1"/>
  <c r="H1294" i="10"/>
  <c r="G1294" i="10"/>
  <c r="F1294" i="10"/>
  <c r="E1294" i="10"/>
  <c r="L1292" i="10"/>
  <c r="K1292" i="10"/>
  <c r="J1292" i="10"/>
  <c r="I1292" i="10"/>
  <c r="H1292" i="10"/>
  <c r="G1292" i="10"/>
  <c r="F1292" i="10"/>
  <c r="F1598" i="10" s="1"/>
  <c r="E1292" i="10"/>
  <c r="G1291" i="10"/>
  <c r="L1290" i="10"/>
  <c r="L1596" i="10" s="1"/>
  <c r="K1290" i="10"/>
  <c r="K1596" i="10" s="1"/>
  <c r="J1290" i="10"/>
  <c r="I1290" i="10"/>
  <c r="H1290" i="10"/>
  <c r="G1290" i="10"/>
  <c r="F1290" i="10"/>
  <c r="E1290" i="10"/>
  <c r="L1288" i="10"/>
  <c r="K1288" i="10"/>
  <c r="J1288" i="10"/>
  <c r="I1288" i="10"/>
  <c r="H1288" i="10"/>
  <c r="G1288" i="10"/>
  <c r="F1288" i="10"/>
  <c r="F1594" i="10" s="1"/>
  <c r="E1288" i="10"/>
  <c r="I1287" i="10"/>
  <c r="H1287" i="10"/>
  <c r="L1286" i="10"/>
  <c r="K1286" i="10"/>
  <c r="J1286" i="10"/>
  <c r="I1286" i="10"/>
  <c r="H1286" i="10"/>
  <c r="G1286" i="10"/>
  <c r="F1286" i="10"/>
  <c r="E1286" i="10"/>
  <c r="L1284" i="10"/>
  <c r="K1284" i="10"/>
  <c r="J1284" i="10"/>
  <c r="I1284" i="10"/>
  <c r="H1284" i="10"/>
  <c r="G1284" i="10"/>
  <c r="F1284" i="10"/>
  <c r="E1284" i="10"/>
  <c r="E1283" i="10"/>
  <c r="E1589" i="10" s="1"/>
  <c r="L1282" i="10"/>
  <c r="K1282" i="10"/>
  <c r="J1282" i="10"/>
  <c r="I1282" i="10"/>
  <c r="H1282" i="10"/>
  <c r="G1282" i="10"/>
  <c r="F1282" i="10"/>
  <c r="E1282" i="10"/>
  <c r="E1588" i="10"/>
  <c r="L1280" i="10"/>
  <c r="K1280" i="10"/>
  <c r="J1280" i="10"/>
  <c r="I1280" i="10"/>
  <c r="H1280" i="10"/>
  <c r="G1280" i="10"/>
  <c r="F1280" i="10"/>
  <c r="E1280" i="10"/>
  <c r="L1278" i="10"/>
  <c r="K1278" i="10"/>
  <c r="J1278" i="10"/>
  <c r="I1278" i="10"/>
  <c r="H1278" i="10"/>
  <c r="G1278" i="10"/>
  <c r="F1278" i="10"/>
  <c r="E1278" i="10"/>
  <c r="L1276" i="10"/>
  <c r="K1276" i="10"/>
  <c r="J1276" i="10"/>
  <c r="I1276" i="10"/>
  <c r="H1276" i="10"/>
  <c r="G1276" i="10"/>
  <c r="F1276" i="10"/>
  <c r="E1276" i="10"/>
  <c r="L1274" i="10"/>
  <c r="K1274" i="10"/>
  <c r="J1274" i="10"/>
  <c r="I1274" i="10"/>
  <c r="H1274" i="10"/>
  <c r="G1274" i="10"/>
  <c r="F1274" i="10"/>
  <c r="E1274" i="10"/>
  <c r="L1273" i="10"/>
  <c r="K1273" i="10"/>
  <c r="J1273" i="10"/>
  <c r="I1273" i="10"/>
  <c r="H1273" i="10"/>
  <c r="G1273" i="10"/>
  <c r="F1273" i="10"/>
  <c r="E1273" i="10"/>
  <c r="L1272" i="10"/>
  <c r="K1272" i="10"/>
  <c r="J1272" i="10"/>
  <c r="I1272" i="10"/>
  <c r="H1272" i="10"/>
  <c r="G1272" i="10"/>
  <c r="F1272" i="10"/>
  <c r="E1272" i="10"/>
  <c r="K1261" i="10"/>
  <c r="L1260" i="10"/>
  <c r="L1872" i="10"/>
  <c r="K1260" i="10"/>
  <c r="K1872" i="10" s="1"/>
  <c r="J1260" i="10"/>
  <c r="J1872" i="10"/>
  <c r="I1260" i="10"/>
  <c r="I1872" i="10" s="1"/>
  <c r="H1260" i="10"/>
  <c r="H1872" i="10" s="1"/>
  <c r="G1260" i="10"/>
  <c r="G1872" i="10" s="1"/>
  <c r="F1260" i="10"/>
  <c r="F1872" i="10"/>
  <c r="E1260" i="10"/>
  <c r="E1872" i="10" s="1"/>
  <c r="G1871" i="10"/>
  <c r="F1259" i="10"/>
  <c r="L1258" i="10"/>
  <c r="L1870" i="10" s="1"/>
  <c r="K1258" i="10"/>
  <c r="K1870" i="10" s="1"/>
  <c r="J1258" i="10"/>
  <c r="J1870" i="10"/>
  <c r="I1258" i="10"/>
  <c r="I1870" i="10" s="1"/>
  <c r="H1258" i="10"/>
  <c r="H1870" i="10" s="1"/>
  <c r="G1258" i="10"/>
  <c r="G1870" i="10" s="1"/>
  <c r="F1258" i="10"/>
  <c r="F1870" i="10" s="1"/>
  <c r="E1258" i="10"/>
  <c r="E1870" i="10" s="1"/>
  <c r="J1257" i="10"/>
  <c r="G1257" i="10"/>
  <c r="E1257" i="10"/>
  <c r="E1869" i="10"/>
  <c r="L1256" i="10"/>
  <c r="L1868" i="10" s="1"/>
  <c r="K1256" i="10"/>
  <c r="K1868" i="10" s="1"/>
  <c r="J1256" i="10"/>
  <c r="J1868" i="10" s="1"/>
  <c r="I1256" i="10"/>
  <c r="I1868" i="10" s="1"/>
  <c r="H1256" i="10"/>
  <c r="H1868" i="10" s="1"/>
  <c r="G1256" i="10"/>
  <c r="G1868" i="10"/>
  <c r="F1256" i="10"/>
  <c r="F1868" i="10" s="1"/>
  <c r="E1256" i="10"/>
  <c r="E1868" i="10"/>
  <c r="I1867" i="10"/>
  <c r="L1254" i="10"/>
  <c r="L1866" i="10"/>
  <c r="K1254" i="10"/>
  <c r="K1866" i="10"/>
  <c r="J1254" i="10"/>
  <c r="J1866" i="10"/>
  <c r="I1254" i="10"/>
  <c r="I1866" i="10"/>
  <c r="H1254" i="10"/>
  <c r="H1866" i="10"/>
  <c r="G1254" i="10"/>
  <c r="G1866" i="10"/>
  <c r="F1254" i="10"/>
  <c r="F1866" i="10"/>
  <c r="E1254" i="10"/>
  <c r="E1866" i="10"/>
  <c r="L1252" i="10"/>
  <c r="L1864" i="10"/>
  <c r="K1252" i="10"/>
  <c r="K1864" i="10"/>
  <c r="J1252" i="10"/>
  <c r="J1864" i="10"/>
  <c r="I1252" i="10"/>
  <c r="I1864" i="10"/>
  <c r="H1252" i="10"/>
  <c r="H1864" i="10"/>
  <c r="G1252" i="10"/>
  <c r="G1864" i="10"/>
  <c r="F1252" i="10"/>
  <c r="F1864" i="10"/>
  <c r="E1252" i="10"/>
  <c r="E1864" i="10"/>
  <c r="L1250" i="10"/>
  <c r="L1862" i="10" s="1"/>
  <c r="K1250" i="10"/>
  <c r="K1862" i="10"/>
  <c r="J1250" i="10"/>
  <c r="J1862" i="10" s="1"/>
  <c r="I1250" i="10"/>
  <c r="I1862" i="10" s="1"/>
  <c r="H1250" i="10"/>
  <c r="H1862" i="10" s="1"/>
  <c r="G1250" i="10"/>
  <c r="G1862" i="10" s="1"/>
  <c r="F1250" i="10"/>
  <c r="F1862" i="10" s="1"/>
  <c r="E1250" i="10"/>
  <c r="E1862" i="10" s="1"/>
  <c r="I1861" i="10"/>
  <c r="E1249" i="10"/>
  <c r="E1861" i="10"/>
  <c r="L1248" i="10"/>
  <c r="L1860" i="10" s="1"/>
  <c r="K1248" i="10"/>
  <c r="K1860" i="10"/>
  <c r="J1248" i="10"/>
  <c r="J1860" i="10" s="1"/>
  <c r="I1248" i="10"/>
  <c r="I1860" i="10"/>
  <c r="H1248" i="10"/>
  <c r="H1860" i="10" s="1"/>
  <c r="G1248" i="10"/>
  <c r="G1860" i="10"/>
  <c r="F1248" i="10"/>
  <c r="F1860" i="10" s="1"/>
  <c r="E1248" i="10"/>
  <c r="E1860" i="10"/>
  <c r="L1247" i="10"/>
  <c r="I1247" i="10"/>
  <c r="H1859" i="10"/>
  <c r="G1247" i="10"/>
  <c r="F1247" i="10"/>
  <c r="F1859" i="10"/>
  <c r="E1247" i="10"/>
  <c r="L1246" i="10"/>
  <c r="L1858" i="10" s="1"/>
  <c r="K1246" i="10"/>
  <c r="K1858" i="10"/>
  <c r="J1246" i="10"/>
  <c r="J1858" i="10" s="1"/>
  <c r="I1246" i="10"/>
  <c r="I1858" i="10" s="1"/>
  <c r="H1246" i="10"/>
  <c r="H1858" i="10" s="1"/>
  <c r="G1246" i="10"/>
  <c r="G1858" i="10" s="1"/>
  <c r="F1246" i="10"/>
  <c r="F1858" i="10" s="1"/>
  <c r="E1246" i="10"/>
  <c r="E1858" i="10" s="1"/>
  <c r="I1245" i="10"/>
  <c r="G1245" i="10"/>
  <c r="F1245" i="10"/>
  <c r="F1857" i="10" s="1"/>
  <c r="L1244" i="10"/>
  <c r="L1856" i="10" s="1"/>
  <c r="K1244" i="10"/>
  <c r="K1856" i="10"/>
  <c r="J1244" i="10"/>
  <c r="J1856" i="10" s="1"/>
  <c r="I1244" i="10"/>
  <c r="I1856" i="10" s="1"/>
  <c r="H1244" i="10"/>
  <c r="H1856" i="10" s="1"/>
  <c r="G1244" i="10"/>
  <c r="G1856" i="10" s="1"/>
  <c r="F1244" i="10"/>
  <c r="F1856" i="10" s="1"/>
  <c r="E1244" i="10"/>
  <c r="E1856" i="10"/>
  <c r="F1243" i="10"/>
  <c r="F1855" i="10"/>
  <c r="E1243" i="10"/>
  <c r="L1242" i="10"/>
  <c r="L1854" i="10" s="1"/>
  <c r="K1242" i="10"/>
  <c r="K1854" i="10"/>
  <c r="J1242" i="10"/>
  <c r="J1854" i="10" s="1"/>
  <c r="I1242" i="10"/>
  <c r="I1854" i="10" s="1"/>
  <c r="H1242" i="10"/>
  <c r="H1854" i="10" s="1"/>
  <c r="G1242" i="10"/>
  <c r="G1854" i="10" s="1"/>
  <c r="F1242" i="10"/>
  <c r="F1854" i="10" s="1"/>
  <c r="E1242" i="10"/>
  <c r="E1854" i="10" s="1"/>
  <c r="I1853" i="10"/>
  <c r="L1240" i="10"/>
  <c r="L1852" i="10"/>
  <c r="K1240" i="10"/>
  <c r="K1852" i="10" s="1"/>
  <c r="J1240" i="10"/>
  <c r="J1852" i="10"/>
  <c r="I1240" i="10"/>
  <c r="I1852" i="10" s="1"/>
  <c r="H1240" i="10"/>
  <c r="H1852" i="10"/>
  <c r="G1240" i="10"/>
  <c r="G1852" i="10" s="1"/>
  <c r="F1240" i="10"/>
  <c r="F1852" i="10"/>
  <c r="E1240" i="10"/>
  <c r="E1852" i="10" s="1"/>
  <c r="L1239" i="10"/>
  <c r="L1851" i="10"/>
  <c r="K1239" i="10"/>
  <c r="K1851" i="10" s="1"/>
  <c r="J1239" i="10"/>
  <c r="J1851" i="10"/>
  <c r="I1239" i="10"/>
  <c r="I1851" i="10" s="1"/>
  <c r="H1239" i="10"/>
  <c r="H1851" i="10"/>
  <c r="G1239" i="10"/>
  <c r="G1851" i="10" s="1"/>
  <c r="F1239" i="10"/>
  <c r="F1851" i="10"/>
  <c r="E1239" i="10"/>
  <c r="E1851" i="10" s="1"/>
  <c r="L1238" i="10"/>
  <c r="L1850" i="10"/>
  <c r="K1238" i="10"/>
  <c r="K1850" i="10" s="1"/>
  <c r="J1238" i="10"/>
  <c r="J1850" i="10"/>
  <c r="I1238" i="10"/>
  <c r="I1850" i="10" s="1"/>
  <c r="H1238" i="10"/>
  <c r="H1850" i="10"/>
  <c r="G1238" i="10"/>
  <c r="G1850" i="10" s="1"/>
  <c r="F1238" i="10"/>
  <c r="F1850" i="10"/>
  <c r="E1238" i="10"/>
  <c r="E1850" i="10" s="1"/>
  <c r="H1227" i="10"/>
  <c r="G1227" i="10"/>
  <c r="G1839" i="10" s="1"/>
  <c r="L1226" i="10"/>
  <c r="L1838" i="10"/>
  <c r="K1226" i="10"/>
  <c r="K1838" i="10" s="1"/>
  <c r="J1226" i="10"/>
  <c r="J1838" i="10"/>
  <c r="I1226" i="10"/>
  <c r="I1838" i="10" s="1"/>
  <c r="H1226" i="10"/>
  <c r="H1838" i="10"/>
  <c r="G1226" i="10"/>
  <c r="G1838" i="10" s="1"/>
  <c r="F1226" i="10"/>
  <c r="F1838" i="10"/>
  <c r="E1226" i="10"/>
  <c r="E1838" i="10" s="1"/>
  <c r="I1225" i="10"/>
  <c r="I1837" i="10" s="1"/>
  <c r="L1224" i="10"/>
  <c r="L1836" i="10" s="1"/>
  <c r="K1224" i="10"/>
  <c r="K1836" i="10" s="1"/>
  <c r="J1224" i="10"/>
  <c r="J1836" i="10" s="1"/>
  <c r="I1224" i="10"/>
  <c r="I1836" i="10"/>
  <c r="H1224" i="10"/>
  <c r="H1836" i="10" s="1"/>
  <c r="G1224" i="10"/>
  <c r="G1836" i="10"/>
  <c r="F1224" i="10"/>
  <c r="F1836" i="10" s="1"/>
  <c r="E1224" i="10"/>
  <c r="E1836" i="10" s="1"/>
  <c r="L1223" i="10"/>
  <c r="K1835" i="10"/>
  <c r="J1223" i="10"/>
  <c r="J1835" i="10" s="1"/>
  <c r="H1835" i="10"/>
  <c r="F1223" i="10"/>
  <c r="F1835" i="10" s="1"/>
  <c r="L1222" i="10"/>
  <c r="L1834" i="10" s="1"/>
  <c r="K1222" i="10"/>
  <c r="K1834" i="10"/>
  <c r="J1222" i="10"/>
  <c r="J1834" i="10" s="1"/>
  <c r="I1222" i="10"/>
  <c r="I1834" i="10"/>
  <c r="H1222" i="10"/>
  <c r="H1834" i="10" s="1"/>
  <c r="G1222" i="10"/>
  <c r="G1834" i="10" s="1"/>
  <c r="F1222" i="10"/>
  <c r="F1834" i="10" s="1"/>
  <c r="E1222" i="10"/>
  <c r="E1834" i="10" s="1"/>
  <c r="L1220" i="10"/>
  <c r="L1832" i="10" s="1"/>
  <c r="K1220" i="10"/>
  <c r="K1832" i="10" s="1"/>
  <c r="J1220" i="10"/>
  <c r="J1832" i="10"/>
  <c r="I1220" i="10"/>
  <c r="I1832" i="10" s="1"/>
  <c r="H1220" i="10"/>
  <c r="H1832" i="10" s="1"/>
  <c r="G1220" i="10"/>
  <c r="G1832" i="10" s="1"/>
  <c r="F1220" i="10"/>
  <c r="F1832" i="10" s="1"/>
  <c r="E1220" i="10"/>
  <c r="E1832" i="10" s="1"/>
  <c r="L1218" i="10"/>
  <c r="L1830" i="10"/>
  <c r="K1218" i="10"/>
  <c r="K1830" i="10" s="1"/>
  <c r="J1218" i="10"/>
  <c r="J1830" i="10"/>
  <c r="I1218" i="10"/>
  <c r="I1830" i="10" s="1"/>
  <c r="H1218" i="10"/>
  <c r="H1830" i="10" s="1"/>
  <c r="G1218" i="10"/>
  <c r="G1830" i="10" s="1"/>
  <c r="F1218" i="10"/>
  <c r="F1830" i="10" s="1"/>
  <c r="E1218" i="10"/>
  <c r="E1830" i="10" s="1"/>
  <c r="I1217" i="10"/>
  <c r="I1829" i="10" s="1"/>
  <c r="G1217" i="10"/>
  <c r="G1829" i="10" s="1"/>
  <c r="L1216" i="10"/>
  <c r="L1828" i="10"/>
  <c r="K1216" i="10"/>
  <c r="K1828" i="10" s="1"/>
  <c r="J1216" i="10"/>
  <c r="J1828" i="10" s="1"/>
  <c r="I1216" i="10"/>
  <c r="I1828" i="10" s="1"/>
  <c r="H1216" i="10"/>
  <c r="H1828" i="10" s="1"/>
  <c r="G1216" i="10"/>
  <c r="G1828" i="10" s="1"/>
  <c r="F1216" i="10"/>
  <c r="F1828" i="10"/>
  <c r="E1216" i="10"/>
  <c r="E1828" i="10" s="1"/>
  <c r="L1215" i="10"/>
  <c r="L1827" i="10"/>
  <c r="K1215" i="10"/>
  <c r="K1827" i="10" s="1"/>
  <c r="J1215" i="10"/>
  <c r="J1827" i="10" s="1"/>
  <c r="I1215" i="10"/>
  <c r="H1215" i="10"/>
  <c r="H1827" i="10"/>
  <c r="G1215" i="10"/>
  <c r="G1827" i="10"/>
  <c r="L1214" i="10"/>
  <c r="L1826" i="10"/>
  <c r="K1214" i="10"/>
  <c r="K1826" i="10"/>
  <c r="J1214" i="10"/>
  <c r="J1826" i="10"/>
  <c r="I1214" i="10"/>
  <c r="I1826" i="10"/>
  <c r="H1214" i="10"/>
  <c r="H1826" i="10"/>
  <c r="G1214" i="10"/>
  <c r="G1826" i="10"/>
  <c r="F1214" i="10"/>
  <c r="F1826" i="10"/>
  <c r="E1214" i="10"/>
  <c r="E1826" i="10"/>
  <c r="L1213" i="10"/>
  <c r="L1825" i="10"/>
  <c r="K1213" i="10"/>
  <c r="J1213" i="10"/>
  <c r="J1825" i="10" s="1"/>
  <c r="I1213" i="10"/>
  <c r="I1825" i="10" s="1"/>
  <c r="H1213" i="10"/>
  <c r="H1825" i="10" s="1"/>
  <c r="G1213" i="10"/>
  <c r="G1825" i="10" s="1"/>
  <c r="L1212" i="10"/>
  <c r="L1824" i="10" s="1"/>
  <c r="K1212" i="10"/>
  <c r="K1824" i="10"/>
  <c r="J1212" i="10"/>
  <c r="J1824" i="10" s="1"/>
  <c r="I1212" i="10"/>
  <c r="I1824" i="10" s="1"/>
  <c r="H1212" i="10"/>
  <c r="H1824" i="10" s="1"/>
  <c r="G1212" i="10"/>
  <c r="G1824" i="10" s="1"/>
  <c r="F1212" i="10"/>
  <c r="F1824" i="10" s="1"/>
  <c r="E1212" i="10"/>
  <c r="E1824" i="10"/>
  <c r="K1211" i="10"/>
  <c r="K1823" i="10" s="1"/>
  <c r="J1211" i="10"/>
  <c r="J1823" i="10"/>
  <c r="I1211" i="10"/>
  <c r="G1211" i="10"/>
  <c r="L1210" i="10"/>
  <c r="L1822" i="10" s="1"/>
  <c r="K1210" i="10"/>
  <c r="K1822" i="10" s="1"/>
  <c r="J1210" i="10"/>
  <c r="J1822" i="10" s="1"/>
  <c r="I1210" i="10"/>
  <c r="I1822" i="10" s="1"/>
  <c r="H1210" i="10"/>
  <c r="H1822" i="10" s="1"/>
  <c r="G1210" i="10"/>
  <c r="G1822" i="10"/>
  <c r="F1210" i="10"/>
  <c r="F1822" i="10" s="1"/>
  <c r="E1210" i="10"/>
  <c r="E1822" i="10" s="1"/>
  <c r="L1209" i="10"/>
  <c r="L1821" i="10" s="1"/>
  <c r="H1209" i="10"/>
  <c r="H1821" i="10" s="1"/>
  <c r="E1209" i="10"/>
  <c r="E1821" i="10" s="1"/>
  <c r="L1208" i="10"/>
  <c r="L1820" i="10"/>
  <c r="K1208" i="10"/>
  <c r="K1820" i="10" s="1"/>
  <c r="J1208" i="10"/>
  <c r="J1820" i="10"/>
  <c r="I1208" i="10"/>
  <c r="I1820" i="10" s="1"/>
  <c r="H1208" i="10"/>
  <c r="H1820" i="10" s="1"/>
  <c r="G1208" i="10"/>
  <c r="G1820" i="10" s="1"/>
  <c r="F1208" i="10"/>
  <c r="F1820" i="10" s="1"/>
  <c r="E1208" i="10"/>
  <c r="E1820" i="10" s="1"/>
  <c r="H1207" i="10"/>
  <c r="H1819" i="10" s="1"/>
  <c r="F1207" i="10"/>
  <c r="F1819" i="10" s="1"/>
  <c r="E1207" i="10"/>
  <c r="L1206" i="10"/>
  <c r="L1818" i="10"/>
  <c r="K1206" i="10"/>
  <c r="K1818" i="10" s="1"/>
  <c r="J1206" i="10"/>
  <c r="J1818" i="10"/>
  <c r="I1206" i="10"/>
  <c r="I1818" i="10" s="1"/>
  <c r="H1206" i="10"/>
  <c r="H1818" i="10" s="1"/>
  <c r="G1206" i="10"/>
  <c r="G1818" i="10" s="1"/>
  <c r="F1206" i="10"/>
  <c r="F1818" i="10" s="1"/>
  <c r="E1206" i="10"/>
  <c r="E1818" i="10" s="1"/>
  <c r="L1205" i="10"/>
  <c r="L1817" i="10" s="1"/>
  <c r="K1205" i="10"/>
  <c r="K1817" i="10" s="1"/>
  <c r="J1205" i="10"/>
  <c r="J1817" i="10"/>
  <c r="I1205" i="10"/>
  <c r="I1817" i="10" s="1"/>
  <c r="H1205" i="10"/>
  <c r="H1817" i="10" s="1"/>
  <c r="G1205" i="10"/>
  <c r="G1817" i="10" s="1"/>
  <c r="F1205" i="10"/>
  <c r="F1817" i="10" s="1"/>
  <c r="E1205" i="10"/>
  <c r="E1817" i="10" s="1"/>
  <c r="L1204" i="10"/>
  <c r="L1816" i="10"/>
  <c r="K1204" i="10"/>
  <c r="K1816" i="10" s="1"/>
  <c r="J1204" i="10"/>
  <c r="J1816" i="10"/>
  <c r="I1204" i="10"/>
  <c r="I1816" i="10" s="1"/>
  <c r="H1204" i="10"/>
  <c r="H1816" i="10" s="1"/>
  <c r="G1204" i="10"/>
  <c r="G1816" i="10" s="1"/>
  <c r="F1204" i="10"/>
  <c r="F1816" i="10" s="1"/>
  <c r="E1204" i="10"/>
  <c r="E1816" i="10" s="1"/>
  <c r="L1193" i="10"/>
  <c r="L1805" i="10" s="1"/>
  <c r="H1193" i="10"/>
  <c r="L1192" i="10"/>
  <c r="L1804" i="10"/>
  <c r="K1192" i="10"/>
  <c r="K1804" i="10" s="1"/>
  <c r="J1192" i="10"/>
  <c r="J1804" i="10" s="1"/>
  <c r="I1192" i="10"/>
  <c r="I1804" i="10" s="1"/>
  <c r="H1192" i="10"/>
  <c r="H1804" i="10" s="1"/>
  <c r="G1192" i="10"/>
  <c r="G1804" i="10" s="1"/>
  <c r="F1192" i="10"/>
  <c r="F1804" i="10"/>
  <c r="E1192" i="10"/>
  <c r="E1804" i="10" s="1"/>
  <c r="L1191" i="10"/>
  <c r="L1803" i="10"/>
  <c r="K1191" i="10"/>
  <c r="K1803" i="10" s="1"/>
  <c r="H1191" i="10"/>
  <c r="G1191" i="10"/>
  <c r="L1190" i="10"/>
  <c r="L1802" i="10" s="1"/>
  <c r="K1190" i="10"/>
  <c r="K1802" i="10" s="1"/>
  <c r="J1190" i="10"/>
  <c r="J1802" i="10" s="1"/>
  <c r="I1190" i="10"/>
  <c r="I1802" i="10" s="1"/>
  <c r="H1190" i="10"/>
  <c r="H1802" i="10"/>
  <c r="G1190" i="10"/>
  <c r="G1802" i="10" s="1"/>
  <c r="F1190" i="10"/>
  <c r="F1802" i="10" s="1"/>
  <c r="E1190" i="10"/>
  <c r="E1802" i="10" s="1"/>
  <c r="L1189" i="10"/>
  <c r="L1801" i="10" s="1"/>
  <c r="K1189" i="10"/>
  <c r="J1189" i="10"/>
  <c r="J1801" i="10"/>
  <c r="F1189" i="10"/>
  <c r="F1801" i="10" s="1"/>
  <c r="L1188" i="10"/>
  <c r="L1800" i="10"/>
  <c r="K1188" i="10"/>
  <c r="K1800" i="10" s="1"/>
  <c r="J1188" i="10"/>
  <c r="J1800" i="10" s="1"/>
  <c r="I1188" i="10"/>
  <c r="I1800" i="10" s="1"/>
  <c r="H1188" i="10"/>
  <c r="H1800" i="10" s="1"/>
  <c r="G1188" i="10"/>
  <c r="G1800" i="10" s="1"/>
  <c r="F1188" i="10"/>
  <c r="F1800" i="10" s="1"/>
  <c r="E1188" i="10"/>
  <c r="E1800" i="10" s="1"/>
  <c r="K1187" i="10"/>
  <c r="K1799" i="10"/>
  <c r="H1799" i="10"/>
  <c r="L1186" i="10"/>
  <c r="L1798" i="10"/>
  <c r="K1186" i="10"/>
  <c r="K1798" i="10"/>
  <c r="J1186" i="10"/>
  <c r="J1798" i="10"/>
  <c r="I1186" i="10"/>
  <c r="I1798" i="10"/>
  <c r="H1186" i="10"/>
  <c r="H1798" i="10"/>
  <c r="G1186" i="10"/>
  <c r="G1798" i="10"/>
  <c r="F1186" i="10"/>
  <c r="F1798" i="10"/>
  <c r="E1186" i="10"/>
  <c r="E1798" i="10"/>
  <c r="E1185" i="10"/>
  <c r="E1797" i="10"/>
  <c r="L1184" i="10"/>
  <c r="L1796" i="10"/>
  <c r="K1184" i="10"/>
  <c r="K1796" i="10"/>
  <c r="J1184" i="10"/>
  <c r="J1796" i="10"/>
  <c r="I1184" i="10"/>
  <c r="I1796" i="10"/>
  <c r="H1184" i="10"/>
  <c r="H1796" i="10"/>
  <c r="G1184" i="10"/>
  <c r="G1796" i="10"/>
  <c r="F1184" i="10"/>
  <c r="F1796" i="10"/>
  <c r="E1184" i="10"/>
  <c r="E1796" i="10"/>
  <c r="L1795" i="10"/>
  <c r="G1183" i="10"/>
  <c r="G1795" i="10" s="1"/>
  <c r="L1182" i="10"/>
  <c r="L1794" i="10" s="1"/>
  <c r="K1182" i="10"/>
  <c r="K1794" i="10"/>
  <c r="J1182" i="10"/>
  <c r="J1794" i="10" s="1"/>
  <c r="I1182" i="10"/>
  <c r="I1794" i="10"/>
  <c r="H1182" i="10"/>
  <c r="H1794" i="10" s="1"/>
  <c r="G1182" i="10"/>
  <c r="G1794" i="10"/>
  <c r="F1182" i="10"/>
  <c r="F1794" i="10" s="1"/>
  <c r="E1182" i="10"/>
  <c r="E1794" i="10"/>
  <c r="L1181" i="10"/>
  <c r="K1793" i="10"/>
  <c r="J1181" i="10"/>
  <c r="J1793" i="10"/>
  <c r="I1181" i="10"/>
  <c r="H1181" i="10"/>
  <c r="H1793" i="10"/>
  <c r="G1793" i="10"/>
  <c r="E1181" i="10"/>
  <c r="E1793" i="10"/>
  <c r="L1180" i="10"/>
  <c r="L1792" i="10" s="1"/>
  <c r="K1180" i="10"/>
  <c r="K1792" i="10" s="1"/>
  <c r="J1180" i="10"/>
  <c r="J1792" i="10" s="1"/>
  <c r="I1180" i="10"/>
  <c r="I1792" i="10" s="1"/>
  <c r="H1180" i="10"/>
  <c r="H1792" i="10" s="1"/>
  <c r="G1180" i="10"/>
  <c r="G1792" i="10"/>
  <c r="F1180" i="10"/>
  <c r="F1792" i="10" s="1"/>
  <c r="E1180" i="10"/>
  <c r="E1792" i="10"/>
  <c r="L1179" i="10"/>
  <c r="L1791" i="10" s="1"/>
  <c r="I1179" i="10"/>
  <c r="I1791" i="10" s="1"/>
  <c r="H1179" i="10"/>
  <c r="H1791" i="10" s="1"/>
  <c r="E1179" i="10"/>
  <c r="L1178" i="10"/>
  <c r="L1790" i="10" s="1"/>
  <c r="K1178" i="10"/>
  <c r="K1790" i="10" s="1"/>
  <c r="J1178" i="10"/>
  <c r="J1790" i="10"/>
  <c r="I1178" i="10"/>
  <c r="I1790" i="10" s="1"/>
  <c r="H1178" i="10"/>
  <c r="H1790" i="10"/>
  <c r="G1178" i="10"/>
  <c r="G1790" i="10" s="1"/>
  <c r="F1178" i="10"/>
  <c r="F1790" i="10" s="1"/>
  <c r="E1178" i="10"/>
  <c r="E1790" i="10" s="1"/>
  <c r="K1177" i="10"/>
  <c r="K1789" i="10" s="1"/>
  <c r="I1177" i="10"/>
  <c r="I1789" i="10"/>
  <c r="H1177" i="10"/>
  <c r="H1789" i="10" s="1"/>
  <c r="E1789" i="10"/>
  <c r="L1176" i="10"/>
  <c r="L1788" i="10" s="1"/>
  <c r="K1176" i="10"/>
  <c r="K1788" i="10" s="1"/>
  <c r="J1176" i="10"/>
  <c r="J1788" i="10" s="1"/>
  <c r="I1176" i="10"/>
  <c r="I1788" i="10" s="1"/>
  <c r="H1176" i="10"/>
  <c r="H1788" i="10" s="1"/>
  <c r="G1176" i="10"/>
  <c r="G1788" i="10"/>
  <c r="F1176" i="10"/>
  <c r="F1788" i="10" s="1"/>
  <c r="E1176" i="10"/>
  <c r="E1788" i="10"/>
  <c r="L1175" i="10"/>
  <c r="L1787" i="10" s="1"/>
  <c r="K1175" i="10"/>
  <c r="K1787" i="10" s="1"/>
  <c r="J1175" i="10"/>
  <c r="I1787" i="10"/>
  <c r="H1175" i="10"/>
  <c r="H1787" i="10" s="1"/>
  <c r="F1175" i="10"/>
  <c r="F1787" i="10"/>
  <c r="E1175" i="10"/>
  <c r="E1787" i="10" s="1"/>
  <c r="L1174" i="10"/>
  <c r="L1786" i="10"/>
  <c r="K1174" i="10"/>
  <c r="K1786" i="10" s="1"/>
  <c r="J1174" i="10"/>
  <c r="J1786" i="10" s="1"/>
  <c r="I1174" i="10"/>
  <c r="I1786" i="10" s="1"/>
  <c r="H1174" i="10"/>
  <c r="H1786" i="10" s="1"/>
  <c r="G1174" i="10"/>
  <c r="G1786" i="10" s="1"/>
  <c r="F1174" i="10"/>
  <c r="F1786" i="10"/>
  <c r="E1174" i="10"/>
  <c r="E1786" i="10" s="1"/>
  <c r="L1785" i="10"/>
  <c r="K1173" i="10"/>
  <c r="K1785" i="10" s="1"/>
  <c r="J1173" i="10"/>
  <c r="I1173" i="10"/>
  <c r="I1785" i="10" s="1"/>
  <c r="H1173" i="10"/>
  <c r="F1173" i="10"/>
  <c r="F1785" i="10" s="1"/>
  <c r="E1173" i="10"/>
  <c r="E1785" i="10" s="1"/>
  <c r="L1172" i="10"/>
  <c r="L1784" i="10" s="1"/>
  <c r="K1172" i="10"/>
  <c r="K1784" i="10"/>
  <c r="J1172" i="10"/>
  <c r="J1784" i="10" s="1"/>
  <c r="I1172" i="10"/>
  <c r="I1784" i="10" s="1"/>
  <c r="H1172" i="10"/>
  <c r="H1784" i="10" s="1"/>
  <c r="G1172" i="10"/>
  <c r="G1784" i="10" s="1"/>
  <c r="F1172" i="10"/>
  <c r="F1784" i="10" s="1"/>
  <c r="E1172" i="10"/>
  <c r="E1784" i="10"/>
  <c r="L1171" i="10"/>
  <c r="L1783" i="10" s="1"/>
  <c r="K1171" i="10"/>
  <c r="K1783" i="10"/>
  <c r="J1171" i="10"/>
  <c r="J1783" i="10" s="1"/>
  <c r="I1171" i="10"/>
  <c r="I1783" i="10" s="1"/>
  <c r="H1171" i="10"/>
  <c r="H1783" i="10" s="1"/>
  <c r="G1171" i="10"/>
  <c r="G1783" i="10" s="1"/>
  <c r="F1171" i="10"/>
  <c r="F1783" i="10" s="1"/>
  <c r="E1171" i="10"/>
  <c r="E1783" i="10" s="1"/>
  <c r="L1170" i="10"/>
  <c r="L1782" i="10" s="1"/>
  <c r="K1170" i="10"/>
  <c r="K1782" i="10"/>
  <c r="J1170" i="10"/>
  <c r="J1782" i="10" s="1"/>
  <c r="I1170" i="10"/>
  <c r="I1782" i="10" s="1"/>
  <c r="H1170" i="10"/>
  <c r="H1782" i="10" s="1"/>
  <c r="G1170" i="10"/>
  <c r="G1782" i="10" s="1"/>
  <c r="F1170" i="10"/>
  <c r="F1782" i="10" s="1"/>
  <c r="E1170" i="10"/>
  <c r="E1782" i="10"/>
  <c r="K1159" i="10"/>
  <c r="I1159" i="10"/>
  <c r="I1771" i="10"/>
  <c r="E1159" i="10"/>
  <c r="E1771" i="10" s="1"/>
  <c r="L1158" i="10"/>
  <c r="L1770" i="10" s="1"/>
  <c r="K1158" i="10"/>
  <c r="K1770" i="10" s="1"/>
  <c r="J1158" i="10"/>
  <c r="J1770" i="10" s="1"/>
  <c r="I1158" i="10"/>
  <c r="I1770" i="10" s="1"/>
  <c r="H1158" i="10"/>
  <c r="H1770" i="10" s="1"/>
  <c r="G1158" i="10"/>
  <c r="G1770" i="10" s="1"/>
  <c r="F1158" i="10"/>
  <c r="F1770" i="10" s="1"/>
  <c r="E1158" i="10"/>
  <c r="E1770" i="10" s="1"/>
  <c r="L1769" i="10"/>
  <c r="K1769" i="10"/>
  <c r="J1157" i="10"/>
  <c r="J1769" i="10"/>
  <c r="I1157" i="10"/>
  <c r="F1157" i="10"/>
  <c r="E1157" i="10"/>
  <c r="E1769" i="10" s="1"/>
  <c r="L1156" i="10"/>
  <c r="L1768" i="10"/>
  <c r="K1156" i="10"/>
  <c r="K1768" i="10" s="1"/>
  <c r="J1156" i="10"/>
  <c r="J1768" i="10"/>
  <c r="I1156" i="10"/>
  <c r="I1768" i="10" s="1"/>
  <c r="H1156" i="10"/>
  <c r="H1768" i="10"/>
  <c r="G1156" i="10"/>
  <c r="G1768" i="10" s="1"/>
  <c r="F1156" i="10"/>
  <c r="F1768" i="10" s="1"/>
  <c r="E1156" i="10"/>
  <c r="E1768" i="10" s="1"/>
  <c r="L1155" i="10"/>
  <c r="L1767" i="10" s="1"/>
  <c r="I1155" i="10"/>
  <c r="I1767" i="10"/>
  <c r="H1767" i="10"/>
  <c r="F1155" i="10"/>
  <c r="F1767" i="10"/>
  <c r="E1767" i="10"/>
  <c r="L1154" i="10"/>
  <c r="L1766" i="10" s="1"/>
  <c r="K1154" i="10"/>
  <c r="K1766" i="10" s="1"/>
  <c r="J1154" i="10"/>
  <c r="J1766" i="10" s="1"/>
  <c r="I1154" i="10"/>
  <c r="I1766" i="10" s="1"/>
  <c r="H1154" i="10"/>
  <c r="H1766" i="10" s="1"/>
  <c r="G1154" i="10"/>
  <c r="G1766" i="10"/>
  <c r="F1154" i="10"/>
  <c r="F1766" i="10" s="1"/>
  <c r="E1154" i="10"/>
  <c r="E1766" i="10"/>
  <c r="L1153" i="10"/>
  <c r="I1153" i="10"/>
  <c r="I1765" i="10" s="1"/>
  <c r="E1153" i="10"/>
  <c r="E1765" i="10"/>
  <c r="L1152" i="10"/>
  <c r="L1764" i="10" s="1"/>
  <c r="K1152" i="10"/>
  <c r="K1764" i="10"/>
  <c r="J1152" i="10"/>
  <c r="J1764" i="10" s="1"/>
  <c r="I1152" i="10"/>
  <c r="I1764" i="10" s="1"/>
  <c r="H1152" i="10"/>
  <c r="H1764" i="10" s="1"/>
  <c r="G1152" i="10"/>
  <c r="G1764" i="10"/>
  <c r="F1152" i="10"/>
  <c r="F1764" i="10" s="1"/>
  <c r="E1152" i="10"/>
  <c r="E1764" i="10"/>
  <c r="L1763" i="10"/>
  <c r="J1151" i="10"/>
  <c r="J1763" i="10"/>
  <c r="I1151" i="10"/>
  <c r="H1763" i="10"/>
  <c r="F1151" i="10"/>
  <c r="F1763" i="10" s="1"/>
  <c r="E1763" i="10"/>
  <c r="L1150" i="10"/>
  <c r="L1762" i="10" s="1"/>
  <c r="K1150" i="10"/>
  <c r="K1762" i="10"/>
  <c r="J1150" i="10"/>
  <c r="J1762" i="10" s="1"/>
  <c r="I1150" i="10"/>
  <c r="I1762" i="10"/>
  <c r="H1150" i="10"/>
  <c r="H1762" i="10" s="1"/>
  <c r="G1150" i="10"/>
  <c r="G1762" i="10"/>
  <c r="F1150" i="10"/>
  <c r="F1762" i="10" s="1"/>
  <c r="E1150" i="10"/>
  <c r="E1762" i="10"/>
  <c r="L1149" i="10"/>
  <c r="L1761" i="10" s="1"/>
  <c r="J1149" i="10"/>
  <c r="J1761" i="10"/>
  <c r="H1149" i="10"/>
  <c r="F1149" i="10"/>
  <c r="F1761" i="10" s="1"/>
  <c r="E1149" i="10"/>
  <c r="E1761" i="10" s="1"/>
  <c r="L1148" i="10"/>
  <c r="L1760" i="10" s="1"/>
  <c r="K1148" i="10"/>
  <c r="K1760" i="10" s="1"/>
  <c r="J1148" i="10"/>
  <c r="J1760" i="10" s="1"/>
  <c r="I1148" i="10"/>
  <c r="I1760" i="10"/>
  <c r="H1148" i="10"/>
  <c r="H1760" i="10" s="1"/>
  <c r="G1148" i="10"/>
  <c r="G1760" i="10"/>
  <c r="F1148" i="10"/>
  <c r="F1760" i="10" s="1"/>
  <c r="E1148" i="10"/>
  <c r="E1760" i="10" s="1"/>
  <c r="L1147" i="10"/>
  <c r="L1759" i="10" s="1"/>
  <c r="K1147" i="10"/>
  <c r="K1759" i="10" s="1"/>
  <c r="J1147" i="10"/>
  <c r="J1759" i="10" s="1"/>
  <c r="I1147" i="10"/>
  <c r="I1759" i="10"/>
  <c r="H1759" i="10"/>
  <c r="F1759" i="10"/>
  <c r="E1147" i="10"/>
  <c r="E1759" i="10" s="1"/>
  <c r="L1146" i="10"/>
  <c r="L1758" i="10"/>
  <c r="K1146" i="10"/>
  <c r="K1758" i="10" s="1"/>
  <c r="J1146" i="10"/>
  <c r="J1758" i="10"/>
  <c r="I1146" i="10"/>
  <c r="I1758" i="10" s="1"/>
  <c r="H1146" i="10"/>
  <c r="H1758" i="10"/>
  <c r="G1146" i="10"/>
  <c r="G1758" i="10" s="1"/>
  <c r="F1146" i="10"/>
  <c r="F1758" i="10"/>
  <c r="E1146" i="10"/>
  <c r="E1758" i="10" s="1"/>
  <c r="K1145" i="10"/>
  <c r="K1757" i="10"/>
  <c r="J1145" i="10"/>
  <c r="J1757" i="10" s="1"/>
  <c r="I1145" i="10"/>
  <c r="I1757" i="10"/>
  <c r="F1145" i="10"/>
  <c r="F1757" i="10" s="1"/>
  <c r="E1145" i="10"/>
  <c r="E1757" i="10"/>
  <c r="L1144" i="10"/>
  <c r="L1756" i="10" s="1"/>
  <c r="K1144" i="10"/>
  <c r="K1756" i="10"/>
  <c r="J1144" i="10"/>
  <c r="J1756" i="10" s="1"/>
  <c r="I1144" i="10"/>
  <c r="I1756" i="10"/>
  <c r="H1144" i="10"/>
  <c r="H1756" i="10" s="1"/>
  <c r="G1144" i="10"/>
  <c r="G1756" i="10"/>
  <c r="F1144" i="10"/>
  <c r="F1756" i="10" s="1"/>
  <c r="E1144" i="10"/>
  <c r="E1756" i="10"/>
  <c r="K1143" i="10"/>
  <c r="J1143" i="10"/>
  <c r="I1143" i="10"/>
  <c r="I1755" i="10"/>
  <c r="H1143" i="10"/>
  <c r="H1755" i="10" s="1"/>
  <c r="F1143" i="10"/>
  <c r="F1755" i="10" s="1"/>
  <c r="E1143" i="10"/>
  <c r="E1755" i="10" s="1"/>
  <c r="L1142" i="10"/>
  <c r="L1754" i="10"/>
  <c r="K1142" i="10"/>
  <c r="K1754" i="10" s="1"/>
  <c r="J1142" i="10"/>
  <c r="J1754" i="10"/>
  <c r="I1142" i="10"/>
  <c r="I1754" i="10" s="1"/>
  <c r="H1142" i="10"/>
  <c r="H1754" i="10"/>
  <c r="G1142" i="10"/>
  <c r="G1754" i="10" s="1"/>
  <c r="F1142" i="10"/>
  <c r="F1754" i="10" s="1"/>
  <c r="E1142" i="10"/>
  <c r="E1754" i="10" s="1"/>
  <c r="K1141" i="10"/>
  <c r="K1753" i="10"/>
  <c r="J1141" i="10"/>
  <c r="I1141" i="10"/>
  <c r="I1753" i="10"/>
  <c r="H1141" i="10"/>
  <c r="H1753" i="10" s="1"/>
  <c r="F1141" i="10"/>
  <c r="F1753" i="10"/>
  <c r="E1141" i="10"/>
  <c r="L1140" i="10"/>
  <c r="L1752" i="10"/>
  <c r="K1140" i="10"/>
  <c r="K1752" i="10" s="1"/>
  <c r="J1140" i="10"/>
  <c r="J1752" i="10"/>
  <c r="I1140" i="10"/>
  <c r="I1752" i="10" s="1"/>
  <c r="H1140" i="10"/>
  <c r="H1752" i="10"/>
  <c r="G1140" i="10"/>
  <c r="G1752" i="10" s="1"/>
  <c r="F1140" i="10"/>
  <c r="F1752" i="10"/>
  <c r="E1140" i="10"/>
  <c r="E1752" i="10" s="1"/>
  <c r="K1139" i="10"/>
  <c r="K1751" i="10"/>
  <c r="J1139" i="10"/>
  <c r="J1751" i="10" s="1"/>
  <c r="I1139" i="10"/>
  <c r="I1751" i="10"/>
  <c r="H1139" i="10"/>
  <c r="H1751" i="10" s="1"/>
  <c r="F1751" i="10"/>
  <c r="L1138" i="10"/>
  <c r="L1750" i="10" s="1"/>
  <c r="K1138" i="10"/>
  <c r="K1750" i="10"/>
  <c r="J1138" i="10"/>
  <c r="J1750" i="10" s="1"/>
  <c r="I1138" i="10"/>
  <c r="I1750" i="10"/>
  <c r="H1138" i="10"/>
  <c r="H1750" i="10" s="1"/>
  <c r="G1138" i="10"/>
  <c r="G1750" i="10"/>
  <c r="F1138" i="10"/>
  <c r="F1750" i="10" s="1"/>
  <c r="E1138" i="10"/>
  <c r="E1750" i="10"/>
  <c r="L1137" i="10"/>
  <c r="L1749" i="10" s="1"/>
  <c r="K1137" i="10"/>
  <c r="K1749" i="10"/>
  <c r="J1137" i="10"/>
  <c r="J1749" i="10" s="1"/>
  <c r="I1137" i="10"/>
  <c r="I1749" i="10"/>
  <c r="H1137" i="10"/>
  <c r="H1749" i="10" s="1"/>
  <c r="G1137" i="10"/>
  <c r="G1749" i="10"/>
  <c r="F1137" i="10"/>
  <c r="F1749" i="10" s="1"/>
  <c r="E1137" i="10"/>
  <c r="E1749" i="10"/>
  <c r="L1136" i="10"/>
  <c r="L1748" i="10" s="1"/>
  <c r="K1136" i="10"/>
  <c r="K1748" i="10"/>
  <c r="J1136" i="10"/>
  <c r="J1748" i="10" s="1"/>
  <c r="I1136" i="10"/>
  <c r="I1748" i="10"/>
  <c r="H1136" i="10"/>
  <c r="H1748" i="10" s="1"/>
  <c r="G1136" i="10"/>
  <c r="G1748" i="10"/>
  <c r="F1136" i="10"/>
  <c r="F1748" i="10" s="1"/>
  <c r="E1136" i="10"/>
  <c r="E1748" i="10"/>
  <c r="L1125" i="10"/>
  <c r="L1737" i="10" s="1"/>
  <c r="K1125" i="10"/>
  <c r="K1737" i="10"/>
  <c r="J1737" i="10"/>
  <c r="G1125" i="10"/>
  <c r="G1737" i="10"/>
  <c r="L1124" i="10"/>
  <c r="L1736" i="10" s="1"/>
  <c r="K1124" i="10"/>
  <c r="K1736" i="10" s="1"/>
  <c r="J1124" i="10"/>
  <c r="J1736" i="10" s="1"/>
  <c r="I1124" i="10"/>
  <c r="I1736" i="10"/>
  <c r="H1124" i="10"/>
  <c r="H1736" i="10" s="1"/>
  <c r="G1124" i="10"/>
  <c r="G1736" i="10"/>
  <c r="F1124" i="10"/>
  <c r="F1736" i="10" s="1"/>
  <c r="E1124" i="10"/>
  <c r="E1736" i="10"/>
  <c r="L1123" i="10"/>
  <c r="L1735" i="10" s="1"/>
  <c r="K1123" i="10"/>
  <c r="J1123" i="10"/>
  <c r="H1735" i="10"/>
  <c r="G1123" i="10"/>
  <c r="E1123" i="10"/>
  <c r="E1735" i="10" s="1"/>
  <c r="L1122" i="10"/>
  <c r="L1734" i="10" s="1"/>
  <c r="K1122" i="10"/>
  <c r="K1734" i="10"/>
  <c r="J1122" i="10"/>
  <c r="J1734" i="10" s="1"/>
  <c r="I1122" i="10"/>
  <c r="I1734" i="10"/>
  <c r="H1122" i="10"/>
  <c r="H1734" i="10" s="1"/>
  <c r="G1122" i="10"/>
  <c r="G1734" i="10"/>
  <c r="F1122" i="10"/>
  <c r="F1734" i="10" s="1"/>
  <c r="E1122" i="10"/>
  <c r="E1734" i="10" s="1"/>
  <c r="K1121" i="10"/>
  <c r="K1733" i="10" s="1"/>
  <c r="I1121" i="10"/>
  <c r="I1733" i="10" s="1"/>
  <c r="F1121" i="10"/>
  <c r="F1733" i="10" s="1"/>
  <c r="L1120" i="10"/>
  <c r="L1732" i="10" s="1"/>
  <c r="K1120" i="10"/>
  <c r="K1732" i="10" s="1"/>
  <c r="J1120" i="10"/>
  <c r="J1732" i="10"/>
  <c r="I1120" i="10"/>
  <c r="I1732" i="10" s="1"/>
  <c r="H1120" i="10"/>
  <c r="H1732" i="10"/>
  <c r="G1120" i="10"/>
  <c r="G1732" i="10" s="1"/>
  <c r="F1120" i="10"/>
  <c r="F1732" i="10" s="1"/>
  <c r="E1120" i="10"/>
  <c r="E1732" i="10" s="1"/>
  <c r="J1119" i="10"/>
  <c r="J1731" i="10"/>
  <c r="F1119" i="10"/>
  <c r="F1731" i="10" s="1"/>
  <c r="E1119" i="10"/>
  <c r="E1731" i="10"/>
  <c r="L1118" i="10"/>
  <c r="L1730" i="10" s="1"/>
  <c r="K1118" i="10"/>
  <c r="K1730" i="10"/>
  <c r="J1118" i="10"/>
  <c r="J1730" i="10" s="1"/>
  <c r="I1118" i="10"/>
  <c r="I1730" i="10"/>
  <c r="H1118" i="10"/>
  <c r="H1730" i="10" s="1"/>
  <c r="G1118" i="10"/>
  <c r="G1730" i="10"/>
  <c r="F1118" i="10"/>
  <c r="F1730" i="10" s="1"/>
  <c r="E1118" i="10"/>
  <c r="E1730" i="10"/>
  <c r="F1117" i="10"/>
  <c r="F1729" i="10" s="1"/>
  <c r="E1729" i="10"/>
  <c r="L1116" i="10"/>
  <c r="L1728" i="10" s="1"/>
  <c r="K1116" i="10"/>
  <c r="K1728" i="10"/>
  <c r="J1116" i="10"/>
  <c r="J1728" i="10" s="1"/>
  <c r="I1116" i="10"/>
  <c r="I1728" i="10"/>
  <c r="H1116" i="10"/>
  <c r="H1728" i="10" s="1"/>
  <c r="G1116" i="10"/>
  <c r="G1728" i="10"/>
  <c r="F1116" i="10"/>
  <c r="F1728" i="10" s="1"/>
  <c r="E1116" i="10"/>
  <c r="E1728" i="10"/>
  <c r="F1115" i="10"/>
  <c r="F1727" i="10" s="1"/>
  <c r="E1115" i="10"/>
  <c r="E1727" i="10"/>
  <c r="L1114" i="10"/>
  <c r="L1726" i="10" s="1"/>
  <c r="K1114" i="10"/>
  <c r="K1726" i="10"/>
  <c r="J1114" i="10"/>
  <c r="J1726" i="10" s="1"/>
  <c r="I1114" i="10"/>
  <c r="I1726" i="10"/>
  <c r="H1114" i="10"/>
  <c r="H1726" i="10" s="1"/>
  <c r="G1114" i="10"/>
  <c r="G1726" i="10"/>
  <c r="F1114" i="10"/>
  <c r="F1726" i="10" s="1"/>
  <c r="E1114" i="10"/>
  <c r="E1726" i="10"/>
  <c r="I1113" i="10"/>
  <c r="I1725" i="10"/>
  <c r="F1113" i="10"/>
  <c r="F1725" i="10" s="1"/>
  <c r="E1113" i="10"/>
  <c r="E1725" i="10"/>
  <c r="L1112" i="10"/>
  <c r="L1724" i="10" s="1"/>
  <c r="K1112" i="10"/>
  <c r="K1724" i="10"/>
  <c r="J1112" i="10"/>
  <c r="J1724" i="10" s="1"/>
  <c r="I1112" i="10"/>
  <c r="I1724" i="10"/>
  <c r="H1112" i="10"/>
  <c r="H1724" i="10" s="1"/>
  <c r="G1112" i="10"/>
  <c r="G1724" i="10"/>
  <c r="F1112" i="10"/>
  <c r="F1724" i="10" s="1"/>
  <c r="E1112" i="10"/>
  <c r="E1724" i="10"/>
  <c r="I1111" i="10"/>
  <c r="I1723" i="10"/>
  <c r="H1111" i="10"/>
  <c r="G1111" i="10"/>
  <c r="F1111" i="10"/>
  <c r="F1723" i="10"/>
  <c r="E1111" i="10"/>
  <c r="E1723" i="10" s="1"/>
  <c r="L1110" i="10"/>
  <c r="L1722" i="10"/>
  <c r="K1110" i="10"/>
  <c r="K1722" i="10" s="1"/>
  <c r="J1110" i="10"/>
  <c r="J1722" i="10" s="1"/>
  <c r="I1110" i="10"/>
  <c r="I1722" i="10" s="1"/>
  <c r="H1110" i="10"/>
  <c r="H1722" i="10"/>
  <c r="G1110" i="10"/>
  <c r="G1722" i="10" s="1"/>
  <c r="F1110" i="10"/>
  <c r="F1722" i="10"/>
  <c r="E1110" i="10"/>
  <c r="E1722" i="10" s="1"/>
  <c r="K1109" i="10"/>
  <c r="I1109" i="10"/>
  <c r="I1721" i="10"/>
  <c r="H1721" i="10"/>
  <c r="G1721" i="10"/>
  <c r="F1109" i="10"/>
  <c r="F1721" i="10"/>
  <c r="E1109" i="10"/>
  <c r="E1721" i="10"/>
  <c r="L1108" i="10"/>
  <c r="L1720" i="10"/>
  <c r="K1108" i="10"/>
  <c r="K1720" i="10"/>
  <c r="J1108" i="10"/>
  <c r="J1720" i="10"/>
  <c r="I1108" i="10"/>
  <c r="I1720" i="10"/>
  <c r="H1108" i="10"/>
  <c r="H1720" i="10"/>
  <c r="G1108" i="10"/>
  <c r="G1720" i="10"/>
  <c r="F1108" i="10"/>
  <c r="F1720" i="10"/>
  <c r="E1108" i="10"/>
  <c r="E1720" i="10"/>
  <c r="I1107" i="10"/>
  <c r="I1719" i="10"/>
  <c r="G1107" i="10"/>
  <c r="F1719" i="10"/>
  <c r="E1107" i="10"/>
  <c r="E1719" i="10" s="1"/>
  <c r="L1106" i="10"/>
  <c r="L1718" i="10"/>
  <c r="K1106" i="10"/>
  <c r="K1718" i="10" s="1"/>
  <c r="J1106" i="10"/>
  <c r="J1718" i="10"/>
  <c r="I1106" i="10"/>
  <c r="I1718" i="10" s="1"/>
  <c r="H1106" i="10"/>
  <c r="H1718" i="10"/>
  <c r="G1106" i="10"/>
  <c r="G1718" i="10" s="1"/>
  <c r="F1106" i="10"/>
  <c r="F1718" i="10"/>
  <c r="E1106" i="10"/>
  <c r="E1718" i="10" s="1"/>
  <c r="K1105" i="10"/>
  <c r="I1105" i="10"/>
  <c r="H1105" i="10"/>
  <c r="H1717" i="10"/>
  <c r="G1105" i="10"/>
  <c r="E1105" i="10"/>
  <c r="E1717" i="10" s="1"/>
  <c r="L1104" i="10"/>
  <c r="L1716" i="10" s="1"/>
  <c r="K1104" i="10"/>
  <c r="K1716" i="10"/>
  <c r="J1104" i="10"/>
  <c r="J1716" i="10" s="1"/>
  <c r="I1104" i="10"/>
  <c r="I1716" i="10"/>
  <c r="H1104" i="10"/>
  <c r="H1716" i="10" s="1"/>
  <c r="G1104" i="10"/>
  <c r="G1716" i="10"/>
  <c r="F1104" i="10"/>
  <c r="F1716" i="10" s="1"/>
  <c r="E1104" i="10"/>
  <c r="E1716" i="10" s="1"/>
  <c r="L1103" i="10"/>
  <c r="L1715" i="10" s="1"/>
  <c r="K1103" i="10"/>
  <c r="K1715" i="10" s="1"/>
  <c r="J1103" i="10"/>
  <c r="J1715" i="10" s="1"/>
  <c r="I1103" i="10"/>
  <c r="I1715" i="10"/>
  <c r="H1103" i="10"/>
  <c r="H1715" i="10" s="1"/>
  <c r="G1103" i="10"/>
  <c r="G1715" i="10"/>
  <c r="F1103" i="10"/>
  <c r="F1715" i="10" s="1"/>
  <c r="E1103" i="10"/>
  <c r="E1715" i="10" s="1"/>
  <c r="L1102" i="10"/>
  <c r="L1714" i="10" s="1"/>
  <c r="K1102" i="10"/>
  <c r="K1714" i="10" s="1"/>
  <c r="J1102" i="10"/>
  <c r="J1714" i="10" s="1"/>
  <c r="I1102" i="10"/>
  <c r="I1714" i="10"/>
  <c r="H1102" i="10"/>
  <c r="H1714" i="10" s="1"/>
  <c r="G1102" i="10"/>
  <c r="G1714" i="10"/>
  <c r="F1102" i="10"/>
  <c r="F1714" i="10" s="1"/>
  <c r="E1102" i="10"/>
  <c r="E1714" i="10" s="1"/>
  <c r="L1091" i="10"/>
  <c r="K1091" i="10"/>
  <c r="K1703" i="10"/>
  <c r="H1091" i="10"/>
  <c r="H1703" i="10" s="1"/>
  <c r="E1703" i="10"/>
  <c r="L1090" i="10"/>
  <c r="L1702" i="10"/>
  <c r="K1090" i="10"/>
  <c r="K1702" i="10"/>
  <c r="J1090" i="10"/>
  <c r="J1702" i="10"/>
  <c r="I1090" i="10"/>
  <c r="I1702" i="10"/>
  <c r="H1090" i="10"/>
  <c r="H1702" i="10"/>
  <c r="G1090" i="10"/>
  <c r="G1702" i="10"/>
  <c r="F1090" i="10"/>
  <c r="F1702" i="10"/>
  <c r="E1090" i="10"/>
  <c r="E1702" i="10"/>
  <c r="L1701" i="10"/>
  <c r="K1089" i="10"/>
  <c r="K1701" i="10"/>
  <c r="I1089" i="10"/>
  <c r="H1701" i="10"/>
  <c r="L1088" i="10"/>
  <c r="L1700" i="10"/>
  <c r="K1088" i="10"/>
  <c r="K1700" i="10"/>
  <c r="J1088" i="10"/>
  <c r="J1700" i="10"/>
  <c r="I1700" i="10"/>
  <c r="H1088" i="10"/>
  <c r="H1700" i="10"/>
  <c r="G1088" i="10"/>
  <c r="G1700" i="10" s="1"/>
  <c r="F1088" i="10"/>
  <c r="F1700" i="10" s="1"/>
  <c r="E1088" i="10"/>
  <c r="E1700" i="10" s="1"/>
  <c r="I1087" i="10"/>
  <c r="I1699" i="10" s="1"/>
  <c r="E1087" i="10"/>
  <c r="E1699" i="10"/>
  <c r="L1086" i="10"/>
  <c r="L1698" i="10" s="1"/>
  <c r="K1086" i="10"/>
  <c r="K1698" i="10"/>
  <c r="J1086" i="10"/>
  <c r="J1698" i="10" s="1"/>
  <c r="I1086" i="10"/>
  <c r="I1698" i="10" s="1"/>
  <c r="H1086" i="10"/>
  <c r="H1698" i="10" s="1"/>
  <c r="G1086" i="10"/>
  <c r="G1698" i="10"/>
  <c r="F1086" i="10"/>
  <c r="F1698" i="10" s="1"/>
  <c r="E1086" i="10"/>
  <c r="E1698" i="10"/>
  <c r="H1085" i="10"/>
  <c r="H1697" i="10"/>
  <c r="E1085" i="10"/>
  <c r="E1697" i="10"/>
  <c r="L1084" i="10"/>
  <c r="L1696" i="10"/>
  <c r="K1084" i="10"/>
  <c r="K1696" i="10"/>
  <c r="J1084" i="10"/>
  <c r="J1696" i="10"/>
  <c r="I1084" i="10"/>
  <c r="I1696" i="10"/>
  <c r="H1084" i="10"/>
  <c r="H1696" i="10"/>
  <c r="G1084" i="10"/>
  <c r="G1696" i="10"/>
  <c r="F1084" i="10"/>
  <c r="F1696" i="10"/>
  <c r="E1084" i="10"/>
  <c r="E1696" i="10"/>
  <c r="L1695" i="10"/>
  <c r="H1695" i="10"/>
  <c r="G1083" i="10"/>
  <c r="E1083" i="10"/>
  <c r="E1695" i="10"/>
  <c r="L1082" i="10"/>
  <c r="L1694" i="10" s="1"/>
  <c r="K1082" i="10"/>
  <c r="K1694" i="10" s="1"/>
  <c r="J1082" i="10"/>
  <c r="J1694" i="10" s="1"/>
  <c r="I1082" i="10"/>
  <c r="I1694" i="10" s="1"/>
  <c r="H1082" i="10"/>
  <c r="H1694" i="10" s="1"/>
  <c r="G1082" i="10"/>
  <c r="G1694" i="10"/>
  <c r="F1082" i="10"/>
  <c r="F1694" i="10" s="1"/>
  <c r="E1082" i="10"/>
  <c r="E1694" i="10"/>
  <c r="L1693" i="10"/>
  <c r="K1693" i="10"/>
  <c r="H1081" i="10"/>
  <c r="H1693" i="10"/>
  <c r="G1693" i="10"/>
  <c r="E1693" i="10"/>
  <c r="L1080" i="10"/>
  <c r="L1692" i="10"/>
  <c r="K1080" i="10"/>
  <c r="K1692" i="10" s="1"/>
  <c r="J1080" i="10"/>
  <c r="J1692" i="10"/>
  <c r="I1080" i="10"/>
  <c r="I1692" i="10" s="1"/>
  <c r="H1080" i="10"/>
  <c r="H1692" i="10"/>
  <c r="G1080" i="10"/>
  <c r="G1692" i="10" s="1"/>
  <c r="F1080" i="10"/>
  <c r="F1692" i="10" s="1"/>
  <c r="E1080" i="10"/>
  <c r="E1692" i="10" s="1"/>
  <c r="K1079" i="10"/>
  <c r="K1691" i="10" s="1"/>
  <c r="L1078" i="10"/>
  <c r="L1690" i="10"/>
  <c r="K1078" i="10"/>
  <c r="K1690" i="10" s="1"/>
  <c r="J1078" i="10"/>
  <c r="J1690" i="10"/>
  <c r="I1078" i="10"/>
  <c r="I1690" i="10" s="1"/>
  <c r="H1078" i="10"/>
  <c r="H1690" i="10" s="1"/>
  <c r="G1078" i="10"/>
  <c r="G1690" i="10" s="1"/>
  <c r="F1078" i="10"/>
  <c r="F1690" i="10" s="1"/>
  <c r="E1078" i="10"/>
  <c r="E1690" i="10" s="1"/>
  <c r="L1077" i="10"/>
  <c r="L1689" i="10"/>
  <c r="J1077" i="10"/>
  <c r="J1689" i="10" s="1"/>
  <c r="G1077" i="10"/>
  <c r="G1689" i="10"/>
  <c r="F1077" i="10"/>
  <c r="F1689" i="10"/>
  <c r="L1076" i="10"/>
  <c r="L1688" i="10"/>
  <c r="K1076" i="10"/>
  <c r="K1688" i="10"/>
  <c r="J1076" i="10"/>
  <c r="J1688" i="10"/>
  <c r="I1076" i="10"/>
  <c r="I1688" i="10"/>
  <c r="H1076" i="10"/>
  <c r="H1688" i="10"/>
  <c r="G1076" i="10"/>
  <c r="G1688" i="10"/>
  <c r="F1076" i="10"/>
  <c r="F1688" i="10"/>
  <c r="E1076" i="10"/>
  <c r="E1688" i="10"/>
  <c r="K1075" i="10"/>
  <c r="K1687" i="10"/>
  <c r="H1075" i="10"/>
  <c r="H1687" i="10" s="1"/>
  <c r="G1075" i="10"/>
  <c r="L1074" i="10"/>
  <c r="L1686" i="10" s="1"/>
  <c r="K1074" i="10"/>
  <c r="K1686" i="10"/>
  <c r="J1074" i="10"/>
  <c r="J1686" i="10" s="1"/>
  <c r="I1074" i="10"/>
  <c r="I1686" i="10"/>
  <c r="H1074" i="10"/>
  <c r="H1686" i="10" s="1"/>
  <c r="G1074" i="10"/>
  <c r="G1686" i="10"/>
  <c r="F1074" i="10"/>
  <c r="F1686" i="10" s="1"/>
  <c r="E1074" i="10"/>
  <c r="E1686" i="10" s="1"/>
  <c r="L1073" i="10"/>
  <c r="L1685" i="10" s="1"/>
  <c r="K1073" i="10"/>
  <c r="K1685" i="10"/>
  <c r="H1073" i="10"/>
  <c r="H1685" i="10"/>
  <c r="G1073" i="10"/>
  <c r="L1072" i="10"/>
  <c r="L1684" i="10"/>
  <c r="K1072" i="10"/>
  <c r="K1684" i="10"/>
  <c r="J1072" i="10"/>
  <c r="J1684" i="10"/>
  <c r="I1072" i="10"/>
  <c r="I1684" i="10"/>
  <c r="H1072" i="10"/>
  <c r="H1684" i="10"/>
  <c r="G1072" i="10"/>
  <c r="G1684" i="10"/>
  <c r="F1072" i="10"/>
  <c r="F1684" i="10"/>
  <c r="E1072" i="10"/>
  <c r="E1684" i="10"/>
  <c r="I1071" i="10"/>
  <c r="I1683" i="10"/>
  <c r="G1683" i="10"/>
  <c r="L1070" i="10"/>
  <c r="L1682" i="10"/>
  <c r="K1070" i="10"/>
  <c r="K1682" i="10"/>
  <c r="J1070" i="10"/>
  <c r="J1682" i="10"/>
  <c r="I1070" i="10"/>
  <c r="I1682" i="10"/>
  <c r="H1070" i="10"/>
  <c r="H1682" i="10"/>
  <c r="G1070" i="10"/>
  <c r="G1682" i="10"/>
  <c r="F1070" i="10"/>
  <c r="F1682" i="10"/>
  <c r="E1070" i="10"/>
  <c r="E1682" i="10"/>
  <c r="L1069" i="10"/>
  <c r="L1681" i="10"/>
  <c r="K1069" i="10"/>
  <c r="K1681" i="10"/>
  <c r="J1069" i="10"/>
  <c r="J1681" i="10"/>
  <c r="I1069" i="10"/>
  <c r="I1681" i="10"/>
  <c r="H1069" i="10"/>
  <c r="H1681" i="10"/>
  <c r="G1069" i="10"/>
  <c r="G1681" i="10"/>
  <c r="F1069" i="10"/>
  <c r="F1681" i="10"/>
  <c r="E1069" i="10"/>
  <c r="E1681" i="10"/>
  <c r="L1068" i="10"/>
  <c r="L1680" i="10"/>
  <c r="K1068" i="10"/>
  <c r="K1680" i="10"/>
  <c r="J1068" i="10"/>
  <c r="J1680" i="10"/>
  <c r="I1068" i="10"/>
  <c r="I1680" i="10"/>
  <c r="H1068" i="10"/>
  <c r="H1680" i="10"/>
  <c r="G1068" i="10"/>
  <c r="G1680" i="10"/>
  <c r="F1068" i="10"/>
  <c r="F1680" i="10"/>
  <c r="E1068" i="10"/>
  <c r="E1680" i="10"/>
  <c r="L1057" i="10"/>
  <c r="L1669" i="10"/>
  <c r="K1669" i="10"/>
  <c r="I1057" i="10"/>
  <c r="I1669" i="10" s="1"/>
  <c r="H1057" i="10"/>
  <c r="H989" i="10"/>
  <c r="G1057" i="10"/>
  <c r="G1669" i="10" s="1"/>
  <c r="F1057" i="10"/>
  <c r="F1669" i="10" s="1"/>
  <c r="E1057" i="10"/>
  <c r="E1669" i="10"/>
  <c r="L1056" i="10"/>
  <c r="L1668" i="10" s="1"/>
  <c r="K1056" i="10"/>
  <c r="J1056" i="10"/>
  <c r="J1668" i="10"/>
  <c r="I1056" i="10"/>
  <c r="I1668" i="10"/>
  <c r="H1056" i="10"/>
  <c r="H1668" i="10"/>
  <c r="G1056" i="10"/>
  <c r="G1668" i="10"/>
  <c r="F1056" i="10"/>
  <c r="F1668" i="10"/>
  <c r="E1056" i="10"/>
  <c r="L1055" i="10"/>
  <c r="K1055" i="10"/>
  <c r="K1667" i="10"/>
  <c r="J1055" i="10"/>
  <c r="J1667" i="10"/>
  <c r="I1667" i="10"/>
  <c r="G1055" i="10"/>
  <c r="F1055" i="10"/>
  <c r="F1667" i="10"/>
  <c r="E1055" i="10"/>
  <c r="E1667" i="10"/>
  <c r="L1054" i="10"/>
  <c r="K1054" i="10"/>
  <c r="K1666" i="10"/>
  <c r="J1054" i="10"/>
  <c r="J1666" i="10" s="1"/>
  <c r="I1054" i="10"/>
  <c r="I1666" i="10" s="1"/>
  <c r="H1054" i="10"/>
  <c r="H1666" i="10" s="1"/>
  <c r="G1054" i="10"/>
  <c r="F1054" i="10"/>
  <c r="F1666" i="10" s="1"/>
  <c r="E1054" i="10"/>
  <c r="L1053" i="10"/>
  <c r="L1665" i="10" s="1"/>
  <c r="I1053" i="10"/>
  <c r="I1665" i="10"/>
  <c r="G1053" i="10"/>
  <c r="G1665" i="10" s="1"/>
  <c r="E1053" i="10"/>
  <c r="L1052" i="10"/>
  <c r="L1664" i="10"/>
  <c r="K1052" i="10"/>
  <c r="K1664" i="10"/>
  <c r="J1052" i="10"/>
  <c r="J1664" i="10"/>
  <c r="I1052" i="10"/>
  <c r="I984" i="10" s="1"/>
  <c r="I1596" i="10" s="1"/>
  <c r="I1664" i="10"/>
  <c r="H1052" i="10"/>
  <c r="H1664" i="10"/>
  <c r="G1052" i="10"/>
  <c r="F1052" i="10"/>
  <c r="F1664" i="10" s="1"/>
  <c r="E1052" i="10"/>
  <c r="E1664" i="10" s="1"/>
  <c r="J1051" i="10"/>
  <c r="J1663" i="10" s="1"/>
  <c r="E1051" i="10"/>
  <c r="E1663" i="10" s="1"/>
  <c r="L1050" i="10"/>
  <c r="L1662" i="10"/>
  <c r="K1050" i="10"/>
  <c r="K1662" i="10" s="1"/>
  <c r="J1050" i="10"/>
  <c r="J1662" i="10" s="1"/>
  <c r="I1050" i="10"/>
  <c r="I1662" i="10" s="1"/>
  <c r="H1050" i="10"/>
  <c r="H1662" i="10" s="1"/>
  <c r="G1050" i="10"/>
  <c r="G1662" i="10" s="1"/>
  <c r="F1050" i="10"/>
  <c r="F1662" i="10"/>
  <c r="E1050" i="10"/>
  <c r="L1661" i="10"/>
  <c r="J1661" i="10"/>
  <c r="I1049" i="10"/>
  <c r="I1661" i="10"/>
  <c r="H1049" i="10"/>
  <c r="H1661" i="10"/>
  <c r="E1049" i="10"/>
  <c r="E1661" i="10"/>
  <c r="L1048" i="10"/>
  <c r="L1660" i="10"/>
  <c r="K1048" i="10"/>
  <c r="K1660" i="10"/>
  <c r="J1048" i="10"/>
  <c r="J1660" i="10"/>
  <c r="I1048" i="10"/>
  <c r="H1048" i="10"/>
  <c r="G1048" i="10"/>
  <c r="G1660" i="10"/>
  <c r="F1048" i="10"/>
  <c r="F1660" i="10"/>
  <c r="E1048" i="10"/>
  <c r="E1660" i="10"/>
  <c r="I1047" i="10"/>
  <c r="I1659" i="10" s="1"/>
  <c r="E1047" i="10"/>
  <c r="E1659" i="10"/>
  <c r="L1046" i="10"/>
  <c r="L1658" i="10"/>
  <c r="K1046" i="10"/>
  <c r="K1658" i="10"/>
  <c r="J1046" i="10"/>
  <c r="J1658" i="10"/>
  <c r="I1046" i="10"/>
  <c r="I1658" i="10"/>
  <c r="H1046" i="10"/>
  <c r="H1658" i="10" s="1"/>
  <c r="G1046" i="10"/>
  <c r="G1658" i="10"/>
  <c r="F1046" i="10"/>
  <c r="F1658" i="10" s="1"/>
  <c r="E1046" i="10"/>
  <c r="E1658" i="10"/>
  <c r="L1045" i="10"/>
  <c r="L1657" i="10" s="1"/>
  <c r="I1045" i="10"/>
  <c r="I1657" i="10"/>
  <c r="H1657" i="10"/>
  <c r="F1045" i="10"/>
  <c r="F1657" i="10"/>
  <c r="L1044" i="10"/>
  <c r="L1656" i="10"/>
  <c r="K1044" i="10"/>
  <c r="K1656" i="10"/>
  <c r="J1044" i="10"/>
  <c r="J1656" i="10"/>
  <c r="I1044" i="10"/>
  <c r="I1656" i="10"/>
  <c r="H1044" i="10"/>
  <c r="H1656" i="10"/>
  <c r="G1044" i="10"/>
  <c r="G1656" i="10"/>
  <c r="F1044" i="10"/>
  <c r="F1656" i="10"/>
  <c r="E1044" i="10"/>
  <c r="E1656" i="10"/>
  <c r="J1043" i="10"/>
  <c r="J1655" i="10"/>
  <c r="G1043" i="10"/>
  <c r="G1655" i="10"/>
  <c r="F1043" i="10"/>
  <c r="F1655" i="10"/>
  <c r="L1042" i="10"/>
  <c r="L1654" i="10"/>
  <c r="K1042" i="10"/>
  <c r="K1654" i="10"/>
  <c r="J1042" i="10"/>
  <c r="J1654" i="10"/>
  <c r="I1042" i="10"/>
  <c r="I1654" i="10"/>
  <c r="H1042" i="10"/>
  <c r="H1654" i="10"/>
  <c r="G1042" i="10"/>
  <c r="G1654" i="10"/>
  <c r="F1042" i="10"/>
  <c r="E1042" i="10"/>
  <c r="L1041" i="10"/>
  <c r="L1653" i="10"/>
  <c r="I1653" i="10"/>
  <c r="H1041" i="10"/>
  <c r="H1653" i="10"/>
  <c r="G1041" i="10"/>
  <c r="G1653" i="10"/>
  <c r="F1041" i="10"/>
  <c r="F1653" i="10"/>
  <c r="L1040" i="10"/>
  <c r="L1652" i="10"/>
  <c r="K1040" i="10"/>
  <c r="K1652" i="10"/>
  <c r="J1040" i="10"/>
  <c r="J1652" i="10"/>
  <c r="I1040" i="10"/>
  <c r="I1652" i="10"/>
  <c r="H1040" i="10"/>
  <c r="H1652" i="10"/>
  <c r="G1040" i="10"/>
  <c r="F1040" i="10"/>
  <c r="F1652" i="10" s="1"/>
  <c r="E1040" i="10"/>
  <c r="E1652" i="10"/>
  <c r="K1039" i="10"/>
  <c r="J1651" i="10"/>
  <c r="H1039" i="10"/>
  <c r="H1651" i="10"/>
  <c r="G1039" i="10"/>
  <c r="G1651" i="10"/>
  <c r="F1651" i="10"/>
  <c r="L1038" i="10"/>
  <c r="L1650" i="10"/>
  <c r="K1038" i="10"/>
  <c r="K1650" i="10"/>
  <c r="J1038" i="10"/>
  <c r="J1650" i="10"/>
  <c r="I1038" i="10"/>
  <c r="I1650" i="10"/>
  <c r="H1038" i="10"/>
  <c r="H1650" i="10"/>
  <c r="G1038" i="10"/>
  <c r="G1650" i="10"/>
  <c r="F1038" i="10"/>
  <c r="F1650" i="10"/>
  <c r="E1038" i="10"/>
  <c r="L1037" i="10"/>
  <c r="L1649" i="10"/>
  <c r="I1037" i="10"/>
  <c r="I1649" i="10" s="1"/>
  <c r="H1037" i="10"/>
  <c r="H1649" i="10" s="1"/>
  <c r="G1037" i="10"/>
  <c r="F1649" i="10"/>
  <c r="L1036" i="10"/>
  <c r="L1648" i="10" s="1"/>
  <c r="K1036" i="10"/>
  <c r="J1036" i="10"/>
  <c r="J1648" i="10"/>
  <c r="I1036" i="10"/>
  <c r="I1648" i="10"/>
  <c r="H1036" i="10"/>
  <c r="H1648" i="10"/>
  <c r="G1036" i="10"/>
  <c r="G1648" i="10"/>
  <c r="F1036" i="10"/>
  <c r="F1648" i="10"/>
  <c r="E1036" i="10"/>
  <c r="E1648" i="10"/>
  <c r="L1035" i="10"/>
  <c r="L1647" i="10"/>
  <c r="K1035" i="10"/>
  <c r="K1647" i="10"/>
  <c r="J1035" i="10"/>
  <c r="J1647" i="10"/>
  <c r="I1035" i="10"/>
  <c r="I1647" i="10"/>
  <c r="H1035" i="10"/>
  <c r="H1647" i="10"/>
  <c r="G1035" i="10"/>
  <c r="F1035" i="10"/>
  <c r="F1647" i="10" s="1"/>
  <c r="E1035" i="10"/>
  <c r="L1034" i="10"/>
  <c r="L1646" i="10" s="1"/>
  <c r="K1034" i="10"/>
  <c r="J1034" i="10"/>
  <c r="J1646" i="10" s="1"/>
  <c r="I1034" i="10"/>
  <c r="I1646" i="10"/>
  <c r="H1034" i="10"/>
  <c r="H1646" i="10" s="1"/>
  <c r="G1034" i="10"/>
  <c r="G1646" i="10"/>
  <c r="F1034" i="10"/>
  <c r="E1034" i="10"/>
  <c r="E1646" i="10"/>
  <c r="L1023" i="10"/>
  <c r="L1635" i="10" s="1"/>
  <c r="K1023" i="10"/>
  <c r="K1635" i="10"/>
  <c r="J1023" i="10"/>
  <c r="I1023" i="10"/>
  <c r="I1635" i="10" s="1"/>
  <c r="H1023" i="10"/>
  <c r="H1635" i="10"/>
  <c r="G1023" i="10"/>
  <c r="L1022" i="10"/>
  <c r="K1022" i="10"/>
  <c r="K1634" i="10" s="1"/>
  <c r="J1022" i="10"/>
  <c r="I1022" i="10"/>
  <c r="I988" i="10" s="1"/>
  <c r="H1022" i="10"/>
  <c r="H1634" i="10"/>
  <c r="G1022" i="10"/>
  <c r="F1022" i="10"/>
  <c r="E1022" i="10"/>
  <c r="E1634" i="10"/>
  <c r="G1021" i="10"/>
  <c r="G987" i="10" s="1"/>
  <c r="L1020" i="10"/>
  <c r="K1020" i="10"/>
  <c r="K1632" i="10"/>
  <c r="J1020" i="10"/>
  <c r="I1020" i="10"/>
  <c r="H1020" i="10"/>
  <c r="G1020" i="10"/>
  <c r="G1632" i="10" s="1"/>
  <c r="F1020" i="10"/>
  <c r="F1632" i="10" s="1"/>
  <c r="E1020" i="10"/>
  <c r="E1632" i="10" s="1"/>
  <c r="L1019" i="10"/>
  <c r="L1631" i="10" s="1"/>
  <c r="K1019" i="10"/>
  <c r="K985" i="10" s="1"/>
  <c r="K1631" i="10"/>
  <c r="H1019" i="10"/>
  <c r="H1631" i="10" s="1"/>
  <c r="G1019" i="10"/>
  <c r="G1631" i="10"/>
  <c r="F1019" i="10"/>
  <c r="F1631" i="10" s="1"/>
  <c r="L1018" i="10"/>
  <c r="L1630" i="10"/>
  <c r="K1018" i="10"/>
  <c r="K1630" i="10"/>
  <c r="J1018" i="10"/>
  <c r="J1630" i="10"/>
  <c r="I1018" i="10"/>
  <c r="H1018" i="10"/>
  <c r="G1018" i="10"/>
  <c r="G1630" i="10" s="1"/>
  <c r="F1018" i="10"/>
  <c r="F1630" i="10" s="1"/>
  <c r="E1018" i="10"/>
  <c r="E984" i="10" s="1"/>
  <c r="E1596" i="10" s="1"/>
  <c r="J1017" i="10"/>
  <c r="I1629" i="10"/>
  <c r="G1017" i="10"/>
  <c r="G1629" i="10"/>
  <c r="F1017" i="10"/>
  <c r="F1629" i="10"/>
  <c r="L1016" i="10"/>
  <c r="K1016" i="10"/>
  <c r="J1016" i="10"/>
  <c r="I1016" i="10"/>
  <c r="H1016" i="10"/>
  <c r="G1016" i="10"/>
  <c r="G1628" i="10"/>
  <c r="F1016" i="10"/>
  <c r="F1628" i="10" s="1"/>
  <c r="E1016" i="10"/>
  <c r="E1628" i="10" s="1"/>
  <c r="H1015" i="10"/>
  <c r="H1627" i="10"/>
  <c r="F1627" i="10"/>
  <c r="L1014" i="10"/>
  <c r="L1626" i="10" s="1"/>
  <c r="K1014" i="10"/>
  <c r="K1626" i="10"/>
  <c r="J1014" i="10"/>
  <c r="I1014" i="10"/>
  <c r="H1014" i="10"/>
  <c r="H1626" i="10"/>
  <c r="G1014" i="10"/>
  <c r="G980" i="10"/>
  <c r="G1626" i="10"/>
  <c r="F1014" i="10"/>
  <c r="F1626" i="10" s="1"/>
  <c r="E1014" i="10"/>
  <c r="K1013" i="10"/>
  <c r="K1625" i="10" s="1"/>
  <c r="G1013" i="10"/>
  <c r="G1625" i="10"/>
  <c r="E1013" i="10"/>
  <c r="E1625" i="10"/>
  <c r="L1012" i="10"/>
  <c r="L1624" i="10" s="1"/>
  <c r="K1012" i="10"/>
  <c r="J1012" i="10"/>
  <c r="J1624" i="10"/>
  <c r="I1012" i="10"/>
  <c r="I978" i="10" s="1"/>
  <c r="I1590" i="10" s="1"/>
  <c r="I1624" i="10"/>
  <c r="H1012" i="10"/>
  <c r="G1012" i="10"/>
  <c r="G1624" i="10" s="1"/>
  <c r="F1012" i="10"/>
  <c r="F1624" i="10"/>
  <c r="E1012" i="10"/>
  <c r="E978" i="10" s="1"/>
  <c r="E1624" i="10"/>
  <c r="K1011" i="10"/>
  <c r="K1623" i="10"/>
  <c r="I1011" i="10"/>
  <c r="I1623" i="10"/>
  <c r="H1011" i="10"/>
  <c r="G1011" i="10"/>
  <c r="E1011" i="10"/>
  <c r="E1623" i="10"/>
  <c r="L1010" i="10"/>
  <c r="K1010" i="10"/>
  <c r="K1622" i="10" s="1"/>
  <c r="J1010" i="10"/>
  <c r="I1010" i="10"/>
  <c r="H1010" i="10"/>
  <c r="G1010" i="10"/>
  <c r="G1622" i="10"/>
  <c r="F1010" i="10"/>
  <c r="F976" i="10" s="1"/>
  <c r="E1010" i="10"/>
  <c r="E1622" i="10" s="1"/>
  <c r="L1009" i="10"/>
  <c r="L1621" i="10"/>
  <c r="K1009" i="10"/>
  <c r="I1621" i="10"/>
  <c r="G1009" i="10"/>
  <c r="F1009" i="10"/>
  <c r="L1008" i="10"/>
  <c r="L1620" i="10" s="1"/>
  <c r="K1008" i="10"/>
  <c r="K1620" i="10" s="1"/>
  <c r="J1008" i="10"/>
  <c r="J1620" i="10" s="1"/>
  <c r="I1008" i="10"/>
  <c r="I1620" i="10" s="1"/>
  <c r="I974" i="10"/>
  <c r="I1586" i="10"/>
  <c r="H1008" i="10"/>
  <c r="G1008" i="10"/>
  <c r="G1620" i="10"/>
  <c r="F1008" i="10"/>
  <c r="F1620" i="10" s="1"/>
  <c r="E1008" i="10"/>
  <c r="E1620" i="10"/>
  <c r="L1007" i="10"/>
  <c r="L1619" i="10" s="1"/>
  <c r="K1007" i="10"/>
  <c r="J1007" i="10"/>
  <c r="J1619" i="10"/>
  <c r="F1007" i="10"/>
  <c r="F1619" i="10"/>
  <c r="L1006" i="10"/>
  <c r="L1618" i="10" s="1"/>
  <c r="K1006" i="10"/>
  <c r="K1618" i="10" s="1"/>
  <c r="J1006" i="10"/>
  <c r="I1006" i="10"/>
  <c r="I1618" i="10" s="1"/>
  <c r="H1006" i="10"/>
  <c r="H1618" i="10"/>
  <c r="G1006" i="10"/>
  <c r="G1618" i="10" s="1"/>
  <c r="F1006" i="10"/>
  <c r="F1618" i="10"/>
  <c r="E1006" i="10"/>
  <c r="L1005" i="10"/>
  <c r="L1617" i="10" s="1"/>
  <c r="J1005" i="10"/>
  <c r="J1617" i="10"/>
  <c r="G1005" i="10"/>
  <c r="F1005" i="10"/>
  <c r="F1617" i="10"/>
  <c r="L1004" i="10"/>
  <c r="L1616" i="10"/>
  <c r="K1004" i="10"/>
  <c r="K1616" i="10"/>
  <c r="J1004" i="10"/>
  <c r="I1004" i="10"/>
  <c r="H1004" i="10"/>
  <c r="H1616" i="10" s="1"/>
  <c r="G1004" i="10"/>
  <c r="F1004" i="10"/>
  <c r="F1616" i="10"/>
  <c r="E1004" i="10"/>
  <c r="L1003" i="10"/>
  <c r="L1615" i="10"/>
  <c r="K1003" i="10"/>
  <c r="K969" i="10" s="1"/>
  <c r="J1003" i="10"/>
  <c r="H1003" i="10"/>
  <c r="H1615" i="10" s="1"/>
  <c r="G1003" i="10"/>
  <c r="G969" i="10" s="1"/>
  <c r="G1581" i="10"/>
  <c r="F1003" i="10"/>
  <c r="F1615" i="10" s="1"/>
  <c r="E1003" i="10"/>
  <c r="L1002" i="10"/>
  <c r="L1614" i="10"/>
  <c r="K1002" i="10"/>
  <c r="K1614" i="10" s="1"/>
  <c r="J1002" i="10"/>
  <c r="J1614" i="10"/>
  <c r="I1002" i="10"/>
  <c r="H1002" i="10"/>
  <c r="H1614" i="10" s="1"/>
  <c r="G1002" i="10"/>
  <c r="G1614" i="10" s="1"/>
  <c r="F1002" i="10"/>
  <c r="E1002" i="10"/>
  <c r="L1001" i="10"/>
  <c r="L1613" i="10" s="1"/>
  <c r="K1001" i="10"/>
  <c r="K1613" i="10"/>
  <c r="J1001" i="10"/>
  <c r="J1613" i="10" s="1"/>
  <c r="I1001" i="10"/>
  <c r="H1001" i="10"/>
  <c r="H1613" i="10"/>
  <c r="G1001" i="10"/>
  <c r="G1613" i="10"/>
  <c r="F1001" i="10"/>
  <c r="F1613" i="10"/>
  <c r="E1001" i="10"/>
  <c r="E1613" i="10"/>
  <c r="L1000" i="10"/>
  <c r="L1612" i="10"/>
  <c r="K1000" i="10"/>
  <c r="K1612" i="10"/>
  <c r="J1000" i="10"/>
  <c r="J1612" i="10"/>
  <c r="I1000" i="10"/>
  <c r="I966" i="10"/>
  <c r="I1578" i="10"/>
  <c r="H1000" i="10"/>
  <c r="G1000" i="10"/>
  <c r="F1000" i="10"/>
  <c r="F1612" i="10"/>
  <c r="E1000" i="10"/>
  <c r="E1612" i="10"/>
  <c r="G968" i="10"/>
  <c r="G1580" i="10"/>
  <c r="L678" i="10"/>
  <c r="K678" i="10"/>
  <c r="J678" i="10"/>
  <c r="I678" i="10"/>
  <c r="H678" i="10"/>
  <c r="G678" i="10"/>
  <c r="F678" i="10"/>
  <c r="E678" i="10"/>
  <c r="J677" i="10"/>
  <c r="I677" i="10"/>
  <c r="L676" i="10"/>
  <c r="K676" i="10"/>
  <c r="J676" i="10"/>
  <c r="I676" i="10"/>
  <c r="H676" i="10"/>
  <c r="G676" i="10"/>
  <c r="F676" i="10"/>
  <c r="E676" i="10"/>
  <c r="L675" i="10"/>
  <c r="H675" i="10"/>
  <c r="G675" i="10"/>
  <c r="E675" i="10"/>
  <c r="L674" i="10"/>
  <c r="K674" i="10"/>
  <c r="J674" i="10"/>
  <c r="I674" i="10"/>
  <c r="H674" i="10"/>
  <c r="G674" i="10"/>
  <c r="F674" i="10"/>
  <c r="E674" i="10"/>
  <c r="J673" i="10"/>
  <c r="L672" i="10"/>
  <c r="K672" i="10"/>
  <c r="J672" i="10"/>
  <c r="I672" i="10"/>
  <c r="H672" i="10"/>
  <c r="G672" i="10"/>
  <c r="F672" i="10"/>
  <c r="E672" i="10"/>
  <c r="L671" i="10"/>
  <c r="K671" i="10"/>
  <c r="J671" i="10"/>
  <c r="I671" i="10"/>
  <c r="H671" i="10"/>
  <c r="G671" i="10"/>
  <c r="F671" i="10"/>
  <c r="E671" i="10"/>
  <c r="L670" i="10"/>
  <c r="K670" i="10"/>
  <c r="J670" i="10"/>
  <c r="I670" i="10"/>
  <c r="H670" i="10"/>
  <c r="G670" i="10"/>
  <c r="F670" i="10"/>
  <c r="E670" i="10"/>
  <c r="L669" i="10"/>
  <c r="K669" i="10"/>
  <c r="J669" i="10"/>
  <c r="I669" i="10"/>
  <c r="H669" i="10"/>
  <c r="G669" i="10"/>
  <c r="F669" i="10"/>
  <c r="E669" i="10"/>
  <c r="L668" i="10"/>
  <c r="K668" i="10"/>
  <c r="J668" i="10"/>
  <c r="I668" i="10"/>
  <c r="H668" i="10"/>
  <c r="G668" i="10"/>
  <c r="F668" i="10"/>
  <c r="E668" i="10"/>
  <c r="L667" i="10"/>
  <c r="K667" i="10"/>
  <c r="J667" i="10"/>
  <c r="I667" i="10"/>
  <c r="H667" i="10"/>
  <c r="G667" i="10"/>
  <c r="F667" i="10"/>
  <c r="E667" i="10"/>
  <c r="L666" i="10"/>
  <c r="K666" i="10"/>
  <c r="J666" i="10"/>
  <c r="I666" i="10"/>
  <c r="H666" i="10"/>
  <c r="G666" i="10"/>
  <c r="F666" i="10"/>
  <c r="E666" i="10"/>
  <c r="L665" i="10"/>
  <c r="K665" i="10"/>
  <c r="J665" i="10"/>
  <c r="I665" i="10"/>
  <c r="H665" i="10"/>
  <c r="G665" i="10"/>
  <c r="F665" i="10"/>
  <c r="E665" i="10"/>
  <c r="L664" i="10"/>
  <c r="K664" i="10"/>
  <c r="J664" i="10"/>
  <c r="I664" i="10"/>
  <c r="H664" i="10"/>
  <c r="G664" i="10"/>
  <c r="F664" i="10"/>
  <c r="E664" i="10"/>
  <c r="L663" i="10"/>
  <c r="K663" i="10"/>
  <c r="J663" i="10"/>
  <c r="I663" i="10"/>
  <c r="H663" i="10"/>
  <c r="G663" i="10"/>
  <c r="F663" i="10"/>
  <c r="E663" i="10"/>
  <c r="L662" i="10"/>
  <c r="K662" i="10"/>
  <c r="J662" i="10"/>
  <c r="I662" i="10"/>
  <c r="H662" i="10"/>
  <c r="G662" i="10"/>
  <c r="F662" i="10"/>
  <c r="E662" i="10"/>
  <c r="L661" i="10"/>
  <c r="K661" i="10"/>
  <c r="J661" i="10"/>
  <c r="I661" i="10"/>
  <c r="H661" i="10"/>
  <c r="G661" i="10"/>
  <c r="F661" i="10"/>
  <c r="E661" i="10"/>
  <c r="L660" i="10"/>
  <c r="K660" i="10"/>
  <c r="J660" i="10"/>
  <c r="I660" i="10"/>
  <c r="H660" i="10"/>
  <c r="G660" i="10"/>
  <c r="F660" i="10"/>
  <c r="L640" i="10"/>
  <c r="K640" i="10"/>
  <c r="J640" i="10"/>
  <c r="I640" i="10"/>
  <c r="H640" i="10"/>
  <c r="G640" i="10"/>
  <c r="F640" i="10"/>
  <c r="E640" i="10"/>
  <c r="L639" i="10"/>
  <c r="K639" i="10"/>
  <c r="J639" i="10"/>
  <c r="H639" i="10"/>
  <c r="G639" i="10"/>
  <c r="F639" i="10"/>
  <c r="E639" i="10"/>
  <c r="L638" i="10"/>
  <c r="K638" i="10"/>
  <c r="J638" i="10"/>
  <c r="I638" i="10"/>
  <c r="H638" i="10"/>
  <c r="G638" i="10"/>
  <c r="F638" i="10"/>
  <c r="E638" i="10"/>
  <c r="L637" i="10"/>
  <c r="K637" i="10"/>
  <c r="J637" i="10"/>
  <c r="I637" i="10"/>
  <c r="H637" i="10"/>
  <c r="G637" i="10"/>
  <c r="F637" i="10"/>
  <c r="E637" i="10"/>
  <c r="L636" i="10"/>
  <c r="K636" i="10"/>
  <c r="J636" i="10"/>
  <c r="I636" i="10"/>
  <c r="H636" i="10"/>
  <c r="G636" i="10"/>
  <c r="F636" i="10"/>
  <c r="E636" i="10"/>
  <c r="L635" i="10"/>
  <c r="K635" i="10"/>
  <c r="J635" i="10"/>
  <c r="I635" i="10"/>
  <c r="H635" i="10"/>
  <c r="G635" i="10"/>
  <c r="F635" i="10"/>
  <c r="E635" i="10"/>
  <c r="L634" i="10"/>
  <c r="K634" i="10"/>
  <c r="J634" i="10"/>
  <c r="I634" i="10"/>
  <c r="H634" i="10"/>
  <c r="G634" i="10"/>
  <c r="F634" i="10"/>
  <c r="E634" i="10"/>
  <c r="L633" i="10"/>
  <c r="K633" i="10"/>
  <c r="J633" i="10"/>
  <c r="I633" i="10"/>
  <c r="H633" i="10"/>
  <c r="G633" i="10"/>
  <c r="F633" i="10"/>
  <c r="E633" i="10"/>
  <c r="L632" i="10"/>
  <c r="K632" i="10"/>
  <c r="J632" i="10"/>
  <c r="I632" i="10"/>
  <c r="H632" i="10"/>
  <c r="G632" i="10"/>
  <c r="F632" i="10"/>
  <c r="E632" i="10"/>
  <c r="L631" i="10"/>
  <c r="K631" i="10"/>
  <c r="J631" i="10"/>
  <c r="I631" i="10"/>
  <c r="H631" i="10"/>
  <c r="G631" i="10"/>
  <c r="F631" i="10"/>
  <c r="E631" i="10"/>
  <c r="L630" i="10"/>
  <c r="K630" i="10"/>
  <c r="J630" i="10"/>
  <c r="I630" i="10"/>
  <c r="H630" i="10"/>
  <c r="G630" i="10"/>
  <c r="F630" i="10"/>
  <c r="E630" i="10"/>
  <c r="L629" i="10"/>
  <c r="K629" i="10"/>
  <c r="J629" i="10"/>
  <c r="I629" i="10"/>
  <c r="H629" i="10"/>
  <c r="G629" i="10"/>
  <c r="F629" i="10"/>
  <c r="E629" i="10"/>
  <c r="L628" i="10"/>
  <c r="K628" i="10"/>
  <c r="J628" i="10"/>
  <c r="I628" i="10"/>
  <c r="H628" i="10"/>
  <c r="G628" i="10"/>
  <c r="F628" i="10"/>
  <c r="E628" i="10"/>
  <c r="L627" i="10"/>
  <c r="K627" i="10"/>
  <c r="J627" i="10"/>
  <c r="I627" i="10"/>
  <c r="H627" i="10"/>
  <c r="G627" i="10"/>
  <c r="F627" i="10"/>
  <c r="E627" i="10"/>
  <c r="L626" i="10"/>
  <c r="K626" i="10"/>
  <c r="J626" i="10"/>
  <c r="I626" i="10"/>
  <c r="H626" i="10"/>
  <c r="G626" i="10"/>
  <c r="F626" i="10"/>
  <c r="E626" i="10"/>
  <c r="L606" i="10"/>
  <c r="K606" i="10"/>
  <c r="J606" i="10"/>
  <c r="I606" i="10"/>
  <c r="H606" i="10"/>
  <c r="G606" i="10"/>
  <c r="F606" i="10"/>
  <c r="E606" i="10"/>
  <c r="J605" i="10"/>
  <c r="I605" i="10"/>
  <c r="G605" i="10"/>
  <c r="F605" i="10"/>
  <c r="L604" i="10"/>
  <c r="K604" i="10"/>
  <c r="J604" i="10"/>
  <c r="I604" i="10"/>
  <c r="H604" i="10"/>
  <c r="G604" i="10"/>
  <c r="F604" i="10"/>
  <c r="E604" i="10"/>
  <c r="L603" i="10"/>
  <c r="K603" i="10"/>
  <c r="J603" i="10"/>
  <c r="I603" i="10"/>
  <c r="H603" i="10"/>
  <c r="G603" i="10"/>
  <c r="F603" i="10"/>
  <c r="E603" i="10"/>
  <c r="L602" i="10"/>
  <c r="K602" i="10"/>
  <c r="J602" i="10"/>
  <c r="I602" i="10"/>
  <c r="H602" i="10"/>
  <c r="G602" i="10"/>
  <c r="F602" i="10"/>
  <c r="E602" i="10"/>
  <c r="L601" i="10"/>
  <c r="K601" i="10"/>
  <c r="J601" i="10"/>
  <c r="I601" i="10"/>
  <c r="H601" i="10"/>
  <c r="G601" i="10"/>
  <c r="F601" i="10"/>
  <c r="E601" i="10"/>
  <c r="L600" i="10"/>
  <c r="K600" i="10"/>
  <c r="J600" i="10"/>
  <c r="I600" i="10"/>
  <c r="H600" i="10"/>
  <c r="G600" i="10"/>
  <c r="F600" i="10"/>
  <c r="E600" i="10"/>
  <c r="L599" i="10"/>
  <c r="K599" i="10"/>
  <c r="J599" i="10"/>
  <c r="I599" i="10"/>
  <c r="H599" i="10"/>
  <c r="G599" i="10"/>
  <c r="F599" i="10"/>
  <c r="E599" i="10"/>
  <c r="L598" i="10"/>
  <c r="K598" i="10"/>
  <c r="J598" i="10"/>
  <c r="I598" i="10"/>
  <c r="H598" i="10"/>
  <c r="G598" i="10"/>
  <c r="F598" i="10"/>
  <c r="E598" i="10"/>
  <c r="L597" i="10"/>
  <c r="K597" i="10"/>
  <c r="J597" i="10"/>
  <c r="I597" i="10"/>
  <c r="H597" i="10"/>
  <c r="G597" i="10"/>
  <c r="F597" i="10"/>
  <c r="E597" i="10"/>
  <c r="L596" i="10"/>
  <c r="K596" i="10"/>
  <c r="J596" i="10"/>
  <c r="I596" i="10"/>
  <c r="H596" i="10"/>
  <c r="G596" i="10"/>
  <c r="F596" i="10"/>
  <c r="E596" i="10"/>
  <c r="L595" i="10"/>
  <c r="K595" i="10"/>
  <c r="J595" i="10"/>
  <c r="I595" i="10"/>
  <c r="H595" i="10"/>
  <c r="G595" i="10"/>
  <c r="F595" i="10"/>
  <c r="E595" i="10"/>
  <c r="L594" i="10"/>
  <c r="K594" i="10"/>
  <c r="J594" i="10"/>
  <c r="I594" i="10"/>
  <c r="H594" i="10"/>
  <c r="G594" i="10"/>
  <c r="F594" i="10"/>
  <c r="E594" i="10"/>
  <c r="L593" i="10"/>
  <c r="K593" i="10"/>
  <c r="J593" i="10"/>
  <c r="I593" i="10"/>
  <c r="H593" i="10"/>
  <c r="G593" i="10"/>
  <c r="F593" i="10"/>
  <c r="E593" i="10"/>
  <c r="L592" i="10"/>
  <c r="K592" i="10"/>
  <c r="J592" i="10"/>
  <c r="I592" i="10"/>
  <c r="H592" i="10"/>
  <c r="G592" i="10"/>
  <c r="F592" i="10"/>
  <c r="E592" i="10"/>
  <c r="L572" i="10"/>
  <c r="K572" i="10"/>
  <c r="J572" i="10"/>
  <c r="I572" i="10"/>
  <c r="H572" i="10"/>
  <c r="G572" i="10"/>
  <c r="F572" i="10"/>
  <c r="E572" i="10"/>
  <c r="L571" i="10"/>
  <c r="K571" i="10"/>
  <c r="J571" i="10"/>
  <c r="I571" i="10"/>
  <c r="G571" i="10"/>
  <c r="F571" i="10"/>
  <c r="E571" i="10"/>
  <c r="L570" i="10"/>
  <c r="K570" i="10"/>
  <c r="J570" i="10"/>
  <c r="I570" i="10"/>
  <c r="H570" i="10"/>
  <c r="G570" i="10"/>
  <c r="F570" i="10"/>
  <c r="E570" i="10"/>
  <c r="L569" i="10"/>
  <c r="K569" i="10"/>
  <c r="J569" i="10"/>
  <c r="I569" i="10"/>
  <c r="H569" i="10"/>
  <c r="G569" i="10"/>
  <c r="F569" i="10"/>
  <c r="E569" i="10"/>
  <c r="L568" i="10"/>
  <c r="K568" i="10"/>
  <c r="J568" i="10"/>
  <c r="I568" i="10"/>
  <c r="H568" i="10"/>
  <c r="G568" i="10"/>
  <c r="F568" i="10"/>
  <c r="E568" i="10"/>
  <c r="L567" i="10"/>
  <c r="K567" i="10"/>
  <c r="J567" i="10"/>
  <c r="I567" i="10"/>
  <c r="H567" i="10"/>
  <c r="G567" i="10"/>
  <c r="F567" i="10"/>
  <c r="E567" i="10"/>
  <c r="L566" i="10"/>
  <c r="K566" i="10"/>
  <c r="J566" i="10"/>
  <c r="I566" i="10"/>
  <c r="H566" i="10"/>
  <c r="G566" i="10"/>
  <c r="F566" i="10"/>
  <c r="E566" i="10"/>
  <c r="L565" i="10"/>
  <c r="K565" i="10"/>
  <c r="J565" i="10"/>
  <c r="I565" i="10"/>
  <c r="H565" i="10"/>
  <c r="G565" i="10"/>
  <c r="F565" i="10"/>
  <c r="E565" i="10"/>
  <c r="L564" i="10"/>
  <c r="K564" i="10"/>
  <c r="J564" i="10"/>
  <c r="I564" i="10"/>
  <c r="H564" i="10"/>
  <c r="G564" i="10"/>
  <c r="F564" i="10"/>
  <c r="E564" i="10"/>
  <c r="L563" i="10"/>
  <c r="K563" i="10"/>
  <c r="J563" i="10"/>
  <c r="I563" i="10"/>
  <c r="H563" i="10"/>
  <c r="G563" i="10"/>
  <c r="F563" i="10"/>
  <c r="E563" i="10"/>
  <c r="L562" i="10"/>
  <c r="K562" i="10"/>
  <c r="J562" i="10"/>
  <c r="I562" i="10"/>
  <c r="H562" i="10"/>
  <c r="G562" i="10"/>
  <c r="F562" i="10"/>
  <c r="E562" i="10"/>
  <c r="L561" i="10"/>
  <c r="K561" i="10"/>
  <c r="J561" i="10"/>
  <c r="I561" i="10"/>
  <c r="H561" i="10"/>
  <c r="G561" i="10"/>
  <c r="F561" i="10"/>
  <c r="E561" i="10"/>
  <c r="L560" i="10"/>
  <c r="K560" i="10"/>
  <c r="J560" i="10"/>
  <c r="I560" i="10"/>
  <c r="H560" i="10"/>
  <c r="G560" i="10"/>
  <c r="F560" i="10"/>
  <c r="E560" i="10"/>
  <c r="L559" i="10"/>
  <c r="K559" i="10"/>
  <c r="J559" i="10"/>
  <c r="I559" i="10"/>
  <c r="H559" i="10"/>
  <c r="G559" i="10"/>
  <c r="F559" i="10"/>
  <c r="E559" i="10"/>
  <c r="L558" i="10"/>
  <c r="K558" i="10"/>
  <c r="J558" i="10"/>
  <c r="I558" i="10"/>
  <c r="H558" i="10"/>
  <c r="G558" i="10"/>
  <c r="F558" i="10"/>
  <c r="E558" i="10"/>
  <c r="L538" i="10"/>
  <c r="K538" i="10"/>
  <c r="J538" i="10"/>
  <c r="I538" i="10"/>
  <c r="H538" i="10"/>
  <c r="G538" i="10"/>
  <c r="F538" i="10"/>
  <c r="E538" i="10"/>
  <c r="L537" i="10"/>
  <c r="J537" i="10"/>
  <c r="H537" i="10"/>
  <c r="F537" i="10"/>
  <c r="E537" i="10"/>
  <c r="L536" i="10"/>
  <c r="K536" i="10"/>
  <c r="J536" i="10"/>
  <c r="I536" i="10"/>
  <c r="H536" i="10"/>
  <c r="G536" i="10"/>
  <c r="F536" i="10"/>
  <c r="E536" i="10"/>
  <c r="L535" i="10"/>
  <c r="K535" i="10"/>
  <c r="J535" i="10"/>
  <c r="I535" i="10"/>
  <c r="H535" i="10"/>
  <c r="G535" i="10"/>
  <c r="F535" i="10"/>
  <c r="E535" i="10"/>
  <c r="L534" i="10"/>
  <c r="K534" i="10"/>
  <c r="J534" i="10"/>
  <c r="I534" i="10"/>
  <c r="H534" i="10"/>
  <c r="G534" i="10"/>
  <c r="F534" i="10"/>
  <c r="E534" i="10"/>
  <c r="L533" i="10"/>
  <c r="K533" i="10"/>
  <c r="J533" i="10"/>
  <c r="I533" i="10"/>
  <c r="H533" i="10"/>
  <c r="G533" i="10"/>
  <c r="F533" i="10"/>
  <c r="E533" i="10"/>
  <c r="L532" i="10"/>
  <c r="K532" i="10"/>
  <c r="J532" i="10"/>
  <c r="I532" i="10"/>
  <c r="H532" i="10"/>
  <c r="G532" i="10"/>
  <c r="F532" i="10"/>
  <c r="E532" i="10"/>
  <c r="L531" i="10"/>
  <c r="K531" i="10"/>
  <c r="J531" i="10"/>
  <c r="I531" i="10"/>
  <c r="H531" i="10"/>
  <c r="G531" i="10"/>
  <c r="F531" i="10"/>
  <c r="E531" i="10"/>
  <c r="L530" i="10"/>
  <c r="K530" i="10"/>
  <c r="J530" i="10"/>
  <c r="I530" i="10"/>
  <c r="H530" i="10"/>
  <c r="G530" i="10"/>
  <c r="F530" i="10"/>
  <c r="E530" i="10"/>
  <c r="L529" i="10"/>
  <c r="K529" i="10"/>
  <c r="J529" i="10"/>
  <c r="I529" i="10"/>
  <c r="H529" i="10"/>
  <c r="G529" i="10"/>
  <c r="F529" i="10"/>
  <c r="E529" i="10"/>
  <c r="L528" i="10"/>
  <c r="K528" i="10"/>
  <c r="J528" i="10"/>
  <c r="I528" i="10"/>
  <c r="H528" i="10"/>
  <c r="G528" i="10"/>
  <c r="F528" i="10"/>
  <c r="E528" i="10"/>
  <c r="L527" i="10"/>
  <c r="K527" i="10"/>
  <c r="J527" i="10"/>
  <c r="I527" i="10"/>
  <c r="H527" i="10"/>
  <c r="G527" i="10"/>
  <c r="F527" i="10"/>
  <c r="E527" i="10"/>
  <c r="L526" i="10"/>
  <c r="K526" i="10"/>
  <c r="J526" i="10"/>
  <c r="I526" i="10"/>
  <c r="H526" i="10"/>
  <c r="G526" i="10"/>
  <c r="F526" i="10"/>
  <c r="E526" i="10"/>
  <c r="L525" i="10"/>
  <c r="K525" i="10"/>
  <c r="J525" i="10"/>
  <c r="I525" i="10"/>
  <c r="H525" i="10"/>
  <c r="G525" i="10"/>
  <c r="F525" i="10"/>
  <c r="E525" i="10"/>
  <c r="L524" i="10"/>
  <c r="K524" i="10"/>
  <c r="J524" i="10"/>
  <c r="I524" i="10"/>
  <c r="H524" i="10"/>
  <c r="G524" i="10"/>
  <c r="F524" i="10"/>
  <c r="E524" i="10"/>
  <c r="L504" i="10"/>
  <c r="K504" i="10"/>
  <c r="J504" i="10"/>
  <c r="I504" i="10"/>
  <c r="H504" i="10"/>
  <c r="G504" i="10"/>
  <c r="F504" i="10"/>
  <c r="E504" i="10"/>
  <c r="L503" i="10"/>
  <c r="K503" i="10"/>
  <c r="I503" i="10"/>
  <c r="G503" i="10"/>
  <c r="F503" i="10"/>
  <c r="E503" i="10"/>
  <c r="L502" i="10"/>
  <c r="K502" i="10"/>
  <c r="J502" i="10"/>
  <c r="I502" i="10"/>
  <c r="H502" i="10"/>
  <c r="G502" i="10"/>
  <c r="F502" i="10"/>
  <c r="E502" i="10"/>
  <c r="L501" i="10"/>
  <c r="K501" i="10"/>
  <c r="J501" i="10"/>
  <c r="I501" i="10"/>
  <c r="H501" i="10"/>
  <c r="G501" i="10"/>
  <c r="F501" i="10"/>
  <c r="E501" i="10"/>
  <c r="L500" i="10"/>
  <c r="K500" i="10"/>
  <c r="J500" i="10"/>
  <c r="I500" i="10"/>
  <c r="H500" i="10"/>
  <c r="G500" i="10"/>
  <c r="F500" i="10"/>
  <c r="E500" i="10"/>
  <c r="L499" i="10"/>
  <c r="K499" i="10"/>
  <c r="J499" i="10"/>
  <c r="I499" i="10"/>
  <c r="H499" i="10"/>
  <c r="G499" i="10"/>
  <c r="F499" i="10"/>
  <c r="E499" i="10"/>
  <c r="L498" i="10"/>
  <c r="K498" i="10"/>
  <c r="J498" i="10"/>
  <c r="I498" i="10"/>
  <c r="H498" i="10"/>
  <c r="G498" i="10"/>
  <c r="F498" i="10"/>
  <c r="E498" i="10"/>
  <c r="L497" i="10"/>
  <c r="K497" i="10"/>
  <c r="J497" i="10"/>
  <c r="I497" i="10"/>
  <c r="H497" i="10"/>
  <c r="G497" i="10"/>
  <c r="F497" i="10"/>
  <c r="E497" i="10"/>
  <c r="L496" i="10"/>
  <c r="K496" i="10"/>
  <c r="J496" i="10"/>
  <c r="I496" i="10"/>
  <c r="H496" i="10"/>
  <c r="G496" i="10"/>
  <c r="F496" i="10"/>
  <c r="E496" i="10"/>
  <c r="L495" i="10"/>
  <c r="K495" i="10"/>
  <c r="J495" i="10"/>
  <c r="I495" i="10"/>
  <c r="H495" i="10"/>
  <c r="G495" i="10"/>
  <c r="F495" i="10"/>
  <c r="E495" i="10"/>
  <c r="L494" i="10"/>
  <c r="K494" i="10"/>
  <c r="J494" i="10"/>
  <c r="I494" i="10"/>
  <c r="H494" i="10"/>
  <c r="G494" i="10"/>
  <c r="F494" i="10"/>
  <c r="E494" i="10"/>
  <c r="L493" i="10"/>
  <c r="K493" i="10"/>
  <c r="J493" i="10"/>
  <c r="I493" i="10"/>
  <c r="H493" i="10"/>
  <c r="G493" i="10"/>
  <c r="F493" i="10"/>
  <c r="E493" i="10"/>
  <c r="L492" i="10"/>
  <c r="K492" i="10"/>
  <c r="J492" i="10"/>
  <c r="I492" i="10"/>
  <c r="H492" i="10"/>
  <c r="G492" i="10"/>
  <c r="F492" i="10"/>
  <c r="E492" i="10"/>
  <c r="L491" i="10"/>
  <c r="K491" i="10"/>
  <c r="J491" i="10"/>
  <c r="I491" i="10"/>
  <c r="H491" i="10"/>
  <c r="G491" i="10"/>
  <c r="F491" i="10"/>
  <c r="E491" i="10"/>
  <c r="L490" i="10"/>
  <c r="K490" i="10"/>
  <c r="J490" i="10"/>
  <c r="I490" i="10"/>
  <c r="H490" i="10"/>
  <c r="G490" i="10"/>
  <c r="F490" i="10"/>
  <c r="E490" i="10"/>
  <c r="L470" i="10"/>
  <c r="K470" i="10"/>
  <c r="J470" i="10"/>
  <c r="I470" i="10"/>
  <c r="H470" i="10"/>
  <c r="G470" i="10"/>
  <c r="F470" i="10"/>
  <c r="E470" i="10"/>
  <c r="L469" i="10"/>
  <c r="K469" i="10"/>
  <c r="I469" i="10"/>
  <c r="H469" i="10"/>
  <c r="G469" i="10"/>
  <c r="E469" i="10"/>
  <c r="L468" i="10"/>
  <c r="K468" i="10"/>
  <c r="J468" i="10"/>
  <c r="I468" i="10"/>
  <c r="H468" i="10"/>
  <c r="G468" i="10"/>
  <c r="F468" i="10"/>
  <c r="E468" i="10"/>
  <c r="L467" i="10"/>
  <c r="K467" i="10"/>
  <c r="J467" i="10"/>
  <c r="I467" i="10"/>
  <c r="H467" i="10"/>
  <c r="G467" i="10"/>
  <c r="F467" i="10"/>
  <c r="E467" i="10"/>
  <c r="L466" i="10"/>
  <c r="K466" i="10"/>
  <c r="J466" i="10"/>
  <c r="I466" i="10"/>
  <c r="H466" i="10"/>
  <c r="G466" i="10"/>
  <c r="F466" i="10"/>
  <c r="E466" i="10"/>
  <c r="L465" i="10"/>
  <c r="K465" i="10"/>
  <c r="J465" i="10"/>
  <c r="I465" i="10"/>
  <c r="H465" i="10"/>
  <c r="G465" i="10"/>
  <c r="F465" i="10"/>
  <c r="E465" i="10"/>
  <c r="L464" i="10"/>
  <c r="K464" i="10"/>
  <c r="J464" i="10"/>
  <c r="I464" i="10"/>
  <c r="H464" i="10"/>
  <c r="G464" i="10"/>
  <c r="F464" i="10"/>
  <c r="E464" i="10"/>
  <c r="L463" i="10"/>
  <c r="K463" i="10"/>
  <c r="J463" i="10"/>
  <c r="I463" i="10"/>
  <c r="H463" i="10"/>
  <c r="G463" i="10"/>
  <c r="F463" i="10"/>
  <c r="E463" i="10"/>
  <c r="L462" i="10"/>
  <c r="K462" i="10"/>
  <c r="J462" i="10"/>
  <c r="I462" i="10"/>
  <c r="H462" i="10"/>
  <c r="G462" i="10"/>
  <c r="F462" i="10"/>
  <c r="E462" i="10"/>
  <c r="L461" i="10"/>
  <c r="K461" i="10"/>
  <c r="J461" i="10"/>
  <c r="I461" i="10"/>
  <c r="H461" i="10"/>
  <c r="G461" i="10"/>
  <c r="F461" i="10"/>
  <c r="E461" i="10"/>
  <c r="L460" i="10"/>
  <c r="K460" i="10"/>
  <c r="J460" i="10"/>
  <c r="I460" i="10"/>
  <c r="H460" i="10"/>
  <c r="G460" i="10"/>
  <c r="F460" i="10"/>
  <c r="E460" i="10"/>
  <c r="L459" i="10"/>
  <c r="K459" i="10"/>
  <c r="J459" i="10"/>
  <c r="I459" i="10"/>
  <c r="H459" i="10"/>
  <c r="G459" i="10"/>
  <c r="F459" i="10"/>
  <c r="E459" i="10"/>
  <c r="L458" i="10"/>
  <c r="K458" i="10"/>
  <c r="J458" i="10"/>
  <c r="I458" i="10"/>
  <c r="H458" i="10"/>
  <c r="G458" i="10"/>
  <c r="F458" i="10"/>
  <c r="E458" i="10"/>
  <c r="L457" i="10"/>
  <c r="K457" i="10"/>
  <c r="J457" i="10"/>
  <c r="I457" i="10"/>
  <c r="H457" i="10"/>
  <c r="G457" i="10"/>
  <c r="F457" i="10"/>
  <c r="E457" i="10"/>
  <c r="L456" i="10"/>
  <c r="K456" i="10"/>
  <c r="J456" i="10"/>
  <c r="I456" i="10"/>
  <c r="H456" i="10"/>
  <c r="G456" i="10"/>
  <c r="F456" i="10"/>
  <c r="E456" i="10"/>
  <c r="L436" i="10"/>
  <c r="K436" i="10"/>
  <c r="J436" i="10"/>
  <c r="J368" i="10" s="1"/>
  <c r="I436" i="10"/>
  <c r="H436" i="10"/>
  <c r="G436" i="10"/>
  <c r="F436" i="10"/>
  <c r="E436" i="10"/>
  <c r="J435" i="10"/>
  <c r="H435" i="10"/>
  <c r="F435" i="10"/>
  <c r="L434" i="10"/>
  <c r="K434" i="10"/>
  <c r="J434" i="10"/>
  <c r="I434" i="10"/>
  <c r="H434" i="10"/>
  <c r="H366" i="10"/>
  <c r="G434" i="10"/>
  <c r="F434" i="10"/>
  <c r="E434" i="10"/>
  <c r="E366" i="10" s="1"/>
  <c r="L433" i="10"/>
  <c r="K433" i="10"/>
  <c r="J433" i="10"/>
  <c r="I433" i="10"/>
  <c r="H433" i="10"/>
  <c r="G433" i="10"/>
  <c r="F433" i="10"/>
  <c r="E433" i="10"/>
  <c r="L432" i="10"/>
  <c r="K432" i="10"/>
  <c r="J432" i="10"/>
  <c r="J364" i="10"/>
  <c r="I432" i="10"/>
  <c r="H432" i="10"/>
  <c r="G432" i="10"/>
  <c r="F432" i="10"/>
  <c r="E432" i="10"/>
  <c r="L431" i="10"/>
  <c r="L363" i="10" s="1"/>
  <c r="K431" i="10"/>
  <c r="J431" i="10"/>
  <c r="I431" i="10"/>
  <c r="H431" i="10"/>
  <c r="G431" i="10"/>
  <c r="F431" i="10"/>
  <c r="E431" i="10"/>
  <c r="E363" i="10" s="1"/>
  <c r="L430" i="10"/>
  <c r="K430" i="10"/>
  <c r="J430" i="10"/>
  <c r="I430" i="10"/>
  <c r="H430" i="10"/>
  <c r="G430" i="10"/>
  <c r="F430" i="10"/>
  <c r="E430" i="10"/>
  <c r="L429" i="10"/>
  <c r="K429" i="10"/>
  <c r="J429" i="10"/>
  <c r="J361" i="10" s="1"/>
  <c r="I429" i="10"/>
  <c r="H429" i="10"/>
  <c r="G429" i="10"/>
  <c r="F429" i="10"/>
  <c r="F361" i="10" s="1"/>
  <c r="E429" i="10"/>
  <c r="L428" i="10"/>
  <c r="K428" i="10"/>
  <c r="J428" i="10"/>
  <c r="I428" i="10"/>
  <c r="H428" i="10"/>
  <c r="G428" i="10"/>
  <c r="F428" i="10"/>
  <c r="F360" i="10" s="1"/>
  <c r="E428" i="10"/>
  <c r="L427" i="10"/>
  <c r="K427" i="10"/>
  <c r="J427" i="10"/>
  <c r="J359" i="10" s="1"/>
  <c r="I427" i="10"/>
  <c r="H427" i="10"/>
  <c r="G427" i="10"/>
  <c r="G359" i="10" s="1"/>
  <c r="F427" i="10"/>
  <c r="E427" i="10"/>
  <c r="L426" i="10"/>
  <c r="K426" i="10"/>
  <c r="K358" i="10" s="1"/>
  <c r="J426" i="10"/>
  <c r="I426" i="10"/>
  <c r="H426" i="10"/>
  <c r="G426" i="10"/>
  <c r="F426" i="10"/>
  <c r="F358" i="10" s="1"/>
  <c r="E426" i="10"/>
  <c r="L425" i="10"/>
  <c r="L357" i="10"/>
  <c r="K425" i="10"/>
  <c r="K357" i="10" s="1"/>
  <c r="J425" i="10"/>
  <c r="I425" i="10"/>
  <c r="H425" i="10"/>
  <c r="G425" i="10"/>
  <c r="F425" i="10"/>
  <c r="E425" i="10"/>
  <c r="L424" i="10"/>
  <c r="L356" i="10" s="1"/>
  <c r="K424" i="10"/>
  <c r="J424" i="10"/>
  <c r="I424" i="10"/>
  <c r="I356" i="10" s="1"/>
  <c r="H424" i="10"/>
  <c r="G424" i="10"/>
  <c r="F424" i="10"/>
  <c r="E424" i="10"/>
  <c r="L423" i="10"/>
  <c r="K423" i="10"/>
  <c r="J423" i="10"/>
  <c r="I423" i="10"/>
  <c r="H423" i="10"/>
  <c r="G423" i="10"/>
  <c r="F423" i="10"/>
  <c r="E423" i="10"/>
  <c r="E355" i="10" s="1"/>
  <c r="L422" i="10"/>
  <c r="K422" i="10"/>
  <c r="J422" i="10"/>
  <c r="I422" i="10"/>
  <c r="H422" i="10"/>
  <c r="G422" i="10"/>
  <c r="F422" i="10"/>
  <c r="E422" i="10"/>
  <c r="E354" i="10" s="1"/>
  <c r="L402" i="10"/>
  <c r="L368" i="10"/>
  <c r="K402" i="10"/>
  <c r="K368" i="10"/>
  <c r="J402" i="10"/>
  <c r="I402" i="10"/>
  <c r="I368" i="10"/>
  <c r="H402" i="10"/>
  <c r="G402" i="10"/>
  <c r="F402" i="10"/>
  <c r="E402" i="10"/>
  <c r="E368" i="10" s="1"/>
  <c r="L401" i="10"/>
  <c r="H401" i="10"/>
  <c r="H367" i="10" s="1"/>
  <c r="E401" i="10"/>
  <c r="L400" i="10"/>
  <c r="L366" i="10" s="1"/>
  <c r="K400" i="10"/>
  <c r="J400" i="10"/>
  <c r="J366" i="10"/>
  <c r="I400" i="10"/>
  <c r="I366" i="10" s="1"/>
  <c r="H400" i="10"/>
  <c r="G400" i="10"/>
  <c r="F400" i="10"/>
  <c r="F366" i="10" s="1"/>
  <c r="E400" i="10"/>
  <c r="L399" i="10"/>
  <c r="L365" i="10"/>
  <c r="K399" i="10"/>
  <c r="K365" i="10" s="1"/>
  <c r="J399" i="10"/>
  <c r="J365" i="10"/>
  <c r="I399" i="10"/>
  <c r="I365" i="10" s="1"/>
  <c r="H399" i="10"/>
  <c r="H365" i="10" s="1"/>
  <c r="G399" i="10"/>
  <c r="G365" i="10" s="1"/>
  <c r="F399" i="10"/>
  <c r="F365" i="10"/>
  <c r="E399" i="10"/>
  <c r="L398" i="10"/>
  <c r="K398" i="10"/>
  <c r="K364" i="10"/>
  <c r="J398" i="10"/>
  <c r="I398" i="10"/>
  <c r="H398" i="10"/>
  <c r="G398" i="10"/>
  <c r="G364" i="10" s="1"/>
  <c r="F398" i="10"/>
  <c r="F364" i="10"/>
  <c r="E398" i="10"/>
  <c r="E364" i="10" s="1"/>
  <c r="L397" i="10"/>
  <c r="K397" i="10"/>
  <c r="K363" i="10" s="1"/>
  <c r="J397" i="10"/>
  <c r="J363" i="10" s="1"/>
  <c r="I397" i="10"/>
  <c r="H397" i="10"/>
  <c r="H363" i="10"/>
  <c r="G397" i="10"/>
  <c r="G363" i="10" s="1"/>
  <c r="F397" i="10"/>
  <c r="E397" i="10"/>
  <c r="L396" i="10"/>
  <c r="K396" i="10"/>
  <c r="K362" i="10" s="1"/>
  <c r="J396" i="10"/>
  <c r="I396" i="10"/>
  <c r="H396" i="10"/>
  <c r="H362" i="10" s="1"/>
  <c r="G396" i="10"/>
  <c r="G362" i="10"/>
  <c r="F396" i="10"/>
  <c r="F362" i="10"/>
  <c r="E396" i="10"/>
  <c r="L395" i="10"/>
  <c r="K395" i="10"/>
  <c r="K361" i="10"/>
  <c r="J395" i="10"/>
  <c r="I395" i="10"/>
  <c r="I361" i="10"/>
  <c r="H395" i="10"/>
  <c r="G395" i="10"/>
  <c r="F395" i="10"/>
  <c r="E395" i="10"/>
  <c r="L394" i="10"/>
  <c r="L360" i="10" s="1"/>
  <c r="K394" i="10"/>
  <c r="K360" i="10"/>
  <c r="J394" i="10"/>
  <c r="I394" i="10"/>
  <c r="I360" i="10"/>
  <c r="H394" i="10"/>
  <c r="G394" i="10"/>
  <c r="F394" i="10"/>
  <c r="E394" i="10"/>
  <c r="L393" i="10"/>
  <c r="L359" i="10"/>
  <c r="K393" i="10"/>
  <c r="K359" i="10"/>
  <c r="J393" i="10"/>
  <c r="I393" i="10"/>
  <c r="I359" i="10" s="1"/>
  <c r="H393" i="10"/>
  <c r="G393" i="10"/>
  <c r="F393" i="10"/>
  <c r="F359" i="10" s="1"/>
  <c r="E393" i="10"/>
  <c r="E359" i="10"/>
  <c r="L392" i="10"/>
  <c r="L358" i="10" s="1"/>
  <c r="K392" i="10"/>
  <c r="J392" i="10"/>
  <c r="J358" i="10"/>
  <c r="I392" i="10"/>
  <c r="I358" i="10"/>
  <c r="H392" i="10"/>
  <c r="G392" i="10"/>
  <c r="F392" i="10"/>
  <c r="E392" i="10"/>
  <c r="L391" i="10"/>
  <c r="K391" i="10"/>
  <c r="J391" i="10"/>
  <c r="J357" i="10" s="1"/>
  <c r="I391" i="10"/>
  <c r="I357" i="10"/>
  <c r="H391" i="10"/>
  <c r="G391" i="10"/>
  <c r="G357" i="10" s="1"/>
  <c r="F391" i="10"/>
  <c r="F357" i="10"/>
  <c r="E391" i="10"/>
  <c r="E357" i="10" s="1"/>
  <c r="L390" i="10"/>
  <c r="K390" i="10"/>
  <c r="K356" i="10" s="1"/>
  <c r="J390" i="10"/>
  <c r="I390" i="10"/>
  <c r="H390" i="10"/>
  <c r="H356" i="10" s="1"/>
  <c r="G390" i="10"/>
  <c r="G356" i="10" s="1"/>
  <c r="F390" i="10"/>
  <c r="E390" i="10"/>
  <c r="E356" i="10"/>
  <c r="L389" i="10"/>
  <c r="K389" i="10"/>
  <c r="K355" i="10"/>
  <c r="J389" i="10"/>
  <c r="J355" i="10" s="1"/>
  <c r="I389" i="10"/>
  <c r="H389" i="10"/>
  <c r="H355" i="10"/>
  <c r="G389" i="10"/>
  <c r="G355" i="10"/>
  <c r="F389" i="10"/>
  <c r="F355" i="10"/>
  <c r="E389" i="10"/>
  <c r="L388" i="10"/>
  <c r="L354" i="10"/>
  <c r="K388" i="10"/>
  <c r="J388" i="10"/>
  <c r="J354" i="10" s="1"/>
  <c r="I388" i="10"/>
  <c r="H388" i="10"/>
  <c r="G388" i="10"/>
  <c r="G354" i="10" s="1"/>
  <c r="F388" i="10"/>
  <c r="F354" i="10" s="1"/>
  <c r="E388" i="10"/>
  <c r="G360" i="10"/>
  <c r="L62" i="10"/>
  <c r="K62" i="10"/>
  <c r="J62" i="10"/>
  <c r="I62" i="10"/>
  <c r="H62" i="10"/>
  <c r="G62" i="10"/>
  <c r="F62" i="10"/>
  <c r="E62" i="10"/>
  <c r="L61" i="10"/>
  <c r="K61" i="10"/>
  <c r="J61" i="10"/>
  <c r="I61" i="10"/>
  <c r="H61" i="10"/>
  <c r="G61" i="10"/>
  <c r="F61" i="10"/>
  <c r="E61" i="10"/>
  <c r="L60" i="10"/>
  <c r="K60" i="10"/>
  <c r="J60" i="10"/>
  <c r="I60" i="10"/>
  <c r="H60" i="10"/>
  <c r="G60" i="10"/>
  <c r="F60" i="10"/>
  <c r="E60" i="10"/>
  <c r="L59" i="10"/>
  <c r="K59" i="10"/>
  <c r="J59" i="10"/>
  <c r="I59" i="10"/>
  <c r="H59" i="10"/>
  <c r="G59" i="10"/>
  <c r="F59" i="10"/>
  <c r="E59" i="10"/>
  <c r="L58" i="10"/>
  <c r="K58" i="10"/>
  <c r="J58" i="10"/>
  <c r="I58" i="10"/>
  <c r="H58" i="10"/>
  <c r="G58" i="10"/>
  <c r="F58" i="10"/>
  <c r="E58" i="10"/>
  <c r="L57" i="10"/>
  <c r="K57" i="10"/>
  <c r="J57" i="10"/>
  <c r="I57" i="10"/>
  <c r="H57" i="10"/>
  <c r="G57" i="10"/>
  <c r="F57" i="10"/>
  <c r="E57" i="10"/>
  <c r="L56" i="10"/>
  <c r="K56" i="10"/>
  <c r="J56" i="10"/>
  <c r="I56" i="10"/>
  <c r="H56" i="10"/>
  <c r="G56" i="10"/>
  <c r="F56" i="10"/>
  <c r="E56" i="10"/>
  <c r="L55" i="10"/>
  <c r="K55" i="10"/>
  <c r="J55" i="10"/>
  <c r="I55" i="10"/>
  <c r="H55" i="10"/>
  <c r="G55" i="10"/>
  <c r="F55" i="10"/>
  <c r="E55" i="10"/>
  <c r="L54" i="10"/>
  <c r="K54" i="10"/>
  <c r="J54" i="10"/>
  <c r="I54" i="10"/>
  <c r="H54" i="10"/>
  <c r="G54" i="10"/>
  <c r="F54" i="10"/>
  <c r="E54" i="10"/>
  <c r="L53" i="10"/>
  <c r="K53" i="10"/>
  <c r="J53" i="10"/>
  <c r="I53" i="10"/>
  <c r="H53" i="10"/>
  <c r="G53" i="10"/>
  <c r="F53" i="10"/>
  <c r="E53" i="10"/>
  <c r="L52" i="10"/>
  <c r="K52" i="10"/>
  <c r="J52" i="10"/>
  <c r="I52" i="10"/>
  <c r="H52" i="10"/>
  <c r="G52" i="10"/>
  <c r="F52" i="10"/>
  <c r="E52" i="10"/>
  <c r="L51" i="10"/>
  <c r="K51" i="10"/>
  <c r="J51" i="10"/>
  <c r="I51" i="10"/>
  <c r="H51" i="10"/>
  <c r="G51" i="10"/>
  <c r="F51" i="10"/>
  <c r="E51" i="10"/>
  <c r="L50" i="10"/>
  <c r="K50" i="10"/>
  <c r="J50" i="10"/>
  <c r="I50" i="10"/>
  <c r="H50" i="10"/>
  <c r="G50" i="10"/>
  <c r="F50" i="10"/>
  <c r="E50" i="10"/>
  <c r="L49" i="10"/>
  <c r="K49" i="10"/>
  <c r="J49" i="10"/>
  <c r="I49" i="10"/>
  <c r="H49" i="10"/>
  <c r="G49" i="10"/>
  <c r="F49" i="10"/>
  <c r="E49" i="10"/>
  <c r="L48" i="10"/>
  <c r="K48" i="10"/>
  <c r="J48" i="10"/>
  <c r="I48" i="10"/>
  <c r="H48" i="10"/>
  <c r="G48" i="10"/>
  <c r="F48" i="10"/>
  <c r="E48" i="10"/>
  <c r="D37" i="10"/>
  <c r="C37" i="10"/>
  <c r="D36" i="10"/>
  <c r="C36" i="10"/>
  <c r="D33" i="10"/>
  <c r="C33" i="10"/>
  <c r="D32" i="10"/>
  <c r="C32" i="10"/>
  <c r="D5" i="10"/>
  <c r="B5" i="10"/>
  <c r="B12" i="10" s="1"/>
  <c r="B19" i="10" s="1"/>
  <c r="B26" i="10" s="1"/>
  <c r="D2" i="10"/>
  <c r="D42" i="10" s="1"/>
  <c r="B2" i="10"/>
  <c r="D5" i="9"/>
  <c r="D2" i="9"/>
  <c r="D42" i="9" s="1"/>
  <c r="B2" i="9"/>
  <c r="B11" i="7"/>
  <c r="B12" i="7"/>
  <c r="C11" i="7"/>
  <c r="C12" i="7" s="1"/>
  <c r="D11" i="7"/>
  <c r="D12" i="7" s="1"/>
  <c r="E11" i="7"/>
  <c r="E12" i="7" s="1"/>
  <c r="F11" i="7"/>
  <c r="F12" i="7"/>
  <c r="G11" i="7"/>
  <c r="G12" i="7"/>
  <c r="H11" i="7"/>
  <c r="H12" i="7"/>
  <c r="H20" i="7"/>
  <c r="I11" i="7"/>
  <c r="I12" i="7"/>
  <c r="B15" i="7"/>
  <c r="B16" i="7" s="1"/>
  <c r="C15" i="7"/>
  <c r="C16" i="7" s="1"/>
  <c r="D15" i="7"/>
  <c r="D16" i="7" s="1"/>
  <c r="E15" i="7"/>
  <c r="E16" i="7"/>
  <c r="E21" i="7" s="1"/>
  <c r="E20" i="7" s="1"/>
  <c r="F15" i="7"/>
  <c r="F16" i="7"/>
  <c r="F21" i="7" s="1"/>
  <c r="G15" i="7"/>
  <c r="G16" i="7" s="1"/>
  <c r="G21" i="7" s="1"/>
  <c r="G20" i="7" s="1"/>
  <c r="H15" i="7"/>
  <c r="H16" i="7" s="1"/>
  <c r="H21" i="7" s="1"/>
  <c r="I15" i="7"/>
  <c r="I16" i="7" s="1"/>
  <c r="I21" i="7"/>
  <c r="I20" i="7" s="1"/>
  <c r="B3" i="6"/>
  <c r="H7" i="5"/>
  <c r="I7" i="5" s="1"/>
  <c r="B7" i="5" s="1"/>
  <c r="H10" i="5"/>
  <c r="A2" i="3"/>
  <c r="C2" i="3"/>
  <c r="C42" i="3" s="1"/>
  <c r="A5" i="3"/>
  <c r="A12" i="3" s="1"/>
  <c r="A19" i="3" s="1"/>
  <c r="A26" i="3" s="1"/>
  <c r="C5" i="3"/>
  <c r="B32" i="3"/>
  <c r="C32" i="3"/>
  <c r="D32" i="3"/>
  <c r="D34" i="3"/>
  <c r="E32" i="3"/>
  <c r="E34" i="3" s="1"/>
  <c r="F32" i="3"/>
  <c r="F34" i="3" s="1"/>
  <c r="G32" i="3"/>
  <c r="H32" i="3"/>
  <c r="I32" i="3"/>
  <c r="I34" i="3" s="1"/>
  <c r="J32" i="3"/>
  <c r="J34" i="3"/>
  <c r="K32" i="3"/>
  <c r="B33" i="3"/>
  <c r="C33" i="3"/>
  <c r="D33" i="3"/>
  <c r="E33" i="3"/>
  <c r="F33" i="3"/>
  <c r="G33" i="3"/>
  <c r="H33" i="3"/>
  <c r="H34" i="3" s="1"/>
  <c r="I33" i="3"/>
  <c r="J33" i="3"/>
  <c r="K33" i="3"/>
  <c r="K34" i="3" s="1"/>
  <c r="B36" i="3"/>
  <c r="C36" i="3"/>
  <c r="D36" i="3"/>
  <c r="D38" i="3"/>
  <c r="E36" i="3"/>
  <c r="F36" i="3"/>
  <c r="G36" i="3"/>
  <c r="H36" i="3"/>
  <c r="H38" i="3" s="1"/>
  <c r="I36" i="3"/>
  <c r="I38" i="3" s="1"/>
  <c r="J36" i="3"/>
  <c r="J38" i="3" s="1"/>
  <c r="K36" i="3"/>
  <c r="B37" i="3"/>
  <c r="C37" i="3"/>
  <c r="D37" i="3"/>
  <c r="E37" i="3"/>
  <c r="F37" i="3"/>
  <c r="F38" i="3" s="1"/>
  <c r="G37" i="3"/>
  <c r="H37" i="3"/>
  <c r="I37" i="3"/>
  <c r="J37" i="3"/>
  <c r="K37" i="3"/>
  <c r="D2" i="2"/>
  <c r="D42" i="2" s="1"/>
  <c r="B8" i="2"/>
  <c r="D5" i="2"/>
  <c r="D12" i="2" s="1"/>
  <c r="D15" i="2" s="1"/>
  <c r="D33" i="2" s="1"/>
  <c r="O30" i="1"/>
  <c r="G36" i="1"/>
  <c r="N38" i="1"/>
  <c r="G38" i="1"/>
  <c r="E40" i="1"/>
  <c r="N42" i="1"/>
  <c r="O60" i="1"/>
  <c r="O67" i="1"/>
  <c r="O74" i="1"/>
  <c r="N44" i="12" s="1"/>
  <c r="O81" i="1"/>
  <c r="J966" i="10"/>
  <c r="J1578" i="10"/>
  <c r="L966" i="10"/>
  <c r="L1578" i="10" s="1"/>
  <c r="F967" i="10"/>
  <c r="F1579" i="10" s="1"/>
  <c r="J967" i="10"/>
  <c r="J1579" i="10" s="1"/>
  <c r="H968" i="10"/>
  <c r="H1580" i="10" s="1"/>
  <c r="L968" i="10"/>
  <c r="L1580" i="10" s="1"/>
  <c r="F969" i="10"/>
  <c r="F1581" i="10" s="1"/>
  <c r="H969" i="10"/>
  <c r="H1581" i="10" s="1"/>
  <c r="L969" i="10"/>
  <c r="L1581" i="10" s="1"/>
  <c r="F970" i="10"/>
  <c r="F1582" i="10" s="1"/>
  <c r="H970" i="10"/>
  <c r="H1582" i="10" s="1"/>
  <c r="L970" i="10"/>
  <c r="L1582" i="10" s="1"/>
  <c r="F971" i="10"/>
  <c r="J971" i="10"/>
  <c r="H972" i="10"/>
  <c r="H1584" i="10" s="1"/>
  <c r="F973" i="10"/>
  <c r="L974" i="10"/>
  <c r="L1586" i="10" s="1"/>
  <c r="F978" i="10"/>
  <c r="F1590" i="10" s="1"/>
  <c r="J978" i="10"/>
  <c r="J1590" i="10"/>
  <c r="L978" i="10"/>
  <c r="L1590" i="10" s="1"/>
  <c r="F980" i="10"/>
  <c r="F1592" i="10" s="1"/>
  <c r="L980" i="10"/>
  <c r="L1592" i="10"/>
  <c r="F984" i="10"/>
  <c r="F1596" i="10" s="1"/>
  <c r="J984" i="10"/>
  <c r="J1596" i="10"/>
  <c r="L985" i="10"/>
  <c r="L1597" i="10" s="1"/>
  <c r="G1592" i="10"/>
  <c r="G976" i="10"/>
  <c r="G1588" i="10" s="1"/>
  <c r="J1633" i="10"/>
  <c r="J987" i="10"/>
  <c r="I987" i="10"/>
  <c r="J1011" i="10"/>
  <c r="L1011" i="10"/>
  <c r="L977" i="10" s="1"/>
  <c r="L1623" i="10"/>
  <c r="I989" i="10"/>
  <c r="I990" i="10"/>
  <c r="I1602" i="10" s="1"/>
  <c r="F972" i="10"/>
  <c r="F1584" i="10" s="1"/>
  <c r="L972" i="10"/>
  <c r="L1584" i="10" s="1"/>
  <c r="L1589" i="10"/>
  <c r="J1622" i="10"/>
  <c r="J976" i="10"/>
  <c r="J1588" i="10" s="1"/>
  <c r="F1622" i="10"/>
  <c r="L361" i="10"/>
  <c r="L1628" i="10"/>
  <c r="L982" i="10"/>
  <c r="L1594" i="10" s="1"/>
  <c r="H1628" i="10"/>
  <c r="H982" i="10"/>
  <c r="H1632" i="10"/>
  <c r="H986" i="10"/>
  <c r="H1598" i="10"/>
  <c r="L1219" i="10"/>
  <c r="L1831" i="10" s="1"/>
  <c r="J1251" i="10"/>
  <c r="J1863" i="10"/>
  <c r="F1297" i="10"/>
  <c r="F1603" i="10" s="1"/>
  <c r="J1687" i="10"/>
  <c r="I1839" i="10"/>
  <c r="G1241" i="10"/>
  <c r="G1853" i="10" s="1"/>
  <c r="J1637" i="10"/>
  <c r="J1297" i="10"/>
  <c r="J1603" i="10"/>
  <c r="L1253" i="10"/>
  <c r="L1865" i="10" s="1"/>
  <c r="L1255" i="10"/>
  <c r="L1867" i="10"/>
  <c r="L1185" i="10"/>
  <c r="L1797" i="10" s="1"/>
  <c r="G1823" i="10"/>
  <c r="F1275" i="10"/>
  <c r="J1283" i="10"/>
  <c r="L1297" i="10"/>
  <c r="L1603" i="10" s="1"/>
  <c r="L1637" i="10"/>
  <c r="L1639" i="10"/>
  <c r="L1299" i="10"/>
  <c r="L1605" i="10" s="1"/>
  <c r="E1193" i="10"/>
  <c r="E1805" i="10" s="1"/>
  <c r="H1249" i="10"/>
  <c r="H1861" i="10" s="1"/>
  <c r="F1865" i="10"/>
  <c r="I1823" i="10"/>
  <c r="I1855" i="10"/>
  <c r="I1857" i="10"/>
  <c r="I1859" i="10"/>
  <c r="J1861" i="10"/>
  <c r="E1733" i="10"/>
  <c r="J1771" i="10"/>
  <c r="K1853" i="10"/>
  <c r="I1253" i="10"/>
  <c r="I1865" i="10" s="1"/>
  <c r="G1299" i="10"/>
  <c r="G1605" i="10"/>
  <c r="H1691" i="10"/>
  <c r="H1771" i="10"/>
  <c r="L1771" i="10"/>
  <c r="H1797" i="10"/>
  <c r="G984" i="10"/>
  <c r="G1664" i="10"/>
  <c r="E1583" i="10"/>
  <c r="E1005" i="10"/>
  <c r="E971" i="10" s="1"/>
  <c r="G1671" i="10"/>
  <c r="G1297" i="10"/>
  <c r="G1603" i="10"/>
  <c r="I1221" i="10"/>
  <c r="I1833" i="10" s="1"/>
  <c r="K1071" i="10"/>
  <c r="K1683" i="10"/>
  <c r="G1193" i="10"/>
  <c r="G1805" i="10" s="1"/>
  <c r="J1207" i="10"/>
  <c r="J1819" i="10" s="1"/>
  <c r="I1223" i="10"/>
  <c r="I1835" i="10" s="1"/>
  <c r="J1041" i="10"/>
  <c r="J973" i="10" s="1"/>
  <c r="E1683" i="10"/>
  <c r="J1209" i="10"/>
  <c r="J1821" i="10" s="1"/>
  <c r="J1629" i="10"/>
  <c r="K1293" i="10"/>
  <c r="K1599" i="10" s="1"/>
  <c r="K1633" i="10"/>
  <c r="I1281" i="10"/>
  <c r="I1043" i="10"/>
  <c r="I1219" i="10"/>
  <c r="I1831" i="10" s="1"/>
  <c r="I1073" i="10"/>
  <c r="I1685" i="10" s="1"/>
  <c r="I1077" i="10"/>
  <c r="I1689" i="10"/>
  <c r="I1079" i="10"/>
  <c r="I1691" i="10" s="1"/>
  <c r="I1081" i="10"/>
  <c r="I1693" i="10"/>
  <c r="I1083" i="10"/>
  <c r="I1695" i="10" s="1"/>
  <c r="I1085" i="10"/>
  <c r="I1697" i="10"/>
  <c r="E1187" i="10"/>
  <c r="E1799" i="10" s="1"/>
  <c r="E1189" i="10"/>
  <c r="E1801" i="10"/>
  <c r="E1191" i="10"/>
  <c r="E1803" i="10" s="1"/>
  <c r="K1227" i="10"/>
  <c r="K1839" i="10"/>
  <c r="J1241" i="10"/>
  <c r="J1853" i="10" s="1"/>
  <c r="I1291" i="10"/>
  <c r="I1019" i="10"/>
  <c r="I985" i="10"/>
  <c r="I1597" i="10" s="1"/>
  <c r="E1639" i="10"/>
  <c r="E1299" i="10"/>
  <c r="E1605" i="10"/>
  <c r="E1079" i="10"/>
  <c r="E1691" i="10" s="1"/>
  <c r="G1143" i="10"/>
  <c r="G1755" i="10"/>
  <c r="G1151" i="10"/>
  <c r="G1763" i="10" s="1"/>
  <c r="K1015" i="10"/>
  <c r="E1295" i="10"/>
  <c r="E1023" i="10"/>
  <c r="E1635" i="10"/>
  <c r="E1039" i="10"/>
  <c r="E1651" i="10"/>
  <c r="E1077" i="10"/>
  <c r="E1689" i="10" s="1"/>
  <c r="G1145" i="10"/>
  <c r="G1757" i="10"/>
  <c r="G1149" i="10"/>
  <c r="G1761" i="10" s="1"/>
  <c r="G1155" i="10"/>
  <c r="G1767" i="10"/>
  <c r="G1159" i="10"/>
  <c r="G1771" i="10" s="1"/>
  <c r="I1189" i="10"/>
  <c r="I1801" i="10"/>
  <c r="I1193" i="10"/>
  <c r="I1805" i="10" s="1"/>
  <c r="G1647" i="10"/>
  <c r="G967" i="10"/>
  <c r="E1037" i="10"/>
  <c r="L1039" i="10"/>
  <c r="L971" i="10" s="1"/>
  <c r="K1087" i="10"/>
  <c r="K1699" i="10" s="1"/>
  <c r="G1141" i="10"/>
  <c r="G1753" i="10" s="1"/>
  <c r="G1153" i="10"/>
  <c r="G1765" i="10"/>
  <c r="G1157" i="10"/>
  <c r="G1769" i="10" s="1"/>
  <c r="I1187" i="10"/>
  <c r="I1799" i="10" s="1"/>
  <c r="I1191" i="10"/>
  <c r="I1803" i="10" s="1"/>
  <c r="J968" i="10"/>
  <c r="J1580" i="10" s="1"/>
  <c r="I1622" i="10"/>
  <c r="K967" i="10"/>
  <c r="K1579" i="10" s="1"/>
  <c r="G988" i="10"/>
  <c r="G1600" i="10" s="1"/>
  <c r="G1634" i="10"/>
  <c r="H1601" i="10"/>
  <c r="H990" i="10"/>
  <c r="H1602" i="10" s="1"/>
  <c r="H1669" i="10"/>
  <c r="I354" i="10"/>
  <c r="K1648" i="10"/>
  <c r="I1628" i="10"/>
  <c r="I982" i="10"/>
  <c r="I1594" i="10" s="1"/>
  <c r="G1652" i="10"/>
  <c r="G972" i="10"/>
  <c r="G1584" i="10" s="1"/>
  <c r="I362" i="10"/>
  <c r="E980" i="10"/>
  <c r="E1592" i="10"/>
  <c r="E1626" i="10"/>
  <c r="J982" i="10"/>
  <c r="J1594" i="10" s="1"/>
  <c r="J1628" i="10"/>
  <c r="I355" i="10"/>
  <c r="L362" i="10"/>
  <c r="F368" i="10"/>
  <c r="K972" i="10"/>
  <c r="K1584" i="10" s="1"/>
  <c r="H359" i="10"/>
  <c r="H368" i="10"/>
  <c r="E1590" i="10"/>
  <c r="H1291" i="10"/>
  <c r="H1053" i="10"/>
  <c r="H985" i="10" s="1"/>
  <c r="H1719" i="10"/>
  <c r="H1723" i="10"/>
  <c r="H1727" i="10"/>
  <c r="H1125" i="10"/>
  <c r="H1737" i="10" s="1"/>
  <c r="G358" i="10"/>
  <c r="K970" i="10"/>
  <c r="K1582" i="10" s="1"/>
  <c r="G974" i="10"/>
  <c r="G1586" i="10" s="1"/>
  <c r="I1626" i="10"/>
  <c r="I1632" i="10"/>
  <c r="H358" i="10"/>
  <c r="G361" i="10"/>
  <c r="I363" i="10"/>
  <c r="G366" i="10"/>
  <c r="G985" i="10"/>
  <c r="G1597" i="10"/>
  <c r="J986" i="10"/>
  <c r="J1598" i="10" s="1"/>
  <c r="J1632" i="10"/>
  <c r="G978" i="10"/>
  <c r="G1590" i="10"/>
  <c r="K980" i="10"/>
  <c r="K1592" i="10"/>
  <c r="G982" i="10"/>
  <c r="I977" i="10"/>
  <c r="I1589" i="10" s="1"/>
  <c r="L989" i="10"/>
  <c r="L1601" i="10" s="1"/>
  <c r="L1293" i="10"/>
  <c r="L1599" i="10" s="1"/>
  <c r="L1021" i="10"/>
  <c r="L1633" i="10" s="1"/>
  <c r="J1683" i="10"/>
  <c r="L1837" i="10"/>
  <c r="L1227" i="10"/>
  <c r="L1839" i="10" s="1"/>
  <c r="E1275" i="10"/>
  <c r="F1075" i="10"/>
  <c r="F1687" i="10"/>
  <c r="L1087" i="10"/>
  <c r="L1699" i="10" s="1"/>
  <c r="J1279" i="10"/>
  <c r="J1585" i="10" s="1"/>
  <c r="F1289" i="10"/>
  <c r="F1595" i="10" s="1"/>
  <c r="I1297" i="10"/>
  <c r="I1603" i="10" s="1"/>
  <c r="I1637" i="10"/>
  <c r="I1299" i="10"/>
  <c r="I1605" i="10" s="1"/>
  <c r="I1673" i="10"/>
  <c r="H1243" i="10"/>
  <c r="H1855" i="10"/>
  <c r="F1863" i="10"/>
  <c r="F1255" i="10"/>
  <c r="F1867" i="10"/>
  <c r="F1261" i="10"/>
  <c r="F1873" i="10" s="1"/>
  <c r="L1277" i="10"/>
  <c r="L1583" i="10"/>
  <c r="F1291" i="10"/>
  <c r="F1823" i="10"/>
  <c r="F1215" i="10"/>
  <c r="F1827" i="10"/>
  <c r="F1219" i="10"/>
  <c r="F1831" i="10" s="1"/>
  <c r="L1287" i="10"/>
  <c r="L1259" i="10"/>
  <c r="L1871" i="10"/>
  <c r="F1639" i="10"/>
  <c r="F1299" i="10"/>
  <c r="F1605" i="10"/>
  <c r="K1833" i="10"/>
  <c r="F1241" i="10"/>
  <c r="F1853" i="10" s="1"/>
  <c r="J1857" i="10"/>
  <c r="J1247" i="10"/>
  <c r="J1859" i="10"/>
  <c r="H1869" i="10"/>
  <c r="H1259" i="10"/>
  <c r="H1871" i="10" s="1"/>
  <c r="H1261" i="10"/>
  <c r="H1873" i="10" s="1"/>
  <c r="J1285" i="10"/>
  <c r="H1637" i="10"/>
  <c r="H1297" i="10"/>
  <c r="H1603" i="10"/>
  <c r="F1683" i="10"/>
  <c r="K1857" i="10"/>
  <c r="K1249" i="10"/>
  <c r="K1861" i="10"/>
  <c r="I1251" i="10"/>
  <c r="I1863" i="10" s="1"/>
  <c r="I1869" i="10"/>
  <c r="E1215" i="10"/>
  <c r="E1827" i="10" s="1"/>
  <c r="E1217" i="10"/>
  <c r="E1829" i="10" s="1"/>
  <c r="E1219" i="10"/>
  <c r="E1831" i="10" s="1"/>
  <c r="E1221" i="10"/>
  <c r="E1833" i="10" s="1"/>
  <c r="E1223" i="10"/>
  <c r="E1835" i="10"/>
  <c r="J1225" i="10"/>
  <c r="J1837" i="10" s="1"/>
  <c r="H1839" i="10"/>
  <c r="J1865" i="10"/>
  <c r="H1071" i="10"/>
  <c r="H1683" i="10" s="1"/>
  <c r="L1071" i="10"/>
  <c r="L1683" i="10" s="1"/>
  <c r="F1079" i="10"/>
  <c r="F1691" i="10" s="1"/>
  <c r="F1837" i="10"/>
  <c r="H1665" i="10"/>
  <c r="E1617" i="10"/>
  <c r="G38" i="3"/>
  <c r="L988" i="10"/>
  <c r="L1600" i="10" s="1"/>
  <c r="L1634" i="10"/>
  <c r="L990" i="10"/>
  <c r="L1602" i="10" s="1"/>
  <c r="K988" i="10"/>
  <c r="K1600" i="10"/>
  <c r="K1668" i="10"/>
  <c r="K1049" i="10"/>
  <c r="K1661" i="10"/>
  <c r="E982" i="10"/>
  <c r="E1594" i="10" s="1"/>
  <c r="E1662" i="10"/>
  <c r="E1665" i="10"/>
  <c r="H360" i="10"/>
  <c r="H361" i="10"/>
  <c r="I980" i="10"/>
  <c r="I1592" i="10" s="1"/>
  <c r="I1660" i="10"/>
  <c r="K354" i="10"/>
  <c r="H976" i="10"/>
  <c r="H1588" i="10" s="1"/>
  <c r="H1622" i="10"/>
  <c r="E1655" i="10"/>
  <c r="L1177" i="10"/>
  <c r="L1789" i="10" s="1"/>
  <c r="K1193" i="10"/>
  <c r="K1805" i="10"/>
  <c r="I1630" i="10"/>
  <c r="I1634" i="10"/>
  <c r="J1635" i="10"/>
  <c r="L1632" i="10"/>
  <c r="J1277" i="10"/>
  <c r="J1583" i="10" s="1"/>
  <c r="F1771" i="10"/>
  <c r="F1217" i="10"/>
  <c r="F1829" i="10"/>
  <c r="H1673" i="10"/>
  <c r="H1299" i="10"/>
  <c r="H1605" i="10"/>
  <c r="K1637" i="10"/>
  <c r="K1297" i="10"/>
  <c r="K1603" i="10" s="1"/>
  <c r="H1051" i="10"/>
  <c r="H1663" i="10" s="1"/>
  <c r="E1285" i="10"/>
  <c r="K1153" i="10"/>
  <c r="K1765" i="10"/>
  <c r="L1241" i="10"/>
  <c r="L1853" i="10" s="1"/>
  <c r="L1261" i="10"/>
  <c r="L1873" i="10" s="1"/>
  <c r="K123" i="1"/>
  <c r="K143" i="1"/>
  <c r="K144" i="1" s="1"/>
  <c r="K136" i="1"/>
  <c r="K137" i="1" s="1"/>
  <c r="K32" i="1"/>
  <c r="K130" i="1"/>
  <c r="K131" i="1" s="1"/>
  <c r="K149" i="1"/>
  <c r="K150" i="1" s="1"/>
  <c r="J32" i="1"/>
  <c r="J149" i="1"/>
  <c r="J150" i="1" s="1"/>
  <c r="J136" i="1"/>
  <c r="J137" i="1" s="1"/>
  <c r="J143" i="1"/>
  <c r="J144" i="1" s="1"/>
  <c r="J130" i="1"/>
  <c r="J131" i="1" s="1"/>
  <c r="J123" i="1"/>
  <c r="J125" i="1" s="1"/>
  <c r="F149" i="1"/>
  <c r="F150" i="1" s="1"/>
  <c r="F32" i="1"/>
  <c r="F136" i="1"/>
  <c r="F137" i="1" s="1"/>
  <c r="F130" i="1"/>
  <c r="F131" i="1" s="1"/>
  <c r="F143" i="1"/>
  <c r="F144" i="1" s="1"/>
  <c r="H123" i="1"/>
  <c r="H121" i="1" s="1"/>
  <c r="H136" i="1"/>
  <c r="H137" i="1" s="1"/>
  <c r="H130" i="1"/>
  <c r="H131" i="1" s="1"/>
  <c r="H143" i="1"/>
  <c r="H144" i="1" s="1"/>
  <c r="H149" i="1"/>
  <c r="H150" i="1" s="1"/>
  <c r="H32" i="1"/>
  <c r="E136" i="1"/>
  <c r="E137" i="1" s="1"/>
  <c r="E130" i="1"/>
  <c r="E131" i="1" s="1"/>
  <c r="E123" i="1" s="1"/>
  <c r="E125" i="1" s="1"/>
  <c r="E32" i="1"/>
  <c r="E143" i="1"/>
  <c r="E144" i="1" s="1"/>
  <c r="E149" i="1"/>
  <c r="E150" i="1" s="1"/>
  <c r="N30" i="1"/>
  <c r="G130" i="1"/>
  <c r="G131" i="1" s="1"/>
  <c r="G149" i="1"/>
  <c r="G150" i="1" s="1"/>
  <c r="G143" i="1"/>
  <c r="G144" i="1" s="1"/>
  <c r="G136" i="1"/>
  <c r="G137" i="1" s="1"/>
  <c r="G123" i="1"/>
  <c r="G121" i="1" s="1"/>
  <c r="G32" i="1"/>
  <c r="I136" i="1"/>
  <c r="I137" i="1" s="1"/>
  <c r="I123" i="1"/>
  <c r="I149" i="1"/>
  <c r="I150" i="1" s="1"/>
  <c r="I143" i="1"/>
  <c r="I144" i="1" s="1"/>
  <c r="I130" i="1"/>
  <c r="I131" i="1" s="1"/>
  <c r="I32" i="1"/>
  <c r="L143" i="1"/>
  <c r="L144" i="1" s="1"/>
  <c r="L130" i="1"/>
  <c r="L131" i="1" s="1"/>
  <c r="L123" i="1"/>
  <c r="L121" i="1" s="1"/>
  <c r="L32" i="1"/>
  <c r="L149" i="1"/>
  <c r="L150" i="1" s="1"/>
  <c r="L136" i="1"/>
  <c r="L137" i="1" s="1"/>
  <c r="J1616" i="10"/>
  <c r="J970" i="10"/>
  <c r="J1582" i="10" s="1"/>
  <c r="G1666" i="10"/>
  <c r="G986" i="10"/>
  <c r="G1598" i="10"/>
  <c r="G1089" i="10"/>
  <c r="G1701" i="10" s="1"/>
  <c r="G1091" i="10"/>
  <c r="G1703" i="10"/>
  <c r="K1719" i="10"/>
  <c r="K1107" i="10"/>
  <c r="K1117" i="10"/>
  <c r="K1729" i="10"/>
  <c r="H1660" i="10"/>
  <c r="H980" i="10"/>
  <c r="H1592" i="10" s="1"/>
  <c r="F1283" i="10"/>
  <c r="F1011" i="10"/>
  <c r="F977" i="10" s="1"/>
  <c r="L1285" i="10"/>
  <c r="L1013" i="10"/>
  <c r="L1625" i="10"/>
  <c r="K1289" i="10"/>
  <c r="K1017" i="10"/>
  <c r="J1291" i="10"/>
  <c r="J1019" i="10"/>
  <c r="K1639" i="10"/>
  <c r="K1299" i="10"/>
  <c r="K1605" i="10" s="1"/>
  <c r="K1649" i="10"/>
  <c r="K1043" i="10"/>
  <c r="K1655" i="10"/>
  <c r="E1073" i="10"/>
  <c r="E1685" i="10" s="1"/>
  <c r="L1217" i="10"/>
  <c r="L1829" i="10"/>
  <c r="K1287" i="10"/>
  <c r="E1823" i="10"/>
  <c r="K990" i="10"/>
  <c r="K1602" i="10" s="1"/>
  <c r="J1623" i="10"/>
  <c r="H981" i="10"/>
  <c r="H1593" i="10" s="1"/>
  <c r="E1630" i="10"/>
  <c r="E1687" i="10"/>
  <c r="H1279" i="10"/>
  <c r="H1007" i="10"/>
  <c r="H973" i="10" s="1"/>
  <c r="H1585" i="10" s="1"/>
  <c r="J1081" i="10"/>
  <c r="J1693" i="10" s="1"/>
  <c r="E1825" i="10"/>
  <c r="H988" i="10"/>
  <c r="H1600" i="10" s="1"/>
  <c r="I972" i="10"/>
  <c r="I1584" i="10" s="1"/>
  <c r="G990" i="10"/>
  <c r="G1602" i="10" s="1"/>
  <c r="F1614" i="10"/>
  <c r="F968" i="10"/>
  <c r="F1580" i="10" s="1"/>
  <c r="H1293" i="10"/>
  <c r="K1721" i="10"/>
  <c r="K1113" i="10"/>
  <c r="K1725" i="10" s="1"/>
  <c r="K1119" i="10"/>
  <c r="K1731" i="10" s="1"/>
  <c r="K1651" i="10"/>
  <c r="K1653" i="10"/>
  <c r="K1041" i="10"/>
  <c r="K973" i="10" s="1"/>
  <c r="J1695" i="10"/>
  <c r="I1613" i="10"/>
  <c r="I967" i="10"/>
  <c r="I1579" i="10" s="1"/>
  <c r="E989" i="10"/>
  <c r="E1601" i="10" s="1"/>
  <c r="E990" i="10"/>
  <c r="K986" i="10"/>
  <c r="K1598" i="10" s="1"/>
  <c r="I976" i="10"/>
  <c r="I1588" i="10" s="1"/>
  <c r="L1651" i="10"/>
  <c r="H967" i="10"/>
  <c r="H1579" i="10"/>
  <c r="K1077" i="10"/>
  <c r="K1689" i="10" s="1"/>
  <c r="J1697" i="10"/>
  <c r="K1657" i="10"/>
  <c r="K977" i="10"/>
  <c r="K1717" i="10"/>
  <c r="K1111" i="10"/>
  <c r="K1723" i="10"/>
  <c r="K1115" i="10"/>
  <c r="K1727" i="10" s="1"/>
  <c r="J1121" i="10"/>
  <c r="J1733" i="10"/>
  <c r="I1631" i="10"/>
  <c r="K968" i="10"/>
  <c r="K1580" i="10" s="1"/>
  <c r="H1620" i="10"/>
  <c r="H974" i="10"/>
  <c r="H1586" i="10" s="1"/>
  <c r="L967" i="10"/>
  <c r="L1579" i="10"/>
  <c r="K976" i="10"/>
  <c r="K1588" i="10"/>
  <c r="F1839" i="10"/>
  <c r="K974" i="10"/>
  <c r="K1586" i="10" s="1"/>
  <c r="K989" i="10"/>
  <c r="J974" i="10"/>
  <c r="J1586" i="10"/>
  <c r="E1654" i="10"/>
  <c r="E974" i="10"/>
  <c r="E1586" i="10" s="1"/>
  <c r="H1055" i="10"/>
  <c r="H987" i="10"/>
  <c r="J1691" i="10"/>
  <c r="E966" i="10"/>
  <c r="E1578" i="10"/>
  <c r="I1612" i="10"/>
  <c r="G1687" i="10"/>
  <c r="E1615" i="10"/>
  <c r="K1275" i="10"/>
  <c r="K1581" i="10" s="1"/>
  <c r="K1615" i="10"/>
  <c r="K1277" i="10"/>
  <c r="K1005" i="10"/>
  <c r="K971" i="10" s="1"/>
  <c r="K1583" i="10" s="1"/>
  <c r="K1279" i="10"/>
  <c r="K1585" i="10" s="1"/>
  <c r="K1619" i="10"/>
  <c r="J1281" i="10"/>
  <c r="J1009" i="10"/>
  <c r="J1621" i="10" s="1"/>
  <c r="E1021" i="10"/>
  <c r="E987" i="10" s="1"/>
  <c r="E1599" i="10"/>
  <c r="E1633" i="10"/>
  <c r="J362" i="10"/>
  <c r="K1621" i="10"/>
  <c r="K975" i="10"/>
  <c r="F1634" i="10"/>
  <c r="F988" i="10"/>
  <c r="F1600" i="10" s="1"/>
  <c r="E1619" i="10"/>
  <c r="E1668" i="10"/>
  <c r="E988" i="10"/>
  <c r="E1600" i="10" s="1"/>
  <c r="I1279" i="10"/>
  <c r="I1007" i="10"/>
  <c r="I973" i="10"/>
  <c r="E1287" i="10"/>
  <c r="E1015" i="10"/>
  <c r="E981" i="10" s="1"/>
  <c r="L1015" i="10"/>
  <c r="L981" i="10" s="1"/>
  <c r="L1593" i="10" s="1"/>
  <c r="F1821" i="10"/>
  <c r="I673" i="10"/>
  <c r="I1013" i="10"/>
  <c r="I1627" i="10"/>
  <c r="I675" i="10"/>
  <c r="I1149" i="10"/>
  <c r="I1761" i="10" s="1"/>
  <c r="I537" i="10"/>
  <c r="H1183" i="10"/>
  <c r="H1795" i="10"/>
  <c r="H571" i="10"/>
  <c r="F1285" i="10"/>
  <c r="E1041" i="10"/>
  <c r="E973" i="10"/>
  <c r="J1057" i="10"/>
  <c r="J1669" i="10" s="1"/>
  <c r="J1295" i="10"/>
  <c r="G1685" i="10"/>
  <c r="L1085" i="10"/>
  <c r="L1697" i="10" s="1"/>
  <c r="F1105" i="10"/>
  <c r="F1717" i="10" s="1"/>
  <c r="I1185" i="10"/>
  <c r="I1797" i="10" s="1"/>
  <c r="H1189" i="10"/>
  <c r="H1801" i="10"/>
  <c r="H1803" i="10"/>
  <c r="H1805" i="10"/>
  <c r="E1251" i="10"/>
  <c r="E1863" i="10" s="1"/>
  <c r="L1251" i="10"/>
  <c r="L1863" i="10"/>
  <c r="K1257" i="10"/>
  <c r="K1869" i="10" s="1"/>
  <c r="J1259" i="10"/>
  <c r="J1871" i="10"/>
  <c r="I1261" i="10"/>
  <c r="I1873" i="10" s="1"/>
  <c r="I401" i="10"/>
  <c r="I367" i="10"/>
  <c r="I1005" i="10"/>
  <c r="J1634" i="10"/>
  <c r="J988" i="10"/>
  <c r="J1600" i="10"/>
  <c r="E1657" i="10"/>
  <c r="H1009" i="10"/>
  <c r="H975" i="10" s="1"/>
  <c r="K1665" i="10"/>
  <c r="E360" i="10"/>
  <c r="H364" i="10"/>
  <c r="L355" i="10"/>
  <c r="J356" i="10"/>
  <c r="I364" i="10"/>
  <c r="G971" i="10"/>
  <c r="G1583" i="10"/>
  <c r="G1617" i="10"/>
  <c r="G975" i="10"/>
  <c r="G1621" i="10"/>
  <c r="F1791" i="10"/>
  <c r="G1225" i="10"/>
  <c r="G1837" i="10"/>
  <c r="E1227" i="10"/>
  <c r="E1839" i="10"/>
  <c r="K1281" i="10"/>
  <c r="K1587" i="10"/>
  <c r="F1293" i="10"/>
  <c r="F1021" i="10"/>
  <c r="F1735" i="10"/>
  <c r="K1179" i="10"/>
  <c r="K1791" i="10" s="1"/>
  <c r="J1795" i="10"/>
  <c r="E1279" i="10"/>
  <c r="E1281" i="10"/>
  <c r="L1667" i="10"/>
  <c r="H1729" i="10"/>
  <c r="J1803" i="10"/>
  <c r="J1193" i="10"/>
  <c r="J1805" i="10" s="1"/>
  <c r="G1249" i="10"/>
  <c r="G1861" i="10"/>
  <c r="F1277" i="10"/>
  <c r="F1583" i="10" s="1"/>
  <c r="K1295" i="10"/>
  <c r="K1601" i="10"/>
  <c r="H1145" i="10"/>
  <c r="H1757" i="10" s="1"/>
  <c r="H1761" i="10"/>
  <c r="H1153" i="10"/>
  <c r="H1765" i="10"/>
  <c r="G1785" i="10"/>
  <c r="F1789" i="10"/>
  <c r="E1791" i="10"/>
  <c r="L1793" i="10"/>
  <c r="H1245" i="10"/>
  <c r="H1857" i="10" s="1"/>
  <c r="G1863" i="10"/>
  <c r="G1253" i="10"/>
  <c r="G1865" i="10" s="1"/>
  <c r="G1255" i="10"/>
  <c r="G1867" i="10" s="1"/>
  <c r="F1869" i="10"/>
  <c r="E1871" i="10"/>
  <c r="E1261" i="10"/>
  <c r="E1873" i="10"/>
  <c r="E1753" i="10"/>
  <c r="G1803" i="10"/>
  <c r="E1857" i="10"/>
  <c r="K1291" i="10"/>
  <c r="K1597" i="10"/>
  <c r="L1727" i="10"/>
  <c r="L1729" i="10"/>
  <c r="L1119" i="10"/>
  <c r="L1731" i="10"/>
  <c r="G1179" i="10"/>
  <c r="G1791" i="10"/>
  <c r="E1819" i="10"/>
  <c r="H1253" i="10"/>
  <c r="H1865" i="10" s="1"/>
  <c r="H1255" i="10"/>
  <c r="H1867" i="10"/>
  <c r="F1871" i="10"/>
  <c r="L1819" i="10"/>
  <c r="G1667" i="10"/>
  <c r="K1735" i="10"/>
  <c r="K1755" i="10"/>
  <c r="K1149" i="10"/>
  <c r="K1761" i="10"/>
  <c r="K1763" i="10"/>
  <c r="I1827" i="10"/>
  <c r="G1221" i="10"/>
  <c r="G1833" i="10"/>
  <c r="G1223" i="10"/>
  <c r="G1835" i="10" s="1"/>
  <c r="K1837" i="10"/>
  <c r="G1185" i="10"/>
  <c r="G1797" i="10"/>
  <c r="K1821" i="10"/>
  <c r="E1855" i="10"/>
  <c r="F1825" i="10"/>
  <c r="L1249" i="10"/>
  <c r="L1861" i="10" s="1"/>
  <c r="J1869" i="10"/>
  <c r="I1259" i="10"/>
  <c r="I1871" i="10"/>
  <c r="F1185" i="10"/>
  <c r="F1797" i="10" s="1"/>
  <c r="L1257" i="10"/>
  <c r="L1869" i="10" s="1"/>
  <c r="J29" i="10"/>
  <c r="J37" i="10" s="1"/>
  <c r="G1293" i="10"/>
  <c r="G1599" i="10" s="1"/>
  <c r="H1853" i="10"/>
  <c r="E1859" i="10"/>
  <c r="K22" i="10"/>
  <c r="K36" i="10" s="1"/>
  <c r="K38" i="10" s="1"/>
  <c r="K1825" i="10"/>
  <c r="E1225" i="10"/>
  <c r="E1837" i="10" s="1"/>
  <c r="G1857" i="10"/>
  <c r="L22" i="10"/>
  <c r="L36" i="10" s="1"/>
  <c r="E22" i="10"/>
  <c r="E36" i="10" s="1"/>
  <c r="H8" i="10"/>
  <c r="H32" i="10" s="1"/>
  <c r="H34" i="10" s="1"/>
  <c r="F15" i="10"/>
  <c r="F33" i="10"/>
  <c r="L15" i="10"/>
  <c r="L33" i="10" s="1"/>
  <c r="E15" i="10"/>
  <c r="E33" i="10" s="1"/>
  <c r="K15" i="10"/>
  <c r="K33" i="10" s="1"/>
  <c r="J15" i="10"/>
  <c r="J33" i="10" s="1"/>
  <c r="H15" i="10"/>
  <c r="H33" i="10" s="1"/>
  <c r="G15" i="10"/>
  <c r="G33" i="10" s="1"/>
  <c r="G8" i="10"/>
  <c r="G32" i="10" s="1"/>
  <c r="J22" i="10"/>
  <c r="J36" i="10" s="1"/>
  <c r="J8" i="10"/>
  <c r="J32" i="10" s="1"/>
  <c r="G1873" i="10"/>
  <c r="I22" i="10"/>
  <c r="I36" i="10" s="1"/>
  <c r="I15" i="10"/>
  <c r="I33" i="10"/>
  <c r="F22" i="10"/>
  <c r="F36" i="10"/>
  <c r="K29" i="10"/>
  <c r="K37" i="10"/>
  <c r="I8" i="10"/>
  <c r="I32" i="10" s="1"/>
  <c r="E29" i="10"/>
  <c r="E37" i="10" s="1"/>
  <c r="K8" i="10"/>
  <c r="K32" i="10" s="1"/>
  <c r="G22" i="10"/>
  <c r="G36" i="10" s="1"/>
  <c r="F29" i="10"/>
  <c r="F37" i="10" s="1"/>
  <c r="E8" i="10"/>
  <c r="E32" i="10" s="1"/>
  <c r="L8" i="10"/>
  <c r="L32" i="10" s="1"/>
  <c r="L34" i="10" s="1"/>
  <c r="H22" i="10"/>
  <c r="H36" i="10" s="1"/>
  <c r="H38" i="10" s="1"/>
  <c r="G29" i="10"/>
  <c r="G37" i="10"/>
  <c r="H29" i="10"/>
  <c r="H37" i="10"/>
  <c r="F8" i="10"/>
  <c r="F32" i="10"/>
  <c r="F34" i="10" s="1"/>
  <c r="I29" i="10"/>
  <c r="I37" i="10" s="1"/>
  <c r="H1621" i="10"/>
  <c r="F1623" i="10"/>
  <c r="J990" i="10"/>
  <c r="J1602" i="10"/>
  <c r="J989" i="10"/>
  <c r="J1601" i="10"/>
  <c r="I981" i="10"/>
  <c r="I1593" i="10"/>
  <c r="E1593" i="10"/>
  <c r="E1585" i="10"/>
  <c r="I1617" i="10"/>
  <c r="I971" i="10"/>
  <c r="F987" i="10"/>
  <c r="F1599" i="10" s="1"/>
  <c r="F1633" i="10"/>
  <c r="I1625" i="10"/>
  <c r="I979" i="10"/>
  <c r="I1591" i="10" s="1"/>
  <c r="H1599" i="10"/>
  <c r="B21" i="7"/>
  <c r="B20" i="7"/>
  <c r="J15" i="7"/>
  <c r="J1631" i="10"/>
  <c r="J11" i="7"/>
  <c r="C21" i="7"/>
  <c r="C20" i="7"/>
  <c r="I1585" i="10"/>
  <c r="H1597" i="10"/>
  <c r="K38" i="3"/>
  <c r="D21" i="7"/>
  <c r="J1657" i="10"/>
  <c r="J977" i="10"/>
  <c r="J1589" i="10"/>
  <c r="E1666" i="10"/>
  <c r="E986" i="10"/>
  <c r="E1598" i="10"/>
  <c r="E1653" i="10"/>
  <c r="H1619" i="10"/>
  <c r="K1629" i="10"/>
  <c r="J1653" i="10"/>
  <c r="L1627" i="10"/>
  <c r="I1619" i="10"/>
  <c r="J975" i="10"/>
  <c r="J1587" i="10"/>
  <c r="H1667" i="10"/>
  <c r="E1649" i="10"/>
  <c r="E969" i="10"/>
  <c r="E1581" i="10"/>
  <c r="I1293" i="10"/>
  <c r="I1599" i="10"/>
  <c r="I1633" i="10"/>
  <c r="K1646" i="10"/>
  <c r="K966" i="10"/>
  <c r="K1578" i="10"/>
  <c r="J1107" i="10"/>
  <c r="J1719" i="10" s="1"/>
  <c r="J1109" i="10"/>
  <c r="J1721" i="10"/>
  <c r="J1111" i="10"/>
  <c r="J1723" i="10" s="1"/>
  <c r="J1113" i="10"/>
  <c r="J1725" i="10" s="1"/>
  <c r="J1115" i="10"/>
  <c r="J1727" i="10" s="1"/>
  <c r="J1117" i="10"/>
  <c r="J1729" i="10" s="1"/>
  <c r="L1139" i="10"/>
  <c r="L1751" i="10" s="1"/>
  <c r="L1141" i="10"/>
  <c r="L1753" i="10" s="1"/>
  <c r="L1143" i="10"/>
  <c r="L1755" i="10" s="1"/>
  <c r="L1145" i="10"/>
  <c r="L1757" i="10"/>
  <c r="K1207" i="10"/>
  <c r="K1819" i="10" s="1"/>
  <c r="E1241" i="10"/>
  <c r="E1853" i="10" s="1"/>
  <c r="K1243" i="10"/>
  <c r="K1855" i="10" s="1"/>
  <c r="K1624" i="10"/>
  <c r="K978" i="10"/>
  <c r="K1590" i="10"/>
  <c r="K982" i="10"/>
  <c r="K1628" i="10"/>
  <c r="L1666" i="10"/>
  <c r="L986" i="10"/>
  <c r="E968" i="10"/>
  <c r="E1580" i="10"/>
  <c r="E1618" i="10"/>
  <c r="E972" i="10"/>
  <c r="E1584" i="10"/>
  <c r="H978" i="10"/>
  <c r="H1590" i="10" s="1"/>
  <c r="H1624" i="10"/>
  <c r="F1654" i="10"/>
  <c r="F974" i="10"/>
  <c r="F1586" i="10" s="1"/>
  <c r="L364" i="10"/>
  <c r="G1615" i="10"/>
  <c r="E1009" i="10"/>
  <c r="E975" i="10" s="1"/>
  <c r="E1587" i="10" s="1"/>
  <c r="H1285" i="10"/>
  <c r="H1013" i="10"/>
  <c r="H1625" i="10" s="1"/>
  <c r="K1594" i="10"/>
  <c r="F673" i="10"/>
  <c r="F401" i="10"/>
  <c r="F367" i="10"/>
  <c r="E435" i="10"/>
  <c r="E367" i="10"/>
  <c r="E673" i="10"/>
  <c r="E1650" i="10"/>
  <c r="H354" i="10"/>
  <c r="F356" i="10"/>
  <c r="E358" i="10"/>
  <c r="J972" i="10"/>
  <c r="J1584" i="10" s="1"/>
  <c r="J1618" i="10"/>
  <c r="E979" i="10"/>
  <c r="E1591" i="10"/>
  <c r="G1219" i="10"/>
  <c r="G1831" i="10"/>
  <c r="H1699" i="10"/>
  <c r="E1139" i="10"/>
  <c r="E1751" i="10" s="1"/>
  <c r="K1155" i="10"/>
  <c r="K1767" i="10"/>
  <c r="J1255" i="10"/>
  <c r="J1867" i="10" s="1"/>
  <c r="G1633" i="10"/>
  <c r="I1289" i="10"/>
  <c r="H1225" i="10"/>
  <c r="H1837" i="10"/>
  <c r="E1614" i="10"/>
  <c r="G1139" i="10"/>
  <c r="G1751" i="10" s="1"/>
  <c r="G1189" i="10"/>
  <c r="G1801" i="10"/>
  <c r="L1211" i="10"/>
  <c r="L1823" i="10" s="1"/>
  <c r="H1633" i="10"/>
  <c r="G1177" i="10"/>
  <c r="G1789" i="10"/>
  <c r="L1245" i="10"/>
  <c r="L1857" i="10"/>
  <c r="G1579" i="10"/>
  <c r="K1219" i="10"/>
  <c r="G1594" i="10"/>
  <c r="G1596" i="10"/>
  <c r="L1598" i="10"/>
  <c r="I1295" i="10"/>
  <c r="I1601" i="10"/>
  <c r="E1671" i="10"/>
  <c r="E1297" i="10"/>
  <c r="I1183" i="10"/>
  <c r="I1795" i="10"/>
  <c r="F1249" i="10"/>
  <c r="F1861" i="10"/>
  <c r="F1588" i="10"/>
  <c r="H1594" i="10"/>
  <c r="G1281" i="10"/>
  <c r="G1587" i="10"/>
  <c r="H1119" i="10"/>
  <c r="H1731" i="10"/>
  <c r="J1187" i="10"/>
  <c r="J1799" i="10"/>
  <c r="J1839" i="10"/>
  <c r="E1253" i="10"/>
  <c r="E1865" i="10"/>
  <c r="E1255" i="10"/>
  <c r="E1867" i="10" s="1"/>
  <c r="K1183" i="10"/>
  <c r="K1795" i="10"/>
  <c r="J1855" i="10"/>
  <c r="L1687" i="10"/>
  <c r="H1087" i="10"/>
  <c r="K1831" i="10"/>
  <c r="D20" i="7"/>
  <c r="K34" i="10" l="1"/>
  <c r="J34" i="10"/>
  <c r="F38" i="10"/>
  <c r="E34" i="10"/>
  <c r="J38" i="10"/>
  <c r="I38" i="10"/>
  <c r="G38" i="10"/>
  <c r="I34" i="10"/>
  <c r="E38" i="10"/>
  <c r="H4" i="5"/>
  <c r="A7" i="5" s="1"/>
  <c r="F50" i="1"/>
  <c r="E2" i="13" s="1"/>
  <c r="H2" i="13" s="1"/>
  <c r="B55" i="11"/>
  <c r="B12" i="9"/>
  <c r="B8" i="9"/>
  <c r="D12" i="9"/>
  <c r="D15" i="9" s="1"/>
  <c r="D8" i="9"/>
  <c r="D32" i="9" s="1"/>
  <c r="X468" i="13"/>
  <c r="X283" i="13"/>
  <c r="X716" i="13"/>
  <c r="X113" i="13"/>
  <c r="X699" i="13"/>
  <c r="X530" i="13"/>
  <c r="X750" i="13"/>
  <c r="X307" i="13"/>
  <c r="X349" i="13"/>
  <c r="X233" i="13"/>
  <c r="X11" i="13"/>
  <c r="X738" i="13"/>
  <c r="X306" i="13"/>
  <c r="X441" i="13"/>
  <c r="X486" i="13"/>
  <c r="X257" i="13"/>
  <c r="X185" i="13"/>
  <c r="X652" i="13"/>
  <c r="X659" i="13"/>
  <c r="X45" i="13"/>
  <c r="X382" i="13"/>
  <c r="X287" i="13"/>
  <c r="V60" i="1"/>
  <c r="Z60" i="1"/>
  <c r="Y60" i="1"/>
  <c r="X445" i="13"/>
  <c r="X446" i="13"/>
  <c r="X553" i="13"/>
  <c r="X282" i="13"/>
  <c r="S60" i="1"/>
  <c r="W60" i="1"/>
  <c r="U60" i="1"/>
  <c r="X698" i="13"/>
  <c r="X121" i="13"/>
  <c r="X156" i="13"/>
  <c r="X199" i="13"/>
  <c r="X527" i="13"/>
  <c r="X541" i="13"/>
  <c r="X87" i="13"/>
  <c r="X509" i="13"/>
  <c r="X614" i="13"/>
  <c r="X353" i="13"/>
  <c r="X91" i="13"/>
  <c r="X359" i="13"/>
  <c r="X731" i="13"/>
  <c r="X439" i="13"/>
  <c r="X168" i="13"/>
  <c r="X44" i="13"/>
  <c r="T60" i="1"/>
  <c r="X60" i="1"/>
  <c r="B35" i="11"/>
  <c r="N32" i="1"/>
  <c r="B22" i="11"/>
  <c r="I2" i="13"/>
  <c r="X686" i="13"/>
  <c r="X626" i="13"/>
  <c r="X379" i="13"/>
  <c r="X320" i="13"/>
  <c r="X574" i="13"/>
  <c r="X402" i="13"/>
  <c r="X206" i="13"/>
  <c r="X58" i="13"/>
  <c r="X760" i="13"/>
  <c r="X517" i="13"/>
  <c r="X611" i="13"/>
  <c r="X253" i="13"/>
  <c r="X552" i="13"/>
  <c r="X186" i="13"/>
  <c r="X525" i="13"/>
  <c r="X694" i="13"/>
  <c r="X758" i="13"/>
  <c r="X754" i="13"/>
  <c r="X35" i="13"/>
  <c r="X634" i="13"/>
  <c r="X117" i="13"/>
  <c r="X242" i="13"/>
  <c r="X315" i="13"/>
  <c r="X388" i="13"/>
  <c r="X453" i="13"/>
  <c r="X71" i="13"/>
  <c r="X301" i="13"/>
  <c r="X219" i="13"/>
  <c r="X473" i="13"/>
  <c r="X132" i="13"/>
  <c r="X610" i="13"/>
  <c r="X566" i="13"/>
  <c r="X526" i="13"/>
  <c r="X482" i="13"/>
  <c r="X438" i="13"/>
  <c r="X398" i="13"/>
  <c r="X348" i="13"/>
  <c r="X298" i="13"/>
  <c r="X252" i="13"/>
  <c r="X202" i="13"/>
  <c r="X146" i="13"/>
  <c r="X82" i="13"/>
  <c r="X19" i="13"/>
  <c r="X99" i="13"/>
  <c r="X43" i="13"/>
  <c r="X215" i="13"/>
  <c r="X391" i="13"/>
  <c r="X756" i="13"/>
  <c r="X712" i="13"/>
  <c r="X648" i="13"/>
  <c r="X545" i="13"/>
  <c r="X749" i="13"/>
  <c r="X717" i="13"/>
  <c r="X683" i="13"/>
  <c r="X641" i="13"/>
  <c r="X575" i="13"/>
  <c r="X487" i="13"/>
  <c r="X403" i="13"/>
  <c r="X308" i="13"/>
  <c r="X205" i="13"/>
  <c r="X208" i="13"/>
  <c r="X536" i="13"/>
  <c r="X452" i="13"/>
  <c r="X364" i="13"/>
  <c r="X264" i="13"/>
  <c r="X164" i="13"/>
  <c r="X74" i="13"/>
  <c r="X86" i="13"/>
  <c r="X621" i="13"/>
  <c r="X718" i="13"/>
  <c r="X662" i="13"/>
  <c r="X714" i="13"/>
  <c r="X565" i="13"/>
  <c r="X658" i="13"/>
  <c r="X181" i="13"/>
  <c r="X269" i="13"/>
  <c r="X342" i="13"/>
  <c r="X413" i="13"/>
  <c r="X477" i="13"/>
  <c r="X210" i="13"/>
  <c r="X237" i="13"/>
  <c r="X292" i="13"/>
  <c r="X40" i="13"/>
  <c r="X173" i="13"/>
  <c r="X594" i="13"/>
  <c r="X550" i="13"/>
  <c r="X510" i="13"/>
  <c r="X466" i="13"/>
  <c r="X422" i="13"/>
  <c r="X380" i="13"/>
  <c r="X330" i="13"/>
  <c r="X280" i="13"/>
  <c r="X234" i="13"/>
  <c r="X182" i="13"/>
  <c r="X125" i="13"/>
  <c r="X48" i="13"/>
  <c r="X83" i="13"/>
  <c r="X102" i="13"/>
  <c r="X98" i="13"/>
  <c r="X279" i="13"/>
  <c r="X41" i="13"/>
  <c r="X740" i="13"/>
  <c r="X684" i="13"/>
  <c r="X617" i="13"/>
  <c r="X449" i="13"/>
  <c r="X747" i="13"/>
  <c r="X715" i="13"/>
  <c r="X681" i="13"/>
  <c r="X639" i="13"/>
  <c r="X567" i="13"/>
  <c r="X483" i="13"/>
  <c r="X399" i="13"/>
  <c r="X299" i="13"/>
  <c r="X196" i="13"/>
  <c r="N12" i="12"/>
  <c r="X596" i="13"/>
  <c r="X512" i="13"/>
  <c r="X424" i="13"/>
  <c r="X332" i="13"/>
  <c r="X236" i="13"/>
  <c r="X123" i="13"/>
  <c r="X92" i="13"/>
  <c r="X111" i="13"/>
  <c r="X638" i="13"/>
  <c r="X726" i="13"/>
  <c r="X690" i="13"/>
  <c r="X746" i="13"/>
  <c r="X581" i="13"/>
  <c r="X666" i="13"/>
  <c r="X201" i="13"/>
  <c r="X278" i="13"/>
  <c r="X352" i="13"/>
  <c r="X421" i="13"/>
  <c r="X485" i="13"/>
  <c r="X228" i="13"/>
  <c r="X310" i="13"/>
  <c r="X365" i="13"/>
  <c r="X60" i="13"/>
  <c r="X194" i="13"/>
  <c r="X590" i="13"/>
  <c r="X546" i="13"/>
  <c r="X502" i="13"/>
  <c r="X462" i="13"/>
  <c r="X418" i="13"/>
  <c r="X371" i="13"/>
  <c r="X325" i="13"/>
  <c r="X275" i="13"/>
  <c r="X225" i="13"/>
  <c r="X178" i="13"/>
  <c r="X119" i="13"/>
  <c r="X18" i="13"/>
  <c r="X101" i="13"/>
  <c r="X122" i="13"/>
  <c r="X136" i="13"/>
  <c r="X295" i="13"/>
  <c r="X57" i="13"/>
  <c r="X732" i="13"/>
  <c r="X680" i="13"/>
  <c r="X609" i="13"/>
  <c r="X417" i="13"/>
  <c r="X733" i="13"/>
  <c r="X701" i="13"/>
  <c r="X663" i="13"/>
  <c r="X615" i="13"/>
  <c r="X531" i="13"/>
  <c r="X447" i="13"/>
  <c r="X354" i="13"/>
  <c r="X258" i="13"/>
  <c r="X95" i="13"/>
  <c r="X100" i="13"/>
  <c r="X580" i="13"/>
  <c r="X496" i="13"/>
  <c r="X408" i="13"/>
  <c r="X314" i="13"/>
  <c r="X218" i="13"/>
  <c r="X94" i="13"/>
  <c r="X66" i="13"/>
  <c r="X271" i="13"/>
  <c r="B34" i="11"/>
  <c r="I36" i="11" s="1"/>
  <c r="I37" i="11" s="1"/>
  <c r="N44" i="1"/>
  <c r="B7" i="6"/>
  <c r="B21" i="11"/>
  <c r="D26" i="11" s="1"/>
  <c r="D36" i="11"/>
  <c r="D37" i="11" s="1"/>
  <c r="Z3" i="11"/>
  <c r="AA3" i="11" s="1"/>
  <c r="H40" i="3"/>
  <c r="H42" i="3" s="1"/>
  <c r="Y450" i="13"/>
  <c r="H125" i="1"/>
  <c r="Y227" i="13"/>
  <c r="Y245" i="13"/>
  <c r="Y693" i="13"/>
  <c r="Y481" i="13"/>
  <c r="Y269" i="13"/>
  <c r="Y32" i="13"/>
  <c r="Y640" i="13"/>
  <c r="Y72" i="13"/>
  <c r="Y741" i="13"/>
  <c r="Y331" i="13"/>
  <c r="Y307" i="13"/>
  <c r="Y24" i="13"/>
  <c r="Y136" i="13"/>
  <c r="Y283" i="13"/>
  <c r="Y453" i="13"/>
  <c r="Y317" i="13"/>
  <c r="Y99" i="13"/>
  <c r="Y740" i="13"/>
  <c r="Y122" i="13"/>
  <c r="Y434" i="13"/>
  <c r="Y132" i="13"/>
  <c r="Y131" i="13"/>
  <c r="Y173" i="13"/>
  <c r="Y114" i="13"/>
  <c r="Y119" i="13"/>
  <c r="Y612" i="13"/>
  <c r="Y591" i="13"/>
  <c r="Y706" i="13"/>
  <c r="Y80" i="13"/>
  <c r="Y474" i="13"/>
  <c r="Y398" i="13"/>
  <c r="Y379" i="13"/>
  <c r="Y117" i="13"/>
  <c r="Y55" i="13"/>
  <c r="Y20" i="13"/>
  <c r="Y605" i="13"/>
  <c r="Y599" i="13"/>
  <c r="Y756" i="13"/>
  <c r="Y508" i="13"/>
  <c r="Y646" i="13"/>
  <c r="Y264" i="13"/>
  <c r="Y134" i="13"/>
  <c r="Y743" i="13"/>
  <c r="Y332" i="13"/>
  <c r="Y545" i="13"/>
  <c r="Y39" i="13"/>
  <c r="Y711" i="13"/>
  <c r="Y8" i="13"/>
  <c r="Y584" i="13"/>
  <c r="Y189" i="13"/>
  <c r="Y185" i="13"/>
  <c r="Y730" i="13"/>
  <c r="Y201" i="13"/>
  <c r="Y550" i="13"/>
  <c r="Y93" i="13"/>
  <c r="Y183" i="13"/>
  <c r="Y102" i="13"/>
  <c r="Y91" i="13"/>
  <c r="Y613" i="13"/>
  <c r="Y149" i="13"/>
  <c r="Y731" i="13"/>
  <c r="Y633" i="13"/>
  <c r="Y213" i="13"/>
  <c r="Y156" i="13"/>
  <c r="Y41" i="13"/>
  <c r="Y435" i="13"/>
  <c r="Y567" i="13"/>
  <c r="Y184" i="13"/>
  <c r="Y511" i="13"/>
  <c r="Y144" i="13"/>
  <c r="Y412" i="13"/>
  <c r="Y365" i="13"/>
  <c r="Y636" i="13"/>
  <c r="Y352" i="13"/>
  <c r="Y404" i="13"/>
  <c r="Y278" i="13"/>
  <c r="Y182" i="13"/>
  <c r="Y588" i="13"/>
  <c r="Y656" i="13"/>
  <c r="Y390" i="13"/>
  <c r="Y512" i="13"/>
  <c r="Y366" i="13"/>
  <c r="Y270" i="13"/>
  <c r="Y217" i="13"/>
  <c r="Y534" i="13"/>
  <c r="Y581" i="13"/>
  <c r="Y431" i="13"/>
  <c r="Y422" i="13"/>
  <c r="O32" i="1"/>
  <c r="O69" i="1"/>
  <c r="Y158" i="13"/>
  <c r="Y614" i="13"/>
  <c r="Y89" i="13"/>
  <c r="Y668" i="13"/>
  <c r="Y192" i="13"/>
  <c r="Y193" i="13"/>
  <c r="Y219" i="13"/>
  <c r="Y527" i="13"/>
  <c r="Y573" i="13"/>
  <c r="Y726" i="13"/>
  <c r="Y749" i="13"/>
  <c r="Y451" i="13"/>
  <c r="Y343" i="13"/>
  <c r="Y712" i="13"/>
  <c r="Y325" i="13"/>
  <c r="Y380" i="13"/>
  <c r="Y170" i="13"/>
  <c r="Y468" i="13"/>
  <c r="Y690" i="13"/>
  <c r="Y664" i="13"/>
  <c r="Y232" i="13"/>
  <c r="Y249" i="13"/>
  <c r="Y377" i="13"/>
  <c r="Y231" i="13"/>
  <c r="Y417" i="13"/>
  <c r="Y459" i="13"/>
  <c r="Y263" i="13"/>
  <c r="Y19" i="13"/>
  <c r="Y472" i="13"/>
  <c r="Y79" i="13"/>
  <c r="Y77" i="13"/>
  <c r="Y247" i="13"/>
  <c r="Y523" i="13"/>
  <c r="Y469" i="13"/>
  <c r="Y347" i="13"/>
  <c r="Y597" i="13"/>
  <c r="Y705" i="13"/>
  <c r="Y74" i="13"/>
  <c r="Y746" i="13"/>
  <c r="Y638" i="13"/>
  <c r="Y542" i="13"/>
  <c r="Y462" i="13"/>
  <c r="Y44" i="13"/>
  <c r="Y360" i="13"/>
  <c r="Y289" i="13"/>
  <c r="Y124" i="13"/>
  <c r="Y327" i="13"/>
  <c r="Y489" i="13"/>
  <c r="Y409" i="13"/>
  <c r="Y355" i="13"/>
  <c r="Y601" i="13"/>
  <c r="Y689" i="13"/>
  <c r="Y13" i="13"/>
  <c r="Y98" i="13"/>
  <c r="Y738" i="13"/>
  <c r="Y654" i="13"/>
  <c r="Y586" i="13"/>
  <c r="Y522" i="13"/>
  <c r="Y458" i="13"/>
  <c r="Y394" i="13"/>
  <c r="Y680" i="13"/>
  <c r="Y385" i="13"/>
  <c r="Y423" i="13"/>
  <c r="Y713" i="13"/>
  <c r="Y125" i="13"/>
  <c r="Y630" i="13"/>
  <c r="Y502" i="13"/>
  <c r="Y382" i="13"/>
  <c r="Y306" i="13"/>
  <c r="Y242" i="13"/>
  <c r="Y643" i="13"/>
  <c r="Y667" i="13"/>
  <c r="Y659" i="13"/>
  <c r="Y559" i="13"/>
  <c r="Y146" i="13"/>
  <c r="Y516" i="13"/>
  <c r="Y260" i="13"/>
  <c r="Y43" i="13"/>
  <c r="Y215" i="13"/>
  <c r="Y752" i="13"/>
  <c r="Y126" i="13"/>
  <c r="Y234" i="13"/>
  <c r="Y651" i="13"/>
  <c r="Y336" i="13"/>
  <c r="Y540" i="13"/>
  <c r="Y145" i="13"/>
  <c r="Y109" i="13"/>
  <c r="Y155" i="13"/>
  <c r="Y487" i="13"/>
  <c r="Y701" i="13"/>
  <c r="Y662" i="13"/>
  <c r="Y678" i="13"/>
  <c r="Y685" i="13"/>
  <c r="Y465" i="13"/>
  <c r="Y159" i="13"/>
  <c r="Y140" i="13"/>
  <c r="Y83" i="13"/>
  <c r="Y556" i="13"/>
  <c r="Y400" i="13"/>
  <c r="Y112" i="13"/>
  <c r="Y387" i="13"/>
  <c r="Y568" i="13"/>
  <c r="Y174" i="13"/>
  <c r="Y85" i="13"/>
  <c r="Y357" i="13"/>
  <c r="Y513" i="13"/>
  <c r="Y433" i="13"/>
  <c r="Y439" i="13"/>
  <c r="Y10" i="13"/>
  <c r="Y108" i="13"/>
  <c r="Y376" i="13"/>
  <c r="Y321" i="13"/>
  <c r="Y33" i="13"/>
  <c r="Y335" i="13"/>
  <c r="Y497" i="13"/>
  <c r="Y413" i="13"/>
  <c r="Y363" i="13"/>
  <c r="Y617" i="13"/>
  <c r="Y745" i="13"/>
  <c r="Y94" i="13"/>
  <c r="Y722" i="13"/>
  <c r="Y606" i="13"/>
  <c r="Y526" i="13"/>
  <c r="Y446" i="13"/>
  <c r="Y696" i="13"/>
  <c r="Y280" i="13"/>
  <c r="Y281" i="13"/>
  <c r="Y389" i="13"/>
  <c r="Y271" i="13"/>
  <c r="Y499" i="13"/>
  <c r="Y447" i="13"/>
  <c r="Y509" i="13"/>
  <c r="Y625" i="13"/>
  <c r="Y709" i="13"/>
  <c r="Y34" i="13"/>
  <c r="Y121" i="13"/>
  <c r="Y718" i="13"/>
  <c r="Y634" i="13"/>
  <c r="Y570" i="13"/>
  <c r="Y506" i="13"/>
  <c r="Y442" i="13"/>
  <c r="Y378" i="13"/>
  <c r="Y344" i="13"/>
  <c r="Y311" i="13"/>
  <c r="Y565" i="13"/>
  <c r="Y757" i="13"/>
  <c r="Y754" i="13"/>
  <c r="Y598" i="13"/>
  <c r="Y470" i="13"/>
  <c r="Y358" i="13"/>
  <c r="Y290" i="13"/>
  <c r="Y226" i="13"/>
  <c r="Y619" i="13"/>
  <c r="Y517" i="13"/>
  <c r="Y751" i="13"/>
  <c r="Y715" i="13"/>
  <c r="Y708" i="13"/>
  <c r="Y452" i="13"/>
  <c r="Y196" i="13"/>
  <c r="Y301" i="13"/>
  <c r="Y187" i="13"/>
  <c r="Y688" i="13"/>
  <c r="Y118" i="13"/>
  <c r="Y293" i="13"/>
  <c r="Y397" i="13"/>
  <c r="Y21" i="13"/>
  <c r="Y291" i="13"/>
  <c r="Y200" i="13"/>
  <c r="Y300" i="13"/>
  <c r="Y153" i="13"/>
  <c r="Y92" i="13"/>
  <c r="Y197" i="13"/>
  <c r="Y303" i="13"/>
  <c r="Y445" i="13"/>
  <c r="Y593" i="13"/>
  <c r="Y157" i="13"/>
  <c r="Y373" i="13"/>
  <c r="Y391" i="13"/>
  <c r="Y577" i="13"/>
  <c r="Y30" i="13"/>
  <c r="Y658" i="13"/>
  <c r="Y478" i="13"/>
  <c r="Y536" i="13"/>
  <c r="Y81" i="13"/>
  <c r="Y519" i="13"/>
  <c r="Y407" i="13"/>
  <c r="Y665" i="13"/>
  <c r="Y78" i="13"/>
  <c r="Y674" i="13"/>
  <c r="Y538" i="13"/>
  <c r="Y410" i="13"/>
  <c r="Y65" i="13"/>
  <c r="Y673" i="13"/>
  <c r="Y670" i="13"/>
  <c r="Y406" i="13"/>
  <c r="Y258" i="13"/>
  <c r="Y611" i="13"/>
  <c r="Y735" i="13"/>
  <c r="Y580" i="13"/>
  <c r="Y107" i="13"/>
  <c r="Y100" i="13"/>
  <c r="Y248" i="13"/>
  <c r="Y255" i="13"/>
  <c r="Y383" i="13"/>
  <c r="Y721" i="13"/>
  <c r="Y129" i="13"/>
  <c r="Y626" i="13"/>
  <c r="Y498" i="13"/>
  <c r="Y374" i="13"/>
  <c r="Y302" i="13"/>
  <c r="Y238" i="13"/>
  <c r="Y553" i="13"/>
  <c r="Y635" i="13"/>
  <c r="Y627" i="13"/>
  <c r="Y504" i="13"/>
  <c r="Y533" i="13"/>
  <c r="Y152" i="13"/>
  <c r="Y482" i="13"/>
  <c r="Y294" i="13"/>
  <c r="Y747" i="13"/>
  <c r="Y723" i="13"/>
  <c r="Y127" i="13"/>
  <c r="Y436" i="13"/>
  <c r="Y138" i="13"/>
  <c r="Y161" i="13"/>
  <c r="Y672" i="13"/>
  <c r="Y384" i="13"/>
  <c r="Y162" i="13"/>
  <c r="Y257" i="13"/>
  <c r="Y116" i="13"/>
  <c r="Y424" i="13"/>
  <c r="Y323" i="13"/>
  <c r="Y106" i="13"/>
  <c r="Y518" i="13"/>
  <c r="Y314" i="13"/>
  <c r="Y683" i="13"/>
  <c r="Y695" i="13"/>
  <c r="Y575" i="13"/>
  <c r="Y596" i="13"/>
  <c r="Y244" i="13"/>
  <c r="Y251" i="13"/>
  <c r="Y84" i="13"/>
  <c r="Y496" i="13"/>
  <c r="Y240" i="13"/>
  <c r="Y22" i="13"/>
  <c r="Y679" i="13"/>
  <c r="Y241" i="13"/>
  <c r="Y253" i="13"/>
  <c r="Y169" i="13"/>
  <c r="Y70" i="13"/>
  <c r="Y742" i="13"/>
  <c r="Y543" i="13"/>
  <c r="Y151" i="13"/>
  <c r="Y684" i="13"/>
  <c r="Y266" i="13"/>
  <c r="Y488" i="13"/>
  <c r="Y45" i="13"/>
  <c r="Y531" i="13"/>
  <c r="Y415" i="13"/>
  <c r="Y728" i="13"/>
  <c r="Y175" i="13"/>
  <c r="Y295" i="13"/>
  <c r="Y455" i="13"/>
  <c r="Y661" i="13"/>
  <c r="Y113" i="13"/>
  <c r="Y590" i="13"/>
  <c r="Y414" i="13"/>
  <c r="Y190" i="13"/>
  <c r="Y369" i="13"/>
  <c r="Y485" i="13"/>
  <c r="Y561" i="13"/>
  <c r="Y729" i="13"/>
  <c r="Y141" i="13"/>
  <c r="Y618" i="13"/>
  <c r="Y490" i="13"/>
  <c r="Y362" i="13"/>
  <c r="Y457" i="13"/>
  <c r="Y42" i="13"/>
  <c r="Y566" i="13"/>
  <c r="Y338" i="13"/>
  <c r="Y210" i="13"/>
  <c r="Y663" i="13"/>
  <c r="Y11" i="13"/>
  <c r="Y388" i="13"/>
  <c r="Y277" i="13"/>
  <c r="Y624" i="13"/>
  <c r="Y259" i="13"/>
  <c r="Y555" i="13"/>
  <c r="Y585" i="13"/>
  <c r="Y9" i="13"/>
  <c r="Y750" i="13"/>
  <c r="Y594" i="13"/>
  <c r="Y466" i="13"/>
  <c r="Y354" i="13"/>
  <c r="Y286" i="13"/>
  <c r="Y222" i="13"/>
  <c r="Y537" i="13"/>
  <c r="Y759" i="13"/>
  <c r="Y719" i="13"/>
  <c r="Y315" i="13"/>
  <c r="Y657" i="13"/>
  <c r="Y686" i="13"/>
  <c r="Y418" i="13"/>
  <c r="Y262" i="13"/>
  <c r="Y739" i="13"/>
  <c r="Y687" i="13"/>
  <c r="Y692" i="13"/>
  <c r="Y356" i="13"/>
  <c r="Y59" i="13"/>
  <c r="Y171" i="13"/>
  <c r="Y592" i="13"/>
  <c r="Y320" i="13"/>
  <c r="Y103" i="13"/>
  <c r="Y225" i="13"/>
  <c r="Y56" i="13"/>
  <c r="Y265" i="13"/>
  <c r="Y609" i="13"/>
  <c r="Y734" i="13"/>
  <c r="Y454" i="13"/>
  <c r="Y282" i="13"/>
  <c r="Y675" i="13"/>
  <c r="Y691" i="13"/>
  <c r="Y64" i="13"/>
  <c r="Y500" i="13"/>
  <c r="Y180" i="13"/>
  <c r="Y205" i="13"/>
  <c r="Y736" i="13"/>
  <c r="Y432" i="13"/>
  <c r="Y186" i="13"/>
  <c r="Y607" i="13"/>
  <c r="Y211" i="13"/>
  <c r="Y130" i="13"/>
  <c r="Y328" i="13"/>
  <c r="Y449" i="13"/>
  <c r="Y589" i="13"/>
  <c r="Y53" i="13"/>
  <c r="Y548" i="13"/>
  <c r="Y748" i="13"/>
  <c r="Y14" i="13"/>
  <c r="Y47" i="13"/>
  <c r="Y319" i="13"/>
  <c r="Y669" i="13"/>
  <c r="Y700" i="13"/>
  <c r="Y239" i="13"/>
  <c r="Y416" i="13"/>
  <c r="Y229" i="13"/>
  <c r="Y172" i="13"/>
  <c r="Y603" i="13"/>
  <c r="Y514" i="13"/>
  <c r="Y443" i="13"/>
  <c r="Y60" i="13"/>
  <c r="Y168" i="13"/>
  <c r="Y652" i="13"/>
  <c r="Y235" i="13"/>
  <c r="Y143" i="13"/>
  <c r="Y671" i="13"/>
  <c r="Y582" i="13"/>
  <c r="Y167" i="13"/>
  <c r="Y150" i="13"/>
  <c r="Y48" i="13"/>
  <c r="Y546" i="13"/>
  <c r="Y339" i="13"/>
  <c r="Y579" i="13"/>
  <c r="Y530" i="13"/>
  <c r="Y359" i="13"/>
  <c r="Y164" i="13"/>
  <c r="Y274" i="13"/>
  <c r="Y31" i="13"/>
  <c r="Y427" i="13"/>
  <c r="N48" i="12"/>
  <c r="N39" i="12"/>
  <c r="N68" i="12"/>
  <c r="Y202" i="13"/>
  <c r="Y528" i="13"/>
  <c r="Y348" i="13"/>
  <c r="Y97" i="13"/>
  <c r="Y345" i="13"/>
  <c r="Y653" i="13"/>
  <c r="Y148" i="13"/>
  <c r="Y298" i="13"/>
  <c r="Y208" i="13"/>
  <c r="Y236" i="13"/>
  <c r="Y139" i="13"/>
  <c r="Y441" i="13"/>
  <c r="Y399" i="13"/>
  <c r="Y694" i="13"/>
  <c r="Y154" i="13"/>
  <c r="Y57" i="13"/>
  <c r="Y329" i="13"/>
  <c r="Y224" i="13"/>
  <c r="Y480" i="13"/>
  <c r="Y115" i="13"/>
  <c r="Y73" i="13"/>
  <c r="Y228" i="13"/>
  <c r="Y564" i="13"/>
  <c r="Y15" i="13"/>
  <c r="Y529" i="13"/>
  <c r="Y214" i="13"/>
  <c r="Y342" i="13"/>
  <c r="Y578" i="13"/>
  <c r="Y26" i="13"/>
  <c r="Y515" i="13"/>
  <c r="Y179" i="13"/>
  <c r="Y309" i="13"/>
  <c r="Y204" i="13"/>
  <c r="Y460" i="13"/>
  <c r="Y716" i="13"/>
  <c r="Y128" i="13"/>
  <c r="Y275" i="13"/>
  <c r="Y368" i="13"/>
  <c r="Y199" i="13"/>
  <c r="Y420" i="13"/>
  <c r="Y655" i="13"/>
  <c r="Y250" i="13"/>
  <c r="Y650" i="13"/>
  <c r="Y349" i="13"/>
  <c r="Y195" i="13"/>
  <c r="Y256" i="13"/>
  <c r="Y68" i="13"/>
  <c r="Y276" i="13"/>
  <c r="Y639" i="13"/>
  <c r="Y230" i="13"/>
  <c r="Y610" i="13"/>
  <c r="Y477" i="13"/>
  <c r="Y631" i="13"/>
  <c r="Y206" i="13"/>
  <c r="Y334" i="13"/>
  <c r="Y562" i="13"/>
  <c r="Y46" i="13"/>
  <c r="Y495" i="13"/>
  <c r="Y560" i="13"/>
  <c r="Y324" i="13"/>
  <c r="Y493" i="13"/>
  <c r="Y322" i="13"/>
  <c r="Y82" i="13"/>
  <c r="Y346" i="13"/>
  <c r="Y602" i="13"/>
  <c r="Y753" i="13"/>
  <c r="Y461" i="13"/>
  <c r="Y63" i="13"/>
  <c r="Y574" i="13"/>
  <c r="Y681" i="13"/>
  <c r="Y547" i="13"/>
  <c r="Y632" i="13"/>
  <c r="Y505" i="13"/>
  <c r="Y312" i="13"/>
  <c r="Y147" i="13"/>
  <c r="Y287" i="13"/>
  <c r="Y648" i="13"/>
  <c r="Y372" i="13"/>
  <c r="Y737" i="13"/>
  <c r="Y330" i="13"/>
  <c r="Y52" i="13"/>
  <c r="Y428" i="13"/>
  <c r="Y207" i="13"/>
  <c r="Y381" i="13"/>
  <c r="Y86" i="13"/>
  <c r="Y486" i="13"/>
  <c r="Y464" i="13"/>
  <c r="Y316" i="13"/>
  <c r="Y18" i="13"/>
  <c r="Y375" i="13"/>
  <c r="Y758" i="13"/>
  <c r="Y49" i="13"/>
  <c r="Y178" i="13"/>
  <c r="Y720" i="13"/>
  <c r="Y484" i="13"/>
  <c r="Y96" i="13"/>
  <c r="Y587" i="13"/>
  <c r="Y310" i="13"/>
  <c r="Y110" i="13"/>
  <c r="Y285" i="13"/>
  <c r="Y396" i="13"/>
  <c r="Y23" i="13"/>
  <c r="Y304" i="13"/>
  <c r="Y340" i="13"/>
  <c r="Y218" i="13"/>
  <c r="Y535" i="13"/>
  <c r="Y194" i="13"/>
  <c r="Y188" i="13"/>
  <c r="Y198" i="13"/>
  <c r="Y755" i="13"/>
  <c r="Y318" i="13"/>
  <c r="Y90" i="13"/>
  <c r="Y600" i="13"/>
  <c r="Y623" i="13"/>
  <c r="Y714" i="13"/>
  <c r="Y554" i="13"/>
  <c r="Y58" i="13"/>
  <c r="Y181" i="13"/>
  <c r="Y510" i="13"/>
  <c r="Y17" i="13"/>
  <c r="Y479" i="13"/>
  <c r="Y296" i="13"/>
  <c r="Y473" i="13"/>
  <c r="Y337" i="13"/>
  <c r="Y704" i="13"/>
  <c r="Y305" i="13"/>
  <c r="O83" i="1"/>
  <c r="Y392" i="13"/>
  <c r="Y75" i="13"/>
  <c r="K121" i="1"/>
  <c r="K125" i="1"/>
  <c r="Y628" i="13"/>
  <c r="Y104" i="13"/>
  <c r="Y35" i="13"/>
  <c r="Y111" i="13"/>
  <c r="Y429" i="13"/>
  <c r="Y405" i="13"/>
  <c r="Y212" i="13"/>
  <c r="Y604" i="13"/>
  <c r="Y223" i="13"/>
  <c r="Y120" i="13"/>
  <c r="Y733" i="13"/>
  <c r="Y62" i="13"/>
  <c r="Y583" i="13"/>
  <c r="Y292" i="13"/>
  <c r="Y272" i="13"/>
  <c r="Y620" i="13"/>
  <c r="Y252" i="13"/>
  <c r="Y267" i="13"/>
  <c r="Y76" i="13"/>
  <c r="Y177" i="13"/>
  <c r="Y521" i="13"/>
  <c r="Y419" i="13"/>
  <c r="Y717" i="13"/>
  <c r="Y710" i="13"/>
  <c r="Y463" i="13"/>
  <c r="Y563" i="13"/>
  <c r="Y261" i="13"/>
  <c r="Y313" i="13"/>
  <c r="Y492" i="13"/>
  <c r="Y176" i="13"/>
  <c r="Y237" i="13"/>
  <c r="Y520" i="13"/>
  <c r="Y61" i="13"/>
  <c r="Y475" i="13"/>
  <c r="Y525" i="13"/>
  <c r="Y38" i="13"/>
  <c r="Y572" i="13"/>
  <c r="Y88" i="13"/>
  <c r="Y105" i="13"/>
  <c r="Y71" i="13"/>
  <c r="Y288" i="13"/>
  <c r="Y544" i="13"/>
  <c r="Y16" i="13"/>
  <c r="Y333" i="13"/>
  <c r="Y308" i="13"/>
  <c r="Y660" i="13"/>
  <c r="Y595" i="13"/>
  <c r="Y647" i="13"/>
  <c r="Y246" i="13"/>
  <c r="Y386" i="13"/>
  <c r="Y642" i="13"/>
  <c r="Y697" i="13"/>
  <c r="Y101" i="13"/>
  <c r="Y37" i="13"/>
  <c r="Y51" i="13"/>
  <c r="Y268" i="13"/>
  <c r="Y524" i="13"/>
  <c r="Y135" i="13"/>
  <c r="Y165" i="13"/>
  <c r="Y87" i="13"/>
  <c r="Y576" i="13"/>
  <c r="Y27" i="13"/>
  <c r="Y676" i="13"/>
  <c r="Y699" i="13"/>
  <c r="Y350" i="13"/>
  <c r="Y12" i="13"/>
  <c r="Y732" i="13"/>
  <c r="Y297" i="13"/>
  <c r="Y448" i="13"/>
  <c r="Y243" i="13"/>
  <c r="Y532" i="13"/>
  <c r="Y727" i="13"/>
  <c r="Y326" i="13"/>
  <c r="Y66" i="13"/>
  <c r="Y703" i="13"/>
  <c r="Y7" i="13"/>
  <c r="Y254" i="13"/>
  <c r="Y402" i="13"/>
  <c r="Y666" i="13"/>
  <c r="Y677" i="13"/>
  <c r="Y361" i="13"/>
  <c r="Y36" i="13"/>
  <c r="Y644" i="13"/>
  <c r="Y615" i="13"/>
  <c r="Y438" i="13"/>
  <c r="Y629" i="13"/>
  <c r="Y426" i="13"/>
  <c r="Y698" i="13"/>
  <c r="Y645" i="13"/>
  <c r="Y483" i="13"/>
  <c r="Y616" i="13"/>
  <c r="Y682" i="13"/>
  <c r="Y467" i="13"/>
  <c r="Y393" i="13"/>
  <c r="Y569" i="13"/>
  <c r="Y299" i="13"/>
  <c r="Y760" i="13"/>
  <c r="Y220" i="13"/>
  <c r="Y621" i="13"/>
  <c r="Y371" i="13"/>
  <c r="Y284" i="13"/>
  <c r="I125" i="1"/>
  <c r="I121" i="1"/>
  <c r="G125" i="1"/>
  <c r="L125" i="1"/>
  <c r="Q136" i="1"/>
  <c r="Q149" i="1"/>
  <c r="O76" i="1"/>
  <c r="N41" i="12" s="1"/>
  <c r="B12" i="2"/>
  <c r="D19" i="2"/>
  <c r="D22" i="2" s="1"/>
  <c r="D36" i="2" s="1"/>
  <c r="D8" i="2"/>
  <c r="D32" i="2" s="1"/>
  <c r="D40" i="3"/>
  <c r="D42" i="3" s="1"/>
  <c r="B6" i="11"/>
  <c r="O62" i="1"/>
  <c r="F40" i="3"/>
  <c r="F42" i="3" s="1"/>
  <c r="J121" i="1"/>
  <c r="V53" i="1"/>
  <c r="G13" i="11"/>
  <c r="Q137" i="1"/>
  <c r="D19" i="9"/>
  <c r="X401" i="13"/>
  <c r="X81" i="13"/>
  <c r="X17" i="13"/>
  <c r="X383" i="13"/>
  <c r="X319" i="13"/>
  <c r="X255" i="13"/>
  <c r="X191" i="13"/>
  <c r="X128" i="13"/>
  <c r="X39" i="13"/>
  <c r="X161" i="13"/>
  <c r="X90" i="13"/>
  <c r="X88" i="13"/>
  <c r="X22" i="13"/>
  <c r="X55" i="13"/>
  <c r="X27" i="13"/>
  <c r="X34" i="13"/>
  <c r="X70" i="13"/>
  <c r="X103" i="13"/>
  <c r="X127" i="13"/>
  <c r="X154" i="13"/>
  <c r="X174" i="13"/>
  <c r="X195" i="13"/>
  <c r="X213" i="13"/>
  <c r="X232" i="13"/>
  <c r="X250" i="13"/>
  <c r="X268" i="13"/>
  <c r="X286" i="13"/>
  <c r="X305" i="13"/>
  <c r="X323" i="13"/>
  <c r="X341" i="13"/>
  <c r="X360" i="13"/>
  <c r="X378" i="13"/>
  <c r="X396" i="13"/>
  <c r="X412" i="13"/>
  <c r="X428" i="13"/>
  <c r="X444" i="13"/>
  <c r="X460" i="13"/>
  <c r="X476" i="13"/>
  <c r="X492" i="13"/>
  <c r="X508" i="13"/>
  <c r="X524" i="13"/>
  <c r="X540" i="13"/>
  <c r="X556" i="13"/>
  <c r="X572" i="13"/>
  <c r="X588" i="13"/>
  <c r="X604" i="13"/>
  <c r="X620" i="13"/>
  <c r="X179" i="13"/>
  <c r="X137" i="13"/>
  <c r="X84" i="13"/>
  <c r="X80" i="13"/>
  <c r="X134" i="13"/>
  <c r="X176" i="13"/>
  <c r="X212" i="13"/>
  <c r="X230" i="13"/>
  <c r="X249" i="13"/>
  <c r="X267" i="13"/>
  <c r="X285" i="13"/>
  <c r="X304" i="13"/>
  <c r="X322" i="13"/>
  <c r="X340" i="13"/>
  <c r="X358" i="13"/>
  <c r="X377" i="13"/>
  <c r="X395" i="13"/>
  <c r="X411" i="13"/>
  <c r="X427" i="13"/>
  <c r="X443" i="13"/>
  <c r="X459" i="13"/>
  <c r="X475" i="13"/>
  <c r="X491" i="13"/>
  <c r="X507" i="13"/>
  <c r="X523" i="13"/>
  <c r="X539" i="13"/>
  <c r="X555" i="13"/>
  <c r="X571" i="13"/>
  <c r="X587" i="13"/>
  <c r="X603" i="13"/>
  <c r="X619" i="13"/>
  <c r="X629" i="13"/>
  <c r="X637" i="13"/>
  <c r="X645" i="13"/>
  <c r="X653" i="13"/>
  <c r="X661" i="13"/>
  <c r="X669" i="13"/>
  <c r="X677" i="13"/>
  <c r="X685" i="13"/>
  <c r="X65" i="13"/>
  <c r="X335" i="13"/>
  <c r="X239" i="13"/>
  <c r="X159" i="13"/>
  <c r="X62" i="13"/>
  <c r="X145" i="13"/>
  <c r="X42" i="13"/>
  <c r="X20" i="13"/>
  <c r="X37" i="13"/>
  <c r="X61" i="13"/>
  <c r="X108" i="13"/>
  <c r="X139" i="13"/>
  <c r="X170" i="13"/>
  <c r="X200" i="13"/>
  <c r="X222" i="13"/>
  <c r="X245" i="13"/>
  <c r="X273" i="13"/>
  <c r="X296" i="13"/>
  <c r="X318" i="13"/>
  <c r="X346" i="13"/>
  <c r="X369" i="13"/>
  <c r="X392" i="13"/>
  <c r="X416" i="13"/>
  <c r="X436" i="13"/>
  <c r="X456" i="13"/>
  <c r="X480" i="13"/>
  <c r="X500" i="13"/>
  <c r="X520" i="13"/>
  <c r="X544" i="13"/>
  <c r="X564" i="13"/>
  <c r="X584" i="13"/>
  <c r="X608" i="13"/>
  <c r="X198" i="13"/>
  <c r="X147" i="13"/>
  <c r="X69" i="13"/>
  <c r="X112" i="13"/>
  <c r="X165" i="13"/>
  <c r="X217" i="13"/>
  <c r="X240" i="13"/>
  <c r="X262" i="13"/>
  <c r="X290" i="13"/>
  <c r="X313" i="13"/>
  <c r="X336" i="13"/>
  <c r="X363" i="13"/>
  <c r="X386" i="13"/>
  <c r="X407" i="13"/>
  <c r="X431" i="13"/>
  <c r="X451" i="13"/>
  <c r="X471" i="13"/>
  <c r="X495" i="13"/>
  <c r="X515" i="13"/>
  <c r="X535" i="13"/>
  <c r="X559" i="13"/>
  <c r="X579" i="13"/>
  <c r="X599" i="13"/>
  <c r="X623" i="13"/>
  <c r="X633" i="13"/>
  <c r="X643" i="13"/>
  <c r="X655" i="13"/>
  <c r="X665" i="13"/>
  <c r="X675" i="13"/>
  <c r="X687" i="13"/>
  <c r="X695" i="13"/>
  <c r="X703" i="13"/>
  <c r="X711" i="13"/>
  <c r="X719" i="13"/>
  <c r="X727" i="13"/>
  <c r="X735" i="13"/>
  <c r="X743" i="13"/>
  <c r="X751" i="13"/>
  <c r="X759" i="13"/>
  <c r="X505" i="13"/>
  <c r="X56" i="13"/>
  <c r="X481" i="13"/>
  <c r="X529" i="13"/>
  <c r="X561" i="13"/>
  <c r="X593" i="13"/>
  <c r="X624" i="13"/>
  <c r="X640" i="13"/>
  <c r="X656" i="13"/>
  <c r="X672" i="13"/>
  <c r="X688" i="13"/>
  <c r="X704" i="13"/>
  <c r="X720" i="13"/>
  <c r="X736" i="13"/>
  <c r="X752" i="13"/>
  <c r="X89" i="13"/>
  <c r="X25" i="13"/>
  <c r="X375" i="13"/>
  <c r="X311" i="13"/>
  <c r="X247" i="13"/>
  <c r="X183" i="13"/>
  <c r="X120" i="13"/>
  <c r="X14" i="13"/>
  <c r="X153" i="13"/>
  <c r="X77" i="13"/>
  <c r="X78" i="13"/>
  <c r="X118" i="13"/>
  <c r="X46" i="13"/>
  <c r="X16" i="13"/>
  <c r="X38" i="13"/>
  <c r="X72" i="13"/>
  <c r="X106" i="13"/>
  <c r="X131" i="13"/>
  <c r="X150" i="13"/>
  <c r="X172" i="13"/>
  <c r="X193" i="13"/>
  <c r="X211" i="13"/>
  <c r="X229" i="13"/>
  <c r="X248" i="13"/>
  <c r="X266" i="13"/>
  <c r="X284" i="13"/>
  <c r="X302" i="13"/>
  <c r="X321" i="13"/>
  <c r="X339" i="13"/>
  <c r="X357" i="13"/>
  <c r="X376" i="13"/>
  <c r="X394" i="13"/>
  <c r="X410" i="13"/>
  <c r="X426" i="13"/>
  <c r="X442" i="13"/>
  <c r="X458" i="13"/>
  <c r="X474" i="13"/>
  <c r="X490" i="13"/>
  <c r="X506" i="13"/>
  <c r="X522" i="13"/>
  <c r="X538" i="13"/>
  <c r="X554" i="13"/>
  <c r="X570" i="13"/>
  <c r="X586" i="13"/>
  <c r="X602" i="13"/>
  <c r="X618" i="13"/>
  <c r="X184" i="13"/>
  <c r="X142" i="13"/>
  <c r="X93" i="13"/>
  <c r="X12" i="13"/>
  <c r="X457" i="13"/>
  <c r="X393" i="13"/>
  <c r="X356" i="13"/>
  <c r="X256" i="13"/>
  <c r="X274" i="13"/>
  <c r="X49" i="13"/>
  <c r="X303" i="13"/>
  <c r="X223" i="13"/>
  <c r="X143" i="13"/>
  <c r="X54" i="13"/>
  <c r="X130" i="13"/>
  <c r="X109" i="13"/>
  <c r="X110" i="13"/>
  <c r="X8" i="13"/>
  <c r="X10" i="13"/>
  <c r="X79" i="13"/>
  <c r="X116" i="13"/>
  <c r="X148" i="13"/>
  <c r="X180" i="13"/>
  <c r="X204" i="13"/>
  <c r="X227" i="13"/>
  <c r="X254" i="13"/>
  <c r="X277" i="13"/>
  <c r="X300" i="13"/>
  <c r="X328" i="13"/>
  <c r="X350" i="13"/>
  <c r="X373" i="13"/>
  <c r="X400" i="13"/>
  <c r="X420" i="13"/>
  <c r="X440" i="13"/>
  <c r="X464" i="13"/>
  <c r="X484" i="13"/>
  <c r="X504" i="13"/>
  <c r="X528" i="13"/>
  <c r="X548" i="13"/>
  <c r="X568" i="13"/>
  <c r="X592" i="13"/>
  <c r="X612" i="13"/>
  <c r="X189" i="13"/>
  <c r="X126" i="13"/>
  <c r="X50" i="13"/>
  <c r="X32" i="13"/>
  <c r="X124" i="13"/>
  <c r="X187" i="13"/>
  <c r="X221" i="13"/>
  <c r="X244" i="13"/>
  <c r="X272" i="13"/>
  <c r="X294" i="13"/>
  <c r="X317" i="13"/>
  <c r="X345" i="13"/>
  <c r="X368" i="13"/>
  <c r="X390" i="13"/>
  <c r="X415" i="13"/>
  <c r="X435" i="13"/>
  <c r="X455" i="13"/>
  <c r="X479" i="13"/>
  <c r="X499" i="13"/>
  <c r="X519" i="13"/>
  <c r="X543" i="13"/>
  <c r="X563" i="13"/>
  <c r="X583" i="13"/>
  <c r="X607" i="13"/>
  <c r="X625" i="13"/>
  <c r="X635" i="13"/>
  <c r="X647" i="13"/>
  <c r="X657" i="13"/>
  <c r="X667" i="13"/>
  <c r="X679" i="13"/>
  <c r="X689" i="13"/>
  <c r="X697" i="13"/>
  <c r="X705" i="13"/>
  <c r="X713" i="13"/>
  <c r="X721" i="13"/>
  <c r="X729" i="13"/>
  <c r="X737" i="13"/>
  <c r="X745" i="13"/>
  <c r="X753" i="13"/>
  <c r="X7" i="13"/>
  <c r="X489" i="13"/>
  <c r="X384" i="13"/>
  <c r="X497" i="13"/>
  <c r="X537" i="13"/>
  <c r="X569" i="13"/>
  <c r="X601" i="13"/>
  <c r="X628" i="13"/>
  <c r="X644" i="13"/>
  <c r="X660" i="13"/>
  <c r="X676" i="13"/>
  <c r="X692" i="13"/>
  <c r="X708" i="13"/>
  <c r="X557" i="13"/>
  <c r="X654" i="13"/>
  <c r="X702" i="13"/>
  <c r="X734" i="13"/>
  <c r="X573" i="13"/>
  <c r="X706" i="13"/>
  <c r="X605" i="13"/>
  <c r="X646" i="13"/>
  <c r="X533" i="13"/>
  <c r="X597" i="13"/>
  <c r="X642" i="13"/>
  <c r="X674" i="13"/>
  <c r="X140" i="13"/>
  <c r="X214" i="13"/>
  <c r="X251" i="13"/>
  <c r="X288" i="13"/>
  <c r="X324" i="13"/>
  <c r="X361" i="13"/>
  <c r="X397" i="13"/>
  <c r="X429" i="13"/>
  <c r="X461" i="13"/>
  <c r="X493" i="13"/>
  <c r="X129" i="13"/>
  <c r="X246" i="13"/>
  <c r="X104" i="13"/>
  <c r="X329" i="13"/>
  <c r="X338" i="13"/>
  <c r="X409" i="13"/>
  <c r="X347" i="13"/>
  <c r="X76" i="13"/>
  <c r="X152" i="13"/>
  <c r="X203" i="13"/>
  <c r="X606" i="13"/>
  <c r="X582" i="13"/>
  <c r="X562" i="13"/>
  <c r="X542" i="13"/>
  <c r="X518" i="13"/>
  <c r="X498" i="13"/>
  <c r="X478" i="13"/>
  <c r="X454" i="13"/>
  <c r="X434" i="13"/>
  <c r="X414" i="13"/>
  <c r="X389" i="13"/>
  <c r="X366" i="13"/>
  <c r="X344" i="13"/>
  <c r="X316" i="13"/>
  <c r="X293" i="13"/>
  <c r="X270" i="13"/>
  <c r="X243" i="13"/>
  <c r="X220" i="13"/>
  <c r="X197" i="13"/>
  <c r="X166" i="13"/>
  <c r="X141" i="13"/>
  <c r="X114" i="13"/>
  <c r="X67" i="13"/>
  <c r="X13" i="13"/>
  <c r="X26" i="13"/>
  <c r="X29" i="13"/>
  <c r="X28" i="13"/>
  <c r="X138" i="13"/>
  <c r="X51" i="13"/>
  <c r="X151" i="13"/>
  <c r="X231" i="13"/>
  <c r="X327" i="13"/>
  <c r="X23" i="13"/>
  <c r="X73" i="13"/>
  <c r="X748" i="13"/>
  <c r="X728" i="13"/>
  <c r="X700" i="13"/>
  <c r="X668" i="13"/>
  <c r="X636" i="13"/>
  <c r="X585" i="13"/>
  <c r="X521" i="13"/>
  <c r="X433" i="13"/>
  <c r="X757" i="13"/>
  <c r="X741" i="13"/>
  <c r="X725" i="13"/>
  <c r="X709" i="13"/>
  <c r="X693" i="13"/>
  <c r="X673" i="13"/>
  <c r="X651" i="13"/>
  <c r="X631" i="13"/>
  <c r="X595" i="13"/>
  <c r="X551" i="13"/>
  <c r="X511" i="13"/>
  <c r="X467" i="13"/>
  <c r="X423" i="13"/>
  <c r="X381" i="13"/>
  <c r="X331" i="13"/>
  <c r="X281" i="13"/>
  <c r="X235" i="13"/>
  <c r="X155" i="13"/>
  <c r="X115" i="13"/>
  <c r="X616" i="13"/>
  <c r="X576" i="13"/>
  <c r="X532" i="13"/>
  <c r="X488" i="13"/>
  <c r="X448" i="13"/>
  <c r="X404" i="13"/>
  <c r="X355" i="13"/>
  <c r="X309" i="13"/>
  <c r="X259" i="13"/>
  <c r="X209" i="13"/>
  <c r="X158" i="13"/>
  <c r="X85" i="13"/>
  <c r="X15" i="13"/>
  <c r="X47" i="13"/>
  <c r="X177" i="13"/>
  <c r="X175" i="13"/>
  <c r="X351" i="13"/>
  <c r="X31" i="13"/>
  <c r="D29" i="4"/>
  <c r="X589" i="13"/>
  <c r="X670" i="13"/>
  <c r="X710" i="13"/>
  <c r="X742" i="13"/>
  <c r="X630" i="13"/>
  <c r="X722" i="13"/>
  <c r="X678" i="13"/>
  <c r="X730" i="13"/>
  <c r="X549" i="13"/>
  <c r="X613" i="13"/>
  <c r="X650" i="13"/>
  <c r="X682" i="13"/>
  <c r="X160" i="13"/>
  <c r="X224" i="13"/>
  <c r="X260" i="13"/>
  <c r="X297" i="13"/>
  <c r="X333" i="13"/>
  <c r="X370" i="13"/>
  <c r="X405" i="13"/>
  <c r="X437" i="13"/>
  <c r="X469" i="13"/>
  <c r="X501" i="13"/>
  <c r="X171" i="13"/>
  <c r="X265" i="13"/>
  <c r="X192" i="13"/>
  <c r="X149" i="13"/>
  <c r="X374" i="13"/>
  <c r="X425" i="13"/>
  <c r="X63" i="13"/>
  <c r="X107" i="13"/>
  <c r="X163" i="13"/>
  <c r="X622" i="13"/>
  <c r="X598" i="13"/>
  <c r="X578" i="13"/>
  <c r="X558" i="13"/>
  <c r="X534" i="13"/>
  <c r="X514" i="13"/>
  <c r="X494" i="13"/>
  <c r="X470" i="13"/>
  <c r="X450" i="13"/>
  <c r="X430" i="13"/>
  <c r="X406" i="13"/>
  <c r="X385" i="13"/>
  <c r="X362" i="13"/>
  <c r="X334" i="13"/>
  <c r="X312" i="13"/>
  <c r="X289" i="13"/>
  <c r="X261" i="13"/>
  <c r="X238" i="13"/>
  <c r="X216" i="13"/>
  <c r="X188" i="13"/>
  <c r="X162" i="13"/>
  <c r="X135" i="13"/>
  <c r="X96" i="13"/>
  <c r="X59" i="13"/>
  <c r="X24" i="13"/>
  <c r="X64" i="13"/>
  <c r="X36" i="13"/>
  <c r="X53" i="13"/>
  <c r="X169" i="13"/>
  <c r="X75" i="13"/>
  <c r="X167" i="13"/>
  <c r="X263" i="13"/>
  <c r="X343" i="13"/>
  <c r="X9" i="13"/>
  <c r="X105" i="13"/>
  <c r="X744" i="13"/>
  <c r="X724" i="13"/>
  <c r="X696" i="13"/>
  <c r="X664" i="13"/>
  <c r="X632" i="13"/>
  <c r="X577" i="13"/>
  <c r="X513" i="13"/>
  <c r="X465" i="13"/>
  <c r="X755" i="13"/>
  <c r="X739" i="13"/>
  <c r="X723" i="13"/>
  <c r="X707" i="13"/>
  <c r="X691" i="13"/>
  <c r="X671" i="13"/>
  <c r="X649" i="13"/>
  <c r="X627" i="13"/>
  <c r="X591" i="13"/>
  <c r="X547" i="13"/>
  <c r="X503" i="13"/>
  <c r="X463" i="13"/>
  <c r="X419" i="13"/>
  <c r="X372" i="13"/>
  <c r="X326" i="13"/>
  <c r="X276" i="13"/>
  <c r="X226" i="13"/>
  <c r="X144" i="13"/>
  <c r="X157" i="13"/>
  <c r="X600" i="13"/>
  <c r="X560" i="13"/>
  <c r="X516" i="13"/>
  <c r="X472" i="13"/>
  <c r="X432" i="13"/>
  <c r="X387" i="13"/>
  <c r="X337" i="13"/>
  <c r="X291" i="13"/>
  <c r="X241" i="13"/>
  <c r="X190" i="13"/>
  <c r="X133" i="13"/>
  <c r="X52" i="13"/>
  <c r="X21" i="13"/>
  <c r="X68" i="13"/>
  <c r="X30" i="13"/>
  <c r="X207" i="13"/>
  <c r="X367" i="13"/>
  <c r="X33" i="13"/>
  <c r="B13" i="11"/>
  <c r="Z14" i="11"/>
  <c r="AA14" i="11" s="1"/>
  <c r="G14" i="11"/>
  <c r="Q150" i="1"/>
  <c r="F20" i="7"/>
  <c r="J20" i="7"/>
  <c r="G34" i="10"/>
  <c r="G40" i="10" s="1"/>
  <c r="G42" i="10" s="1"/>
  <c r="Q144" i="1"/>
  <c r="F123" i="1"/>
  <c r="Q131" i="1"/>
  <c r="F1646" i="10"/>
  <c r="F966" i="10"/>
  <c r="F1578" i="10" s="1"/>
  <c r="K1617" i="10"/>
  <c r="F1589" i="10"/>
  <c r="Q143" i="1"/>
  <c r="H357" i="10"/>
  <c r="H1612" i="10"/>
  <c r="H966" i="10"/>
  <c r="H1578" i="10" s="1"/>
  <c r="E1621" i="10"/>
  <c r="E121" i="1"/>
  <c r="I986" i="10"/>
  <c r="I1598" i="10" s="1"/>
  <c r="G970" i="10"/>
  <c r="G1616" i="10"/>
  <c r="J1013" i="10"/>
  <c r="J401" i="10"/>
  <c r="J367" i="10" s="1"/>
  <c r="E1017" i="10"/>
  <c r="E677" i="10"/>
  <c r="G1047" i="10"/>
  <c r="G1659" i="10" s="1"/>
  <c r="G435" i="10"/>
  <c r="K435" i="10"/>
  <c r="K1047" i="10"/>
  <c r="K673" i="10"/>
  <c r="F1081" i="10"/>
  <c r="F1693" i="10" s="1"/>
  <c r="F469" i="10"/>
  <c r="I1275" i="10"/>
  <c r="I1615" i="10"/>
  <c r="I1003" i="10"/>
  <c r="I969" i="10" s="1"/>
  <c r="H1277" i="10"/>
  <c r="H1005" i="10"/>
  <c r="H971" i="10" s="1"/>
  <c r="E1627" i="10"/>
  <c r="Q130" i="1"/>
  <c r="K1627" i="10"/>
  <c r="K981" i="10"/>
  <c r="K1593" i="10" s="1"/>
  <c r="I1655" i="10"/>
  <c r="I975" i="10"/>
  <c r="I1587" i="10" s="1"/>
  <c r="B24" i="11"/>
  <c r="B23" i="11"/>
  <c r="G34" i="3"/>
  <c r="G40" i="3" s="1"/>
  <c r="G42" i="3" s="1"/>
  <c r="J1615" i="10"/>
  <c r="J969" i="10"/>
  <c r="E1616" i="10"/>
  <c r="E970" i="10"/>
  <c r="E1582" i="10" s="1"/>
  <c r="L976" i="10"/>
  <c r="L1588" i="10" s="1"/>
  <c r="L1622" i="10"/>
  <c r="H977" i="10"/>
  <c r="H1623" i="10"/>
  <c r="G979" i="10"/>
  <c r="G1591" i="10" s="1"/>
  <c r="J983" i="10"/>
  <c r="J1595" i="10" s="1"/>
  <c r="E1647" i="10"/>
  <c r="E967" i="10"/>
  <c r="E1579" i="10" s="1"/>
  <c r="H1655" i="10"/>
  <c r="F1659" i="10"/>
  <c r="F1701" i="10"/>
  <c r="J1701" i="10"/>
  <c r="G1582" i="10"/>
  <c r="G673" i="10"/>
  <c r="G401" i="10"/>
  <c r="G367" i="10" s="1"/>
  <c r="K367" i="10"/>
  <c r="F981" i="10"/>
  <c r="J1015" i="10"/>
  <c r="J981" i="10" s="1"/>
  <c r="J675" i="10"/>
  <c r="H1047" i="10"/>
  <c r="H673" i="10"/>
  <c r="L435" i="10"/>
  <c r="L1047" i="10"/>
  <c r="L673" i="10"/>
  <c r="K605" i="10"/>
  <c r="K1217" i="10"/>
  <c r="K1829" i="10" s="1"/>
  <c r="I1277" i="10"/>
  <c r="I1583" i="10" s="1"/>
  <c r="J1155" i="10"/>
  <c r="J1767" i="10"/>
  <c r="F1769" i="10"/>
  <c r="I1769" i="10"/>
  <c r="I1616" i="10"/>
  <c r="I970" i="10"/>
  <c r="I1582" i="10" s="1"/>
  <c r="L973" i="10"/>
  <c r="L1585" i="10" s="1"/>
  <c r="F1621" i="10"/>
  <c r="F975" i="10"/>
  <c r="F1587" i="10" s="1"/>
  <c r="H1630" i="10"/>
  <c r="H984" i="10"/>
  <c r="H1596" i="10" s="1"/>
  <c r="G1635" i="10"/>
  <c r="G989" i="10"/>
  <c r="F1663" i="10"/>
  <c r="G1697" i="10"/>
  <c r="G1287" i="10"/>
  <c r="G1627" i="10"/>
  <c r="G1015" i="10"/>
  <c r="F1295" i="10"/>
  <c r="F1023" i="10"/>
  <c r="F1085" i="10"/>
  <c r="F1697" i="10" s="1"/>
  <c r="F1087" i="10"/>
  <c r="F1699" i="10"/>
  <c r="E1089" i="10"/>
  <c r="E1701" i="10" s="1"/>
  <c r="I1701" i="10"/>
  <c r="I1091" i="10"/>
  <c r="I1703" i="10" s="1"/>
  <c r="I1717" i="10"/>
  <c r="G1115" i="10"/>
  <c r="G1727" i="10" s="1"/>
  <c r="G1119" i="10"/>
  <c r="G1731" i="10" s="1"/>
  <c r="E1125" i="10"/>
  <c r="E1737" i="10" s="1"/>
  <c r="I1125" i="10"/>
  <c r="I1737" i="10"/>
  <c r="E38" i="3"/>
  <c r="E40" i="3" s="1"/>
  <c r="E42" i="3" s="1"/>
  <c r="G966" i="10"/>
  <c r="G1578" i="10" s="1"/>
  <c r="G1612" i="10"/>
  <c r="I1614" i="10"/>
  <c r="I968" i="10"/>
  <c r="I1580" i="10" s="1"/>
  <c r="J1626" i="10"/>
  <c r="J980" i="10"/>
  <c r="J1592" i="10" s="1"/>
  <c r="J1299" i="10"/>
  <c r="J1605" i="10" s="1"/>
  <c r="J1639" i="10"/>
  <c r="J1649" i="10"/>
  <c r="L1281" i="10"/>
  <c r="L1043" i="10"/>
  <c r="G1283" i="10"/>
  <c r="G1045" i="10"/>
  <c r="J1047" i="10"/>
  <c r="J1659" i="10"/>
  <c r="F1287" i="10"/>
  <c r="F1593" i="10" s="1"/>
  <c r="F1049" i="10"/>
  <c r="F1661" i="10" s="1"/>
  <c r="F1053" i="10"/>
  <c r="F985" i="10" s="1"/>
  <c r="F1597" i="10" s="1"/>
  <c r="F1665" i="10"/>
  <c r="J1665" i="10"/>
  <c r="J1053" i="10"/>
  <c r="J985" i="10" s="1"/>
  <c r="J1597" i="10" s="1"/>
  <c r="F1073" i="10"/>
  <c r="F1685" i="10"/>
  <c r="J1685" i="10"/>
  <c r="J1073" i="10"/>
  <c r="K1695" i="10"/>
  <c r="K1697" i="10"/>
  <c r="G1699" i="10"/>
  <c r="G1087" i="10"/>
  <c r="F1091" i="10"/>
  <c r="F1703" i="10"/>
  <c r="L1105" i="10"/>
  <c r="L1717" i="10" s="1"/>
  <c r="L1107" i="10"/>
  <c r="L1719" i="10"/>
  <c r="L1109" i="10"/>
  <c r="L1721" i="10" s="1"/>
  <c r="L1723" i="10"/>
  <c r="H1725" i="10"/>
  <c r="H1113" i="10"/>
  <c r="L1113" i="10"/>
  <c r="L1725" i="10" s="1"/>
  <c r="H1121" i="10"/>
  <c r="H1733" i="10" s="1"/>
  <c r="H1281" i="10"/>
  <c r="H1587" i="10" s="1"/>
  <c r="G1649" i="10"/>
  <c r="G1049" i="10"/>
  <c r="G1661" i="10" s="1"/>
  <c r="G1051" i="10"/>
  <c r="G1663" i="10" s="1"/>
  <c r="K1051" i="10"/>
  <c r="K1663" i="10" s="1"/>
  <c r="G1691" i="10"/>
  <c r="G1717" i="10"/>
  <c r="I1119" i="10"/>
  <c r="I1731" i="10"/>
  <c r="G1735" i="10"/>
  <c r="J1735" i="10"/>
  <c r="F1125" i="10"/>
  <c r="F1737" i="10"/>
  <c r="G1175" i="10"/>
  <c r="G1787" i="10" s="1"/>
  <c r="J1787" i="10"/>
  <c r="J1177" i="10"/>
  <c r="J1789" i="10" s="1"/>
  <c r="J1179" i="10"/>
  <c r="J1791" i="10" s="1"/>
  <c r="F1181" i="10"/>
  <c r="F1793" i="10" s="1"/>
  <c r="I1793" i="10"/>
  <c r="L1835" i="10"/>
  <c r="K1259" i="10"/>
  <c r="K1871" i="10"/>
  <c r="J1261" i="10"/>
  <c r="J1873" i="10" s="1"/>
  <c r="J360" i="10"/>
  <c r="E365" i="10"/>
  <c r="K366" i="10"/>
  <c r="G1279" i="10"/>
  <c r="G1007" i="10"/>
  <c r="G1623" i="10"/>
  <c r="K1283" i="10"/>
  <c r="K1589" i="10" s="1"/>
  <c r="F1013" i="10"/>
  <c r="J1287" i="10"/>
  <c r="J1593" i="10" s="1"/>
  <c r="J1627" i="10"/>
  <c r="E1291" i="10"/>
  <c r="E1019" i="10"/>
  <c r="L1703" i="10"/>
  <c r="I1763" i="10"/>
  <c r="H1785" i="10"/>
  <c r="F1191" i="10"/>
  <c r="F1803" i="10"/>
  <c r="H1211" i="10"/>
  <c r="H1823" i="10" s="1"/>
  <c r="F1221" i="10"/>
  <c r="F1833" i="10" s="1"/>
  <c r="G1859" i="10"/>
  <c r="L1859" i="10"/>
  <c r="K1863" i="10"/>
  <c r="K1251" i="10"/>
  <c r="K1873" i="10"/>
  <c r="L1017" i="10"/>
  <c r="J1275" i="10"/>
  <c r="J1581" i="10" s="1"/>
  <c r="H1283" i="10"/>
  <c r="H1589" i="10" s="1"/>
  <c r="J1293" i="10"/>
  <c r="J1599" i="10" s="1"/>
  <c r="L1051" i="10"/>
  <c r="L1663" i="10" s="1"/>
  <c r="K1771" i="10"/>
  <c r="G1187" i="10"/>
  <c r="G1799" i="10" s="1"/>
  <c r="K1801" i="10"/>
  <c r="F1083" i="10"/>
  <c r="F1695" i="10" s="1"/>
  <c r="F1279" i="10"/>
  <c r="F1585" i="10" s="1"/>
  <c r="H1289" i="10"/>
  <c r="H1595" i="10" s="1"/>
  <c r="G1295" i="10"/>
  <c r="G1601" i="10" s="1"/>
  <c r="I1051" i="10"/>
  <c r="G1759" i="10"/>
  <c r="H1221" i="10"/>
  <c r="H1833" i="10" s="1"/>
  <c r="K1255" i="10"/>
  <c r="K1867" i="10"/>
  <c r="G1869" i="10"/>
  <c r="J1185" i="10"/>
  <c r="J1797" i="10" s="1"/>
  <c r="H1219" i="10"/>
  <c r="H1831" i="10" s="1"/>
  <c r="L29" i="10"/>
  <c r="L37" i="10" s="1"/>
  <c r="L38" i="10" s="1"/>
  <c r="L40" i="10" s="1"/>
  <c r="L42" i="10" s="1"/>
  <c r="B44" i="11"/>
  <c r="B47" i="11" s="1"/>
  <c r="D19" i="10"/>
  <c r="D26" i="10" s="1"/>
  <c r="C12" i="3"/>
  <c r="I40" i="3"/>
  <c r="I42" i="3" s="1"/>
  <c r="C19" i="3"/>
  <c r="C26" i="3" s="1"/>
  <c r="J40" i="3"/>
  <c r="J42" i="3" s="1"/>
  <c r="Y370" i="13"/>
  <c r="Y571" i="13"/>
  <c r="Y724" i="13"/>
  <c r="Y608" i="13"/>
  <c r="Y40" i="13"/>
  <c r="Y364" i="13"/>
  <c r="Y67" i="13"/>
  <c r="Y163" i="13"/>
  <c r="Y166" i="13"/>
  <c r="Y279" i="13"/>
  <c r="Y437" i="13"/>
  <c r="Y637" i="13"/>
  <c r="Y133" i="13"/>
  <c r="Y54" i="13"/>
  <c r="Y557" i="13"/>
  <c r="Y503" i="13"/>
  <c r="Y25" i="13"/>
  <c r="Y456" i="13"/>
  <c r="Y221" i="13"/>
  <c r="Y160" i="13"/>
  <c r="Y476" i="13"/>
  <c r="Y273" i="13"/>
  <c r="Y209" i="13"/>
  <c r="Y707" i="13"/>
  <c r="Y649" i="13"/>
  <c r="Y744" i="13"/>
  <c r="Y408" i="13"/>
  <c r="Y95" i="13"/>
  <c r="Y191" i="13"/>
  <c r="Y401" i="13"/>
  <c r="Y341" i="13"/>
  <c r="Y551" i="13"/>
  <c r="Y491" i="13"/>
  <c r="Y421" i="13"/>
  <c r="Y367" i="13"/>
  <c r="Y541" i="13"/>
  <c r="Y28" i="13"/>
  <c r="Y552" i="13"/>
  <c r="Y216" i="13"/>
  <c r="Y203" i="13"/>
  <c r="Y29" i="13"/>
  <c r="Y351" i="13"/>
  <c r="Y501" i="13"/>
  <c r="Y507" i="13"/>
  <c r="Y425" i="13"/>
  <c r="Y411" i="13"/>
  <c r="Y549" i="13"/>
  <c r="Y641" i="13"/>
  <c r="Y725" i="13"/>
  <c r="Y50" i="13"/>
  <c r="Y137" i="13"/>
  <c r="Y702" i="13"/>
  <c r="Y622" i="13"/>
  <c r="Y558" i="13"/>
  <c r="Y494" i="13"/>
  <c r="Y430" i="13"/>
  <c r="Y123" i="13"/>
  <c r="Y440" i="13"/>
  <c r="Y142" i="13"/>
  <c r="Y233" i="13"/>
  <c r="Y69" i="13"/>
  <c r="Y353" i="13"/>
  <c r="Y539" i="13"/>
  <c r="Y471" i="13"/>
  <c r="Y403" i="13"/>
  <c r="Y395" i="13"/>
  <c r="D12" i="10"/>
  <c r="K40" i="10"/>
  <c r="K42" i="10" s="1"/>
  <c r="E40" i="10"/>
  <c r="E42" i="10" s="1"/>
  <c r="H40" i="10"/>
  <c r="H42" i="10" s="1"/>
  <c r="F40" i="10"/>
  <c r="F42" i="10" s="1"/>
  <c r="K40" i="3"/>
  <c r="K42" i="3" s="1"/>
  <c r="J40" i="10"/>
  <c r="J42" i="10" s="1"/>
  <c r="I40" i="10"/>
  <c r="I42" i="10" s="1"/>
  <c r="B27" i="11"/>
  <c r="D3" i="11"/>
  <c r="C5" i="2" l="1"/>
  <c r="C8" i="2" s="1"/>
  <c r="H20" i="1"/>
  <c r="C5" i="18"/>
  <c r="C2" i="18"/>
  <c r="AB62" i="1"/>
  <c r="B19" i="9"/>
  <c r="B15" i="9"/>
  <c r="D26" i="9"/>
  <c r="D29" i="9" s="1"/>
  <c r="D22" i="9"/>
  <c r="D33" i="9"/>
  <c r="N50" i="12"/>
  <c r="B2" i="3"/>
  <c r="B42" i="3" s="1"/>
  <c r="N50" i="1"/>
  <c r="N46" i="12"/>
  <c r="D25" i="11"/>
  <c r="K36" i="11"/>
  <c r="K37" i="11" s="1"/>
  <c r="B39" i="11" s="1"/>
  <c r="C5" i="10"/>
  <c r="C19" i="10" s="1"/>
  <c r="F20" i="1"/>
  <c r="C5" i="9"/>
  <c r="H6" i="5"/>
  <c r="I6" i="5" s="1"/>
  <c r="C7" i="5" s="1"/>
  <c r="C2" i="9"/>
  <c r="C2" i="10"/>
  <c r="B5" i="3"/>
  <c r="B19" i="3" s="1"/>
  <c r="B8" i="6"/>
  <c r="D15" i="6" s="1"/>
  <c r="C2" i="2"/>
  <c r="C42" i="2" s="1"/>
  <c r="N46" i="1"/>
  <c r="N48" i="1"/>
  <c r="D23" i="11"/>
  <c r="D24" i="11"/>
  <c r="D26" i="2"/>
  <c r="D29" i="2" s="1"/>
  <c r="D37" i="2" s="1"/>
  <c r="Z3" i="13"/>
  <c r="N14" i="12"/>
  <c r="N70" i="12"/>
  <c r="B15" i="2"/>
  <c r="B19" i="2"/>
  <c r="F989" i="10"/>
  <c r="F990" i="10"/>
  <c r="F1602" i="10" s="1"/>
  <c r="F1635" i="10"/>
  <c r="J1625" i="10"/>
  <c r="J979" i="10"/>
  <c r="J1591" i="10" s="1"/>
  <c r="F125" i="1"/>
  <c r="Q125" i="1" s="1"/>
  <c r="F121" i="1"/>
  <c r="G1619" i="10"/>
  <c r="G973" i="10"/>
  <c r="L975" i="10"/>
  <c r="L1655" i="10"/>
  <c r="F1601" i="10"/>
  <c r="H1659" i="10"/>
  <c r="H979" i="10"/>
  <c r="H1591" i="10" s="1"/>
  <c r="H1617" i="10"/>
  <c r="I1581" i="10"/>
  <c r="K1659" i="10"/>
  <c r="K979" i="10"/>
  <c r="K1591" i="10" s="1"/>
  <c r="E1631" i="10"/>
  <c r="E985" i="10"/>
  <c r="F979" i="10"/>
  <c r="F1591" i="10" s="1"/>
  <c r="F1625" i="10"/>
  <c r="G1585" i="10"/>
  <c r="L1587" i="10"/>
  <c r="G981" i="10"/>
  <c r="L1659" i="10"/>
  <c r="L979" i="10"/>
  <c r="L1591" i="10" s="1"/>
  <c r="H1583" i="10"/>
  <c r="E1629" i="10"/>
  <c r="E983" i="10"/>
  <c r="E1595" i="10" s="1"/>
  <c r="G1593" i="10"/>
  <c r="I1663" i="10"/>
  <c r="I983" i="10"/>
  <c r="I1595" i="10" s="1"/>
  <c r="L983" i="10"/>
  <c r="L1595" i="10" s="1"/>
  <c r="L1629" i="10"/>
  <c r="E1597" i="10"/>
  <c r="G1657" i="10"/>
  <c r="G977" i="10"/>
  <c r="G1589" i="10" s="1"/>
  <c r="Q121" i="1"/>
  <c r="K983" i="10"/>
  <c r="K1595" i="10" s="1"/>
  <c r="Q123" i="1"/>
  <c r="Z4" i="13"/>
  <c r="C27" i="11"/>
  <c r="B28" i="11" s="1"/>
  <c r="D28" i="11" s="1"/>
  <c r="D27" i="11"/>
  <c r="U3" i="11"/>
  <c r="R3" i="11"/>
  <c r="S4" i="11"/>
  <c r="S2" i="11"/>
  <c r="R12" i="11"/>
  <c r="R14" i="11"/>
  <c r="R4" i="11"/>
  <c r="T4" i="11"/>
  <c r="R13" i="11"/>
  <c r="T12" i="11"/>
  <c r="S12" i="11"/>
  <c r="T13" i="11"/>
  <c r="T14" i="11"/>
  <c r="S14" i="11"/>
  <c r="V14" i="11" s="1"/>
  <c r="T3" i="11"/>
  <c r="U4" i="11"/>
  <c r="T2" i="11"/>
  <c r="S13" i="11"/>
  <c r="R2" i="11"/>
  <c r="S3" i="11"/>
  <c r="D29" i="6" l="1"/>
  <c r="D22" i="6"/>
  <c r="D21" i="6"/>
  <c r="D28" i="6"/>
  <c r="D14" i="6"/>
  <c r="H5" i="5"/>
  <c r="G11" i="5" s="1"/>
  <c r="H11" i="5" s="1"/>
  <c r="B9" i="6"/>
  <c r="B28" i="6"/>
  <c r="C12" i="18"/>
  <c r="C42" i="18"/>
  <c r="C8" i="18"/>
  <c r="C19" i="18"/>
  <c r="C22" i="18" s="1"/>
  <c r="B21" i="6"/>
  <c r="B14" i="6"/>
  <c r="C19" i="9"/>
  <c r="C22" i="9" s="1"/>
  <c r="C36" i="9" s="1"/>
  <c r="C8" i="9"/>
  <c r="B26" i="9"/>
  <c r="B29" i="9" s="1"/>
  <c r="B22" i="9"/>
  <c r="D37" i="9"/>
  <c r="D36" i="9"/>
  <c r="C13" i="4"/>
  <c r="C15" i="4" s="1"/>
  <c r="C19" i="2"/>
  <c r="C22" i="2" s="1"/>
  <c r="C36" i="2" s="1"/>
  <c r="C12" i="10"/>
  <c r="C26" i="10" s="1"/>
  <c r="C42" i="10"/>
  <c r="C12" i="9"/>
  <c r="B12" i="3"/>
  <c r="B26" i="3" s="1"/>
  <c r="C42" i="9"/>
  <c r="C12" i="2"/>
  <c r="C26" i="2" s="1"/>
  <c r="C29" i="2" s="1"/>
  <c r="C37" i="2" s="1"/>
  <c r="F2" i="13"/>
  <c r="F3" i="13" s="1"/>
  <c r="B22" i="2"/>
  <c r="B26" i="2"/>
  <c r="B29" i="2" s="1"/>
  <c r="V3" i="11"/>
  <c r="W3" i="11" s="1"/>
  <c r="X3" i="11" s="1"/>
  <c r="Y3" i="11" s="1"/>
  <c r="V12" i="11"/>
  <c r="X12" i="11" s="1"/>
  <c r="V13" i="11"/>
  <c r="X13" i="11" s="1"/>
  <c r="B30" i="11"/>
  <c r="W12" i="11"/>
  <c r="A8" i="2"/>
  <c r="C32" i="2"/>
  <c r="X14" i="11"/>
  <c r="W14" i="11"/>
  <c r="W13" i="11"/>
  <c r="V2" i="11"/>
  <c r="W2" i="11" s="1"/>
  <c r="Y2" i="11" s="1"/>
  <c r="Z2" i="11" s="1"/>
  <c r="AA2" i="11" s="1"/>
  <c r="AA5" i="11" s="1"/>
  <c r="B7" i="11" s="1"/>
  <c r="B8" i="11" s="1"/>
  <c r="B9" i="11" s="1"/>
  <c r="V4" i="11"/>
  <c r="W4" i="11" s="1"/>
  <c r="X4" i="11" s="1"/>
  <c r="Y4" i="11" s="1"/>
  <c r="D23" i="6" l="1"/>
  <c r="D30" i="6"/>
  <c r="E30" i="6" s="1"/>
  <c r="D16" i="6"/>
  <c r="N22" i="1" s="1"/>
  <c r="B30" i="6"/>
  <c r="E23" i="6"/>
  <c r="C36" i="18"/>
  <c r="A22" i="18"/>
  <c r="C32" i="18"/>
  <c r="A8" i="18"/>
  <c r="C26" i="18"/>
  <c r="C29" i="18" s="1"/>
  <c r="C15" i="18"/>
  <c r="B23" i="6"/>
  <c r="B16" i="6"/>
  <c r="A22" i="9"/>
  <c r="L22" i="9" s="1"/>
  <c r="L36" i="9" s="1"/>
  <c r="C26" i="9"/>
  <c r="C29" i="9" s="1"/>
  <c r="C15" i="9"/>
  <c r="C32" i="9"/>
  <c r="A8" i="9"/>
  <c r="E8" i="9" s="1"/>
  <c r="C17" i="4"/>
  <c r="E22" i="4" s="1"/>
  <c r="A22" i="2"/>
  <c r="L22" i="2" s="1"/>
  <c r="L36" i="2" s="1"/>
  <c r="C15" i="2"/>
  <c r="A29" i="2"/>
  <c r="H29" i="2" s="1"/>
  <c r="H37" i="2" s="1"/>
  <c r="Y12" i="11"/>
  <c r="Z12" i="11" s="1"/>
  <c r="AA12" i="11" s="1"/>
  <c r="AA15" i="11" s="1"/>
  <c r="B12" i="11" s="1"/>
  <c r="B16" i="11" s="1"/>
  <c r="I8" i="2"/>
  <c r="I32" i="2" s="1"/>
  <c r="J8" i="2"/>
  <c r="J32" i="2" s="1"/>
  <c r="H8" i="2"/>
  <c r="H32" i="2" s="1"/>
  <c r="F8" i="2"/>
  <c r="F32" i="2" s="1"/>
  <c r="L8" i="2"/>
  <c r="L32" i="2" s="1"/>
  <c r="G8" i="2"/>
  <c r="G32" i="2" s="1"/>
  <c r="E8" i="2"/>
  <c r="E32" i="2" s="1"/>
  <c r="K8" i="2"/>
  <c r="K32" i="2" s="1"/>
  <c r="Y14" i="11"/>
  <c r="Y13" i="11"/>
  <c r="E16" i="6" l="1"/>
  <c r="E8" i="18"/>
  <c r="E32" i="18" s="1"/>
  <c r="F8" i="18"/>
  <c r="F32" i="18" s="1"/>
  <c r="K8" i="18"/>
  <c r="K32" i="18" s="1"/>
  <c r="H8" i="18"/>
  <c r="H32" i="18" s="1"/>
  <c r="I8" i="18"/>
  <c r="I32" i="18" s="1"/>
  <c r="L8" i="18"/>
  <c r="L32" i="18" s="1"/>
  <c r="G8" i="18"/>
  <c r="G32" i="18" s="1"/>
  <c r="J8" i="18"/>
  <c r="J32" i="18" s="1"/>
  <c r="C33" i="18"/>
  <c r="A15" i="18"/>
  <c r="G22" i="18"/>
  <c r="G36" i="18" s="1"/>
  <c r="H22" i="18"/>
  <c r="H36" i="18" s="1"/>
  <c r="I22" i="18"/>
  <c r="I36" i="18" s="1"/>
  <c r="K22" i="18"/>
  <c r="K36" i="18" s="1"/>
  <c r="E22" i="18"/>
  <c r="E36" i="18" s="1"/>
  <c r="F22" i="18"/>
  <c r="F36" i="18" s="1"/>
  <c r="J22" i="18"/>
  <c r="J36" i="18" s="1"/>
  <c r="L22" i="18"/>
  <c r="L36" i="18" s="1"/>
  <c r="C37" i="18"/>
  <c r="A29" i="18"/>
  <c r="I22" i="9"/>
  <c r="I36" i="9" s="1"/>
  <c r="F22" i="9"/>
  <c r="F36" i="9" s="1"/>
  <c r="H22" i="9"/>
  <c r="H36" i="9" s="1"/>
  <c r="E22" i="9"/>
  <c r="E36" i="9" s="1"/>
  <c r="K22" i="9"/>
  <c r="K36" i="9" s="1"/>
  <c r="J22" i="9"/>
  <c r="J36" i="9" s="1"/>
  <c r="G22" i="9"/>
  <c r="G36" i="9" s="1"/>
  <c r="H8" i="9"/>
  <c r="H32" i="9" s="1"/>
  <c r="L8" i="9"/>
  <c r="L32" i="9" s="1"/>
  <c r="G8" i="9"/>
  <c r="G32" i="9" s="1"/>
  <c r="J8" i="9"/>
  <c r="J32" i="9" s="1"/>
  <c r="K8" i="9"/>
  <c r="K32" i="9" s="1"/>
  <c r="F8" i="9"/>
  <c r="F32" i="9" s="1"/>
  <c r="E32" i="9"/>
  <c r="I8" i="9"/>
  <c r="I32" i="9" s="1"/>
  <c r="C33" i="9"/>
  <c r="A15" i="9"/>
  <c r="C37" i="9"/>
  <c r="A29" i="9"/>
  <c r="I22" i="2"/>
  <c r="I36" i="2" s="1"/>
  <c r="E22" i="2"/>
  <c r="E36" i="2" s="1"/>
  <c r="K22" i="2"/>
  <c r="K36" i="2" s="1"/>
  <c r="H22" i="2"/>
  <c r="H36" i="2" s="1"/>
  <c r="H38" i="2" s="1"/>
  <c r="G22" i="2"/>
  <c r="G36" i="2" s="1"/>
  <c r="J22" i="2"/>
  <c r="J36" i="2" s="1"/>
  <c r="F22" i="2"/>
  <c r="F36" i="2" s="1"/>
  <c r="G22" i="4"/>
  <c r="G24" i="4" s="1"/>
  <c r="G33" i="4" s="1"/>
  <c r="G37" i="4" s="1"/>
  <c r="C21" i="4"/>
  <c r="G21" i="4" s="1"/>
  <c r="J22" i="4"/>
  <c r="J24" i="4" s="1"/>
  <c r="J33" i="4" s="1"/>
  <c r="J37" i="4" s="1"/>
  <c r="I22" i="4"/>
  <c r="I24" i="4" s="1"/>
  <c r="I33" i="4" s="1"/>
  <c r="I37" i="4" s="1"/>
  <c r="F22" i="4"/>
  <c r="F24" i="4" s="1"/>
  <c r="F33" i="4" s="1"/>
  <c r="F37" i="4" s="1"/>
  <c r="K22" i="4"/>
  <c r="K24" i="4" s="1"/>
  <c r="K33" i="4" s="1"/>
  <c r="K37" i="4" s="1"/>
  <c r="H22" i="4"/>
  <c r="H31" i="4" s="1"/>
  <c r="D22" i="4"/>
  <c r="D24" i="4" s="1"/>
  <c r="B14" i="11"/>
  <c r="B18" i="11" s="1"/>
  <c r="B58" i="11" s="1"/>
  <c r="G46" i="1" s="1"/>
  <c r="K29" i="2"/>
  <c r="K37" i="2" s="1"/>
  <c r="C33" i="2"/>
  <c r="A15" i="2"/>
  <c r="G29" i="2"/>
  <c r="G37" i="2" s="1"/>
  <c r="J29" i="2"/>
  <c r="J37" i="2" s="1"/>
  <c r="I29" i="2"/>
  <c r="I37" i="2" s="1"/>
  <c r="L29" i="2"/>
  <c r="L37" i="2" s="1"/>
  <c r="L38" i="2" s="1"/>
  <c r="E29" i="2"/>
  <c r="E37" i="2" s="1"/>
  <c r="F29" i="2"/>
  <c r="F37" i="2" s="1"/>
  <c r="E24" i="4"/>
  <c r="E33" i="4" s="1"/>
  <c r="E37" i="4" s="1"/>
  <c r="E31" i="4"/>
  <c r="G15" i="18" l="1"/>
  <c r="G33" i="18" s="1"/>
  <c r="G34" i="18" s="1"/>
  <c r="F15" i="18"/>
  <c r="F33" i="18" s="1"/>
  <c r="F34" i="18" s="1"/>
  <c r="L15" i="18"/>
  <c r="L33" i="18" s="1"/>
  <c r="L34" i="18" s="1"/>
  <c r="H15" i="18"/>
  <c r="H33" i="18" s="1"/>
  <c r="H34" i="18" s="1"/>
  <c r="E15" i="18"/>
  <c r="E33" i="18" s="1"/>
  <c r="E34" i="18" s="1"/>
  <c r="J15" i="18"/>
  <c r="J33" i="18" s="1"/>
  <c r="J34" i="18" s="1"/>
  <c r="I15" i="18"/>
  <c r="I33" i="18" s="1"/>
  <c r="I34" i="18" s="1"/>
  <c r="K15" i="18"/>
  <c r="K33" i="18" s="1"/>
  <c r="K34" i="18" s="1"/>
  <c r="H29" i="18"/>
  <c r="H37" i="18" s="1"/>
  <c r="H38" i="18" s="1"/>
  <c r="L29" i="18"/>
  <c r="L37" i="18" s="1"/>
  <c r="L38" i="18" s="1"/>
  <c r="J29" i="18"/>
  <c r="J37" i="18" s="1"/>
  <c r="J38" i="18" s="1"/>
  <c r="K29" i="18"/>
  <c r="K37" i="18" s="1"/>
  <c r="K38" i="18" s="1"/>
  <c r="F29" i="18"/>
  <c r="F37" i="18" s="1"/>
  <c r="F38" i="18" s="1"/>
  <c r="E29" i="18"/>
  <c r="E37" i="18" s="1"/>
  <c r="E38" i="18" s="1"/>
  <c r="G29" i="18"/>
  <c r="G37" i="18" s="1"/>
  <c r="G38" i="18" s="1"/>
  <c r="I29" i="18"/>
  <c r="I37" i="18" s="1"/>
  <c r="I38" i="18" s="1"/>
  <c r="I38" i="2"/>
  <c r="E38" i="2"/>
  <c r="F15" i="9"/>
  <c r="F33" i="9" s="1"/>
  <c r="F34" i="9" s="1"/>
  <c r="K15" i="9"/>
  <c r="K33" i="9" s="1"/>
  <c r="K34" i="9" s="1"/>
  <c r="G15" i="9"/>
  <c r="G33" i="9" s="1"/>
  <c r="G34" i="9" s="1"/>
  <c r="E15" i="9"/>
  <c r="E33" i="9" s="1"/>
  <c r="E34" i="9" s="1"/>
  <c r="L15" i="9"/>
  <c r="L33" i="9" s="1"/>
  <c r="L34" i="9" s="1"/>
  <c r="J15" i="9"/>
  <c r="J33" i="9" s="1"/>
  <c r="J34" i="9" s="1"/>
  <c r="I15" i="9"/>
  <c r="I33" i="9" s="1"/>
  <c r="I34" i="9" s="1"/>
  <c r="H15" i="9"/>
  <c r="H33" i="9" s="1"/>
  <c r="H34" i="9" s="1"/>
  <c r="H29" i="9"/>
  <c r="H37" i="9" s="1"/>
  <c r="H38" i="9" s="1"/>
  <c r="F29" i="9"/>
  <c r="F37" i="9" s="1"/>
  <c r="F38" i="9" s="1"/>
  <c r="K29" i="9"/>
  <c r="K37" i="9" s="1"/>
  <c r="K38" i="9" s="1"/>
  <c r="I29" i="9"/>
  <c r="I37" i="9" s="1"/>
  <c r="I38" i="9" s="1"/>
  <c r="G29" i="9"/>
  <c r="G37" i="9" s="1"/>
  <c r="G38" i="9" s="1"/>
  <c r="L29" i="9"/>
  <c r="L37" i="9" s="1"/>
  <c r="L38" i="9" s="1"/>
  <c r="E29" i="9"/>
  <c r="E37" i="9" s="1"/>
  <c r="E38" i="9" s="1"/>
  <c r="J29" i="9"/>
  <c r="J37" i="9" s="1"/>
  <c r="J38" i="9" s="1"/>
  <c r="F38" i="2"/>
  <c r="K38" i="2"/>
  <c r="G38" i="2"/>
  <c r="J38" i="2"/>
  <c r="G31" i="4"/>
  <c r="G32" i="4" s="1"/>
  <c r="J21" i="4"/>
  <c r="J31" i="4"/>
  <c r="J35" i="4" s="1"/>
  <c r="D21" i="4"/>
  <c r="H21" i="4"/>
  <c r="F21" i="4"/>
  <c r="I21" i="4"/>
  <c r="K21" i="4"/>
  <c r="E21" i="4"/>
  <c r="I31" i="4"/>
  <c r="I32" i="4" s="1"/>
  <c r="D31" i="4"/>
  <c r="D35" i="4" s="1"/>
  <c r="F31" i="4"/>
  <c r="F35" i="4" s="1"/>
  <c r="H24" i="4"/>
  <c r="H33" i="4" s="1"/>
  <c r="H37" i="4" s="1"/>
  <c r="H43" i="4" s="1"/>
  <c r="I151" i="1" s="1"/>
  <c r="K31" i="4"/>
  <c r="K32" i="4" s="1"/>
  <c r="L22" i="4"/>
  <c r="F15" i="2"/>
  <c r="F33" i="2" s="1"/>
  <c r="F34" i="2" s="1"/>
  <c r="G15" i="2"/>
  <c r="G33" i="2" s="1"/>
  <c r="G34" i="2" s="1"/>
  <c r="E15" i="2"/>
  <c r="E33" i="2" s="1"/>
  <c r="E34" i="2" s="1"/>
  <c r="L15" i="2"/>
  <c r="L33" i="2" s="1"/>
  <c r="L34" i="2" s="1"/>
  <c r="L40" i="2" s="1"/>
  <c r="L42" i="2" s="1"/>
  <c r="J15" i="2"/>
  <c r="J33" i="2" s="1"/>
  <c r="J34" i="2" s="1"/>
  <c r="J40" i="2" s="1"/>
  <c r="J42" i="2" s="1"/>
  <c r="H15" i="2"/>
  <c r="H33" i="2" s="1"/>
  <c r="H34" i="2" s="1"/>
  <c r="I15" i="2"/>
  <c r="I33" i="2" s="1"/>
  <c r="I34" i="2" s="1"/>
  <c r="K15" i="2"/>
  <c r="K33" i="2" s="1"/>
  <c r="K34" i="2" s="1"/>
  <c r="I43" i="4"/>
  <c r="J151" i="1" s="1"/>
  <c r="J138" i="1"/>
  <c r="D33" i="4"/>
  <c r="H138" i="1"/>
  <c r="G43" i="4"/>
  <c r="H151" i="1" s="1"/>
  <c r="K138" i="1"/>
  <c r="J43" i="4"/>
  <c r="K151" i="1" s="1"/>
  <c r="E43" i="4"/>
  <c r="F151" i="1" s="1"/>
  <c r="F138" i="1"/>
  <c r="H35" i="4"/>
  <c r="F43" i="4"/>
  <c r="G151" i="1" s="1"/>
  <c r="G138" i="1"/>
  <c r="E32" i="4"/>
  <c r="E35" i="4"/>
  <c r="L138" i="1"/>
  <c r="K43" i="4"/>
  <c r="L151" i="1" s="1"/>
  <c r="L40" i="18" l="1"/>
  <c r="L42" i="18" s="1"/>
  <c r="F40" i="18"/>
  <c r="F42" i="18" s="1"/>
  <c r="E40" i="18"/>
  <c r="E42" i="18" s="1"/>
  <c r="H40" i="18"/>
  <c r="H42" i="18" s="1"/>
  <c r="K40" i="18"/>
  <c r="K42" i="18" s="1"/>
  <c r="G40" i="18"/>
  <c r="G42" i="18" s="1"/>
  <c r="I40" i="18"/>
  <c r="I42" i="18" s="1"/>
  <c r="J40" i="18"/>
  <c r="J42" i="18" s="1"/>
  <c r="E40" i="2"/>
  <c r="E42" i="2" s="1"/>
  <c r="I40" i="2"/>
  <c r="I42" i="2" s="1"/>
  <c r="G40" i="9"/>
  <c r="G42" i="9" s="1"/>
  <c r="K40" i="9"/>
  <c r="K42" i="9" s="1"/>
  <c r="L40" i="9"/>
  <c r="L42" i="9" s="1"/>
  <c r="L107" i="1" s="1"/>
  <c r="F40" i="9"/>
  <c r="F42" i="9" s="1"/>
  <c r="H40" i="9"/>
  <c r="H42" i="9" s="1"/>
  <c r="E40" i="9"/>
  <c r="E42" i="9" s="1"/>
  <c r="J40" i="9"/>
  <c r="J42" i="9" s="1"/>
  <c r="J107" i="1" s="1"/>
  <c r="I40" i="9"/>
  <c r="I42" i="9" s="1"/>
  <c r="F40" i="2"/>
  <c r="F42" i="2" s="1"/>
  <c r="K40" i="2"/>
  <c r="K42" i="2" s="1"/>
  <c r="G40" i="2"/>
  <c r="G42" i="2" s="1"/>
  <c r="G35" i="4"/>
  <c r="H132" i="1" s="1"/>
  <c r="J32" i="4"/>
  <c r="I35" i="4"/>
  <c r="J132" i="1" s="1"/>
  <c r="K35" i="4"/>
  <c r="L132" i="1" s="1"/>
  <c r="L31" i="4"/>
  <c r="F32" i="4"/>
  <c r="D32" i="4"/>
  <c r="I138" i="1"/>
  <c r="I156" i="1" s="1"/>
  <c r="L24" i="4"/>
  <c r="H32" i="4"/>
  <c r="H156" i="1"/>
  <c r="L156" i="1"/>
  <c r="K156" i="1"/>
  <c r="G156" i="1"/>
  <c r="F156" i="1"/>
  <c r="J156" i="1"/>
  <c r="H40" i="2"/>
  <c r="H42" i="2" s="1"/>
  <c r="F132" i="1"/>
  <c r="E41" i="4"/>
  <c r="F145" i="1" s="1"/>
  <c r="J41" i="4"/>
  <c r="K145" i="1" s="1"/>
  <c r="K132" i="1"/>
  <c r="G132" i="1"/>
  <c r="F41" i="4"/>
  <c r="G145" i="1" s="1"/>
  <c r="H41" i="4"/>
  <c r="I145" i="1" s="1"/>
  <c r="I132" i="1"/>
  <c r="D41" i="4"/>
  <c r="E132" i="1"/>
  <c r="L33" i="4"/>
  <c r="D37" i="4"/>
  <c r="E107" i="1" l="1"/>
  <c r="E177" i="1" s="1"/>
  <c r="I107" i="1"/>
  <c r="I55" i="1" s="1"/>
  <c r="I62" i="1" s="1"/>
  <c r="J55" i="1"/>
  <c r="J60" i="1" s="1"/>
  <c r="J177" i="1"/>
  <c r="L55" i="1"/>
  <c r="L62" i="1" s="1"/>
  <c r="L177" i="1"/>
  <c r="F107" i="1"/>
  <c r="K107" i="1"/>
  <c r="H107" i="1"/>
  <c r="G107" i="1"/>
  <c r="G41" i="4"/>
  <c r="H145" i="1" s="1"/>
  <c r="H154" i="1" s="1"/>
  <c r="H158" i="1" s="1"/>
  <c r="H67" i="1" s="1"/>
  <c r="K41" i="4"/>
  <c r="L145" i="1" s="1"/>
  <c r="L154" i="1" s="1"/>
  <c r="L158" i="1" s="1"/>
  <c r="L67" i="1" s="1"/>
  <c r="L35" i="4"/>
  <c r="I41" i="4"/>
  <c r="J145" i="1" s="1"/>
  <c r="J154" i="1" s="1"/>
  <c r="J158" i="1" s="1"/>
  <c r="J67" i="1" s="1"/>
  <c r="I154" i="1"/>
  <c r="I158" i="1" s="1"/>
  <c r="I67" i="1" s="1"/>
  <c r="K154" i="1"/>
  <c r="K158" i="1" s="1"/>
  <c r="K67" i="1" s="1"/>
  <c r="G154" i="1"/>
  <c r="G158" i="1" s="1"/>
  <c r="G67" i="1" s="1"/>
  <c r="F154" i="1"/>
  <c r="F158" i="1" s="1"/>
  <c r="F67" i="1" s="1"/>
  <c r="D43" i="4"/>
  <c r="L37" i="4"/>
  <c r="E138" i="1"/>
  <c r="Q132" i="1"/>
  <c r="E145" i="1"/>
  <c r="E55" i="1" l="1"/>
  <c r="E60" i="1" s="1"/>
  <c r="I177" i="1"/>
  <c r="L60" i="1"/>
  <c r="L74" i="1" s="1"/>
  <c r="L81" i="1" s="1"/>
  <c r="J62" i="1"/>
  <c r="H55" i="1"/>
  <c r="H60" i="1" s="1"/>
  <c r="H74" i="1" s="1"/>
  <c r="H81" i="1" s="1"/>
  <c r="H177" i="1"/>
  <c r="G55" i="1"/>
  <c r="G60" i="1" s="1"/>
  <c r="G74" i="1" s="1"/>
  <c r="G81" i="1" s="1"/>
  <c r="G177" i="1"/>
  <c r="K55" i="1"/>
  <c r="K62" i="1" s="1"/>
  <c r="K177" i="1"/>
  <c r="I60" i="1"/>
  <c r="I74" i="1" s="1"/>
  <c r="I81" i="1" s="1"/>
  <c r="F55" i="1"/>
  <c r="F60" i="1" s="1"/>
  <c r="F74" i="1" s="1"/>
  <c r="F81" i="1" s="1"/>
  <c r="F177" i="1"/>
  <c r="L41" i="4"/>
  <c r="Q145" i="1"/>
  <c r="E154" i="1"/>
  <c r="I69" i="1"/>
  <c r="K69" i="1"/>
  <c r="L69" i="1"/>
  <c r="H69" i="1"/>
  <c r="F69" i="1"/>
  <c r="J69" i="1"/>
  <c r="J74" i="1"/>
  <c r="J81" i="1" s="1"/>
  <c r="G69" i="1"/>
  <c r="Q138" i="1"/>
  <c r="L43" i="4"/>
  <c r="E151" i="1"/>
  <c r="Q151" i="1" s="1"/>
  <c r="E62" i="1" l="1"/>
  <c r="H62" i="1"/>
  <c r="K60" i="1"/>
  <c r="N60" i="1" s="1"/>
  <c r="G62" i="1"/>
  <c r="F62" i="1"/>
  <c r="E156" i="1"/>
  <c r="E158" i="1" s="1"/>
  <c r="E67" i="1" s="1"/>
  <c r="E69" i="1" s="1"/>
  <c r="J164" i="1"/>
  <c r="J76" i="1"/>
  <c r="J83" i="1" s="1"/>
  <c r="I12" i="12"/>
  <c r="I39" i="12" s="1"/>
  <c r="G12" i="12"/>
  <c r="G39" i="12" s="1"/>
  <c r="H76" i="1"/>
  <c r="H83" i="1" s="1"/>
  <c r="H164" i="1"/>
  <c r="E12" i="12"/>
  <c r="E39" i="12" s="1"/>
  <c r="F164" i="1"/>
  <c r="F76" i="1"/>
  <c r="F83" i="1" s="1"/>
  <c r="L164" i="1"/>
  <c r="K12" i="12"/>
  <c r="K39" i="12" s="1"/>
  <c r="L76" i="1"/>
  <c r="L83" i="1" s="1"/>
  <c r="I76" i="1"/>
  <c r="I83" i="1" s="1"/>
  <c r="H12" i="12"/>
  <c r="H39" i="12" s="1"/>
  <c r="I164" i="1"/>
  <c r="F12" i="12"/>
  <c r="F39" i="12" s="1"/>
  <c r="G164" i="1"/>
  <c r="G76" i="1"/>
  <c r="G83" i="1" s="1"/>
  <c r="N62" i="1" l="1"/>
  <c r="K74" i="1"/>
  <c r="K81" i="1" s="1"/>
  <c r="G166" i="1"/>
  <c r="G167" i="1" s="1"/>
  <c r="G165" i="1"/>
  <c r="G162" i="1"/>
  <c r="G163" i="1" s="1"/>
  <c r="F14" i="12"/>
  <c r="F41" i="12" s="1"/>
  <c r="I166" i="1"/>
  <c r="I167" i="1" s="1"/>
  <c r="I165" i="1"/>
  <c r="L162" i="1"/>
  <c r="L163" i="1" s="1"/>
  <c r="K14" i="12"/>
  <c r="K41" i="12" s="1"/>
  <c r="H166" i="1"/>
  <c r="H167" i="1" s="1"/>
  <c r="H165" i="1"/>
  <c r="G14" i="12"/>
  <c r="G41" i="12" s="1"/>
  <c r="H162" i="1"/>
  <c r="H163" i="1" s="1"/>
  <c r="E14" i="12"/>
  <c r="E41" i="12" s="1"/>
  <c r="F162" i="1"/>
  <c r="F163" i="1" s="1"/>
  <c r="F165" i="1"/>
  <c r="F166" i="1"/>
  <c r="F167" i="1" s="1"/>
  <c r="I14" i="12"/>
  <c r="I41" i="12" s="1"/>
  <c r="J162" i="1"/>
  <c r="J163" i="1" s="1"/>
  <c r="N69" i="1"/>
  <c r="E74" i="1"/>
  <c r="E81" i="1" s="1"/>
  <c r="C81" i="1" s="1"/>
  <c r="L78" i="1" s="1"/>
  <c r="I162" i="1"/>
  <c r="I163" i="1" s="1"/>
  <c r="H14" i="12"/>
  <c r="H41" i="12" s="1"/>
  <c r="L166" i="1"/>
  <c r="L167" i="1" s="1"/>
  <c r="L165" i="1"/>
  <c r="J166" i="1"/>
  <c r="J167" i="1" s="1"/>
  <c r="J165" i="1"/>
  <c r="N67" i="1"/>
  <c r="K76" i="1" l="1"/>
  <c r="K83" i="1" s="1"/>
  <c r="J12" i="12"/>
  <c r="J39" i="12" s="1"/>
  <c r="K164" i="1"/>
  <c r="K165" i="1" s="1"/>
  <c r="E78" i="1"/>
  <c r="B81" i="1"/>
  <c r="D12" i="12"/>
  <c r="N81" i="1"/>
  <c r="E76" i="1"/>
  <c r="E83" i="1" s="1"/>
  <c r="N74" i="1"/>
  <c r="M12" i="12" s="1"/>
  <c r="M68" i="12" s="1"/>
  <c r="E164" i="1"/>
  <c r="K166" i="1" l="1"/>
  <c r="K167" i="1" s="1"/>
  <c r="K162" i="1"/>
  <c r="K163" i="1" s="1"/>
  <c r="J14" i="12"/>
  <c r="J41" i="12" s="1"/>
  <c r="B83" i="1"/>
  <c r="C83" i="1"/>
  <c r="E162" i="1"/>
  <c r="E163" i="1" s="1"/>
  <c r="N83" i="1"/>
  <c r="D14" i="12"/>
  <c r="D41" i="12" s="1"/>
  <c r="N76" i="1"/>
  <c r="M14" i="12" s="1"/>
  <c r="M70" i="12" s="1"/>
  <c r="E165" i="1"/>
  <c r="Q164" i="1" s="1"/>
  <c r="Q165" i="1" s="1"/>
  <c r="E166" i="1"/>
  <c r="E167" i="1" s="1"/>
  <c r="D39" i="12"/>
  <c r="M39" i="12" s="1"/>
  <c r="M48" i="12" s="1"/>
  <c r="D43" i="12"/>
  <c r="D46" i="12"/>
  <c r="Q162" i="1" l="1"/>
  <c r="Q163" i="1" s="1"/>
  <c r="M41" i="12"/>
  <c r="M50" i="12" s="1"/>
  <c r="Q167" i="1"/>
</calcChain>
</file>

<file path=xl/comments1.xml><?xml version="1.0" encoding="utf-8"?>
<comments xmlns="http://schemas.openxmlformats.org/spreadsheetml/2006/main">
  <authors>
    <author>w-passian</author>
  </authors>
  <commentList>
    <comment ref="T3" authorId="0" shapeId="0">
      <text>
        <r>
          <rPr>
            <b/>
            <sz val="12"/>
            <color indexed="81"/>
            <rFont val="Arial"/>
            <family val="2"/>
          </rPr>
          <t>Terzband-Eingabe</t>
        </r>
        <r>
          <rPr>
            <sz val="12"/>
            <color indexed="81"/>
            <rFont val="Arial"/>
            <family val="2"/>
          </rPr>
          <t xml:space="preserve">
 Eingabe gem. Auswahl 
[LW] oder [LP], 
bzw. 
dB oder dB(A):
aus KSD-Berechnung</t>
        </r>
      </text>
    </comment>
    <comment ref="AA60" authorId="0" shapeId="0">
      <text>
        <r>
          <rPr>
            <b/>
            <sz val="20"/>
            <color indexed="81"/>
            <rFont val="Arial"/>
            <family val="2"/>
          </rPr>
          <t>←</t>
        </r>
        <r>
          <rPr>
            <b/>
            <sz val="12"/>
            <color indexed="81"/>
            <rFont val="Arial"/>
            <family val="2"/>
          </rPr>
          <t xml:space="preserve">
Oktavbandpegel aus 
Terzbandpegel-Addition  
der Zellen (R60:Y60) 
in Zellen (D30:K30) übertragen.</t>
        </r>
        <r>
          <rPr>
            <sz val="12"/>
            <color indexed="81"/>
            <rFont val="Arial"/>
            <family val="2"/>
          </rPr>
          <t xml:space="preserve">
</t>
        </r>
        <r>
          <rPr>
            <b/>
            <sz val="20"/>
            <color indexed="81"/>
            <rFont val="Arial"/>
            <family val="2"/>
          </rPr>
          <t>←</t>
        </r>
      </text>
    </comment>
  </commentList>
</comments>
</file>

<file path=xl/sharedStrings.xml><?xml version="1.0" encoding="utf-8"?>
<sst xmlns="http://schemas.openxmlformats.org/spreadsheetml/2006/main" count="2988" uniqueCount="1115">
  <si>
    <t>Spaltbreite</t>
  </si>
  <si>
    <t>dB</t>
  </si>
  <si>
    <t>dB(A)</t>
  </si>
  <si>
    <t>eff. Spaltgeschwind.</t>
  </si>
  <si>
    <t>Strömungsrauschen :</t>
  </si>
  <si>
    <t>Gesamtdämpfung</t>
  </si>
  <si>
    <t>Oktav-Schallpegel der zu dämpfenden Schallquelle :</t>
  </si>
  <si>
    <t>bewerteter Emissionspegel</t>
  </si>
  <si>
    <t>unbewerteter Emissionspegel</t>
  </si>
  <si>
    <t>Aus dem Eingabebereich</t>
  </si>
  <si>
    <t>( Tabelle nach Trox )</t>
  </si>
  <si>
    <t>Spaltgeschwindigkeit</t>
  </si>
  <si>
    <t>Suchkriterienbereich</t>
  </si>
  <si>
    <t xml:space="preserve">Vergleichswert </t>
  </si>
  <si>
    <t>Zielbereich</t>
  </si>
  <si>
    <t>( Tabellenwert )</t>
  </si>
  <si>
    <t>Druckverlust</t>
  </si>
  <si>
    <t>Schallquellenaddition</t>
  </si>
  <si>
    <t>1. Schallquelle</t>
  </si>
  <si>
    <t>2. Schallquelle</t>
  </si>
  <si>
    <t>1)</t>
  </si>
  <si>
    <t>2)</t>
  </si>
  <si>
    <t>Spalt</t>
  </si>
  <si>
    <t xml:space="preserve">Spaltbreite : </t>
  </si>
  <si>
    <t>Kulissentype</t>
  </si>
  <si>
    <t>Länge</t>
  </si>
  <si>
    <t>Schalldruckpegel</t>
  </si>
  <si>
    <r>
      <t>Schall - Austrittspegel :</t>
    </r>
    <r>
      <rPr>
        <sz val="8"/>
        <rFont val="Arial"/>
        <family val="2"/>
      </rPr>
      <t xml:space="preserve">    </t>
    </r>
    <r>
      <rPr>
        <sz val="9"/>
        <rFont val="Arial"/>
        <family val="2"/>
      </rPr>
      <t>( = Schall-Restpegel + Strömungsrauschen )</t>
    </r>
  </si>
  <si>
    <t>bewerteter Schalldruckpegel</t>
  </si>
  <si>
    <t>Schallleistungspegel</t>
  </si>
  <si>
    <t>bewerteter Schallleistungspegel</t>
  </si>
  <si>
    <t xml:space="preserve"> Kanalquerschnitt</t>
  </si>
  <si>
    <t xml:space="preserve">  : Listenbereich</t>
  </si>
  <si>
    <t>Basis : Daten der Messung durch die</t>
  </si>
  <si>
    <t>Uni-Linz ( 1997-1998 )</t>
  </si>
  <si>
    <t xml:space="preserve">   : Ausgabebereich 1</t>
  </si>
  <si>
    <t xml:space="preserve">   : Ausgabebereich 2</t>
  </si>
  <si>
    <t xml:space="preserve">  : Kriterienbereich 3</t>
  </si>
  <si>
    <t xml:space="preserve">   : Ausgabebereich 3</t>
  </si>
  <si>
    <t xml:space="preserve">  : Werte aus dem Eingabeblatt ( Eingabewert ) </t>
  </si>
  <si>
    <t xml:space="preserve">  : Kriterienbereich 1</t>
  </si>
  <si>
    <t xml:space="preserve">  : Kriterienbereich 2</t>
  </si>
  <si>
    <t>( vom Eingabeblatt ) auf Tabellen-Sprung abgerundet ( Spalte und Länge )</t>
  </si>
  <si>
    <t xml:space="preserve">  : größere Spaltbreite, bei größerer Länge</t>
  </si>
  <si>
    <t xml:space="preserve">  : kleine Spaltbreite, bei größerer Länge</t>
  </si>
  <si>
    <t xml:space="preserve">  : größere Spaltbreite, bei kleinerer Länge</t>
  </si>
  <si>
    <t xml:space="preserve">  : Kriterienbereich 4</t>
  </si>
  <si>
    <t xml:space="preserve">   : Ausgabebereich 4</t>
  </si>
  <si>
    <t xml:space="preserve">  : Mittelwert 1</t>
  </si>
  <si>
    <t xml:space="preserve">  : Mittelwert 2</t>
  </si>
  <si>
    <t xml:space="preserve">  : Ausgabewert</t>
  </si>
  <si>
    <t>Kulissenlänge</t>
  </si>
  <si>
    <t xml:space="preserve">effektive Spaltgeschwindigkeit : </t>
  </si>
  <si>
    <t xml:space="preserve">Kulissentype : </t>
  </si>
  <si>
    <t>aus dem Eingabebereich :</t>
  </si>
  <si>
    <t>Kulissenlänge :</t>
  </si>
  <si>
    <t>Druckverlust ( bei 10 m/s )</t>
  </si>
  <si>
    <t>Ausgabebebereich :</t>
  </si>
  <si>
    <t>Kriterienbereich :</t>
  </si>
  <si>
    <t>mm</t>
  </si>
  <si>
    <t>Pa</t>
  </si>
  <si>
    <t>L 1)</t>
  </si>
  <si>
    <t>L 2)</t>
  </si>
  <si>
    <t>L 1)+2)</t>
  </si>
  <si>
    <t>Schallquelle 1) + 2)</t>
  </si>
  <si>
    <t>Kulissenbreite :</t>
  </si>
  <si>
    <t>Spaltbreite :</t>
  </si>
  <si>
    <t>Luftmenge :</t>
  </si>
  <si>
    <t>Kanalquerschnitt :</t>
  </si>
  <si>
    <t>Dichte :</t>
  </si>
  <si>
    <t>Druckverlust in Kulissenschalldämpfern ( nach EN ISO 14163 )</t>
  </si>
  <si>
    <t>Anströmgeschwindigkeit :</t>
  </si>
  <si>
    <t>Werte aus/für Eingabeblatt :</t>
  </si>
  <si>
    <t>alternative Luftdichte :</t>
  </si>
  <si>
    <t>Eingabemöglichkeit für</t>
  </si>
  <si>
    <t>grüner Bereich : korr. Werte für SDK100 mit TDP mit Raumgewicht 35 kg/m3</t>
  </si>
  <si>
    <t>A. Fragner - 4.11.2008</t>
  </si>
  <si>
    <t>Terzband-
pegel</t>
  </si>
  <si>
    <t>Summe</t>
  </si>
  <si>
    <t>Oktavband-Schallleistungspegel</t>
  </si>
  <si>
    <t>A-Mind</t>
  </si>
  <si>
    <t>Lw</t>
  </si>
  <si>
    <t>Werte - bezogen auf tatsächlichen Kanalquerschnitt</t>
  </si>
  <si>
    <r>
      <t xml:space="preserve">Tabellenwerte - bezogen auf 1 m² </t>
    </r>
    <r>
      <rPr>
        <sz val="10"/>
        <rFont val="Futura Bk BT"/>
      </rPr>
      <t>(Tabelle Trox)</t>
    </r>
  </si>
  <si>
    <t>Lwa</t>
  </si>
  <si>
    <r>
      <t>L</t>
    </r>
    <r>
      <rPr>
        <b/>
        <vertAlign val="subscript"/>
        <sz val="10"/>
        <rFont val="Futura Bk BT"/>
      </rPr>
      <t>P</t>
    </r>
    <r>
      <rPr>
        <b/>
        <sz val="10"/>
        <rFont val="Futura Bk BT"/>
      </rPr>
      <t xml:space="preserve"> = L</t>
    </r>
    <r>
      <rPr>
        <b/>
        <vertAlign val="subscript"/>
        <sz val="10"/>
        <rFont val="Futura Bk BT"/>
      </rPr>
      <t>W</t>
    </r>
    <r>
      <rPr>
        <b/>
        <sz val="10"/>
        <rFont val="Futura Bk BT"/>
      </rPr>
      <t xml:space="preserve"> (weil A = 1 m²)</t>
    </r>
  </si>
  <si>
    <r>
      <t>L</t>
    </r>
    <r>
      <rPr>
        <b/>
        <vertAlign val="subscript"/>
        <sz val="10"/>
        <rFont val="Futura Bk BT"/>
      </rPr>
      <t>PA</t>
    </r>
    <r>
      <rPr>
        <b/>
        <sz val="10"/>
        <rFont val="Futura Bk BT"/>
      </rPr>
      <t xml:space="preserve"> = L</t>
    </r>
    <r>
      <rPr>
        <b/>
        <vertAlign val="subscript"/>
        <sz val="10"/>
        <rFont val="Futura Bk BT"/>
      </rPr>
      <t>WA</t>
    </r>
    <r>
      <rPr>
        <b/>
        <sz val="10"/>
        <rFont val="Futura Bk BT"/>
      </rPr>
      <t xml:space="preserve"> (weil A = 1 m²)</t>
    </r>
  </si>
  <si>
    <t>SDK</t>
  </si>
  <si>
    <t>Volumenstrom:</t>
  </si>
  <si>
    <t>Kulissenausführung:</t>
  </si>
  <si>
    <t>Kulissenbreite:</t>
  </si>
  <si>
    <t>Spaltbreite:</t>
  </si>
  <si>
    <t>Strömungsrauschen:</t>
  </si>
  <si>
    <t xml:space="preserve">Anlage: </t>
  </si>
  <si>
    <t xml:space="preserve">Projekt: </t>
  </si>
  <si>
    <t>Einfügungsdämpfung:</t>
  </si>
  <si>
    <t xml:space="preserve">Kunde: </t>
  </si>
  <si>
    <t>Emissionsschallpegel der zu dämpfenden Schallquelle:</t>
  </si>
  <si>
    <t>Bei Eingabe eines bewerteten Emisssionschallpegels :</t>
  </si>
  <si>
    <t xml:space="preserve"> Schalldämpfer - Breite:</t>
  </si>
  <si>
    <t>DE</t>
  </si>
  <si>
    <t>Bei Eingabe eines unbewerteten Emissionschallpegels :</t>
  </si>
  <si>
    <t>: unbewerteter Schallpegel der Schallquelle (Wurzel)</t>
  </si>
  <si>
    <t>: A-bewerteter Schallpegel der Schallquelle (+)</t>
  </si>
  <si>
    <t>: A-bewerteter Schallpegel der Schallquelle (-)</t>
  </si>
  <si>
    <t>Strömungsrauschen</t>
  </si>
  <si>
    <t>Kontrolle</t>
  </si>
  <si>
    <t>Gesamtgewicht:</t>
  </si>
  <si>
    <t>1.</t>
  </si>
  <si>
    <t>2.</t>
  </si>
  <si>
    <t>3.</t>
  </si>
  <si>
    <t>4.</t>
  </si>
  <si>
    <t>5.</t>
  </si>
  <si>
    <t>6.</t>
  </si>
  <si>
    <t>7.</t>
  </si>
  <si>
    <t>8.</t>
  </si>
  <si>
    <t>Oktavmittenfrequenzen:</t>
  </si>
  <si>
    <t>9.</t>
  </si>
  <si>
    <t>11.</t>
  </si>
  <si>
    <t>12.</t>
  </si>
  <si>
    <t>13.</t>
  </si>
  <si>
    <t>14.</t>
  </si>
  <si>
    <r>
      <t>Schall - Restpegel:</t>
    </r>
    <r>
      <rPr>
        <sz val="11"/>
        <color indexed="8"/>
        <rFont val="Arial"/>
        <family val="2"/>
      </rPr>
      <t xml:space="preserve">  </t>
    </r>
  </si>
  <si>
    <t xml:space="preserve">10.  </t>
  </si>
  <si>
    <t>15.</t>
  </si>
  <si>
    <t>16.</t>
  </si>
  <si>
    <t>po - 15.05.2015</t>
  </si>
  <si>
    <t>gelber Bereich : Werte den neuen Kulissenbreiten und Kulissenlängen angeglichen</t>
  </si>
  <si>
    <t>S  C  H  A  L  L  D  Ä  M  P  F  E  R  B  E  R  E  C  H  N  U  N  G</t>
  </si>
  <si>
    <t>gr.Seite</t>
  </si>
  <si>
    <t>ND</t>
  </si>
  <si>
    <t>160-750:</t>
  </si>
  <si>
    <t>751-1400:</t>
  </si>
  <si>
    <t>1401-4000:</t>
  </si>
  <si>
    <t>Breite  x  Höhe</t>
  </si>
  <si>
    <t>HD1</t>
  </si>
  <si>
    <t>160-400:</t>
  </si>
  <si>
    <t>401-1000:</t>
  </si>
  <si>
    <t>1001-2000:</t>
  </si>
  <si>
    <t>2001-4000:</t>
  </si>
  <si>
    <t>Kanallänge</t>
  </si>
  <si>
    <t>HD2</t>
  </si>
  <si>
    <t>401-750:</t>
  </si>
  <si>
    <t>751-1000:</t>
  </si>
  <si>
    <t>1001-4000:</t>
  </si>
  <si>
    <t>Kanal :</t>
  </si>
  <si>
    <t>Blech :</t>
  </si>
  <si>
    <t>Gewicht / m² :</t>
  </si>
  <si>
    <t>Gewicht Kanal :</t>
  </si>
  <si>
    <t>Profil :</t>
  </si>
  <si>
    <t>P20 / lfm.</t>
  </si>
  <si>
    <t>160-1000:</t>
  </si>
  <si>
    <t>1001-2400:</t>
  </si>
  <si>
    <t>2401-4000</t>
  </si>
  <si>
    <t>Profil Gesamtlänge :</t>
  </si>
  <si>
    <t>P30 / lfm.</t>
  </si>
  <si>
    <t>Profil Gewicht :</t>
  </si>
  <si>
    <t>P40 / lfm.</t>
  </si>
  <si>
    <t>1401-4000</t>
  </si>
  <si>
    <t>Ecken Stück :</t>
  </si>
  <si>
    <t>Ecke P20 / Stk.</t>
  </si>
  <si>
    <t>Ecken Gewicht :</t>
  </si>
  <si>
    <t>Ecke P30 / Stk.</t>
  </si>
  <si>
    <t>Ecke P40 / Stk.</t>
  </si>
  <si>
    <t>Gewicht Flansche :</t>
  </si>
  <si>
    <t>Kulissenrahmen:</t>
  </si>
  <si>
    <t>Rahmenfläche :</t>
  </si>
  <si>
    <t>Rahmenblech:</t>
  </si>
  <si>
    <t>Kulissenanzahl :</t>
  </si>
  <si>
    <t>L Kulisse-A :</t>
  </si>
  <si>
    <t>L Kulisse-B :</t>
  </si>
  <si>
    <t>H Kulisse-A :</t>
  </si>
  <si>
    <t>H Kulisse-B :</t>
  </si>
  <si>
    <t>H Kulisse-C :</t>
  </si>
  <si>
    <t>H Kulisse-D :</t>
  </si>
  <si>
    <t>Gewicht K-Rahmen :</t>
  </si>
  <si>
    <t>Kulissen :</t>
  </si>
  <si>
    <t>pro Kulissenzeile :</t>
  </si>
  <si>
    <t>200mm</t>
  </si>
  <si>
    <t>300mm</t>
  </si>
  <si>
    <t>Gesamtlänge Kulisse :</t>
  </si>
  <si>
    <t>Gesamthöhe Kulisse :</t>
  </si>
  <si>
    <t>Gewicht Kulissen :</t>
  </si>
  <si>
    <t>Lochblech:</t>
  </si>
  <si>
    <t>Fläche pro Kulissenzeile:</t>
  </si>
  <si>
    <t>Kulissenanzahl:</t>
  </si>
  <si>
    <t>Gewicht Lochblech 5-8:</t>
  </si>
  <si>
    <t>Gewicht Lochbleche:</t>
  </si>
  <si>
    <t>Gewicht Kammerbleche:</t>
  </si>
  <si>
    <t>HD 1</t>
  </si>
  <si>
    <t>HD 2</t>
  </si>
  <si>
    <t>Kammerblech:</t>
  </si>
  <si>
    <t>Kanalgehäuse:</t>
  </si>
  <si>
    <t>0,50mm</t>
  </si>
  <si>
    <t>Gesamtsumme</t>
  </si>
  <si>
    <t>effektive Spaltfläche:</t>
  </si>
  <si>
    <t>effektive Spaltgeschwindigkeit:</t>
  </si>
  <si>
    <t>Lüftungsleitungsquerschnitt:</t>
  </si>
  <si>
    <t>Anströmgeschwindigkeit:</t>
  </si>
  <si>
    <t>aktive Kulissenlänge:</t>
  </si>
  <si>
    <t>Schallleistung / -druck:</t>
  </si>
  <si>
    <t xml:space="preserve">  unbewertet / A-bewertet:</t>
  </si>
  <si>
    <t>Zeta-1 :</t>
  </si>
  <si>
    <t>Zeta-2 :</t>
  </si>
  <si>
    <t>KSD:</t>
  </si>
  <si>
    <t>KSD-L:</t>
  </si>
  <si>
    <t>Zeta-s :</t>
  </si>
  <si>
    <t>Zeta-f :</t>
  </si>
  <si>
    <t>Druckverlust :</t>
  </si>
  <si>
    <r>
      <rPr>
        <b/>
        <sz val="11"/>
        <rFont val="Arial"/>
        <family val="2"/>
      </rPr>
      <t xml:space="preserve"> Eingabe </t>
    </r>
    <r>
      <rPr>
        <b/>
        <sz val="11"/>
        <color indexed="12"/>
        <rFont val="Arial"/>
        <family val="2"/>
      </rPr>
      <t>/ Auswahl</t>
    </r>
  </si>
  <si>
    <t>Ergebnisse</t>
  </si>
  <si>
    <t>Schallleistung</t>
  </si>
  <si>
    <t>Schalldruck</t>
  </si>
  <si>
    <t>Lp</t>
  </si>
  <si>
    <t>Lpa</t>
  </si>
  <si>
    <t>LW oder LP in dB</t>
  </si>
  <si>
    <t>LW oder LP in dB(A)</t>
  </si>
  <si>
    <t>dB oder dB(A)</t>
  </si>
  <si>
    <t>LWA</t>
  </si>
  <si>
    <t>LW</t>
  </si>
  <si>
    <t>LP</t>
  </si>
  <si>
    <t>LPA</t>
  </si>
  <si>
    <t>1/1 Kugel</t>
  </si>
  <si>
    <t>1/2 Kugel</t>
  </si>
  <si>
    <t>1/4 Kugel</t>
  </si>
  <si>
    <t>1/8 Kugel</t>
  </si>
  <si>
    <t>Fläche Freifeld:</t>
  </si>
  <si>
    <t>Abstand "x" vom Auslass / Eintritt:</t>
  </si>
  <si>
    <t xml:space="preserve"> (Schallpegel nach dem Schalldämpfer unter Brücksichtigung des Strömungsrauschens)</t>
  </si>
  <si>
    <t>Luftdurchlass:</t>
  </si>
  <si>
    <t>Berechnung der Immission im Freien:</t>
  </si>
  <si>
    <t>Berechnung der Schallpegelverteilung im Raum:</t>
  </si>
  <si>
    <t>Raumbreite:</t>
  </si>
  <si>
    <t>Raumlänge:</t>
  </si>
  <si>
    <t>Raumhöhe:</t>
  </si>
  <si>
    <t>wobei:</t>
  </si>
  <si>
    <t>Richtfaktor [Q]:</t>
  </si>
  <si>
    <t>Lage des Auslasses im Raum, wobei:</t>
  </si>
  <si>
    <t xml:space="preserve"> = in Raummitte</t>
  </si>
  <si>
    <t xml:space="preserve"> = auf Fussboden od. Wandmitte</t>
  </si>
  <si>
    <t xml:space="preserve"> = in Raumkante</t>
  </si>
  <si>
    <t xml:space="preserve"> = in Raumecke</t>
  </si>
  <si>
    <t xml:space="preserve"> = Küche</t>
  </si>
  <si>
    <t xml:space="preserve"> = Restaurant</t>
  </si>
  <si>
    <t xml:space="preserve"> = Schule</t>
  </si>
  <si>
    <t xml:space="preserve"> = Theater</t>
  </si>
  <si>
    <t xml:space="preserve"> = Büro</t>
  </si>
  <si>
    <t xml:space="preserve"> = Kaufhaus</t>
  </si>
  <si>
    <t xml:space="preserve"> = Studio</t>
  </si>
  <si>
    <t>Nachhallzeit [T]:</t>
  </si>
  <si>
    <t>alfa</t>
  </si>
  <si>
    <t>T</t>
  </si>
  <si>
    <t xml:space="preserve"> = Produktion</t>
  </si>
  <si>
    <r>
      <t>Hallradius [r</t>
    </r>
    <r>
      <rPr>
        <b/>
        <vertAlign val="subscript"/>
        <sz val="11"/>
        <color indexed="8"/>
        <rFont val="Arial"/>
        <family val="2"/>
      </rPr>
      <t>H</t>
    </r>
    <r>
      <rPr>
        <b/>
        <sz val="11"/>
        <color indexed="8"/>
        <rFont val="Arial"/>
        <family val="2"/>
      </rPr>
      <t>]:</t>
    </r>
  </si>
  <si>
    <t>Schalldruckpegel im Raum:</t>
  </si>
  <si>
    <t>äqu. Schallabsorbtionsfläche [A]:</t>
  </si>
  <si>
    <t>Schalldruckpegel am Immissionspunkt in Abstand "x":</t>
  </si>
  <si>
    <t xml:space="preserve">S  C  H  A  L  L  I M M I S S I O N </t>
  </si>
  <si>
    <t>1a.</t>
  </si>
  <si>
    <t>1b.</t>
  </si>
  <si>
    <t>Ausbreitungsgeometrie / Einschnürung:</t>
  </si>
  <si>
    <t>flächenförmige Betrachtung der Schallquelle wenn x &lt; Luftdurchlass, ist berücksichtigt</t>
  </si>
  <si>
    <t>Linien</t>
  </si>
  <si>
    <t>punkt</t>
  </si>
  <si>
    <t>je verdopplung</t>
  </si>
  <si>
    <t>m²</t>
  </si>
  <si>
    <t>m</t>
  </si>
  <si>
    <t>v</t>
  </si>
  <si>
    <t>Schallleistungspegel des Luftdurchlasses  (Wetterschutzgitter, Deflektor,…aus Katalog(en))</t>
  </si>
  <si>
    <t>Ein- und Ausströmung</t>
  </si>
  <si>
    <t>Schalldruckpegel im Abstand "x" vom Auslass / Eintritt:</t>
  </si>
  <si>
    <t>reine Freifeldausbreitung</t>
  </si>
  <si>
    <t>Sverweis</t>
  </si>
  <si>
    <t>Für</t>
  </si>
  <si>
    <t>Spaltenindex 1</t>
  </si>
  <si>
    <t>Matrix_SDK</t>
  </si>
  <si>
    <t>Matrix_SDK_K</t>
  </si>
  <si>
    <t>Matrix_SDK_L</t>
  </si>
  <si>
    <t>Matrix_Stroemungsrauschen</t>
  </si>
  <si>
    <t>&lt;=Spaltenindex</t>
  </si>
  <si>
    <t xml:space="preserve"> [dB] od. [dB(A)]</t>
  </si>
  <si>
    <t>Dämmplatte Glasseide (50mm)</t>
  </si>
  <si>
    <t>Trittschalldämmplatte 35kg/m³</t>
  </si>
  <si>
    <t>Oktavband-
pegel</t>
  </si>
  <si>
    <t xml:space="preserve"> Schalldämpfer - Höhe:</t>
  </si>
  <si>
    <t>(Strömungsgeräusch des Schalldämpfers)</t>
  </si>
  <si>
    <t>Warengruppe</t>
  </si>
  <si>
    <t>Artikelgruppe</t>
  </si>
  <si>
    <t>Artikel</t>
  </si>
  <si>
    <t>Name</t>
  </si>
  <si>
    <t>Netto</t>
  </si>
  <si>
    <t>Rabatt 1</t>
  </si>
  <si>
    <t>Rabatt 2</t>
  </si>
  <si>
    <t>Preis</t>
  </si>
  <si>
    <t>Max möglicher Zusatzrabatt auf -66%</t>
  </si>
  <si>
    <t>WG07</t>
  </si>
  <si>
    <t>Kanalschalldämpfer</t>
  </si>
  <si>
    <t>Kulissenschalldämpfer KSD100-1-130-200x300x750</t>
  </si>
  <si>
    <t>Kulissenschalldämpfer KSD100-1-130-200x300x1000</t>
  </si>
  <si>
    <t>Kulissenschalldämpfer KSD100-1-130-200x300x1250</t>
  </si>
  <si>
    <t>Kulissenschalldämpfer KSD100-1-130-200x300x1500</t>
  </si>
  <si>
    <t>Kulissenschalldämpfer KSD100-1-130-200x300x1750</t>
  </si>
  <si>
    <t>Kulissenschalldämpfer KSD100-1-130-200x300x2000</t>
  </si>
  <si>
    <t>Kulissenschalldämpfer KSD100-1-130-200x450x750</t>
  </si>
  <si>
    <t>Kulissenschalldämpfer KSD100-1-130-200x450x1000</t>
  </si>
  <si>
    <t>Kulissenschalldämpfer KSD100-1-130-200x450x1250</t>
  </si>
  <si>
    <t>Kulissenschalldämpfer KSD100-1-130-200x450x1500</t>
  </si>
  <si>
    <t>Kulissenschalldämpfer KSD100-1-130-200x450x1750</t>
  </si>
  <si>
    <t>Kulissenschalldämpfer KSD100-1-130-200x450x2000</t>
  </si>
  <si>
    <t>Kulissenschalldämpfer KSD100-1-130-200x600x750</t>
  </si>
  <si>
    <t>Kulissenschalldämpfer KSD100-1-130-200x600x1000</t>
  </si>
  <si>
    <t>Kulissenschalldämpfer KSD100-1-130-200x600x1250</t>
  </si>
  <si>
    <t>Kulissenschalldämpfer KSD100-1-130-200x600x1500</t>
  </si>
  <si>
    <t>Kulissenschalldämpfer KSD100-1-130-200x600x1750</t>
  </si>
  <si>
    <t>Kulissenschalldämpfer KSD100-1-130-200x600x2000</t>
  </si>
  <si>
    <t>Kulissenschalldämpfer KSD100-1-130-200-900x750</t>
  </si>
  <si>
    <t>Kulissenschalldämpfer KSD100-1-130-200x900x1000</t>
  </si>
  <si>
    <t>Kulissenschalldämpfer KSD100-1-130-200x900x1250</t>
  </si>
  <si>
    <t>Kulissenschalldämpfer KSD100-1-130-200x900x1500</t>
  </si>
  <si>
    <t>Kulissenschalldämpfer KSD100-1-130-200x900x1750</t>
  </si>
  <si>
    <t>Kulissenschalldämpfer KSD100-1-130-200x900x2000</t>
  </si>
  <si>
    <t>Kulissenschalldämpfer KSD100-2-260-400x300x750</t>
  </si>
  <si>
    <t>Kulissenschalldämpfer KSD100-2-260-400x300x1000</t>
  </si>
  <si>
    <t>Kulissenschalldämpfer KSD100-2-260-400x300x1250</t>
  </si>
  <si>
    <t>Kulissenschalldämpfer KSD100-2-260-400x300x1500</t>
  </si>
  <si>
    <t>Kulissenschalldämpfer KSD100-2-260-400x300x1750</t>
  </si>
  <si>
    <t>Kulissenschalldämpfer KSD100-2-260-400x300x2000</t>
  </si>
  <si>
    <t>Kulissenschalldämpfer KSD100-2-260-400x450x750</t>
  </si>
  <si>
    <t>Kulissenschalldämpfer KSD100-2-260-400x450x1000</t>
  </si>
  <si>
    <t>Kulissenschalldämpfer KSD100-2-260-400x450x1250</t>
  </si>
  <si>
    <t>Kulissenschalldämpfer KSD100-2-260-400x450x1500</t>
  </si>
  <si>
    <t>Kulissenschalldämpfer KSD100-2-260-400x450x1750</t>
  </si>
  <si>
    <t>Kulissenschalldämpfer KSD100-2-260-400x450x2000</t>
  </si>
  <si>
    <t>Kulissenschalldämpfer KSD100-2-260-400x600x750</t>
  </si>
  <si>
    <t>Kulissenschalldämpfer KSD100-2-260-400x600x1000</t>
  </si>
  <si>
    <t>Kulissenschalldämpfer KSD100-2-260-400x600x1250</t>
  </si>
  <si>
    <t>Kulissenschalldämpfer KSD100-2-260-400x600x1500</t>
  </si>
  <si>
    <t>Kulissenschalldämpfer KSD100-2-260-400x600x1750</t>
  </si>
  <si>
    <t>Kulissenschalldämpfer KSD100-2-260-400x600x2000</t>
  </si>
  <si>
    <t>Kulissenschalldämpfer KSD100-2-260-400x900x750</t>
  </si>
  <si>
    <t>Kulissenschalldämpfer KSD100-2-260-400x900x1000</t>
  </si>
  <si>
    <t>Kulissenschalldämpfer KSD100-2-260-400x900x1250</t>
  </si>
  <si>
    <t>Kulissenschalldämpfer KSD100-2-260-400x900x1500</t>
  </si>
  <si>
    <t>Kulissenschalldämpfer KSD100-2-260-400x900x1750</t>
  </si>
  <si>
    <t>Kulissenschalldämpfer KSD100-2-260-400x900x2000</t>
  </si>
  <si>
    <t>Kulissenschalldämpfer KSD100-3-390-600x300x750</t>
  </si>
  <si>
    <t>Kulissenschalldämpfer KSD100-3-390-600x300x1000</t>
  </si>
  <si>
    <t>Kulissenschalldämpfer KSD100-3-390-600x300x1250</t>
  </si>
  <si>
    <t>Kulissenschalldämpfer KSD100-3-390-600x300x1500</t>
  </si>
  <si>
    <t>Kulissenschalldämpfer KSD100-3-390-600x300x1750</t>
  </si>
  <si>
    <t>Kulissenschalldämpfer KSD100-3-390-600x300x2000</t>
  </si>
  <si>
    <t>Kulissenschalldämpfer KSD100-3-390-600x450x750</t>
  </si>
  <si>
    <t>Kulissenschalldämpfer KSD100-3-390-600x450x1000</t>
  </si>
  <si>
    <t>Kulissenschalldämpfer KSD100-3-390-600x450x1250</t>
  </si>
  <si>
    <t>Kulissenschalldämpfer KSD100-3-390-600x450x1500</t>
  </si>
  <si>
    <t>Kulissenschalldämpfer KSD100-3-390-600x450x1750</t>
  </si>
  <si>
    <t>Kulissenschalldämpfer KSD100-3-390-600x450x2000</t>
  </si>
  <si>
    <t>Kulissenschalldämpfer KSD100-3-390-600x600x750</t>
  </si>
  <si>
    <t>Kulissenschalldämpfer KSD100-3-390-600x600x1000</t>
  </si>
  <si>
    <t>Kulissenschalldämpfer KSD100-3-390-600x600x1250</t>
  </si>
  <si>
    <t>Kulissenschalldämpfer KSD100-3-390-600x600x1500</t>
  </si>
  <si>
    <t>Kulissenschalldämpfer KSD100-3-390-600x600x1750</t>
  </si>
  <si>
    <t>Kulissenschalldämpfer KSD100-3-390-600x600x2000</t>
  </si>
  <si>
    <t>Kulissenschalldämpfer KSD100-3-390-600x900x750</t>
  </si>
  <si>
    <t>Kulissenschalldämpfer KSD100-3-390-600x900x1000</t>
  </si>
  <si>
    <t>Kulissenschalldämpfer KSD100-3-390-600x900x1250</t>
  </si>
  <si>
    <t>Kulissenschalldämpfer KSD100-3-390-600x900x1500</t>
  </si>
  <si>
    <t>Kulissenschalldämpfer KSD100-3-390-600x900x1750</t>
  </si>
  <si>
    <t>Kulissenschalldämpfer KSD100-3-390-600x900x2000</t>
  </si>
  <si>
    <t>Kulissenschalldämpfer KSD100-4-520-800x300x750</t>
  </si>
  <si>
    <t>Kulissenschalldämpfer KSD100-4-520-800x300x1000</t>
  </si>
  <si>
    <t>Kulissenschalldämpfer KSD100-4-520-800x300x1250</t>
  </si>
  <si>
    <t>Kulissenschalldämpfer KSD100-4-520-800x300x1500</t>
  </si>
  <si>
    <t>Kulissenschalldämpfer KSD100-4-520-800x300x1750</t>
  </si>
  <si>
    <t>Kulissenschalldämpfer KSD100-4-520-800x450x750</t>
  </si>
  <si>
    <t>Kulissenschalldämpfer KSD100-4-520-800x450x1000</t>
  </si>
  <si>
    <t>Kulissenschalldämpfer KSD100-4-520-800x450x1500</t>
  </si>
  <si>
    <t>Kulissenschalldämpfer KSD100-4-520-800x450x1750</t>
  </si>
  <si>
    <t>Kulissenschalldämpfer KSD100-4-520-800x450x2000</t>
  </si>
  <si>
    <t>Kulissenschalldämpfer KSD100-4-520-800x600x750</t>
  </si>
  <si>
    <t>Kulissenschalldämpfer KSD100-4-520-800x600x1000</t>
  </si>
  <si>
    <t>Kulissenschalldämpfer KSD100-4-520-800x600x1250</t>
  </si>
  <si>
    <t>Kulissenschalldämpfer KSD100-4-520-800x600x1500</t>
  </si>
  <si>
    <t>Kulissenschalldämpfer KSD100-4-520-800x600x1750</t>
  </si>
  <si>
    <t>Kulissenschalldämpfer KSD100-4-520-800x600x2000</t>
  </si>
  <si>
    <t>Kulissenschalldämpfer KSD100-4-520-800x900x750</t>
  </si>
  <si>
    <t>Kulissenschalldämpfer KSD100-4-520-800x900x1000</t>
  </si>
  <si>
    <t>Kulissenschalldämpfer KSD100-4-520-800x900x1250</t>
  </si>
  <si>
    <t>Kulissenschalldämpfer KSD100-4-520-800x900x1500</t>
  </si>
  <si>
    <t>Kulissenschalldämpfer KSD100-4-520-800x900x1750</t>
  </si>
  <si>
    <t>Kulissenschalldämpfer KSD100-4-520-800x900x2000</t>
  </si>
  <si>
    <t>Kulissenschalldämpfer KSD100-5-650-1000x300x750</t>
  </si>
  <si>
    <t>Kulissenschalldämpfer KSD100-5-650-1000x300x1000</t>
  </si>
  <si>
    <t>Kulissenschalldämpfer KSD100-5-650-1000x300x1250</t>
  </si>
  <si>
    <t>Kulissenschalldämpfer KSD100-5-650-1000x300x1500</t>
  </si>
  <si>
    <t>Kulissenschalldämpfer KSD100-5-650-1000x300x1750</t>
  </si>
  <si>
    <t>Kulissenschalldämpfer KSD100-5-650-1000x300x2000</t>
  </si>
  <si>
    <t>Kulissenschalldämpfer KSD100-5-650-1000x450x750</t>
  </si>
  <si>
    <t>Kulissenschalldämpfer KSD100-5-650-1000x450x1000</t>
  </si>
  <si>
    <t>Kulissenschalldämpfer KSD100-5-650-1000x450x1250</t>
  </si>
  <si>
    <t>Kulissenschalldämpfer KSD100-5-650-1000x450x1500</t>
  </si>
  <si>
    <t>Kulissenschalldämpfer KSD100-5-650-1000x450x1750</t>
  </si>
  <si>
    <t>Kulissenschalldämpfer KSD100-5-650-1000x450x2000</t>
  </si>
  <si>
    <t>Kulissenschalldämpfer KSD100-5-650-1000x600x750</t>
  </si>
  <si>
    <t>Kulissenschalldämpfer KSD100-5-650-1000x600x1000</t>
  </si>
  <si>
    <t>Kulissenschalldämpfer KSD100-5-650-1000x600x1250</t>
  </si>
  <si>
    <t>Kulissenschalldämpfer KSD100-5-650-1000x600x1500</t>
  </si>
  <si>
    <t>Kulissenschalldämpfer KSD100-5-650-1000x600x1750</t>
  </si>
  <si>
    <t>Kulissenschalldämpfer KSD100-5-650-1000x600x2000</t>
  </si>
  <si>
    <t>Kulissenschalldämpfer KSD100-5-650-1000x900x750</t>
  </si>
  <si>
    <t>Kulissenschalldämpfer KSD100-5-650-1000x900x1000</t>
  </si>
  <si>
    <t>Kulissenschalldämpfer KSD100-5-650-1000x900x1250</t>
  </si>
  <si>
    <t>Kulissenschalldämpfer KSD100-5-650-1000x900x1500</t>
  </si>
  <si>
    <t>Kulissenschalldämpfer KSD100-5-650-1000x900x1750</t>
  </si>
  <si>
    <t>Kulissenschalldämpfer KSD100-5-650-1000x900x2000</t>
  </si>
  <si>
    <t>Kulissenschalldämpfer KSD100-6-780-1200x300x750</t>
  </si>
  <si>
    <t>Kulissenschalldämpfer KSD100-6-780-1200x300x1000</t>
  </si>
  <si>
    <t>Kulissenschalldämpfer KSD100-6-780-1200x300x1250</t>
  </si>
  <si>
    <t>Kulissenschalldämpfer KSD100-6-780-1200x300x1500</t>
  </si>
  <si>
    <t>Kulissenschalldämpfer KSD100-6-780-1200x300x1750</t>
  </si>
  <si>
    <t>Kulissenschalldämpfer KSD100-6-780-1200x300x2000</t>
  </si>
  <si>
    <t>Kulissenschalldämpfer KSD100-6-780-1200x450x750</t>
  </si>
  <si>
    <t>Kulissenschalldämpfer KSD100-6-780-1200x450x1000</t>
  </si>
  <si>
    <t>Kulissenschalldämpfer KSD100-6-780-1200x450x1250</t>
  </si>
  <si>
    <t>Kulissenschalldämpfer KSD100-6-780-1200x450x1500</t>
  </si>
  <si>
    <t>Kulissenschalldämpfer KSD100-6-780-1200x450x1750</t>
  </si>
  <si>
    <t>Kulissenschalldämpfer KSD100-6-780-1200x450x2000</t>
  </si>
  <si>
    <t>Kulissenschalldämpfer KSD100-6-780-1200x600x750</t>
  </si>
  <si>
    <t>Kulissenschalldämpfer KSD100-6-780-1200x600x1000</t>
  </si>
  <si>
    <t>Kulissenschalldämpfer KSD100-6-780-1200x600x1250</t>
  </si>
  <si>
    <t>Kulissenschalldämpfer KSD100-6-780-1200x600x1500</t>
  </si>
  <si>
    <t>Kulissenschalldämpfer KSD100-6-780-1200x600x1750</t>
  </si>
  <si>
    <t>Kulissenschalldämpfer KSD100-6-780-1200x600x2000</t>
  </si>
  <si>
    <t>Kulissenschalldämpfer KSD100-6-780-1200x900x750</t>
  </si>
  <si>
    <t>Kulissenschalldämpfer KSD100-6-780-1200x900x1000</t>
  </si>
  <si>
    <t>Kulissenschalldämpfer KSD100-6-780-1200x900x1250</t>
  </si>
  <si>
    <t>Kulissenschalldämpfer KSD100-6-780-1200x900x1500</t>
  </si>
  <si>
    <t>Kulissenschalldämpfer KSD100-6-780-1200x900x1750</t>
  </si>
  <si>
    <t>Kulissenschalldämpfer KSD100-6-780-1200x900x2000</t>
  </si>
  <si>
    <t>Kulissenschalldämpfer KSD100-7-910-1400x300x750</t>
  </si>
  <si>
    <t>Kulissenschalldämpfer KSD100-7-910-1400x300x1000</t>
  </si>
  <si>
    <t>Kulissenschalldämpfer KSD100-7-910-1400x300x1250</t>
  </si>
  <si>
    <t>Kulissenschalldämpfer KSD100-7-910-1400x300x1500</t>
  </si>
  <si>
    <t>Kulissenschalldämpfer KSD100-7-910-1400x300x1750</t>
  </si>
  <si>
    <t>Kulissenschalldämpfer KSD100-7-910-1400x300x2000</t>
  </si>
  <si>
    <t>Kulissenschalldämpfer KSD100-7-910-1400x450x750</t>
  </si>
  <si>
    <t>Kulissenschalldämpfer KSD100-7-910-1400x450x1000</t>
  </si>
  <si>
    <t>Kulissenschalldämpfer KSD100-7-910-1400x450x1250</t>
  </si>
  <si>
    <t>Kulissenschalldämpfer KSD100-7-910-1400x450x1500</t>
  </si>
  <si>
    <t>Kulissenschalldämpfer KSD100-7-910-1400x450x1750</t>
  </si>
  <si>
    <t>Kulissenschalldämpfer KSD100-7-910-1400x450x2000</t>
  </si>
  <si>
    <t>Kulissenschalldämpfer KSD100-7-910-1400x600x750</t>
  </si>
  <si>
    <t>Kulissenschalldämpfer KSD100-7-910-1400x600x1000</t>
  </si>
  <si>
    <t>Kulissenschalldämpfer KSD100-7-910-1400x600x1250</t>
  </si>
  <si>
    <t>Kulissenschalldämpfer KSD100-7-910-1400x600x1500</t>
  </si>
  <si>
    <t>Kulissenschalldämpfer KSD100-7-910-1400x600x1750</t>
  </si>
  <si>
    <t>Kulissenschalldämpfer KSD100-7-910-1400x600x2000</t>
  </si>
  <si>
    <t>Kulissenschalldämpfer KSD100-7-910-1400x900x750</t>
  </si>
  <si>
    <t>Kulissenschalldämpfer KSD100-7-910-1400x900x1000</t>
  </si>
  <si>
    <t>Kulissenschalldämpfer KSD100-7-910-1400x900x1250</t>
  </si>
  <si>
    <t>Kulissenschalldämpfer KSD100-7-910-1400x900x1500</t>
  </si>
  <si>
    <t>Kulissenschalldämpfer KSD100-7-910-1400x900x1750</t>
  </si>
  <si>
    <t>Kulissenschalldämpfer KSD100-7-910-1400x900x2000</t>
  </si>
  <si>
    <t>Kulissenschalldämpfer KSD100-8-1040-1600x300x750</t>
  </si>
  <si>
    <t>Kulissenschalldämpfer KSD100-8-1040-1600x300x1000</t>
  </si>
  <si>
    <t>Kulissenschalldämpfer KSD100-8-1040-1600x300x1250</t>
  </si>
  <si>
    <t>Kulissenschalldämpfer KSD100-8-1040-1600x300x1500</t>
  </si>
  <si>
    <t>Kulissenschalldämpfer KSD100-8-1040-1600x300x1750</t>
  </si>
  <si>
    <t>Kulissenschalldämpfer KSD100-8-1040-1600x300x2000</t>
  </si>
  <si>
    <t>Kulissenschalldämpfer KSD100-8-1040-1600x450x750</t>
  </si>
  <si>
    <t>Kulissenschalldämpfer KSD100-8-1040-1600x450x1000</t>
  </si>
  <si>
    <t>Kulissenschalldämpfer KSD100-8-1040-1600x450x1250</t>
  </si>
  <si>
    <t>Kulissenschalldämpfer KSD100-8-1040-1600x450x1500</t>
  </si>
  <si>
    <t>Kulissenschalldämpfer KSD100-8-1040-1600x450x1750</t>
  </si>
  <si>
    <t>Kulissenschalldämpfer KSD100-8-1040-1600x450x2000</t>
  </si>
  <si>
    <t>Kulissenschalldämpfer KSD100-8-1040-1600x600x750</t>
  </si>
  <si>
    <t>Kulissenschalldämpfer KSD100-8-1040-1600x600x1000</t>
  </si>
  <si>
    <t>Kulissenschalldämpfer KSD100-8-1040-1600x600x1250</t>
  </si>
  <si>
    <t>Kulissenschalldämpfer KSD100-8-1040-1600x600x1500</t>
  </si>
  <si>
    <t>Kulissenschalldämpfer KSD100-8-1040-1600x600x1750</t>
  </si>
  <si>
    <t>Kulissenschalldämpfer KSD100-8-1040-1600x600x2000</t>
  </si>
  <si>
    <t>Kulissenschalldämpfer KSD100-8-1040-1600x900x750</t>
  </si>
  <si>
    <t>Kulissenschalldämpfer KSD100-8-1040-1600x900x1000</t>
  </si>
  <si>
    <t>Kulissenschalldämpfer KSD100-8-1040-1600x900x1250</t>
  </si>
  <si>
    <t>Kulissenschalldämpfer KSD100-8-1040-1600x900x1500</t>
  </si>
  <si>
    <t>Kulissenschalldämpfer KSD100-8-1040-1600x900x1750</t>
  </si>
  <si>
    <t>Kulissenschalldämpfer KSD100-8-1040-1600x900x2000</t>
  </si>
  <si>
    <t>Kulissenschalldämpfer KSD200-1-250-400x300x750</t>
  </si>
  <si>
    <t>Kulissenschalldämpfer KSD200-1-250-400x300x1000</t>
  </si>
  <si>
    <t>Kulissenschalldämpfer KSD200-1-250-400x300x1250</t>
  </si>
  <si>
    <t>Kulissenschalldämpfer KSD200-1-250-400x300x1500</t>
  </si>
  <si>
    <t>Kulissenschalldämpfer KSD200-1-250-400x300x1750</t>
  </si>
  <si>
    <t>Kulissenschalldämpfer KSD200-1-250-400x300x2000</t>
  </si>
  <si>
    <t>Kulissenschalldämpfer KSD200-1-250-400x450x750</t>
  </si>
  <si>
    <t>Kulissenschalldämpfer KSD200-1-250-400x450x1000</t>
  </si>
  <si>
    <t>Kulissenschalldämpfer KSD200-1-250-400x450x1250</t>
  </si>
  <si>
    <t>Kulissenschalldämpfer KSD200-1-250-400x450x1500</t>
  </si>
  <si>
    <t>Kulissenschalldämpfer KSD200-1-250-400x450x1750</t>
  </si>
  <si>
    <t>Kulissenschalldämpfer KSD200-1-250-400x450x2000</t>
  </si>
  <si>
    <t>Kulissenschalldämpfer KSD200-1-250-400x600x750</t>
  </si>
  <si>
    <t>Kulissenschalldämpfer KSD200-1-250-400x600x1000</t>
  </si>
  <si>
    <t>Kulissenschalldämpfer KSD200-1-250-400x600x1250</t>
  </si>
  <si>
    <t>Kulissenschalldämpfer KSD200-1-250-400x600x1500</t>
  </si>
  <si>
    <t>Kulissenschalldämpfer KSD200-1-250-400x600x1750</t>
  </si>
  <si>
    <t>Kulissenschalldämpfer KSD200-1-250-400x600x2000</t>
  </si>
  <si>
    <t>Kulissenschalldämpfer KSD200-1-250-400x900x750</t>
  </si>
  <si>
    <t>Kulissenschalldämpfer KSD200-1-250-400x900x1000</t>
  </si>
  <si>
    <t>Kulissenschalldämpfer KSD200-1-250-400x900x1250</t>
  </si>
  <si>
    <t>Kulissenschalldämpfer KSD200-1-250-400x900x1500</t>
  </si>
  <si>
    <t>Kulissenschalldämpfer KSD200-1-250-400x900x1750</t>
  </si>
  <si>
    <t>Kulissenschalldämpfer KSD200-1-250-400x900x2000</t>
  </si>
  <si>
    <t>Kulissenschalldämpfer KSD200-2-500-800x300x750</t>
  </si>
  <si>
    <t>Kulissenschalldämpfer KSD200-2-500-800x300x1000</t>
  </si>
  <si>
    <t>Kulissenschalldämpfer KSD200-2-500-800x300x1250</t>
  </si>
  <si>
    <t>Kulissenschalldämpfer KSD200-2-500-800x300x1500</t>
  </si>
  <si>
    <t>Kulissenschalldämpfer KSD200-2-500-800x300x1750</t>
  </si>
  <si>
    <t>Kulissenschalldämpfer KSD200-2-500-800x300x2000</t>
  </si>
  <si>
    <t>Kulissenschalldämpfer KSD200-2-500-800x450x750</t>
  </si>
  <si>
    <t>Kulissenschalldämpfer KSD200-2-500-800x450x1000</t>
  </si>
  <si>
    <t>Kulissenschalldämpfer KSD200-2-500-800x450x1250</t>
  </si>
  <si>
    <t>Kulissenschalldämpfer KSD200-2-500-800x450x1500</t>
  </si>
  <si>
    <t>Kulissenschalldämpfer KSD200-2-500-800x450x1750</t>
  </si>
  <si>
    <t>Kulissenschalldämpfer KSD200-2-500-800x450x2000</t>
  </si>
  <si>
    <t>Kulissenschalldämpfer KSD200-2-500-800x600x750</t>
  </si>
  <si>
    <t>Kulissenschalldämpfer KSD200-2-500-800x600x1000</t>
  </si>
  <si>
    <t>Kulissenschalldämpfer KSD200-2-500-800x600x1250</t>
  </si>
  <si>
    <t>Kulissenschalldämpfer KSD200-2-500-800x600x1500</t>
  </si>
  <si>
    <t>Kulissenschalldämpfer KSD200-2-500-800x600x1750</t>
  </si>
  <si>
    <t>Kulissenschalldämpfer KSD200-2-500-800x600x2000</t>
  </si>
  <si>
    <t>Kulissenschalldämpfer KSD200-2-500-800x900x750</t>
  </si>
  <si>
    <t>Kulissenschalldämpfer KSD200-2-500-800x900x1000</t>
  </si>
  <si>
    <t>Kulissenschalldämpfer KSD200-2-500-800x900x1250</t>
  </si>
  <si>
    <t>Kulissenschalldämpfer KSD200-2-500-800x900x1500</t>
  </si>
  <si>
    <t>Kulissenschalldämpfer KSD200-2-500-800x900x1750</t>
  </si>
  <si>
    <t>Kulissenschalldämpfer KSD200-2-500-800x900x2000</t>
  </si>
  <si>
    <t>Kulissenschalldämpfer KSD200-2-500-800x1200x750</t>
  </si>
  <si>
    <t>Kulissenschalldämpfer KSD200-2-500-800x1200x1000</t>
  </si>
  <si>
    <t>Kulissenschalldämpfer KSD200-2-500-800x1200x1250</t>
  </si>
  <si>
    <t>Kulissenschalldämpfer KSD200-2-500-800x1200x1500</t>
  </si>
  <si>
    <t>Kulissenschalldämpfer KSD200-2-500-800x1200x1750</t>
  </si>
  <si>
    <t>Kulissenschalldämpfer KSD200-2-500-800x1200x2000</t>
  </si>
  <si>
    <t>Kulissenschalldämpfer KSD200-3-750-1200x300x750</t>
  </si>
  <si>
    <t>Kulissenschalldämpfer KSD200-3-750-1200x300x1000</t>
  </si>
  <si>
    <t>Kulissenschalldämpfer KSD200-3-750-1200x300x1250</t>
  </si>
  <si>
    <t>Kulissenschalldämpfer KSD200-3-750-1200x300x1500</t>
  </si>
  <si>
    <t>Kulissenschalldämpfer KSD200-3-750-1200x300x1750</t>
  </si>
  <si>
    <t>Kulissenschalldämpfer KSD200-3-750-1200x300x2000</t>
  </si>
  <si>
    <t>Kulissenschalldämpfer KSD200-3-750-1200x450x750</t>
  </si>
  <si>
    <t>Kulissenschalldämpfer KSD200-3-750-1200x450x1000</t>
  </si>
  <si>
    <t>Kulissenschalldämpfer KSD200-3-750-1200x450x1250</t>
  </si>
  <si>
    <t>Kulissenschalldämpfer KSD200-3-750-1200x450x1500</t>
  </si>
  <si>
    <t>Kulissenschalldämpfer KSD200-3-750-1200x450x1750</t>
  </si>
  <si>
    <t>Kulissenschalldämpfer KSD200-3-750-1200x450x2000</t>
  </si>
  <si>
    <t>Kulissenschalldämpfer KSD200-3-750-1200x600x750</t>
  </si>
  <si>
    <t>Kulissenschalldämpfer KSD200-3-750-1200x600x1000</t>
  </si>
  <si>
    <t>Kulissenschalldämpfer KSD200-3-750-1200x600x1250</t>
  </si>
  <si>
    <t>Kulissenschalldämpfer KSD200-3-750-1200x600x1500</t>
  </si>
  <si>
    <t>Kulissenschalldämpfer KSD200-3-750-1200x600x1750</t>
  </si>
  <si>
    <t>Kulissenschalldämpfer KSD200-3-750-1200x600x2000</t>
  </si>
  <si>
    <t>Kulissenschalldämpfer KSD200-3-750-1200x900x750</t>
  </si>
  <si>
    <t>Kulissenschalldämpfer KSD200-3-750-1200x900x1000</t>
  </si>
  <si>
    <t>Kulissenschalldämpfer KSD200-3-750-1200x900x1250</t>
  </si>
  <si>
    <t>Kulissenschalldämpfer KSD200-3-750-1200x900x1500</t>
  </si>
  <si>
    <t>Kulissenschalldämpfer KSD200-3-750-1200x900x1750</t>
  </si>
  <si>
    <t>Kulissenschalldämpfer KSD200-3-750-1200x900x2000</t>
  </si>
  <si>
    <t>Kulissenschalldämpfer KSD200-3-750-1200x1200x750</t>
  </si>
  <si>
    <t>Kulissenschalldämpfer KSD200-3-750-1200x1200x1000</t>
  </si>
  <si>
    <t>Kulissenschalldämpfer KSD200-3-750-1200x1200x1250</t>
  </si>
  <si>
    <t>Kulissenschalldämpfer KSD200-3-750-1200x1200x1500</t>
  </si>
  <si>
    <t>Kulissenschalldämpfer KSD200-3-750-1200x1200x1750</t>
  </si>
  <si>
    <t>Kulissenschalldämpfer KSD200-3-750-1200x1200x2000</t>
  </si>
  <si>
    <t>Kulissenschalldämpfer KSD200-3-750-1200x1500x750</t>
  </si>
  <si>
    <t>Kulissenschalldämpfer KSD200-3-750-1200x1500x1000</t>
  </si>
  <si>
    <t>Kulissenschalldämpfer KSD200-3-750-1200x1500x1250</t>
  </si>
  <si>
    <t>Kulissenschalldämpfer KSD200-3-750-1200x1500x1500</t>
  </si>
  <si>
    <t>Kulissenschalldämpfer KSD200-3-750-1200x1500x1750</t>
  </si>
  <si>
    <t>Kulissenschalldämpfer KSD200-3-750-1200x1500x2000</t>
  </si>
  <si>
    <t>Kulissenschalldämpfer KSD200-4-1000-1600x300x750</t>
  </si>
  <si>
    <t>Kulissenschalldämpfer KSD200-4-1000-1600x300x1000</t>
  </si>
  <si>
    <t>Kulissenschalldämpfer KSD200-4-1000-1600x300x1250</t>
  </si>
  <si>
    <t>Kulissenschalldämpfer KSD200-4-1000-1600x300x1500</t>
  </si>
  <si>
    <t>Kulissenschalldämpfer KSD200-4-1000-1600x300x1750</t>
  </si>
  <si>
    <t>Kulissenschalldämpfer KSD200-4-1000-1600x300x2000</t>
  </si>
  <si>
    <t>Kulissenschalldämpfer KSD200-4-1000-1600x450x750</t>
  </si>
  <si>
    <t>Kulissenschalldämpfer KSD200-4-1000-1600x450x1000</t>
  </si>
  <si>
    <t>Kulissenschalldämpfer KSD200-4-1000-1600x450x1250</t>
  </si>
  <si>
    <t>Kulissenschalldämpfer KSD200-4-1000-1600x450x1500</t>
  </si>
  <si>
    <t>Kulissenschalldämpfer KSD200-4-1000-1600x450x1750</t>
  </si>
  <si>
    <t>Kulissenschalldämpfer KSD200-4-1000-1600x450x2000</t>
  </si>
  <si>
    <t>Kulissenschalldämpfer KSD200-4-1000-1600x600x750</t>
  </si>
  <si>
    <t>Kulissenschalldämpfer KSD200-4-1000-1600x600x1000</t>
  </si>
  <si>
    <t>Kulissenschalldämpfer KSD200-4-1000-1600x600x1250</t>
  </si>
  <si>
    <t>Kulissenschalldämpfer KSD200-4-1000-1600x600x1500</t>
  </si>
  <si>
    <t>Kulissenschalldämpfer KSD200-4-1000-1600x600x1750</t>
  </si>
  <si>
    <t>Kulissenschalldämpfer KSD200-4-1000-1600x600x2000</t>
  </si>
  <si>
    <t>Kulissenschalldämpfer KSD200-4-1000-1600x900x750</t>
  </si>
  <si>
    <t>Kulissenschalldämpfer KSD200-4-1000-1600x900x1000</t>
  </si>
  <si>
    <t>Kulissenschalldämpfer KSD200-4-1000-1600x900x1250</t>
  </si>
  <si>
    <t>Kulissenschalldämpfer KSD200-4-1000-1600x900x1500</t>
  </si>
  <si>
    <t>Kulissenschalldämpfer KSD200-4-1000-1600x900x1750</t>
  </si>
  <si>
    <t>Kulissenschalldämpfer KSD200-4-1000-1600x900x2000</t>
  </si>
  <si>
    <t>Kulissenschalldämpfer KSD200-4-1000-1600x1200x750</t>
  </si>
  <si>
    <t>Kulissenschalldämpfer KSD200-4-1000-1600x1200x1000</t>
  </si>
  <si>
    <t>Kulissenschalldämpfer KSD200-4-1000-1600x1200x1250</t>
  </si>
  <si>
    <t>Kulissenschalldämpfer KSD200-4-1000-1600x1200x1500</t>
  </si>
  <si>
    <t>Kulissenschalldämpfer KSD200-4-1000-1600x1200x2000</t>
  </si>
  <si>
    <t>Kulissenschalldämpfer KSD200-4-1000-1600x1500x750</t>
  </si>
  <si>
    <t>Kulissenschalldämpfer KSD200-4-1000-1600x1500x1000</t>
  </si>
  <si>
    <t>Kulissenschalldämpfer KSD200-4-1000-1600x1500x1250</t>
  </si>
  <si>
    <t>Kulissenschalldämpfer KSD200-4-1000-1600x1500x1500</t>
  </si>
  <si>
    <t>Kulissenschalldämpfer KSD200-4-1000-1600x1500x1750</t>
  </si>
  <si>
    <t>Kulissenschalldämpfer KSD200-4-1000-1600x1500x2000</t>
  </si>
  <si>
    <t>Kulissenschalldämpfer KSD200-4-1000-1600x1800x750</t>
  </si>
  <si>
    <t>Kulissenschalldämpfer KSD200-4-1000-1600x1800x1000</t>
  </si>
  <si>
    <t>Kulissenschalldämpfer KSD200-4-1000-1600x1800x1250</t>
  </si>
  <si>
    <t>Kulissenschalldämpfer KSD200-4-1000-1600x1800x1500</t>
  </si>
  <si>
    <t>Kulissenschalldämpfer KSD200-4-1000-1600x1800x1750</t>
  </si>
  <si>
    <t>Kulissenschalldämpfer KSD200-4-1000-1600x1800x2000</t>
  </si>
  <si>
    <t>Kulissenschalldämpfer KSD200-5-1250-2000x300x750</t>
  </si>
  <si>
    <t>Kulissenschalldämpfer KSD200-5-1250-2000x300x1000</t>
  </si>
  <si>
    <t>Kulissenschalldämpfer KSD200-5-1250-2000x300x1250</t>
  </si>
  <si>
    <t>Kulissenschalldämpfer KSD200-5-1250-2000x300x1500</t>
  </si>
  <si>
    <t>Kulissenschalldämpfer KSD200-5-1250-2000x300x1750</t>
  </si>
  <si>
    <t>Kulissenschalldämpfer KSD200-5-1250-2000x300x2000</t>
  </si>
  <si>
    <t>Kulissenschalldämpfer KSD200-5-1250-2000x450x750</t>
  </si>
  <si>
    <t>Kulissenschalldämpfer KSD200-5-1250-2000x450x1000</t>
  </si>
  <si>
    <t>Kulissenschalldämpfer KSD200-5-1250-2000x450x1250</t>
  </si>
  <si>
    <t>Kulissenschalldämpfer KSD200-5-1250-2000x450x1500</t>
  </si>
  <si>
    <t>Kulissenschalldämpfer KSD200-5-1250-2000x450x1750</t>
  </si>
  <si>
    <t>Kulissenschalldämpfer KSD200-5-1250-2000x450x2000</t>
  </si>
  <si>
    <t>Kulissenschalldämpfer KSD200-5-1250-2000x600x750</t>
  </si>
  <si>
    <t>Kulissenschalldämpfer KSD200-5-1250-2000x600x1000</t>
  </si>
  <si>
    <t>Kulissenschalldämpfer KSD200-5-1250-2000x600x1250</t>
  </si>
  <si>
    <t>Kulissenschalldämpfer KSD200-5-1250-2000x600x1500</t>
  </si>
  <si>
    <t>Kulissenschalldämpfer KSD200-5-1250-2000x600x1750</t>
  </si>
  <si>
    <t>Kulissenschalldämpfer KSD200-5-1250-2000x600x2000</t>
  </si>
  <si>
    <t>Kulissenschalldämpfer KSD200-5-1250-2000x900x750</t>
  </si>
  <si>
    <t>Kulissenschalldämpfer KSD200-5-1250-2000x900x1000</t>
  </si>
  <si>
    <t>Kulissenschalldämpfer KSD200-5-1250-2000x900x1250</t>
  </si>
  <si>
    <t>Kulissenschalldämpfer KSD200-5-1250-2000x900x1500</t>
  </si>
  <si>
    <t>Kulissenschalldämpfer KSD200-5-1250-2000x900x1750</t>
  </si>
  <si>
    <t>Kulissenschalldämpfer KSD200-5-1250-2000x900x2000</t>
  </si>
  <si>
    <t>Kulissenschalldämpfer KSD200-5-1250-2000x1200x750</t>
  </si>
  <si>
    <t>Kulissenschalldämpfer KSD200-5-1250-2000x1200x1000</t>
  </si>
  <si>
    <t>Kulissenschalldämpfer KSD200-5-1250-2000x1200x1250</t>
  </si>
  <si>
    <t>Kulissenschalldämpfer KSD200-5-1250-2000x1200x1500</t>
  </si>
  <si>
    <t>Kulissenschalldämpfer KSD200-5-1250-2000x1200x1750</t>
  </si>
  <si>
    <t>Kulissenschalldämpfer KSD200-5-1250-2000x1200x2000</t>
  </si>
  <si>
    <t>Kulissenschalldämpfer KSD200-5-1250-2000x1500x750</t>
  </si>
  <si>
    <t>Kulissenschalldämpfer KSD200-5-1250-2000x1500x1000</t>
  </si>
  <si>
    <t>Kulissenschalldämpfer KSD200-5-1250-2000x1500x1250</t>
  </si>
  <si>
    <t>Kulissenschalldämpfer KSD200-5-1250-2000x1500x1500</t>
  </si>
  <si>
    <t>Kulissenschalldämpfer KSD200-5-1250-2000x1500x1750</t>
  </si>
  <si>
    <t>Kulissenschalldämpfer KSD200-5-1250-2000x1500x2000</t>
  </si>
  <si>
    <t>Kulissenschalldämpfer KSD200-5-1250-2000x1800x1500</t>
  </si>
  <si>
    <t>Kulissenschalldämpfer KSD200-5-1250-2000x1800x1750</t>
  </si>
  <si>
    <t>Kulissenschalldämpfer KSD200-5-1250-2000x1800x2000</t>
  </si>
  <si>
    <t>Kulissenschalldämpfer KSD200-6-1500-2400x450x750</t>
  </si>
  <si>
    <t>Kulissenschalldämpfer KSD200-6-1500-2400x450x1000</t>
  </si>
  <si>
    <t>Kulissenschalldämpfer KSD200-6-1500-2400x450x1250</t>
  </si>
  <si>
    <t>Kulissenschalldämpfer KSD200-6-1500-2400x450x1500</t>
  </si>
  <si>
    <t>Kulissenschalldämpfer KSD200-6-1500-2400x450x1750</t>
  </si>
  <si>
    <t>Kulissenschalldämpfer KSD200-6-1500-2400x450x2000</t>
  </si>
  <si>
    <t>Kulissenschalldämpfer KSD200-6-1500-2400x600x750</t>
  </si>
  <si>
    <t>Kulissenschalldämpfer KSD200-6-1500-2400x600x1000</t>
  </si>
  <si>
    <t>Kulissenschalldämpfer KSD200-6-1500-2400x600x1250</t>
  </si>
  <si>
    <t>Kulissenschalldämpfer KSD200-6-1500-2400x600x1500</t>
  </si>
  <si>
    <t>Kulissenschalldämpfer KSD200-6-1500-2400x600x1750</t>
  </si>
  <si>
    <t>Kulissenschalldämpfer KSD200-6-1500-2400x600x2000</t>
  </si>
  <si>
    <t>Kulissenschalldämpfer KSD200-6-1500-2400x900x750</t>
  </si>
  <si>
    <t>Kulissenschalldämpfer KSD200-6-1500-2400x900x1000</t>
  </si>
  <si>
    <t>Kulissenschalldämpfer KSD200-6-1500-2400x900x1250</t>
  </si>
  <si>
    <t>Kulissenschalldämpfer KSD200-6-1500-2400x900x1500</t>
  </si>
  <si>
    <t>Kulissenschalldämpfer KSD200-6-1500-2400x900x1750</t>
  </si>
  <si>
    <t>Kulissenschalldämpfer KSD200-6-1500-2400x900x2000</t>
  </si>
  <si>
    <t>Kulissenschalldämpfer KSD200-6-1500-2400x1200x1000</t>
  </si>
  <si>
    <t>Kulissenschalldämpfer KSD200-6-1500-2400x1200x1250</t>
  </si>
  <si>
    <t>Kulissenschalldämpfer KSD200-6-1500-2400x1200x1500</t>
  </si>
  <si>
    <t>Kulissenschalldämpfer KSD200-6-1500-2400x1200x1750</t>
  </si>
  <si>
    <t>Kulissenschalldämpfer KSD200-6-1500-2400x1200x2000</t>
  </si>
  <si>
    <t>Kulissenschalldämpfer KSD200-6-1500-2400x1500x750</t>
  </si>
  <si>
    <t>Kulissenschalldämpfer KSD200-6-1500-2400x1500x1000</t>
  </si>
  <si>
    <t>Kulissenschalldämpfer KSD200-6-1500-2400x1500x1250</t>
  </si>
  <si>
    <t>Kulissenschalldämpfer KSD200-6-1500-2400x1500x1500</t>
  </si>
  <si>
    <t>Kulissenschalldämpfer KSD200-6-1500-2400x1500x1750</t>
  </si>
  <si>
    <t>Kulissenschalldämpfer KSD200-6-1500-2400x1500x2000</t>
  </si>
  <si>
    <t>Kulissenschalldämpfer KSD200-6-1500-2400x1800x750</t>
  </si>
  <si>
    <t>Kulissenschalldämpfer KSD200-6-1500-2400x1800x1000</t>
  </si>
  <si>
    <t>Kulissenschalldämpfer KSD200-6-1500-2400x1800x1250</t>
  </si>
  <si>
    <t>Kulissenschalldämpfer KSD200-6-1500-2400x1800x1500</t>
  </si>
  <si>
    <t>Kulissenschalldämpfer KSD200-6-1500-2400x1800x1750</t>
  </si>
  <si>
    <t>Kulissenschalldämpfer KSD200-6-1500-2400x1800x2000</t>
  </si>
  <si>
    <t>Kulissenschalldämpfer KSD200-7-1750-2400x450x750</t>
  </si>
  <si>
    <t>Kulissenschalldämpfer KSD200-7-1750-2400x450x1000</t>
  </si>
  <si>
    <t>Kulissenschalldämpfer KSD200-7-1750-2400x450x1250</t>
  </si>
  <si>
    <t>Kulissenschalldämpfer KSD200-7-1750-2400x450x1500</t>
  </si>
  <si>
    <t>Kulissenschalldämpfer KSD200-7-1750-2400x450x1750</t>
  </si>
  <si>
    <t>Kulissenschalldämpfer KSD200-7-1750-2400x450x2000</t>
  </si>
  <si>
    <t>Kulissenschalldämpfer KSD200-7-1750-2400x600x750</t>
  </si>
  <si>
    <t>Kulissenschalldämpfer KSD200-7-1750-2400x600x1000</t>
  </si>
  <si>
    <t>Kulissenschalldämpfer KSD200-7-1750-2400x600x1250</t>
  </si>
  <si>
    <t>Kulissenschalldämpfer KSD200-7-1750-2400x600x1500</t>
  </si>
  <si>
    <t>Kulissenschalldämpfer KSD200-7-1750-2400x600x1750</t>
  </si>
  <si>
    <t>Kulissenschalldämpfer KSD200-7-1750-2400x600x2000</t>
  </si>
  <si>
    <t>Kulissenschalldämpfer KSD200-7-1750-2400x900x750</t>
  </si>
  <si>
    <t>Kulissenschalldämpfer KSD200-7-1750-2400x900x1000</t>
  </si>
  <si>
    <t>Kulissenschalldämpfer KSD200-7-1750-2400x900x1250</t>
  </si>
  <si>
    <t>Kulissenschalldämpfer KSD200-7-1750-2400x900x1500</t>
  </si>
  <si>
    <t>Kulissenschalldämpfer KSD200-7-1750-2400x900x1750</t>
  </si>
  <si>
    <t>Kulissenschalldämpfer KSD200-7-1750-2400x900x2000</t>
  </si>
  <si>
    <t>Kulissenschalldämpfer KSD200-7-1750-2400x1200x750</t>
  </si>
  <si>
    <t>Kulissenschalldämpfer KSD200-7-1750-2400x1200x1000</t>
  </si>
  <si>
    <t>Kulissenschalldämpfer KSD200-7-1750-2400x1200x1250</t>
  </si>
  <si>
    <t>Kulissenschalldämpfer KSD200-7-1750-2400x1200x1500</t>
  </si>
  <si>
    <t>Kulissenschalldämpfer KSD200-7-1750-2400x1200x1750</t>
  </si>
  <si>
    <t>Kulissenschalldämpfer KSD200-7-1750-2400x1200x2000</t>
  </si>
  <si>
    <t>Kulissenschalldämpfer KSD200-7-1750-2400x1500x750</t>
  </si>
  <si>
    <t>Kulissenschalldämpfer KSD200-7-1750-2400x1500x1000</t>
  </si>
  <si>
    <t>Kulissenschalldämpfer KSD200-7-1750-2400x1500x1250</t>
  </si>
  <si>
    <t>Kulissenschalldämpfer KSD200-7-1750-2400x1500x1500</t>
  </si>
  <si>
    <t>Kulissenschalldämpfer KSD200-7-1750-2400x1500x1750</t>
  </si>
  <si>
    <t>Kulissenschalldämpfer KSD200-7-1750-2400x1500x2000</t>
  </si>
  <si>
    <t>Kulissenschalldämpfer KSD200-7-1750-2400x1800x750</t>
  </si>
  <si>
    <t>Kulissenschalldämpfer KSD200-7-1750-2400x1800x1000</t>
  </si>
  <si>
    <t>Kulissenschalldämpfer KSD200-7-1750-2400x1800x1250</t>
  </si>
  <si>
    <t>Kulissenschalldämpfer KSD200-7-1750-2400x1800x1500</t>
  </si>
  <si>
    <t>Kulissenschalldämpfer KSD200-7-1750-2400x1800x1750</t>
  </si>
  <si>
    <t>Kulissenschalldämpfer KSD200-7-1750-2400x1800x2000</t>
  </si>
  <si>
    <t>Kulissenschalldämpfer KSD200-8-2000-2400x450x750</t>
  </si>
  <si>
    <t>Kulissenschalldämpfer KSD200-8-2000-2400x450x1000</t>
  </si>
  <si>
    <t>Kulissenschalldämpfer KSD200-8-2000-2400x450x1250</t>
  </si>
  <si>
    <t>Kulissenschalldämpfer KSD200-8-2000-2400x450x1500</t>
  </si>
  <si>
    <t>Kulissenschalldämpfer KSD200-8-2000-2400x450x1750</t>
  </si>
  <si>
    <t>Kulissenschalldämpfer KSD200-8-2000-2400x450x2000</t>
  </si>
  <si>
    <t>Kulissenschalldämpfer KSD200-8-2000-2400x600x750</t>
  </si>
  <si>
    <t>Kulissenschalldämpfer KSD200-8-2000-2400x600x1000</t>
  </si>
  <si>
    <t>Kulissenschalldämpfer KSD200-8-2000-2400x600x1250</t>
  </si>
  <si>
    <t>Kulissenschalldämpfer KSD200-8-2000-2400x600x1500</t>
  </si>
  <si>
    <t>Kulissenschalldämpfer KSD200-8-2000-2400x600x1750</t>
  </si>
  <si>
    <t>Kulissenschalldämpfer KSD200-8-2000-2400x600x2000</t>
  </si>
  <si>
    <t>Kulissenschalldämpfer KSD200-8-2000-2400x900x750</t>
  </si>
  <si>
    <t>Kulissenschalldämpfer KSD200-8-2000-2400x900x1000</t>
  </si>
  <si>
    <t>Kulissenschalldämpfer KSD200-8-2000-2400x900x1250</t>
  </si>
  <si>
    <t>Kulissenschalldämpfer KSD200-8-2000-2400x900x1500</t>
  </si>
  <si>
    <t>Kulissenschalldämpfer KSD200-8-2000-2400x900x1750</t>
  </si>
  <si>
    <t>Kulissenschalldämpfer KSD200-8-2000-2400x900x2000</t>
  </si>
  <si>
    <t>Kulissenschalldämpfer KSD200-8-2000-2400x1200x750</t>
  </si>
  <si>
    <t>Kulissenschalldämpfer KSD200-8-2000-2400x1200x1000</t>
  </si>
  <si>
    <t>Kulissenschalldämpfer KSD200-8-2000-2400x1200x1250</t>
  </si>
  <si>
    <t>Kulissenschalldämpfer KSD200-8-2000-2400x1200x1500</t>
  </si>
  <si>
    <t>Kulissenschalldämpfer KSD200-8-2000-2400x1200x1750</t>
  </si>
  <si>
    <t>Kulissenschalldämpfer KSD200-8-2000-2400x1200x2000</t>
  </si>
  <si>
    <t>Kulissenschalldämpfer KSD200-8-2000-2400x1500x750</t>
  </si>
  <si>
    <t>Kulissenschalldämpfer KSD200-8-2000-2400x1500x1000</t>
  </si>
  <si>
    <t>Kulissenschalldämpfer KSD200-8-2000-2400x1500x1250</t>
  </si>
  <si>
    <t>Kulissenschalldämpfer KSD200-8-2000-2400x1500x1500</t>
  </si>
  <si>
    <t>Kulissenschalldämpfer KSD200-8-2000-2400x1500x1750</t>
  </si>
  <si>
    <t>Kulissenschalldämpfer KSD200-8-2000-2400x1500x2000</t>
  </si>
  <si>
    <t>Kulissenschalldämpfer KSD200-8-2000-2400x1800x750</t>
  </si>
  <si>
    <t>Kulissenschalldämpfer KSD200-8-2000-2400x1800x1000</t>
  </si>
  <si>
    <t>Kulissenschalldämpfer KSD200-8-2000-2400x1800x1250</t>
  </si>
  <si>
    <t>Kulissenschalldämpfer KSD200-8-2000-2400x1800x1500</t>
  </si>
  <si>
    <t>Kulissenschalldämpfer KSD200-8-2000-2400x1800x1750</t>
  </si>
  <si>
    <t>Kulissenschalldämpfer KSD200-8-2000-2400x1800x2000</t>
  </si>
  <si>
    <t>Kulissenschalldämpfer KSD300-1-380-420x300x750</t>
  </si>
  <si>
    <t>Kulissenschalldämpfer KSD300-1-380-420x300x1000</t>
  </si>
  <si>
    <t>Kulissenschalldämpfer KSD300-1-380-420x300x1250</t>
  </si>
  <si>
    <t>Kulissenschalldämpfer KSD300-1-380-420x300x1500</t>
  </si>
  <si>
    <t>Kulissenschalldämpfer KSD300-1-380-420x300x1750</t>
  </si>
  <si>
    <t>Kulissenschalldämpfer KSD300-1-380-420x300x2000</t>
  </si>
  <si>
    <t>Kulissenschalldämpfer KSD300-1-380-420x450x750</t>
  </si>
  <si>
    <t>Kulissenschalldämpfer KSD300-1-380-420x450x1000</t>
  </si>
  <si>
    <t>Kulissenschalldämpfer KSD300-1-380-420x450x1250</t>
  </si>
  <si>
    <t>Kulissenschalldämpfer KSD300-1-380-420x450x1500</t>
  </si>
  <si>
    <t>Kulissenschalldämpfer KSD300-1-380-420x450x1750</t>
  </si>
  <si>
    <t>Kulissenschalldämpfer KSD300-1-380-420x450x2000</t>
  </si>
  <si>
    <t>Kulissenschalldämpfer KSD300-1-380-420x600x750</t>
  </si>
  <si>
    <t>Kulissenschalldämpfer KSD300-1-380-420x600x1000</t>
  </si>
  <si>
    <t>Kulissenschalldämpfer KSD300-1-380-420x600x1250</t>
  </si>
  <si>
    <t>Kulissenschalldämpfer KSD300-1-380-420x600x1500</t>
  </si>
  <si>
    <t>Kulissenschalldämpfer KSD300-1-380-420x600x1750</t>
  </si>
  <si>
    <t>Kulissenschalldämpfer KSD300-1-380-420x600x2000</t>
  </si>
  <si>
    <t>Kulissenschalldämpfer KSD300-1-380-420x900x750</t>
  </si>
  <si>
    <t>Kulissenschalldämpfer KSD300-1-380-420x900x1000</t>
  </si>
  <si>
    <t>Kulissenschalldämpfer KSD300-1-380-420x900x1250</t>
  </si>
  <si>
    <t>Kulissenschalldämpfer KSD300-1-380-420x900x1500</t>
  </si>
  <si>
    <t>Kulissenschalldämpfer KSD300-1-380-420x900x1750</t>
  </si>
  <si>
    <t>Kulissenschalldämpfer KSD300-1-380-420x900x2000</t>
  </si>
  <si>
    <t>Kulissenschalldämpfer KSD300-2-760-840x300x750</t>
  </si>
  <si>
    <t>Kulissenschalldämpfer KSD300-2-760-840x300x1000</t>
  </si>
  <si>
    <t>Kulissenschalldämpfer KSD300-2-760-840x300x1250</t>
  </si>
  <si>
    <t>Kulissenschalldämpfer KSD300-2-760-840x300x1500</t>
  </si>
  <si>
    <t>Kulissenschalldämpfer KSD300-2-760-840x300x1750</t>
  </si>
  <si>
    <t>Kulissenschalldämpfer KSD300-2-760-840x300x2000</t>
  </si>
  <si>
    <t>Kulissenschalldämpfer KSD300-2-760-840x450x750</t>
  </si>
  <si>
    <t>Kulissenschalldämpfer KSD300-2-760-840x450x1000</t>
  </si>
  <si>
    <t>Kulissenschalldämpfer KSD300-2-760-840x450x1250</t>
  </si>
  <si>
    <t>Kulissenschalldämpfer KSD300-2-760-840x450x1500</t>
  </si>
  <si>
    <t>Kulissenschalldämpfer KSD300-2-760-840x450x1750</t>
  </si>
  <si>
    <t>Kulissenschalldämpfer KSD300-2-760-840x450x2000</t>
  </si>
  <si>
    <t>Kulissenschalldämpfer KSD300-2-760-840x600x750</t>
  </si>
  <si>
    <t>Kulissenschalldämpfer KSD300-2-760-840x600x1000</t>
  </si>
  <si>
    <t>Kulissenschalldämpfer KSD300-2-760-840x600x1250</t>
  </si>
  <si>
    <t>Kulissenschalldämpfer KSD300-2-760-840x600x1500</t>
  </si>
  <si>
    <t>Kulissenschalldämpfer KSD300-2-760-840x600x1750</t>
  </si>
  <si>
    <t>Kulissenschalldämpfer KSD300-2-760-840x600x2000</t>
  </si>
  <si>
    <t>Kulissenschalldämpfer KSD300-2-760-840x900x750</t>
  </si>
  <si>
    <t>Kulissenschalldämpfer KSD300-2-760-840x900x1000</t>
  </si>
  <si>
    <t>Kulissenschalldämpfer KSD300-2-760-840x900x1250</t>
  </si>
  <si>
    <t>Kulissenschalldämpfer KSD300-2-760-840x900x1500</t>
  </si>
  <si>
    <t>Kulissenschalldämpfer KSD300-2-760-840x900x1750</t>
  </si>
  <si>
    <t>Kulissenschalldämpfer KSD300-2-760-840x900x2000</t>
  </si>
  <si>
    <t>Kulissenschalldämpfer KSD300-2-760-840x1200x750</t>
  </si>
  <si>
    <t>Kulissenschalldämpfer KSD300-2-760-840x1200x1000</t>
  </si>
  <si>
    <t>Kulissenschalldämpfer KSD300-2-760-840x1200x1250</t>
  </si>
  <si>
    <t>Kulissenschalldämpfer KSD300-2-760-840x1200x1500</t>
  </si>
  <si>
    <t>Kulissenschalldämpfer KSD300-2-760-840x1200x1750</t>
  </si>
  <si>
    <t>Kulissenschalldämpfer KSD300-2-760-840x1200x2000</t>
  </si>
  <si>
    <t>Kulissenschalldämpfer KSD300-3-1140-1260x300x750</t>
  </si>
  <si>
    <t>Kulissenschalldämpfer KSD300-3-1140-1260x300x1000</t>
  </si>
  <si>
    <t>Kulissenschalldämpfer KSD300-3-1140-1260x300x1250</t>
  </si>
  <si>
    <t>Kulissenschalldämpfer KSD300-3-1140-1260x300x1500</t>
  </si>
  <si>
    <t>Kulissenschalldämpfer KSD300-3-1140-1260x300x1750</t>
  </si>
  <si>
    <t>Kulissenschalldämpfer KSD300-3-1140-1260x300x2000</t>
  </si>
  <si>
    <t>Kulissenschalldämpfer KSD300-3-1140-1260x450x750</t>
  </si>
  <si>
    <t>Kulissenschalldämpfer KSD300-3-1140-1260x450x1000</t>
  </si>
  <si>
    <t>Kulissenschalldämpfer KSD300-3-1140-1260x450x1250</t>
  </si>
  <si>
    <t>Kulissenschalldämpfer KSD300-3-1140-1260x450x1500</t>
  </si>
  <si>
    <t>Kulissenschalldämpfer KSD300-3-1140-1260x450x1750</t>
  </si>
  <si>
    <t>Kulissenschalldämpfer KSD300-3-1140-1260x450x2000</t>
  </si>
  <si>
    <t>Kulissenschalldämpfer KSD300-3-1140-1260x600x750</t>
  </si>
  <si>
    <t>Kulissenschalldämpfer KSD300-3-1140-1260x600x1000</t>
  </si>
  <si>
    <t>Kulissenschalldämpfer KSD300-3-1140-1260x600x1250</t>
  </si>
  <si>
    <t>Kulissenschalldämpfer KSD300-3-1140-1260x600x1500</t>
  </si>
  <si>
    <t>Kulissenschalldämpfer KSD300-3-1140-1260x600x1750</t>
  </si>
  <si>
    <t>Kulissenschalldämpfer KSD300-3-1140-1260x600x2000</t>
  </si>
  <si>
    <t>Kulissenschalldämpfer KSD300-3-1140-1260x900x750</t>
  </si>
  <si>
    <t>Kulissenschalldämpfer KSD300-3-1140-1260x900x1000</t>
  </si>
  <si>
    <t>Kulissenschalldämpfer KSD300-3-1140-1260x900x1250</t>
  </si>
  <si>
    <t>Kulissenschalldämpfer KSD300-3-1140-1260x900x1500</t>
  </si>
  <si>
    <t>Kulissenschalldämpfer KSD300-3-1140-1260x900x1750</t>
  </si>
  <si>
    <t>Kulissenschalldämpfer KSD300-3-1140-1260x900x2000</t>
  </si>
  <si>
    <t>Kulissenschalldämpfer KSD300-3-1140-1260x1200x750</t>
  </si>
  <si>
    <t>Kulissenschalldämpfer KSD300-3-1140-1260x1200x1000</t>
  </si>
  <si>
    <t>Kulissenschalldämpfer KSD300-3-1140-1260x1200x1250</t>
  </si>
  <si>
    <t>Kulissenschalldämpfer KSD300-3-1140-1260x1200x1500</t>
  </si>
  <si>
    <t>Kulissenschalldämpfer KSD300-3-1140-1260x1200x1750</t>
  </si>
  <si>
    <t>Kulissenschalldämpfer KSD300-3-1140-1260x1200x2000</t>
  </si>
  <si>
    <t>Kulissenschalldämpfer KSD300-3-1140-1260x1500x750</t>
  </si>
  <si>
    <t>Kulissenschalldämpfer KSD300-3-1140-1260x1500x1000</t>
  </si>
  <si>
    <t>Kulissenschalldämpfer KSD300-3-1140-1260x1500x1250</t>
  </si>
  <si>
    <t>Kulissenschalldämpfer KSD300-3-1140-1260x1500x1500</t>
  </si>
  <si>
    <t>Kulissenschalldämpfer KSD300-3-1140-1260x1500x1750</t>
  </si>
  <si>
    <t>Kulissenschalldämpfer KSD300-3-1140-1260x1500x2000</t>
  </si>
  <si>
    <t>Kulissenschalldämpfer KSD300-4-1520-1680x300x750</t>
  </si>
  <si>
    <t>Kulissenschalldämpfer KSD300-4-1520-1680x300x1000</t>
  </si>
  <si>
    <t>Kulissenschalldämpfer KSD300-4-1520-1680x300x1250</t>
  </si>
  <si>
    <t>Kulissenschalldämpfer KSD300-4-1520-1680x300x1500</t>
  </si>
  <si>
    <t>Kulissenschalldämpfer KSD300-4-1520-1680x300x1750</t>
  </si>
  <si>
    <t>Kulissenschalldämpfer KSD300-4-1520-1680x300x2000</t>
  </si>
  <si>
    <t>Kulissenschalldämpfer KSD300-4-1520-1680x450x750</t>
  </si>
  <si>
    <t>Kulissenschalldämpfer KSD300-4-1520-1680x450x1000</t>
  </si>
  <si>
    <t>Kulissenschalldämpfer KSD300-4-1520-1680x450x1250</t>
  </si>
  <si>
    <t>Kulissenschalldämpfer KSD300-4-1520-1680x450x1500</t>
  </si>
  <si>
    <t>Kulissenschalldämpfer KSD300-4-1520-1680x450x1750</t>
  </si>
  <si>
    <t>Kulissenschalldämpfer KSD300-4-1520-1680x450x2000</t>
  </si>
  <si>
    <t>Kulissenschalldämpfer KSD300-4-1520-1680x600x750</t>
  </si>
  <si>
    <t>Kulissenschalldämpfer KSD300-4-1520-1680x600x1000</t>
  </si>
  <si>
    <t>Kulissenschalldämpfer KSD300-4-1520-1680x600x1250</t>
  </si>
  <si>
    <t>Kulissenschalldämpfer KSD300-4-1520-1680x600x1500</t>
  </si>
  <si>
    <t>Kulissenschalldämpfer KSD300-4-1520-1680x600x1750</t>
  </si>
  <si>
    <t>Kulissenschalldämpfer KSD300-4-1520-1680x600x2000</t>
  </si>
  <si>
    <t>Kulissenschalldämpfer KSD300-4-1520-1680x900x750</t>
  </si>
  <si>
    <t>Kulissenschalldämpfer KSD300-4-1520-1680x900x1000</t>
  </si>
  <si>
    <t>Kulissenschalldämpfer KSD300-4-1520-1680x900x1250</t>
  </si>
  <si>
    <t>Kulissenschalldämpfer KSD300-4-1520-1680x900x1500</t>
  </si>
  <si>
    <t>Kulissenschalldämpfer KSD300-4-1520-1680x900x1750</t>
  </si>
  <si>
    <t>Kulissenschalldämpfer KSD300-4-1520-1680x900x2000</t>
  </si>
  <si>
    <t>Kulissenschalldämpfer KSD300-4-1520-1680x1200x750</t>
  </si>
  <si>
    <t>Kulissenschalldämpfer KSD300-4-1520-1680x1200x1000</t>
  </si>
  <si>
    <t>Kulissenschalldämpfer KSD300-4-1520-1680x1200x1250</t>
  </si>
  <si>
    <t>Kulissenschalldämpfer KSD300-4-1520-1680x1200x1500</t>
  </si>
  <si>
    <t>Kulissenschalldämpfer KSD300-4-1520-1680x1200x1750</t>
  </si>
  <si>
    <t>Kulissenschalldämpfer KSD300-4-1520-1680x1200x2000</t>
  </si>
  <si>
    <t>Kulissenschalldämpfer KSD300-4-1520-1680x1500x750</t>
  </si>
  <si>
    <t>Kulissenschalldämpfer KSD300-4-1520-1680x1500x1000</t>
  </si>
  <si>
    <t>Kulissenschalldämpfer KSD300-4-1520-1680x1500x1250</t>
  </si>
  <si>
    <t>Kulissenschalldämpfer KSD300-4-1520-1680x1500x1500</t>
  </si>
  <si>
    <t>Kulissenschalldämpfer KSD300-4-1520-1680x1500x1750</t>
  </si>
  <si>
    <t>Kulissenschalldämpfer KSD300-4-1520-1680x1500x2000</t>
  </si>
  <si>
    <t>Kulissenschalldämpfer KSD300-4-1520-1680x1800x750</t>
  </si>
  <si>
    <t>Kulissenschalldämpfer KSD300-4-1520-1680x1800x1000</t>
  </si>
  <si>
    <t>Kulissenschalldämpfer KSD300-4-1520-1680x1800x1250</t>
  </si>
  <si>
    <t>Kulissenschalldämpfer KSD300-4-1520-1680x1800x1500</t>
  </si>
  <si>
    <t>Kulissenschalldämpfer KSD300-4-1520-1680x1800x1750</t>
  </si>
  <si>
    <t>Kulissenschalldämpfer KSD300-4-1520-1680x1800x2000</t>
  </si>
  <si>
    <t>Kulissenschalldämpfer KSD300-5-1900-2100x300x750</t>
  </si>
  <si>
    <t>Kulissenschalldämpfer KSD300-5-1900-2100x300x1000</t>
  </si>
  <si>
    <t>Kulissenschalldämpfer KSD300-5-1900-2100x300x1250</t>
  </si>
  <si>
    <t>Kulissenschalldämpfer KSD300-5-1900-2100x300x1500</t>
  </si>
  <si>
    <t>Kulissenschalldämpfer KSD300-5-1900-2100x300x1750</t>
  </si>
  <si>
    <t>Kulissenschalldämpfer KSD300-5-1900-2100x300x2000</t>
  </si>
  <si>
    <t>Kulissenschalldämpfer KSD300-5-1900-2100x450x750</t>
  </si>
  <si>
    <t>Kulissenschalldämpfer KSD300-5-1900-2100x450x1000</t>
  </si>
  <si>
    <t>Kulissenschalldämpfer KSD300-5-1900-2100x450x1250</t>
  </si>
  <si>
    <t>Kulissenschalldämpfer KSD300-5-1900-2100x450x1500</t>
  </si>
  <si>
    <t>Kulissenschalldämpfer KSD300-5-1900-2100x450x1750</t>
  </si>
  <si>
    <t>Kulissenschalldämpfer KSD300-5-1900-2100x450x2000</t>
  </si>
  <si>
    <t>Kulissenschalldämpfer KSD300-5-1900-2100x600x750</t>
  </si>
  <si>
    <t>Kulissenschalldämpfer KSD300-5-1900-2100x600x1000</t>
  </si>
  <si>
    <t>Kulissenschalldämpfer KSD300-5-1900-2100x600x1250</t>
  </si>
  <si>
    <t>Kulissenschalldämpfer KSD300-5-1900-2100x600x1500</t>
  </si>
  <si>
    <t>Kulissenschalldämpfer KSD300-5-1900-2100x600x1750</t>
  </si>
  <si>
    <t>Kulissenschalldämpfer KSD300-5-1900-2100x600x2000</t>
  </si>
  <si>
    <t>Kulissenschalldämpfer KSD300-5-1900-2100x900x750</t>
  </si>
  <si>
    <t>Kulissenschalldämpfer KSD300-5-1900-2100x900x1000</t>
  </si>
  <si>
    <t>Kulissenschalldämpfer KSD300-5-1900-2100x900x1250</t>
  </si>
  <si>
    <t>Kulissenschalldämpfer KSD300-5-1900-2100x900x1500</t>
  </si>
  <si>
    <t>Kulissenschalldämpfer KSD300-5-1900-2100x900x1750</t>
  </si>
  <si>
    <t>Kulissenschalldämpfer KSD300-5-1900-2100x900x2000</t>
  </si>
  <si>
    <t>Kulissenschalldämpfer KSD300-5-1900-2100x1200x750</t>
  </si>
  <si>
    <t>Kulissenschalldämpfer KSD300-5-1900-2100x1200x1000</t>
  </si>
  <si>
    <t>Kulissenschalldämpfer KSD300-5-1900-2100x1200x1250</t>
  </si>
  <si>
    <t>Kulissenschalldämpfer KSD300-5-1900-2100x1200x1500</t>
  </si>
  <si>
    <t>Kulissenschalldämpfer KSD300-5-1900-2100x1200x1750</t>
  </si>
  <si>
    <t>Kulissenschalldämpfer KSD300-5-1900-2100x1200x2000</t>
  </si>
  <si>
    <t>Kulissenschalldämpfer KSD300-5-1900-2100x1500x750</t>
  </si>
  <si>
    <t>Kulissenschalldämpfer KSD300-5-1900-2100x1500x1000</t>
  </si>
  <si>
    <t>Kulissenschalldämpfer KSD300-5-1900-2100x1500x1250</t>
  </si>
  <si>
    <t>Kulissenschalldämpfer KSD300-5-1900-2100x1500x1500</t>
  </si>
  <si>
    <t>Kulissenschalldämpfer KSD300-5-1900-2100x1500x1750</t>
  </si>
  <si>
    <t>Kulissenschalldämpfer KSD300-5-1900-2100x1500x2000</t>
  </si>
  <si>
    <t>Kulissenschalldämpfer KSD300-5-1900-2100x1800x750</t>
  </si>
  <si>
    <t>Kulissenschalldämpfer KSD300-5-1900-2100x1800x1000</t>
  </si>
  <si>
    <t>Kulissenschalldämpfer KSD300-5-1900-2100x1800x1250</t>
  </si>
  <si>
    <t>Kulissenschalldämpfer KSD300-5-1900-2100x1800x1500</t>
  </si>
  <si>
    <t>Kulissenschalldämpfer KSD300-5-1900-2100x1800x1750</t>
  </si>
  <si>
    <t>Kulissenschalldämpfer KSD300-5-1900-2100x1800x2000</t>
  </si>
  <si>
    <t>Kulissenschalldämpfer KSD300-6-2280-2520x450x750</t>
  </si>
  <si>
    <t>Kulissenschalldämpfer KSD300-6-2280-2520x450x1000</t>
  </si>
  <si>
    <t>Kulissenschalldämpfer KSD300-6-2280-2520x450x1250</t>
  </si>
  <si>
    <t>Kulissenschalldämpfer KSD300-6-2280-2520x450x1500</t>
  </si>
  <si>
    <t>Kulissenschalldämpfer KSD300-6-2280-2520x450x1750</t>
  </si>
  <si>
    <t>Kulissenschalldämpfer KSD300-6-2280-2520x450x2000</t>
  </si>
  <si>
    <t>Kulissenschalldämpfer KSD300-6-2280-2520x600x750</t>
  </si>
  <si>
    <t>Kulissenschalldämpfer KSD300-6-2280-2520x600x1000</t>
  </si>
  <si>
    <t>Kulissenschalldämpfer KSD300-6-2280-2520x600x1250</t>
  </si>
  <si>
    <t>Kulissenschalldämpfer KSD300-6-2280-2520x600x1500</t>
  </si>
  <si>
    <t>Kulissenschalldämpfer KSD300-6-2280-2520x600x1750</t>
  </si>
  <si>
    <t>Kulissenschalldämpfer KSD300-6-2280-2520x600x2000</t>
  </si>
  <si>
    <t>Kulissenschalldämpfer KSD300-6-2280-2520x900x750</t>
  </si>
  <si>
    <t>Kulissenschalldämpfer KSD300-6-2280-2520x900x1000</t>
  </si>
  <si>
    <t>Kulissenschalldämpfer KSD300-6-2280-2520x900x1250</t>
  </si>
  <si>
    <t>Kulissenschalldämpfer KSD300-6-2280-2520x900x1500</t>
  </si>
  <si>
    <t>Kulissenschalldämpfer KSD300-6-2280-2520x900x1750</t>
  </si>
  <si>
    <t>Kulissenschalldämpfer KSD300-6-2280-2520x900x2000</t>
  </si>
  <si>
    <t>Kulissenschalldämpfer KSD300-6-2280-2520x1200x750</t>
  </si>
  <si>
    <t>Kulissenschalldämpfer KSD300-6-2280-2520x1200x1000</t>
  </si>
  <si>
    <t>Kulissenschalldämpfer KSD300-6-2280-2520x1200x1250</t>
  </si>
  <si>
    <t>Kulissenschalldämpfer KSD300-6-2280-2520x1200x1500</t>
  </si>
  <si>
    <t>Kulissenschalldämpfer KSD300-6-2280-2520x1200x1750</t>
  </si>
  <si>
    <t>Kulissenschalldämpfer KSD300-6-2280-2520x1200x2000</t>
  </si>
  <si>
    <t>Kulissenschalldämpfer KSD300-6-2280-2520x1500x750</t>
  </si>
  <si>
    <t>Kulissenschalldämpfer KSD300-6-2280-2520x1500x1000</t>
  </si>
  <si>
    <t>Kulissenschalldämpfer KSD300-6-2280-2520x1500x1250</t>
  </si>
  <si>
    <t>Kulissenschalldämpfer KSD300-6-2280-2520x1500x1500</t>
  </si>
  <si>
    <t>Kulissenschalldämpfer KSD300-6-2280-2520x1500x1750</t>
  </si>
  <si>
    <t>Kulissenschalldämpfer KSD300-6-2280-2520x1500x2000</t>
  </si>
  <si>
    <t>Kulissenschalldämpfer KSD300-6-2280-2520x1800x750</t>
  </si>
  <si>
    <t>Kulissenschalldämpfer KSD300-6-2280-2520x1800x1000</t>
  </si>
  <si>
    <t>Kulissenschalldämpfer KSD300-6-2280-2520x1800x1250</t>
  </si>
  <si>
    <t>Kulissenschalldämpfer KSD300-6-2280-2520x1800x1500</t>
  </si>
  <si>
    <t>Kulissenschalldämpfer KSD300-6-2280-2520x1800x1750</t>
  </si>
  <si>
    <t>Kulissenschalldämpfer KSD300-6-2280-2520x1800x2000</t>
  </si>
  <si>
    <t>Kulissenschalldämpfer KSD300-7-2660-2940x450x750</t>
  </si>
  <si>
    <t>Kulissenschalldämpfer KSD300-7-2660-2940x450x1000</t>
  </si>
  <si>
    <t>Kulissenschalldämpfer KSD300-7-2660-2940x450x1250</t>
  </si>
  <si>
    <t>Kulissenschalldämpfer KSD300-7-2660-2940x450x1500</t>
  </si>
  <si>
    <t>Kulissenschalldämpfer KSD300-7-2660-2940x450x1750</t>
  </si>
  <si>
    <t>Kulissenschalldämpfer KSD300-7-2660-2940x450x2000</t>
  </si>
  <si>
    <t>Kulissenschalldämpfer KSD300-7-2660-2940x600x750</t>
  </si>
  <si>
    <t>Kulissenschalldämpfer KSD300-7-2660-2940x600x1000</t>
  </si>
  <si>
    <t>Kulissenschalldämpfer KSD300-7-2660-2940x600x1250</t>
  </si>
  <si>
    <t>Kulissenschalldämpfer KSD300-7-2660-2940x600x1500</t>
  </si>
  <si>
    <t>Kulissenschalldämpfer KSD300-7-2660-2940x600x1750</t>
  </si>
  <si>
    <t>Kulissenschalldämpfer KSD300-7-2660-2940x600x2000</t>
  </si>
  <si>
    <t>Kulissenschalldämpfer KSD300-7-2660-2940x900x750</t>
  </si>
  <si>
    <t>Kulissenschalldämpfer KSD300-7-2660-2940x900x1000</t>
  </si>
  <si>
    <t>Kulissenschalldämpfer KSD300-7-2660-2940x900x1250</t>
  </si>
  <si>
    <t>Kulissenschalldämpfer KSD300-7-2660-2940x900x1500</t>
  </si>
  <si>
    <t>Kulissenschalldämpfer KSD300-7-2660-2940x900x1750</t>
  </si>
  <si>
    <t>Kulissenschalldämpfer KSD300-7-2660-2940x900x2000</t>
  </si>
  <si>
    <t>Kulissenschalldämpfer KSD300-7-2660-2940x1200x750</t>
  </si>
  <si>
    <t>Kulissenschalldämpfer KSD300-7-2660-2940x1200x1000</t>
  </si>
  <si>
    <t>Kulissenschalldämpfer KSD300-7-2660-2940x1200x1250</t>
  </si>
  <si>
    <t>Kulissenschalldämpfer KSD300-7-2660-2940x1200x1500</t>
  </si>
  <si>
    <t>Kulissenschalldämpfer KSD300-7-2660-2940x1200x1750</t>
  </si>
  <si>
    <t>Kulissenschalldämpfer KSD300-7-2660-2940x1200x2000</t>
  </si>
  <si>
    <t>Kulissenschalldämpfer KSD300-7-2660-2940x1500x750</t>
  </si>
  <si>
    <t>Kulissenschalldämpfer KSD300-7-2660-2940x1500x1000</t>
  </si>
  <si>
    <t>Kulissenschalldämpfer KSD300-7-2660-2940x1500x1250</t>
  </si>
  <si>
    <t>Kulissenschalldämpfer KSD300-7-2660-2940x1500x1500</t>
  </si>
  <si>
    <t>Kulissenschalldämpfer KSD300-7-2660-2940x1500x1750</t>
  </si>
  <si>
    <t>Kulissenschalldämpfer KSD300-7-2660-2940x1500x2000</t>
  </si>
  <si>
    <t>Kulissenschalldämpfer KSD300-7-2660-2940x1800x750</t>
  </si>
  <si>
    <t>Kulissenschalldämpfer KSD300-7-2660-2940x1800x1000</t>
  </si>
  <si>
    <t>Kulissenschalldämpfer KSD300-7-2660-2940x1800x1250</t>
  </si>
  <si>
    <t>Kulissenschalldämpfer KSD300-7-2660-2940x1800x1500</t>
  </si>
  <si>
    <t>Kulissenschalldämpfer KSD300-7-2660-2940x1800x1750</t>
  </si>
  <si>
    <t>Kulissenschalldämpfer KSD300-7-2660-2940x1800x2000</t>
  </si>
  <si>
    <t>Kulissenschalldämpfer KSD300-8-3040-3360x450x750</t>
  </si>
  <si>
    <t>Kulissenschalldämpfer KSD300-8-3040-3360x450x1000</t>
  </si>
  <si>
    <t>Kulissenschalldämpfer KSD300-8-3040-3360x450x1250</t>
  </si>
  <si>
    <t>Kulissenschalldämpfer KSD300-8-3040-3360x450x1500</t>
  </si>
  <si>
    <t>Kulissenschalldämpfer KSD300-8-3040-3360x450x1750</t>
  </si>
  <si>
    <t>Kulissenschalldämpfer KSD300-8-3040-3360x450x2000</t>
  </si>
  <si>
    <t>Kulissenschalldämpfer KSD300-8-3040-3360x600x750</t>
  </si>
  <si>
    <t>Kulissenschalldämpfer KSD300-8-3040-3360x600x1000</t>
  </si>
  <si>
    <t>Kulissenschalldämpfer KSD300-8-3040-3360x600x1250</t>
  </si>
  <si>
    <t>Kulissenschalldämpfer KSD300-8-3040-3360x600x1500</t>
  </si>
  <si>
    <t>Kulissenschalldämpfer KSD300-8-3040-3360x600x1750</t>
  </si>
  <si>
    <t>Kulissenschalldämpfer KSD300-8-3040-3360x600x2000</t>
  </si>
  <si>
    <t>Kulissenschalldämpfer KSD300-8-3040-3360x900x750</t>
  </si>
  <si>
    <t>Kulissenschalldämpfer KSD300-8-3040-3360x900x1000</t>
  </si>
  <si>
    <t>Kulissenschalldämpfer KSD300-8-3040-3360x900x1250</t>
  </si>
  <si>
    <t>Kulissenschalldämpfer KSD300-8-3040-3360x900x1500</t>
  </si>
  <si>
    <t>Kulissenschalldämpfer KSD300-8-3040-3360x900x1750</t>
  </si>
  <si>
    <t>Kulissenschalldämpfer KSD300-8-3040-3360x900x2000</t>
  </si>
  <si>
    <t>Kulissenschalldämpfer KSD300-8-3040-3360x1200x750</t>
  </si>
  <si>
    <t>Kulissenschalldämpfer KSD300-8-3040-3360x1200x1000</t>
  </si>
  <si>
    <t>Kulissenschalldämpfer KSD300-8-3040-3360x1200x1250</t>
  </si>
  <si>
    <t>Kulissenschalldämpfer KSD300-8-3040-3360x1200x1500</t>
  </si>
  <si>
    <t>Kulissenschalldämpfer KSD300-8-3040-3360x1200x1750</t>
  </si>
  <si>
    <t>Kulissenschalldämpfer KSD300-8-3040-3360x1200x2000</t>
  </si>
  <si>
    <t>Kulissenschalldämpfer KSD300-8-3040-3360x1500x750</t>
  </si>
  <si>
    <t>Kulissenschalldämpfer KSD300-8-3040-3360x1500x1000</t>
  </si>
  <si>
    <t>Kulissenschalldämpfer KSD300-8-3040-3360x1500x1250</t>
  </si>
  <si>
    <t>Kulissenschalldämpfer KSD300-8-3040-3360x1500x1500</t>
  </si>
  <si>
    <t>Kulissenschalldämpfer KSD300-8-3040-3360x1500x1750</t>
  </si>
  <si>
    <t>Kulissenschalldämpfer KSD300-8-3040-3360x1500x2000</t>
  </si>
  <si>
    <t>Kulissenschalldämpfer KSD300-8-3040-3360x1800x750</t>
  </si>
  <si>
    <t>Kulissenschalldämpfer KSD300-8-3040-3360x1800x1000</t>
  </si>
  <si>
    <t>Kulissenschalldämpfer KSD300-8-3040-3360x1800x1250</t>
  </si>
  <si>
    <t>Kulissenschalldämpfer KSD300-8-3040-3360x1800x1500</t>
  </si>
  <si>
    <t>Kulissenschalldämpfer KSD300-8-3040-3360x1800x1750</t>
  </si>
  <si>
    <t>Kulissenschalldämpfer KSD300-8-3040-3360x1800x2000</t>
  </si>
  <si>
    <t>100-1-200-300-500</t>
  </si>
  <si>
    <t>100-1-200-300-750</t>
  </si>
  <si>
    <t>100-1-200-300-1000</t>
  </si>
  <si>
    <t>100-1-200-300-1250</t>
  </si>
  <si>
    <t>100-1-200-300-1500</t>
  </si>
  <si>
    <t>100-1-200-300-1750</t>
  </si>
  <si>
    <t>100-1-200-300-2000</t>
  </si>
  <si>
    <t>Abmessungen für Berechnung</t>
  </si>
  <si>
    <t>Max möglicher Gesamt- rabatt</t>
  </si>
  <si>
    <t>inkl. TZ (5,4%)</t>
  </si>
  <si>
    <t>TZ in Zelle F3 einpflegen</t>
  </si>
  <si>
    <r>
      <t xml:space="preserve">&gt;&gt;&gt; Addition Terzbandpegel  </t>
    </r>
    <r>
      <rPr>
        <sz val="20"/>
        <color indexed="10"/>
        <rFont val="Wingdings"/>
        <charset val="2"/>
      </rPr>
      <t>è</t>
    </r>
    <r>
      <rPr>
        <sz val="20"/>
        <color indexed="10"/>
        <rFont val="Arial"/>
        <family val="2"/>
      </rPr>
      <t xml:space="preserve"> Oktavbandpegel &lt;&lt;&lt;</t>
    </r>
  </si>
  <si>
    <t>Terz-
Mittenfrequenzen</t>
  </si>
  <si>
    <t>Oktav-
Mittenfrequenzen</t>
  </si>
  <si>
    <t>Die Basisberechnungen der Einfügungsdämpfungen beruhen auf den Messergebnissen des Instituts für elektrische Messtechnik der Johannes Kepler Universität Linz.  Die Basisberechnungen der Druckverluste und Gewichte beruhen auf Analysen und Messergebnissen von Aumayr Linz.</t>
  </si>
  <si>
    <t>(Emissionspegel der Schallquelle, abzüglich Einfügungsdämpfung [DE] des Schalldämpfers)</t>
  </si>
  <si>
    <t>Kulissenschalldämpfer KSD200-4-1000-1600x1200x1750</t>
  </si>
  <si>
    <t>Kulissenschalldämpfer KSD200-5-1250-2000x1800x750</t>
  </si>
  <si>
    <t>Kulissenschalldämpfer KSD200-5-1250-2000x1800x1000</t>
  </si>
  <si>
    <t>Kulissenschalldämpfer KSD200-5-1250-2000x1800x1250</t>
  </si>
  <si>
    <t>Kulissenschalldämpfer KSD200-6-1500-2400x1200x750</t>
  </si>
  <si>
    <t>Schalldämpfer - Breite:</t>
  </si>
  <si>
    <t>Schalldämpfer - Höhe:</t>
  </si>
  <si>
    <t xml:space="preserve">Position: </t>
  </si>
  <si>
    <t>L</t>
  </si>
  <si>
    <r>
      <t>Auswahl: [L</t>
    </r>
    <r>
      <rPr>
        <vertAlign val="subscript"/>
        <sz val="13"/>
        <rFont val="Arial"/>
        <family val="2"/>
      </rPr>
      <t>W</t>
    </r>
    <r>
      <rPr>
        <sz val="11"/>
        <rFont val="Arial"/>
        <family val="2"/>
      </rPr>
      <t>] oder [L</t>
    </r>
    <r>
      <rPr>
        <vertAlign val="subscript"/>
        <sz val="13"/>
        <rFont val="Arial"/>
        <family val="2"/>
      </rPr>
      <t>P</t>
    </r>
    <r>
      <rPr>
        <sz val="11"/>
        <rFont val="Arial"/>
        <family val="2"/>
      </rPr>
      <t>]:</t>
    </r>
  </si>
  <si>
    <r>
      <t>Druckverlust*</t>
    </r>
    <r>
      <rPr>
        <b/>
        <vertAlign val="superscript"/>
        <sz val="10.5"/>
        <color indexed="8"/>
        <rFont val="Arial"/>
        <family val="2"/>
      </rPr>
      <t>)</t>
    </r>
    <r>
      <rPr>
        <b/>
        <sz val="10.5"/>
        <color indexed="8"/>
        <rFont val="Arial"/>
        <family val="2"/>
      </rPr>
      <t>:</t>
    </r>
  </si>
  <si>
    <t>(Seitenlänge  /  Durchmesser)</t>
  </si>
  <si>
    <r>
      <t>L</t>
    </r>
    <r>
      <rPr>
        <b/>
        <vertAlign val="subscript"/>
        <sz val="11"/>
        <rFont val="Arial"/>
        <family val="2"/>
      </rPr>
      <t>W</t>
    </r>
  </si>
  <si>
    <r>
      <t>L</t>
    </r>
    <r>
      <rPr>
        <b/>
        <vertAlign val="subscript"/>
        <sz val="11"/>
        <rFont val="Arial"/>
        <family val="2"/>
      </rPr>
      <t>P</t>
    </r>
  </si>
  <si>
    <r>
      <t>Übertrag / Schall - Austrittspegel:</t>
    </r>
    <r>
      <rPr>
        <sz val="11"/>
        <rFont val="Arial"/>
        <family val="2"/>
      </rPr>
      <t xml:space="preserve">   </t>
    </r>
  </si>
  <si>
    <t>='SD-BER'!J4:K4</t>
  </si>
  <si>
    <t>Anzahl Mittelkulissen:</t>
  </si>
  <si>
    <t>ST</t>
  </si>
  <si>
    <t>m/s</t>
  </si>
  <si>
    <t>Mittelkulissen:</t>
  </si>
  <si>
    <t xml:space="preserve"> (...am Schalldämpferaustritt unter Berücksichtigung des Strömungsrauschens)</t>
  </si>
  <si>
    <t>LDK</t>
  </si>
  <si>
    <t>LSD:</t>
  </si>
  <si>
    <t xml:space="preserve">dynamische Kulisseneinbettung </t>
  </si>
  <si>
    <t>Gewicht Kammerblech:</t>
  </si>
  <si>
    <t>Schalldämpfergehäuse:</t>
  </si>
  <si>
    <t xml:space="preserve">Schalldämpfertyp: </t>
  </si>
  <si>
    <t>Formel !!!</t>
  </si>
  <si>
    <t>H</t>
  </si>
  <si>
    <t>KÜ</t>
  </si>
  <si>
    <t>KSD</t>
  </si>
  <si>
    <t>LSD</t>
  </si>
  <si>
    <t>Druckstufe:</t>
  </si>
  <si>
    <t>Option:</t>
  </si>
  <si>
    <t>Mittelkulissen</t>
  </si>
  <si>
    <t>Randkulissen</t>
  </si>
  <si>
    <r>
      <rPr>
        <b/>
        <sz val="11"/>
        <rFont val="Arial"/>
        <family val="2"/>
      </rPr>
      <t xml:space="preserve"> Eingabe</t>
    </r>
    <r>
      <rPr>
        <b/>
        <sz val="11"/>
        <color rgb="FF0070C0"/>
        <rFont val="Arial"/>
        <family val="2"/>
      </rPr>
      <t xml:space="preserve"> /</t>
    </r>
    <r>
      <rPr>
        <b/>
        <sz val="11"/>
        <color indexed="18"/>
        <rFont val="Arial"/>
        <family val="2"/>
      </rPr>
      <t xml:space="preserve"> Auswahl</t>
    </r>
  </si>
  <si>
    <t>Geometrie:</t>
  </si>
  <si>
    <t>#</t>
  </si>
  <si>
    <t>Zeta Abströmung (Radien)</t>
  </si>
  <si>
    <t>Zeta Einströmung (Radien)</t>
  </si>
  <si>
    <r>
      <t>(DE auf 50dB</t>
    </r>
    <r>
      <rPr>
        <vertAlign val="subscript"/>
        <sz val="8"/>
        <rFont val="Arial"/>
        <family val="2"/>
      </rPr>
      <t>Okt</t>
    </r>
    <r>
      <rPr>
        <sz val="8"/>
        <rFont val="Arial"/>
        <family val="2"/>
      </rPr>
      <t xml:space="preserve"> Grenzdämpfung limitiert)</t>
    </r>
  </si>
  <si>
    <t>Kulissendaten:</t>
  </si>
  <si>
    <r>
      <t xml:space="preserve">blauer Bereich : S/T-LSD </t>
    </r>
    <r>
      <rPr>
        <sz val="10"/>
        <color rgb="FFFF0000"/>
        <rFont val="Arial"/>
        <family val="2"/>
      </rPr>
      <t>Zwischenwerte interpoliert</t>
    </r>
  </si>
  <si>
    <t>po - 02.02.2023</t>
  </si>
  <si>
    <r>
      <t>[ *</t>
    </r>
    <r>
      <rPr>
        <vertAlign val="superscript"/>
        <sz val="9"/>
        <rFont val="Arial"/>
        <family val="2"/>
      </rPr>
      <t>)</t>
    </r>
    <r>
      <rPr>
        <sz val="9"/>
        <rFont val="Arial"/>
        <family val="2"/>
      </rPr>
      <t xml:space="preserve"> Angabe Druckverlust bei gleichmäßiger, drallfreier An- und Abströmung ~ 2,5*(B+H)/2, sowie Dichte </t>
    </r>
    <r>
      <rPr>
        <sz val="9"/>
        <rFont val="Symbol"/>
        <family val="1"/>
        <charset val="2"/>
      </rPr>
      <t>r:</t>
    </r>
    <r>
      <rPr>
        <sz val="9"/>
        <rFont val="Arial"/>
        <family val="2"/>
      </rPr>
      <t xml:space="preserve"> 1,2 kg/m³ ]</t>
    </r>
  </si>
  <si>
    <t>Spaltgeschwindigkeit :</t>
  </si>
  <si>
    <t>(s[mm])</t>
  </si>
  <si>
    <t>A</t>
  </si>
  <si>
    <t>B</t>
  </si>
  <si>
    <t>C</t>
  </si>
  <si>
    <t>D</t>
  </si>
  <si>
    <t>Version: 21/2023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</si>
</sst>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61">
    <numFmt numFmtId="44" formatCode="_-* #,##0.00\ &quot;€&quot;_-;\-* #,##0.00\ &quot;€&quot;_-;_-* &quot;-&quot;??\ &quot;€&quot;_-;_-@_-"/>
    <numFmt numFmtId="164" formatCode="_-* #,##0.00\ &quot;DM&quot;_-;\-* #,##0.00\ &quot;DM&quot;_-;_-* &quot;-&quot;??\ &quot;DM&quot;_-;_-@_-"/>
    <numFmt numFmtId="165" formatCode="0\ \H\z"/>
    <numFmt numFmtId="166" formatCode="0.00\ \ \m\s"/>
    <numFmt numFmtId="167" formatCode="0\ \m\m"/>
    <numFmt numFmtId="168" formatCode="0\ \S\t\k\."/>
    <numFmt numFmtId="169" formatCode="0.0\ \m\m"/>
    <numFmt numFmtId="170" formatCode="0.00\ \m\/\s"/>
    <numFmt numFmtId="171" formatCode="0.00\ \m\²"/>
    <numFmt numFmtId="172" formatCode="0\ \d\B"/>
    <numFmt numFmtId="173" formatCode="0\ \d\B\(\A\)"/>
    <numFmt numFmtId="174" formatCode="0\ \P\a"/>
    <numFmt numFmtId="175" formatCode="0.0"/>
    <numFmt numFmtId="176" formatCode="0.0\ \d\B"/>
    <numFmt numFmtId="177" formatCode="0.0\ \d\B\(\A\)"/>
    <numFmt numFmtId="178" formatCode="#,##0\ \m\m"/>
    <numFmt numFmtId="179" formatCode="&quot;öS&quot;\ #,##0\,\-"/>
    <numFmt numFmtId="180" formatCode="0.000"/>
    <numFmt numFmtId="181" formatCode="#,##0&quot; m3/h&quot;"/>
    <numFmt numFmtId="182" formatCode="#,##0&quot; Hz&quot;"/>
    <numFmt numFmtId="183" formatCode="0.00&quot; m²&quot;"/>
    <numFmt numFmtId="184" formatCode="0&quot; mm&quot;"/>
    <numFmt numFmtId="185" formatCode="&quot;SDK &quot;0"/>
    <numFmt numFmtId="186" formatCode="&quot;Druckverlust bei &quot;0&quot; m/sec :&quot;"/>
    <numFmt numFmtId="187" formatCode="&quot;Druckverlust bei &quot;0.00&quot; m/sec :&quot;"/>
    <numFmt numFmtId="188" formatCode="0.00\ \ \m"/>
    <numFmt numFmtId="189" formatCode="0.00&quot; kg/m³&quot;"/>
    <numFmt numFmtId="190" formatCode="0.00&quot; m&quot;"/>
    <numFmt numFmtId="191" formatCode="0&quot; Pa&quot;"/>
    <numFmt numFmtId="192" formatCode="&quot;dp=&quot;0&quot; Pa&quot;"/>
    <numFmt numFmtId="193" formatCode="&quot;s=&quot;0&quot; mm&quot;"/>
    <numFmt numFmtId="194" formatCode="&quot;Lwa = &quot;0.0\ &quot;dB(A)&quot;"/>
    <numFmt numFmtId="195" formatCode="&quot;Lw :&quot;0.0\ \d\B"/>
    <numFmt numFmtId="196" formatCode="0&quot; dB(A)&quot;"/>
    <numFmt numFmtId="197" formatCode="#,##0&quot; m³/h&quot;"/>
    <numFmt numFmtId="198" formatCode="0.000\ \ \m"/>
    <numFmt numFmtId="199" formatCode="0.0000\ \ \m"/>
    <numFmt numFmtId="200" formatCode="0&quot; dB&quot;"/>
    <numFmt numFmtId="201" formatCode="&quot;SDK-L &quot;0"/>
    <numFmt numFmtId="202" formatCode="0.00\ &quot;m²&quot;"/>
    <numFmt numFmtId="203" formatCode="0.00\ &quot;mm&quot;"/>
    <numFmt numFmtId="204" formatCode="0.00\ &quot;kg/m²&quot;"/>
    <numFmt numFmtId="205" formatCode="0.00\ &quot;kg&quot;"/>
    <numFmt numFmtId="206" formatCode="0\ &quot;mm&quot;"/>
    <numFmt numFmtId="207" formatCode="0.000\ &quot;kg&quot;"/>
    <numFmt numFmtId="208" formatCode="0.00\ &quot;lfm.&quot;"/>
    <numFmt numFmtId="209" formatCode="0\ &quot;Stk.&quot;"/>
    <numFmt numFmtId="210" formatCode="0.000\ &quot;m²&quot;"/>
    <numFmt numFmtId="211" formatCode="0.00\ &quot;m³&quot;"/>
    <numFmt numFmtId="212" formatCode="0\ &quot;kg&quot;"/>
    <numFmt numFmtId="213" formatCode="0.0&quot; m&quot;"/>
    <numFmt numFmtId="214" formatCode="0&quot; m&quot;"/>
    <numFmt numFmtId="215" formatCode="0.0000"/>
    <numFmt numFmtId="216" formatCode="0.0\ &quot;m²&quot;"/>
    <numFmt numFmtId="217" formatCode="0\ &quot;m²&quot;"/>
    <numFmt numFmtId="218" formatCode="_(&quot;€&quot;* #,##0.00_);_(&quot;€&quot;* \(#,##0.00\);_(&quot;€&quot;* &quot;-&quot;??_);_(@_)"/>
    <numFmt numFmtId="219" formatCode="&quot;x &quot;0.00"/>
    <numFmt numFmtId="220" formatCode="_-[$€-C07]\ * #,##0.00_-;\-[$€-C07]\ * #,##0.00_-;_-[$€-C07]\ * &quot;-&quot;??_-;_-@_-"/>
    <numFmt numFmtId="221" formatCode="0&quot;-er Kulissen&quot;"/>
    <numFmt numFmtId="222" formatCode="&quot;LDK &quot;0"/>
    <numFmt numFmtId="223" formatCode="0.00\ &quot;m/s&quot;"/>
  </numFmts>
  <fonts count="131">
    <font>
      <sz val="10"/>
      <name val="Futura Bk BT"/>
    </font>
    <font>
      <b/>
      <sz val="10"/>
      <name val="Futura Bk BT"/>
    </font>
    <font>
      <i/>
      <sz val="10"/>
      <name val="Futura Bk BT"/>
    </font>
    <font>
      <sz val="10"/>
      <name val="Futura Bk BT"/>
    </font>
    <font>
      <sz val="10"/>
      <name val="MS Sans Serif"/>
      <family val="2"/>
    </font>
    <font>
      <sz val="10"/>
      <name val="Futura Bk BT"/>
      <family val="2"/>
    </font>
    <font>
      <sz val="10"/>
      <color indexed="8"/>
      <name val="Futura Bk BT"/>
      <family val="2"/>
    </font>
    <font>
      <sz val="10"/>
      <color indexed="12"/>
      <name val="Futura Bk BT"/>
      <family val="2"/>
    </font>
    <font>
      <b/>
      <sz val="10"/>
      <name val="Futura Bk BT"/>
      <family val="2"/>
    </font>
    <font>
      <sz val="10"/>
      <color indexed="8"/>
      <name val="Arial"/>
      <family val="2"/>
    </font>
    <font>
      <sz val="10"/>
      <name val="Arial"/>
      <family val="2"/>
    </font>
    <font>
      <b/>
      <sz val="10"/>
      <color indexed="8"/>
      <name val="Arial"/>
      <family val="2"/>
    </font>
    <font>
      <b/>
      <sz val="8"/>
      <color indexed="10"/>
      <name val="Arial"/>
      <family val="2"/>
    </font>
    <font>
      <sz val="8"/>
      <color indexed="10"/>
      <name val="Arial"/>
      <family val="2"/>
    </font>
    <font>
      <sz val="10"/>
      <color indexed="10"/>
      <name val="Arial"/>
      <family val="2"/>
    </font>
    <font>
      <b/>
      <sz val="8"/>
      <color indexed="8"/>
      <name val="Arial"/>
      <family val="2"/>
    </font>
    <font>
      <sz val="8"/>
      <color indexed="8"/>
      <name val="Arial"/>
      <family val="2"/>
    </font>
    <font>
      <b/>
      <sz val="10"/>
      <color indexed="10"/>
      <name val="Arial"/>
      <family val="2"/>
    </font>
    <font>
      <sz val="9"/>
      <name val="Arial"/>
      <family val="2"/>
    </font>
    <font>
      <sz val="9"/>
      <color indexed="8"/>
      <name val="Arial"/>
      <family val="2"/>
    </font>
    <font>
      <b/>
      <sz val="10"/>
      <color indexed="12"/>
      <name val="Arial"/>
      <family val="2"/>
    </font>
    <font>
      <sz val="9"/>
      <color indexed="10"/>
      <name val="Arial"/>
      <family val="2"/>
    </font>
    <font>
      <b/>
      <sz val="9"/>
      <color indexed="10"/>
      <name val="Arial"/>
      <family val="2"/>
    </font>
    <font>
      <sz val="10"/>
      <color indexed="12"/>
      <name val="Arial"/>
      <family val="2"/>
    </font>
    <font>
      <b/>
      <sz val="12"/>
      <color indexed="10"/>
      <name val="Arial"/>
      <family val="2"/>
    </font>
    <font>
      <b/>
      <sz val="10"/>
      <name val="Arial"/>
      <family val="2"/>
    </font>
    <font>
      <sz val="10"/>
      <name val="Arial"/>
      <family val="2"/>
    </font>
    <font>
      <sz val="8"/>
      <name val="Arial"/>
      <family val="2"/>
    </font>
    <font>
      <b/>
      <sz val="10"/>
      <color indexed="62"/>
      <name val="Arial"/>
      <family val="2"/>
    </font>
    <font>
      <sz val="10"/>
      <color indexed="62"/>
      <name val="Arial"/>
      <family val="2"/>
    </font>
    <font>
      <sz val="10"/>
      <color indexed="56"/>
      <name val="Arial"/>
      <family val="2"/>
    </font>
    <font>
      <b/>
      <sz val="9"/>
      <color indexed="8"/>
      <name val="Arial"/>
      <family val="2"/>
    </font>
    <font>
      <sz val="10"/>
      <color indexed="61"/>
      <name val="Arial"/>
      <family val="2"/>
    </font>
    <font>
      <b/>
      <sz val="14"/>
      <color indexed="61"/>
      <name val="Arial"/>
      <family val="2"/>
    </font>
    <font>
      <b/>
      <sz val="10"/>
      <color indexed="61"/>
      <name val="Arial"/>
      <family val="2"/>
    </font>
    <font>
      <sz val="8"/>
      <color indexed="61"/>
      <name val="Arial"/>
      <family val="2"/>
    </font>
    <font>
      <b/>
      <sz val="8"/>
      <color indexed="61"/>
      <name val="Arial"/>
      <family val="2"/>
    </font>
    <font>
      <sz val="10"/>
      <color indexed="61"/>
      <name val="Futura Bk BT"/>
    </font>
    <font>
      <b/>
      <sz val="10"/>
      <color indexed="14"/>
      <name val="Arial"/>
      <family val="2"/>
    </font>
    <font>
      <sz val="10"/>
      <color indexed="14"/>
      <name val="Arial"/>
      <family val="2"/>
    </font>
    <font>
      <sz val="14"/>
      <color indexed="8"/>
      <name val="Arial"/>
      <family val="2"/>
    </font>
    <font>
      <b/>
      <sz val="18"/>
      <color indexed="10"/>
      <name val="Arial"/>
      <family val="2"/>
    </font>
    <font>
      <b/>
      <sz val="8"/>
      <name val="Arial"/>
      <family val="2"/>
    </font>
    <font>
      <sz val="8"/>
      <color indexed="12"/>
      <name val="Arial"/>
      <family val="2"/>
    </font>
    <font>
      <b/>
      <sz val="14"/>
      <color indexed="10"/>
      <name val="Arial"/>
      <family val="2"/>
    </font>
    <font>
      <sz val="28"/>
      <color indexed="8"/>
      <name val="Arial"/>
      <family val="2"/>
    </font>
    <font>
      <b/>
      <vertAlign val="subscript"/>
      <sz val="10"/>
      <name val="Futura Bk BT"/>
    </font>
    <font>
      <sz val="12"/>
      <color indexed="8"/>
      <name val="Arial"/>
      <family val="2"/>
    </font>
    <font>
      <b/>
      <sz val="12"/>
      <name val="Arial"/>
      <family val="2"/>
    </font>
    <font>
      <sz val="12"/>
      <name val="Arial"/>
      <family val="2"/>
    </font>
    <font>
      <b/>
      <sz val="12"/>
      <color indexed="8"/>
      <name val="Arial"/>
      <family val="2"/>
    </font>
    <font>
      <b/>
      <i/>
      <sz val="10"/>
      <name val="Arial"/>
      <family val="2"/>
    </font>
    <font>
      <i/>
      <sz val="10"/>
      <color indexed="8"/>
      <name val="Arial"/>
      <family val="2"/>
    </font>
    <font>
      <i/>
      <sz val="8"/>
      <color indexed="8"/>
      <name val="Arial"/>
      <family val="2"/>
    </font>
    <font>
      <sz val="6"/>
      <color indexed="8"/>
      <name val="Arial"/>
      <family val="2"/>
    </font>
    <font>
      <i/>
      <sz val="8"/>
      <name val="Futura Bk BT"/>
    </font>
    <font>
      <b/>
      <sz val="11"/>
      <color indexed="8"/>
      <name val="Arial"/>
      <family val="2"/>
    </font>
    <font>
      <b/>
      <sz val="11"/>
      <name val="Arial"/>
      <family val="2"/>
    </font>
    <font>
      <sz val="11"/>
      <name val="Arial"/>
      <family val="2"/>
    </font>
    <font>
      <sz val="11"/>
      <color indexed="8"/>
      <name val="Arial"/>
      <family val="2"/>
    </font>
    <font>
      <b/>
      <sz val="11"/>
      <color indexed="10"/>
      <name val="Arial"/>
      <family val="2"/>
    </font>
    <font>
      <sz val="11"/>
      <name val="Futura Bk BT"/>
    </font>
    <font>
      <b/>
      <sz val="20"/>
      <color indexed="12"/>
      <name val="Arial"/>
      <family val="2"/>
    </font>
    <font>
      <b/>
      <sz val="12"/>
      <color indexed="81"/>
      <name val="Arial"/>
      <family val="2"/>
    </font>
    <font>
      <sz val="12"/>
      <color indexed="81"/>
      <name val="Arial"/>
      <family val="2"/>
    </font>
    <font>
      <sz val="8.5"/>
      <name val="Arial"/>
      <family val="2"/>
    </font>
    <font>
      <sz val="20"/>
      <color indexed="8"/>
      <name val="DigitalDB"/>
    </font>
    <font>
      <sz val="10.1"/>
      <color indexed="8"/>
      <name val="Arial"/>
      <family val="2"/>
    </font>
    <font>
      <sz val="11"/>
      <color indexed="10"/>
      <name val="Arial"/>
      <family val="2"/>
    </font>
    <font>
      <sz val="9"/>
      <name val="Symbol"/>
      <family val="1"/>
      <charset val="2"/>
    </font>
    <font>
      <b/>
      <sz val="11"/>
      <color indexed="12"/>
      <name val="Arial"/>
      <family val="2"/>
    </font>
    <font>
      <b/>
      <sz val="16"/>
      <name val="Arial"/>
      <family val="2"/>
    </font>
    <font>
      <b/>
      <sz val="16"/>
      <color indexed="8"/>
      <name val="Arial"/>
      <family val="2"/>
    </font>
    <font>
      <b/>
      <vertAlign val="subscript"/>
      <sz val="11"/>
      <color indexed="8"/>
      <name val="Arial"/>
      <family val="2"/>
    </font>
    <font>
      <sz val="20"/>
      <color indexed="10"/>
      <name val="Arial"/>
      <family val="2"/>
    </font>
    <font>
      <sz val="20"/>
      <color indexed="10"/>
      <name val="Wingdings"/>
      <charset val="2"/>
    </font>
    <font>
      <b/>
      <sz val="11.5"/>
      <name val="Arial"/>
      <family val="2"/>
    </font>
    <font>
      <sz val="11.5"/>
      <name val="Arial"/>
      <family val="2"/>
    </font>
    <font>
      <b/>
      <sz val="20"/>
      <color indexed="81"/>
      <name val="Arial"/>
      <family val="2"/>
    </font>
    <font>
      <sz val="16"/>
      <name val="Futura Bk BT"/>
    </font>
    <font>
      <b/>
      <sz val="11"/>
      <color indexed="18"/>
      <name val="Arial"/>
      <family val="2"/>
    </font>
    <font>
      <sz val="10"/>
      <color theme="0"/>
      <name val="Arial"/>
      <family val="2"/>
    </font>
    <font>
      <sz val="11"/>
      <color theme="1"/>
      <name val="Calibri"/>
      <family val="2"/>
      <scheme val="minor"/>
    </font>
    <font>
      <sz val="10"/>
      <color rgb="FFFF0000"/>
      <name val="Arial"/>
      <family val="2"/>
    </font>
    <font>
      <sz val="10"/>
      <color rgb="FFFF0000"/>
      <name val="Futura Bk BT"/>
    </font>
    <font>
      <b/>
      <sz val="27"/>
      <color rgb="FF1F3FE1"/>
      <name val="Arial"/>
      <family val="2"/>
    </font>
    <font>
      <sz val="10"/>
      <color rgb="FF0000FF"/>
      <name val="Arial"/>
      <family val="2"/>
    </font>
    <font>
      <b/>
      <sz val="11"/>
      <color rgb="FF0000FF"/>
      <name val="Arial"/>
      <family val="2"/>
    </font>
    <font>
      <sz val="11"/>
      <color rgb="FF0000FF"/>
      <name val="Arial"/>
      <family val="2"/>
    </font>
    <font>
      <b/>
      <sz val="11"/>
      <color rgb="FFFF0000"/>
      <name val="Arial"/>
      <family val="2"/>
    </font>
    <font>
      <sz val="10"/>
      <color rgb="FF0000FF"/>
      <name val="Futura Bk BT"/>
    </font>
    <font>
      <b/>
      <sz val="10"/>
      <color rgb="FFFF0000"/>
      <name val="Futura Bk BT"/>
    </font>
    <font>
      <sz val="11"/>
      <color rgb="FFFF0000"/>
      <name val="Arial"/>
      <family val="2"/>
    </font>
    <font>
      <sz val="10"/>
      <color rgb="FF00B050"/>
      <name val="Arial"/>
      <family val="2"/>
    </font>
    <font>
      <sz val="10"/>
      <color rgb="FF00B050"/>
      <name val="Futura Bk BT"/>
    </font>
    <font>
      <b/>
      <sz val="10"/>
      <color rgb="FFFF0000"/>
      <name val="Arial"/>
      <family val="2"/>
    </font>
    <font>
      <b/>
      <sz val="12"/>
      <color rgb="FFFF0000"/>
      <name val="Arial"/>
      <family val="2"/>
    </font>
    <font>
      <b/>
      <sz val="11"/>
      <color theme="0"/>
      <name val="Arial"/>
      <family val="2"/>
    </font>
    <font>
      <sz val="11"/>
      <color theme="0"/>
      <name val="Arial"/>
      <family val="2"/>
    </font>
    <font>
      <sz val="10"/>
      <color theme="0"/>
      <name val="Futura Bk BT"/>
    </font>
    <font>
      <sz val="12"/>
      <color theme="0"/>
      <name val="Arial"/>
      <family val="2"/>
    </font>
    <font>
      <b/>
      <sz val="11"/>
      <color theme="1"/>
      <name val="Calibri"/>
      <family val="2"/>
      <scheme val="minor"/>
    </font>
    <font>
      <b/>
      <sz val="11"/>
      <color rgb="FF003399"/>
      <name val="Arial"/>
      <family val="2"/>
    </font>
    <font>
      <b/>
      <sz val="23"/>
      <color rgb="FF003399"/>
      <name val="Arial"/>
      <family val="2"/>
    </font>
    <font>
      <sz val="20"/>
      <color rgb="FFFF0000"/>
      <name val="Arial"/>
      <family val="2"/>
    </font>
    <font>
      <b/>
      <sz val="23"/>
      <color rgb="FF0000FF"/>
      <name val="Arial"/>
      <family val="2"/>
    </font>
    <font>
      <b/>
      <vertAlign val="subscript"/>
      <sz val="14"/>
      <name val="Arial"/>
      <family val="2"/>
    </font>
    <font>
      <vertAlign val="subscript"/>
      <sz val="13"/>
      <name val="Arial"/>
      <family val="2"/>
    </font>
    <font>
      <sz val="30"/>
      <color indexed="8"/>
      <name val="Technic"/>
      <charset val="2"/>
    </font>
    <font>
      <b/>
      <sz val="10.5"/>
      <color indexed="8"/>
      <name val="Arial"/>
      <family val="2"/>
    </font>
    <font>
      <b/>
      <vertAlign val="superscript"/>
      <sz val="10.5"/>
      <color indexed="8"/>
      <name val="Arial"/>
      <family val="2"/>
    </font>
    <font>
      <vertAlign val="superscript"/>
      <sz val="9"/>
      <name val="Arial"/>
      <family val="2"/>
    </font>
    <font>
      <b/>
      <vertAlign val="subscript"/>
      <sz val="12"/>
      <name val="Arial"/>
      <family val="2"/>
    </font>
    <font>
      <b/>
      <sz val="8"/>
      <color indexed="10"/>
      <name val="ZWAdobeF"/>
    </font>
    <font>
      <b/>
      <vertAlign val="subscript"/>
      <sz val="11"/>
      <name val="Arial"/>
      <family val="2"/>
    </font>
    <font>
      <b/>
      <sz val="12"/>
      <color rgb="FF003399"/>
      <name val="TechnicBold"/>
      <charset val="2"/>
    </font>
    <font>
      <b/>
      <sz val="11"/>
      <name val="TechnicBold"/>
      <charset val="2"/>
    </font>
    <font>
      <b/>
      <sz val="12"/>
      <color indexed="8"/>
      <name val="TechnicBold"/>
      <charset val="2"/>
    </font>
    <font>
      <b/>
      <sz val="12"/>
      <name val="TechnicBold"/>
      <charset val="2"/>
    </font>
    <font>
      <b/>
      <sz val="10"/>
      <color theme="0"/>
      <name val="Arial"/>
      <family val="2"/>
    </font>
    <font>
      <b/>
      <sz val="10"/>
      <color rgb="FF003399"/>
      <name val="Arial"/>
      <family val="2"/>
    </font>
    <font>
      <b/>
      <sz val="11"/>
      <color rgb="FF0070C0"/>
      <name val="Arial"/>
      <family val="2"/>
    </font>
    <font>
      <sz val="10"/>
      <color indexed="8"/>
      <name val="Calibri"/>
      <family val="2"/>
    </font>
    <font>
      <sz val="7"/>
      <name val="Arial"/>
      <family val="2"/>
    </font>
    <font>
      <b/>
      <sz val="7"/>
      <color indexed="8"/>
      <name val="Arial"/>
      <family val="2"/>
    </font>
    <font>
      <sz val="7"/>
      <color indexed="8"/>
      <name val="Arial"/>
      <family val="2"/>
    </font>
    <font>
      <sz val="8"/>
      <color rgb="FFFF0000"/>
      <name val="Arial"/>
      <family val="2"/>
    </font>
    <font>
      <vertAlign val="subscript"/>
      <sz val="8"/>
      <name val="Arial"/>
      <family val="2"/>
    </font>
    <font>
      <sz val="8"/>
      <name val="Arial Narrow"/>
      <family val="2"/>
    </font>
    <font>
      <b/>
      <sz val="9"/>
      <color rgb="FFFF0000"/>
      <name val="Arial"/>
      <family val="2"/>
    </font>
    <font>
      <b/>
      <sz val="9"/>
      <name val="Arial"/>
      <family val="2"/>
    </font>
  </fonts>
  <fills count="22">
    <fill>
      <patternFill patternType="none"/>
    </fill>
    <fill>
      <patternFill patternType="gray125"/>
    </fill>
    <fill>
      <patternFill patternType="solid">
        <fgColor indexed="9"/>
        <bgColor indexed="64"/>
      </patternFill>
    </fill>
    <fill>
      <patternFill patternType="solid">
        <fgColor indexed="42"/>
        <bgColor indexed="64"/>
      </patternFill>
    </fill>
    <fill>
      <patternFill patternType="solid">
        <fgColor indexed="13"/>
        <bgColor indexed="64"/>
      </patternFill>
    </fill>
    <fill>
      <patternFill patternType="solid">
        <fgColor indexed="26"/>
        <bgColor indexed="64"/>
      </patternFill>
    </fill>
    <fill>
      <patternFill patternType="solid">
        <fgColor indexed="43"/>
        <bgColor indexed="64"/>
      </patternFill>
    </fill>
    <fill>
      <patternFill patternType="solid">
        <fgColor indexed="47"/>
        <bgColor indexed="64"/>
      </patternFill>
    </fill>
    <fill>
      <patternFill patternType="solid">
        <fgColor indexed="41"/>
        <bgColor indexed="64"/>
      </patternFill>
    </fill>
    <fill>
      <patternFill patternType="solid">
        <fgColor rgb="FFFFFF00"/>
        <bgColor indexed="64"/>
      </patternFill>
    </fill>
    <fill>
      <patternFill patternType="solid">
        <fgColor rgb="FFD0E3FE"/>
        <bgColor indexed="64"/>
      </patternFill>
    </fill>
    <fill>
      <patternFill patternType="solid">
        <fgColor rgb="FFFFC000"/>
        <bgColor indexed="64"/>
      </patternFill>
    </fill>
    <fill>
      <patternFill patternType="solid">
        <fgColor rgb="FFFF0000"/>
        <bgColor indexed="64"/>
      </patternFill>
    </fill>
    <fill>
      <patternFill patternType="solid">
        <fgColor theme="0" tint="-4.9989318521683403E-2"/>
        <bgColor indexed="64"/>
      </patternFill>
    </fill>
    <fill>
      <patternFill patternType="solid">
        <fgColor rgb="FFF79646"/>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rgb="FF92D050"/>
        <bgColor indexed="64"/>
      </patternFill>
    </fill>
    <fill>
      <patternFill patternType="solid">
        <fgColor theme="6" tint="0.39997558519241921"/>
        <bgColor indexed="64"/>
      </patternFill>
    </fill>
    <fill>
      <patternFill patternType="solid">
        <fgColor theme="3" tint="0.79998168889431442"/>
        <bgColor indexed="64"/>
      </patternFill>
    </fill>
    <fill>
      <patternFill patternType="solid">
        <fgColor theme="0"/>
        <bgColor indexed="64"/>
      </patternFill>
    </fill>
    <fill>
      <patternFill patternType="solid">
        <fgColor theme="4" tint="0.59999389629810485"/>
        <bgColor indexed="64"/>
      </patternFill>
    </fill>
  </fills>
  <borders count="57">
    <border>
      <left/>
      <right/>
      <top/>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medium">
        <color indexed="64"/>
      </left>
      <right/>
      <top/>
      <bottom style="medium">
        <color indexed="64"/>
      </bottom>
      <diagonal/>
    </border>
    <border>
      <left style="medium">
        <color indexed="64"/>
      </left>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hair">
        <color indexed="64"/>
      </left>
      <right style="hair">
        <color indexed="64"/>
      </right>
      <top style="hair">
        <color indexed="64"/>
      </top>
      <bottom/>
      <diagonal/>
    </border>
    <border>
      <left style="hair">
        <color indexed="64"/>
      </left>
      <right style="hair">
        <color indexed="64"/>
      </right>
      <top/>
      <bottom style="hair">
        <color indexed="64"/>
      </bottom>
      <diagonal/>
    </border>
    <border>
      <left style="medium">
        <color theme="0" tint="-4.9989318521683403E-2"/>
      </left>
      <right style="hair">
        <color theme="1" tint="0.24994659260841701"/>
      </right>
      <top style="medium">
        <color theme="0" tint="-4.9989318521683403E-2"/>
      </top>
      <bottom style="medium">
        <color theme="1" tint="0.499984740745262"/>
      </bottom>
      <diagonal/>
    </border>
    <border>
      <left style="hair">
        <color theme="1" tint="0.24994659260841701"/>
      </left>
      <right style="hair">
        <color theme="1" tint="0.24994659260841701"/>
      </right>
      <top style="medium">
        <color theme="0" tint="-4.9989318521683403E-2"/>
      </top>
      <bottom style="medium">
        <color theme="1" tint="0.499984740745262"/>
      </bottom>
      <diagonal/>
    </border>
    <border>
      <left style="hair">
        <color theme="1" tint="0.24994659260841701"/>
      </left>
      <right style="medium">
        <color theme="1" tint="0.499984740745262"/>
      </right>
      <top style="medium">
        <color theme="0" tint="-4.9989318521683403E-2"/>
      </top>
      <bottom style="medium">
        <color theme="1" tint="0.499984740745262"/>
      </bottom>
      <diagonal/>
    </border>
    <border>
      <left style="medium">
        <color theme="0" tint="-4.9989318521683403E-2"/>
      </left>
      <right/>
      <top style="medium">
        <color theme="0" tint="-4.9989318521683403E-2"/>
      </top>
      <bottom style="medium">
        <color theme="1" tint="0.499984740745262"/>
      </bottom>
      <diagonal/>
    </border>
    <border>
      <left style="medium">
        <color theme="0" tint="-4.9989318521683403E-2"/>
      </left>
      <right style="medium">
        <color theme="1" tint="0.499984740745262"/>
      </right>
      <top style="medium">
        <color theme="0" tint="-4.9989318521683403E-2"/>
      </top>
      <bottom style="medium">
        <color theme="1" tint="0.499984740745262"/>
      </bottom>
      <diagonal/>
    </border>
    <border>
      <left/>
      <right style="medium">
        <color theme="1" tint="0.499984740745262"/>
      </right>
      <top style="medium">
        <color theme="0" tint="-4.9989318521683403E-2"/>
      </top>
      <bottom style="medium">
        <color theme="1" tint="0.499984740745262"/>
      </bottom>
      <diagonal/>
    </border>
    <border>
      <left/>
      <right/>
      <top/>
      <bottom style="medium">
        <color theme="0" tint="-4.9989318521683403E-2"/>
      </bottom>
      <diagonal/>
    </border>
    <border>
      <left style="medium">
        <color theme="0" tint="-4.9989318521683403E-2"/>
      </left>
      <right/>
      <top/>
      <bottom style="medium">
        <color theme="1" tint="0.499984740745262"/>
      </bottom>
      <diagonal/>
    </border>
    <border>
      <left style="hair">
        <color indexed="64"/>
      </left>
      <right style="hair">
        <color indexed="64"/>
      </right>
      <top style="medium">
        <color theme="0" tint="-4.9989318521683403E-2"/>
      </top>
      <bottom style="medium">
        <color theme="1" tint="0.499984740745262"/>
      </bottom>
      <diagonal/>
    </border>
    <border>
      <left/>
      <right/>
      <top style="medium">
        <color theme="0" tint="-4.9989318521683403E-2"/>
      </top>
      <bottom style="medium">
        <color theme="1" tint="0.499984740745262"/>
      </bottom>
      <diagonal/>
    </border>
    <border>
      <left style="medium">
        <color theme="0" tint="-4.9989318521683403E-2"/>
      </left>
      <right style="hair">
        <color theme="1" tint="0.24994659260841701"/>
      </right>
      <top/>
      <bottom style="medium">
        <color theme="1" tint="0.499984740745262"/>
      </bottom>
      <diagonal/>
    </border>
    <border>
      <left style="hair">
        <color theme="1" tint="0.24994659260841701"/>
      </left>
      <right style="hair">
        <color theme="1" tint="0.24994659260841701"/>
      </right>
      <top/>
      <bottom style="medium">
        <color theme="1" tint="0.499984740745262"/>
      </bottom>
      <diagonal/>
    </border>
    <border>
      <left/>
      <right/>
      <top style="medium">
        <color theme="1" tint="0.499984740745262"/>
      </top>
      <bottom/>
      <diagonal/>
    </border>
    <border>
      <left/>
      <right style="hair">
        <color theme="1" tint="0.24994659260841701"/>
      </right>
      <top/>
      <bottom style="medium">
        <color theme="1" tint="0.499984740745262"/>
      </bottom>
      <diagonal/>
    </border>
    <border>
      <left/>
      <right style="hair">
        <color indexed="64"/>
      </right>
      <top style="medium">
        <color theme="1" tint="0.499984740745262"/>
      </top>
      <bottom/>
      <diagonal/>
    </border>
    <border>
      <left/>
      <right/>
      <top style="medium">
        <color theme="1" tint="0.499984740745262"/>
      </top>
      <bottom style="medium">
        <color theme="0" tint="-4.9989318521683403E-2"/>
      </bottom>
      <diagonal/>
    </border>
    <border>
      <left/>
      <right/>
      <top style="medium">
        <color theme="0" tint="-4.9989318521683403E-2"/>
      </top>
      <bottom/>
      <diagonal/>
    </border>
    <border>
      <left/>
      <right/>
      <top/>
      <bottom style="medium">
        <color theme="1" tint="0.499984740745262"/>
      </bottom>
      <diagonal/>
    </border>
    <border>
      <left style="hair">
        <color indexed="64"/>
      </left>
      <right style="medium">
        <color theme="0" tint="-0.499984740745262"/>
      </right>
      <top style="medium">
        <color theme="0" tint="-4.9989318521683403E-2"/>
      </top>
      <bottom/>
      <diagonal/>
    </border>
    <border>
      <left style="hair">
        <color indexed="64"/>
      </left>
      <right style="medium">
        <color theme="0" tint="-0.499984740745262"/>
      </right>
      <top/>
      <bottom/>
      <diagonal/>
    </border>
    <border>
      <left style="hair">
        <color indexed="64"/>
      </left>
      <right style="medium">
        <color theme="0" tint="-0.499984740745262"/>
      </right>
      <top/>
      <bottom style="medium">
        <color theme="1" tint="0.499984740745262"/>
      </bottom>
      <diagonal/>
    </border>
    <border>
      <left style="medium">
        <color theme="1" tint="0.499984740745262"/>
      </left>
      <right style="medium">
        <color theme="0" tint="-4.9989318521683403E-2"/>
      </right>
      <top/>
      <bottom/>
      <diagonal/>
    </border>
    <border>
      <left/>
      <right style="medium">
        <color theme="0" tint="-0.499984740745262"/>
      </right>
      <top style="medium">
        <color theme="0" tint="-4.9989318521683403E-2"/>
      </top>
      <bottom style="medium">
        <color theme="1" tint="0.499984740745262"/>
      </bottom>
      <diagonal/>
    </border>
    <border>
      <left style="medium">
        <color theme="0" tint="-4.9989318521683403E-2"/>
      </left>
      <right style="medium">
        <color theme="0" tint="-0.499984740745262"/>
      </right>
      <top style="medium">
        <color theme="0" tint="-4.9989318521683403E-2"/>
      </top>
      <bottom style="medium">
        <color theme="1" tint="0.499984740745262"/>
      </bottom>
      <diagonal/>
    </border>
    <border>
      <left style="medium">
        <color theme="0" tint="-4.9989318521683403E-2"/>
      </left>
      <right style="medium">
        <color theme="0" tint="-4.9989318521683403E-2"/>
      </right>
      <top style="medium">
        <color theme="0" tint="-4.9989318521683403E-2"/>
      </top>
      <bottom style="medium">
        <color theme="1" tint="0.499984740745262"/>
      </bottom>
      <diagonal/>
    </border>
    <border>
      <left style="medium">
        <color theme="0" tint="-4.9989318521683403E-2"/>
      </left>
      <right style="medium">
        <color theme="0" tint="-0.34998626667073579"/>
      </right>
      <top style="medium">
        <color theme="0" tint="-4.9989318521683403E-2"/>
      </top>
      <bottom style="medium">
        <color theme="1" tint="0.499984740745262"/>
      </bottom>
      <diagonal/>
    </border>
    <border>
      <left style="medium">
        <color theme="0" tint="-0.34998626667073579"/>
      </left>
      <right style="medium">
        <color theme="0" tint="-0.34998626667073579"/>
      </right>
      <top style="medium">
        <color theme="0" tint="-4.9989318521683403E-2"/>
      </top>
      <bottom style="medium">
        <color theme="1" tint="0.499984740745262"/>
      </bottom>
      <diagonal/>
    </border>
  </borders>
  <cellStyleXfs count="9">
    <xf numFmtId="1" fontId="0" fillId="0" borderId="0"/>
    <xf numFmtId="9" fontId="3" fillId="0" borderId="0" applyFont="0" applyFill="0" applyBorder="0" applyAlignment="0" applyProtection="0"/>
    <xf numFmtId="9" fontId="82" fillId="0" borderId="0" applyFont="0" applyFill="0" applyBorder="0" applyAlignment="0" applyProtection="0"/>
    <xf numFmtId="0" fontId="82" fillId="0" borderId="0"/>
    <xf numFmtId="0" fontId="26" fillId="0" borderId="0"/>
    <xf numFmtId="1" fontId="4" fillId="0" borderId="0"/>
    <xf numFmtId="0" fontId="3" fillId="0" borderId="0"/>
    <xf numFmtId="164" fontId="3" fillId="0" borderId="0" applyFont="0" applyFill="0" applyBorder="0" applyAlignment="0" applyProtection="0"/>
    <xf numFmtId="218" fontId="82" fillId="0" borderId="0" applyFont="0" applyFill="0" applyBorder="0" applyAlignment="0" applyProtection="0"/>
  </cellStyleXfs>
  <cellXfs count="969">
    <xf numFmtId="1" fontId="0" fillId="0" borderId="0" xfId="0"/>
    <xf numFmtId="1" fontId="9" fillId="2" borderId="0" xfId="5" applyFont="1" applyFill="1" applyBorder="1" applyAlignment="1" applyProtection="1">
      <alignment vertical="center"/>
    </xf>
    <xf numFmtId="1" fontId="16" fillId="2" borderId="0" xfId="5" applyFont="1" applyFill="1" applyBorder="1" applyAlignment="1" applyProtection="1">
      <alignment horizontal="right" vertical="center"/>
    </xf>
    <xf numFmtId="172" fontId="16" fillId="2" borderId="0" xfId="5" applyNumberFormat="1" applyFont="1" applyFill="1" applyBorder="1" applyAlignment="1" applyProtection="1">
      <alignment horizontal="left" vertical="center"/>
    </xf>
    <xf numFmtId="1" fontId="9" fillId="2" borderId="0" xfId="0" applyFont="1" applyFill="1" applyBorder="1" applyAlignment="1" applyProtection="1">
      <alignment vertical="center"/>
    </xf>
    <xf numFmtId="0" fontId="32" fillId="3" borderId="0" xfId="6" applyFont="1" applyFill="1"/>
    <xf numFmtId="0" fontId="32" fillId="3" borderId="0" xfId="6" applyFont="1" applyFill="1" applyAlignment="1">
      <alignment horizontal="center"/>
    </xf>
    <xf numFmtId="0" fontId="33" fillId="3" borderId="0" xfId="6" applyFont="1" applyFill="1"/>
    <xf numFmtId="0" fontId="33" fillId="3" borderId="0" xfId="6" applyFont="1" applyFill="1" applyAlignment="1">
      <alignment horizontal="left"/>
    </xf>
    <xf numFmtId="0" fontId="33" fillId="3" borderId="0" xfId="6" applyFont="1" applyFill="1" applyAlignment="1">
      <alignment horizontal="center"/>
    </xf>
    <xf numFmtId="0" fontId="34" fillId="3" borderId="0" xfId="6" applyFont="1" applyFill="1" applyAlignment="1">
      <alignment horizontal="center"/>
    </xf>
    <xf numFmtId="165" fontId="34" fillId="3" borderId="0" xfId="6" applyNumberFormat="1" applyFont="1" applyFill="1" applyAlignment="1">
      <alignment horizontal="center"/>
    </xf>
    <xf numFmtId="176" fontId="32" fillId="3" borderId="1" xfId="6" applyNumberFormat="1" applyFont="1" applyFill="1" applyBorder="1" applyAlignment="1">
      <alignment horizontal="center"/>
    </xf>
    <xf numFmtId="176" fontId="34" fillId="3" borderId="2" xfId="6" applyNumberFormat="1" applyFont="1" applyFill="1" applyBorder="1" applyAlignment="1">
      <alignment horizontal="center"/>
    </xf>
    <xf numFmtId="48" fontId="32" fillId="3" borderId="0" xfId="6" applyNumberFormat="1" applyFont="1" applyFill="1" applyAlignment="1">
      <alignment horizontal="center"/>
    </xf>
    <xf numFmtId="0" fontId="35" fillId="3" borderId="0" xfId="6" applyFont="1" applyFill="1" applyAlignment="1">
      <alignment horizontal="center"/>
    </xf>
    <xf numFmtId="0" fontId="36" fillId="3" borderId="0" xfId="6" applyFont="1" applyFill="1" applyAlignment="1">
      <alignment horizontal="right"/>
    </xf>
    <xf numFmtId="2" fontId="36" fillId="3" borderId="0" xfId="6" applyNumberFormat="1" applyFont="1" applyFill="1" applyBorder="1" applyAlignment="1">
      <alignment horizontal="center"/>
    </xf>
    <xf numFmtId="1" fontId="37" fillId="3" borderId="0" xfId="0" applyFont="1" applyFill="1"/>
    <xf numFmtId="0" fontId="20" fillId="3" borderId="0" xfId="6" applyFont="1" applyFill="1" applyAlignment="1">
      <alignment horizontal="left"/>
    </xf>
    <xf numFmtId="0" fontId="23" fillId="3" borderId="0" xfId="6" applyFont="1" applyFill="1" applyAlignment="1">
      <alignment horizontal="center"/>
    </xf>
    <xf numFmtId="165" fontId="23" fillId="3" borderId="0" xfId="6" applyNumberFormat="1" applyFont="1" applyFill="1" applyAlignment="1">
      <alignment horizontal="center"/>
    </xf>
    <xf numFmtId="176" fontId="23" fillId="2" borderId="3" xfId="6" applyNumberFormat="1" applyFont="1" applyFill="1" applyBorder="1" applyAlignment="1">
      <alignment horizontal="center"/>
    </xf>
    <xf numFmtId="0" fontId="38" fillId="3" borderId="0" xfId="6" applyFont="1" applyFill="1" applyAlignment="1">
      <alignment horizontal="left"/>
    </xf>
    <xf numFmtId="0" fontId="39" fillId="3" borderId="0" xfId="6" applyFont="1" applyFill="1" applyAlignment="1">
      <alignment horizontal="center"/>
    </xf>
    <xf numFmtId="165" fontId="39" fillId="3" borderId="0" xfId="6" applyNumberFormat="1" applyFont="1" applyFill="1" applyAlignment="1">
      <alignment horizontal="center"/>
    </xf>
    <xf numFmtId="176" fontId="39" fillId="2" borderId="3" xfId="6" applyNumberFormat="1" applyFont="1" applyFill="1" applyBorder="1" applyAlignment="1">
      <alignment horizontal="center"/>
    </xf>
    <xf numFmtId="0" fontId="17" fillId="4" borderId="0" xfId="6" applyFont="1" applyFill="1" applyAlignment="1">
      <alignment horizontal="left"/>
    </xf>
    <xf numFmtId="0" fontId="32" fillId="4" borderId="0" xfId="6" applyFont="1" applyFill="1" applyAlignment="1">
      <alignment horizontal="center"/>
    </xf>
    <xf numFmtId="165" fontId="34" fillId="4" borderId="0" xfId="6" applyNumberFormat="1" applyFont="1" applyFill="1" applyAlignment="1">
      <alignment horizontal="center"/>
    </xf>
    <xf numFmtId="0" fontId="34" fillId="4" borderId="0" xfId="6" applyFont="1" applyFill="1" applyAlignment="1">
      <alignment horizontal="center"/>
    </xf>
    <xf numFmtId="176" fontId="14" fillId="4" borderId="1" xfId="6" applyNumberFormat="1" applyFont="1" applyFill="1" applyBorder="1" applyAlignment="1">
      <alignment horizontal="center"/>
    </xf>
    <xf numFmtId="176" fontId="14" fillId="4" borderId="4" xfId="6" applyNumberFormat="1" applyFont="1" applyFill="1" applyBorder="1" applyAlignment="1">
      <alignment horizontal="center"/>
    </xf>
    <xf numFmtId="176" fontId="14" fillId="4" borderId="5" xfId="6" applyNumberFormat="1" applyFont="1" applyFill="1" applyBorder="1" applyAlignment="1">
      <alignment horizontal="center"/>
    </xf>
    <xf numFmtId="176" fontId="17" fillId="4" borderId="2" xfId="6" applyNumberFormat="1" applyFont="1" applyFill="1" applyBorder="1" applyAlignment="1">
      <alignment horizontal="center"/>
    </xf>
    <xf numFmtId="1" fontId="10" fillId="2" borderId="0" xfId="0" applyFont="1" applyFill="1"/>
    <xf numFmtId="1" fontId="23" fillId="2" borderId="0" xfId="0" applyFont="1" applyFill="1"/>
    <xf numFmtId="1" fontId="25" fillId="2" borderId="0" xfId="0" applyFont="1" applyFill="1" applyAlignment="1">
      <alignment horizontal="center"/>
    </xf>
    <xf numFmtId="181" fontId="10" fillId="2" borderId="0" xfId="0" applyNumberFormat="1" applyFont="1" applyFill="1" applyAlignment="1">
      <alignment horizontal="center"/>
    </xf>
    <xf numFmtId="183" fontId="10" fillId="2" borderId="0" xfId="0" applyNumberFormat="1" applyFont="1" applyFill="1" applyAlignment="1">
      <alignment horizontal="center"/>
    </xf>
    <xf numFmtId="183" fontId="20" fillId="2" borderId="0" xfId="0" applyNumberFormat="1" applyFont="1" applyFill="1" applyAlignment="1">
      <alignment horizontal="center"/>
    </xf>
    <xf numFmtId="190" fontId="10" fillId="2" borderId="0" xfId="0" applyNumberFormat="1" applyFont="1" applyFill="1" applyAlignment="1">
      <alignment horizontal="center"/>
    </xf>
    <xf numFmtId="190" fontId="20" fillId="2" borderId="0" xfId="0" applyNumberFormat="1" applyFont="1" applyFill="1" applyAlignment="1">
      <alignment horizontal="center"/>
    </xf>
    <xf numFmtId="189" fontId="10" fillId="2" borderId="0" xfId="0" applyNumberFormat="1" applyFont="1" applyFill="1" applyAlignment="1">
      <alignment horizontal="center"/>
    </xf>
    <xf numFmtId="189" fontId="23" fillId="2" borderId="2" xfId="0" applyNumberFormat="1" applyFont="1" applyFill="1" applyBorder="1" applyAlignment="1" applyProtection="1">
      <alignment horizontal="center"/>
      <protection locked="0"/>
    </xf>
    <xf numFmtId="188" fontId="10" fillId="2" borderId="0" xfId="0" applyNumberFormat="1" applyFont="1" applyFill="1" applyAlignment="1">
      <alignment horizontal="center"/>
    </xf>
    <xf numFmtId="1" fontId="25" fillId="2" borderId="0" xfId="0" applyFont="1" applyFill="1"/>
    <xf numFmtId="2" fontId="10" fillId="2" borderId="0" xfId="0" applyNumberFormat="1" applyFont="1" applyFill="1" applyAlignment="1">
      <alignment horizontal="center"/>
    </xf>
    <xf numFmtId="180" fontId="10" fillId="2" borderId="0" xfId="0" applyNumberFormat="1" applyFont="1" applyFill="1" applyAlignment="1">
      <alignment horizontal="center"/>
    </xf>
    <xf numFmtId="2" fontId="23" fillId="2" borderId="0" xfId="0" applyNumberFormat="1" applyFont="1" applyFill="1" applyAlignment="1">
      <alignment horizontal="center"/>
    </xf>
    <xf numFmtId="1" fontId="44" fillId="2" borderId="0" xfId="0" applyFont="1" applyFill="1"/>
    <xf numFmtId="1" fontId="45" fillId="2" borderId="0" xfId="5" applyFont="1" applyFill="1" applyBorder="1" applyAlignment="1" applyProtection="1">
      <alignment horizontal="left" vertical="top"/>
    </xf>
    <xf numFmtId="1" fontId="5" fillId="0" borderId="0" xfId="0" applyFont="1" applyFill="1" applyAlignment="1">
      <alignment vertical="center"/>
    </xf>
    <xf numFmtId="171" fontId="9" fillId="0" borderId="0" xfId="5" applyNumberFormat="1" applyFont="1" applyFill="1" applyBorder="1" applyAlignment="1" applyProtection="1">
      <alignment horizontal="center" vertical="center"/>
    </xf>
    <xf numFmtId="1" fontId="11" fillId="0" borderId="0" xfId="5" applyFont="1" applyFill="1" applyBorder="1" applyAlignment="1" applyProtection="1">
      <alignment horizontal="right" vertical="center"/>
    </xf>
    <xf numFmtId="0" fontId="25" fillId="5" borderId="0" xfId="4" applyFont="1" applyFill="1" applyAlignment="1" applyProtection="1">
      <alignment horizontal="center"/>
    </xf>
    <xf numFmtId="182" fontId="25" fillId="5" borderId="0" xfId="4" applyNumberFormat="1" applyFont="1" applyFill="1" applyAlignment="1" applyProtection="1">
      <alignment horizontal="center"/>
    </xf>
    <xf numFmtId="0" fontId="17" fillId="5" borderId="0" xfId="4" applyFont="1" applyFill="1" applyProtection="1"/>
    <xf numFmtId="0" fontId="28" fillId="0" borderId="0" xfId="4" applyFont="1" applyFill="1" applyProtection="1"/>
    <xf numFmtId="0" fontId="25" fillId="0" borderId="0" xfId="4" applyFont="1" applyFill="1" applyProtection="1"/>
    <xf numFmtId="185" fontId="10" fillId="5" borderId="0" xfId="4" applyNumberFormat="1" applyFont="1" applyFill="1" applyAlignment="1" applyProtection="1">
      <alignment horizontal="center"/>
    </xf>
    <xf numFmtId="0" fontId="10" fillId="5" borderId="0" xfId="4" applyFont="1" applyFill="1" applyAlignment="1" applyProtection="1">
      <alignment horizontal="center"/>
    </xf>
    <xf numFmtId="185" fontId="30" fillId="5" borderId="0" xfId="4" applyNumberFormat="1" applyFont="1" applyFill="1" applyAlignment="1" applyProtection="1">
      <alignment horizontal="left"/>
    </xf>
    <xf numFmtId="0" fontId="29" fillId="0" borderId="0" xfId="4" applyFont="1" applyFill="1" applyProtection="1"/>
    <xf numFmtId="0" fontId="10" fillId="0" borderId="0" xfId="4" applyFont="1" applyFill="1" applyProtection="1"/>
    <xf numFmtId="185" fontId="10" fillId="0" borderId="0" xfId="4" applyNumberFormat="1" applyFont="1" applyAlignment="1" applyProtection="1">
      <alignment horizontal="center"/>
    </xf>
    <xf numFmtId="0" fontId="10" fillId="0" borderId="0" xfId="4" applyFont="1" applyAlignment="1" applyProtection="1">
      <alignment horizontal="center"/>
    </xf>
    <xf numFmtId="185" fontId="30" fillId="0" borderId="0" xfId="4" applyNumberFormat="1" applyFont="1" applyAlignment="1" applyProtection="1">
      <alignment horizontal="left"/>
    </xf>
    <xf numFmtId="0" fontId="29" fillId="0" borderId="0" xfId="4" applyFont="1" applyProtection="1"/>
    <xf numFmtId="0" fontId="10" fillId="0" borderId="0" xfId="4" applyFont="1" applyProtection="1"/>
    <xf numFmtId="0" fontId="25" fillId="6" borderId="0" xfId="4" applyFont="1" applyFill="1" applyAlignment="1" applyProtection="1">
      <alignment horizontal="center"/>
    </xf>
    <xf numFmtId="182" fontId="25" fillId="6" borderId="0" xfId="4" applyNumberFormat="1" applyFont="1" applyFill="1" applyAlignment="1" applyProtection="1">
      <alignment horizontal="center"/>
    </xf>
    <xf numFmtId="0" fontId="17" fillId="6" borderId="0" xfId="4" applyFont="1" applyFill="1" applyProtection="1"/>
    <xf numFmtId="0" fontId="28" fillId="0" borderId="0" xfId="4" applyFont="1" applyProtection="1"/>
    <xf numFmtId="0" fontId="25" fillId="0" borderId="0" xfId="4" applyFont="1" applyProtection="1"/>
    <xf numFmtId="185" fontId="10" fillId="6" borderId="0" xfId="4" applyNumberFormat="1" applyFont="1" applyFill="1" applyAlignment="1" applyProtection="1">
      <alignment horizontal="center"/>
    </xf>
    <xf numFmtId="0" fontId="10" fillId="6" borderId="0" xfId="4" applyFont="1" applyFill="1" applyAlignment="1" applyProtection="1">
      <alignment horizontal="center"/>
    </xf>
    <xf numFmtId="185" fontId="30" fillId="6" borderId="0" xfId="4" applyNumberFormat="1" applyFont="1" applyFill="1" applyAlignment="1" applyProtection="1">
      <alignment horizontal="left"/>
    </xf>
    <xf numFmtId="185" fontId="10" fillId="0" borderId="0" xfId="4" applyNumberFormat="1" applyFont="1" applyFill="1" applyAlignment="1" applyProtection="1">
      <alignment horizontal="center"/>
    </xf>
    <xf numFmtId="0" fontId="10" fillId="0" borderId="0" xfId="4" applyFont="1" applyFill="1" applyAlignment="1" applyProtection="1">
      <alignment horizontal="center"/>
    </xf>
    <xf numFmtId="185" fontId="30" fillId="0" borderId="0" xfId="4" applyNumberFormat="1" applyFont="1" applyFill="1" applyAlignment="1" applyProtection="1">
      <alignment horizontal="left"/>
    </xf>
    <xf numFmtId="0" fontId="25" fillId="3" borderId="0" xfId="4" applyFont="1" applyFill="1" applyAlignment="1" applyProtection="1">
      <alignment horizontal="center"/>
    </xf>
    <xf numFmtId="182" fontId="25" fillId="3" borderId="0" xfId="4" applyNumberFormat="1" applyFont="1" applyFill="1" applyAlignment="1" applyProtection="1">
      <alignment horizontal="center"/>
    </xf>
    <xf numFmtId="0" fontId="17" fillId="3" borderId="0" xfId="4" applyFont="1" applyFill="1" applyProtection="1"/>
    <xf numFmtId="185" fontId="10" fillId="7" borderId="0" xfId="4" applyNumberFormat="1" applyFont="1" applyFill="1" applyAlignment="1" applyProtection="1">
      <alignment horizontal="center"/>
    </xf>
    <xf numFmtId="0" fontId="10" fillId="7" borderId="0" xfId="4" applyFont="1" applyFill="1" applyAlignment="1" applyProtection="1">
      <alignment horizontal="center"/>
    </xf>
    <xf numFmtId="0" fontId="29" fillId="3" borderId="0" xfId="4" applyFont="1" applyFill="1" applyProtection="1"/>
    <xf numFmtId="185" fontId="10" fillId="3" borderId="0" xfId="4" applyNumberFormat="1" applyFont="1" applyFill="1" applyAlignment="1" applyProtection="1">
      <alignment horizontal="center"/>
    </xf>
    <xf numFmtId="0" fontId="10" fillId="3" borderId="0" xfId="4" applyFont="1" applyFill="1" applyAlignment="1" applyProtection="1">
      <alignment horizontal="center"/>
    </xf>
    <xf numFmtId="185" fontId="30" fillId="3" borderId="0" xfId="4" applyNumberFormat="1" applyFont="1" applyFill="1" applyAlignment="1" applyProtection="1">
      <alignment horizontal="left"/>
    </xf>
    <xf numFmtId="0" fontId="25" fillId="0" borderId="0" xfId="4" applyFont="1" applyAlignment="1" applyProtection="1">
      <alignment horizontal="center"/>
    </xf>
    <xf numFmtId="0" fontId="25" fillId="0" borderId="0" xfId="4" applyNumberFormat="1" applyFont="1" applyAlignment="1" applyProtection="1">
      <alignment horizontal="center"/>
    </xf>
    <xf numFmtId="180" fontId="30" fillId="0" borderId="0" xfId="4" applyNumberFormat="1" applyFont="1" applyAlignment="1" applyProtection="1">
      <alignment horizontal="left"/>
    </xf>
    <xf numFmtId="0" fontId="10" fillId="0" borderId="0" xfId="4" applyNumberFormat="1" applyFont="1" applyAlignment="1" applyProtection="1">
      <alignment horizontal="right"/>
    </xf>
    <xf numFmtId="185" fontId="14" fillId="0" borderId="0" xfId="4" applyNumberFormat="1" applyFont="1" applyAlignment="1" applyProtection="1">
      <alignment horizontal="center"/>
    </xf>
    <xf numFmtId="0" fontId="14" fillId="0" borderId="0" xfId="4" applyFont="1" applyProtection="1"/>
    <xf numFmtId="0" fontId="10" fillId="0" borderId="0" xfId="4" applyFont="1" applyFill="1" applyAlignment="1" applyProtection="1">
      <alignment horizontal="right"/>
    </xf>
    <xf numFmtId="185" fontId="25" fillId="0" borderId="0" xfId="4" applyNumberFormat="1" applyFont="1" applyAlignment="1" applyProtection="1">
      <alignment horizontal="left"/>
    </xf>
    <xf numFmtId="185" fontId="29" fillId="0" borderId="0" xfId="4" applyNumberFormat="1" applyFont="1" applyAlignment="1" applyProtection="1">
      <alignment horizontal="left"/>
    </xf>
    <xf numFmtId="180" fontId="10" fillId="0" borderId="0" xfId="4" applyNumberFormat="1" applyFont="1" applyAlignment="1" applyProtection="1">
      <alignment horizontal="right"/>
    </xf>
    <xf numFmtId="0" fontId="10" fillId="0" borderId="0" xfId="4" applyNumberFormat="1" applyFont="1" applyAlignment="1" applyProtection="1">
      <alignment horizontal="center"/>
    </xf>
    <xf numFmtId="2" fontId="10" fillId="0" borderId="0" xfId="4" applyNumberFormat="1" applyFont="1" applyAlignment="1" applyProtection="1">
      <alignment horizontal="center"/>
    </xf>
    <xf numFmtId="0" fontId="17" fillId="0" borderId="0" xfId="4" applyFont="1" applyAlignment="1" applyProtection="1">
      <alignment horizontal="center"/>
    </xf>
    <xf numFmtId="2" fontId="17" fillId="0" borderId="0" xfId="4" applyNumberFormat="1" applyFont="1" applyAlignment="1" applyProtection="1">
      <alignment horizontal="center"/>
    </xf>
    <xf numFmtId="185" fontId="17" fillId="0" borderId="0" xfId="4" applyNumberFormat="1" applyFont="1" applyAlignment="1" applyProtection="1">
      <alignment horizontal="left"/>
    </xf>
    <xf numFmtId="0" fontId="29" fillId="7" borderId="0" xfId="4" applyFont="1" applyFill="1" applyProtection="1"/>
    <xf numFmtId="0" fontId="25" fillId="7" borderId="0" xfId="4" applyFont="1" applyFill="1" applyAlignment="1" applyProtection="1">
      <alignment horizontal="center"/>
    </xf>
    <xf numFmtId="182" fontId="25" fillId="7" borderId="0" xfId="4" applyNumberFormat="1" applyFont="1" applyFill="1" applyAlignment="1" applyProtection="1">
      <alignment horizontal="center"/>
    </xf>
    <xf numFmtId="0" fontId="17" fillId="7" borderId="0" xfId="4" applyFont="1" applyFill="1" applyProtection="1"/>
    <xf numFmtId="1" fontId="0" fillId="3" borderId="0" xfId="0" applyFill="1" applyAlignment="1" applyProtection="1">
      <alignment horizontal="center" vertical="center"/>
    </xf>
    <xf numFmtId="0" fontId="29" fillId="3" borderId="0" xfId="4" applyFont="1" applyFill="1" applyAlignment="1" applyProtection="1">
      <alignment horizontal="right"/>
    </xf>
    <xf numFmtId="1" fontId="8" fillId="0" borderId="0" xfId="0" applyFont="1" applyFill="1" applyAlignment="1" applyProtection="1">
      <alignment vertical="center"/>
    </xf>
    <xf numFmtId="1" fontId="5" fillId="0" borderId="0" xfId="0" applyFont="1" applyFill="1" applyAlignment="1" applyProtection="1">
      <alignment vertical="center"/>
    </xf>
    <xf numFmtId="1" fontId="5" fillId="0" borderId="0" xfId="0" applyFont="1" applyFill="1" applyAlignment="1" applyProtection="1">
      <alignment horizontal="right" vertical="center"/>
    </xf>
    <xf numFmtId="165" fontId="6" fillId="0" borderId="0" xfId="0" applyNumberFormat="1" applyFont="1" applyFill="1" applyAlignment="1" applyProtection="1">
      <alignment horizontal="center" vertical="center"/>
    </xf>
    <xf numFmtId="1" fontId="5" fillId="0" borderId="0" xfId="0" applyFont="1" applyFill="1" applyAlignment="1" applyProtection="1">
      <alignment horizontal="center" vertical="center"/>
    </xf>
    <xf numFmtId="1" fontId="7" fillId="0" borderId="0" xfId="0" applyFont="1" applyFill="1" applyAlignment="1" applyProtection="1">
      <alignment vertical="center"/>
    </xf>
    <xf numFmtId="1" fontId="0" fillId="0" borderId="0" xfId="0" applyFill="1" applyAlignment="1" applyProtection="1">
      <alignment vertical="center"/>
    </xf>
    <xf numFmtId="1" fontId="3" fillId="0" borderId="0" xfId="0" applyFont="1" applyFill="1" applyAlignment="1" applyProtection="1">
      <alignment vertical="center"/>
    </xf>
    <xf numFmtId="1" fontId="3" fillId="0" borderId="0" xfId="5" applyFont="1" applyFill="1" applyAlignment="1" applyProtection="1">
      <alignment horizontal="right" vertical="center"/>
    </xf>
    <xf numFmtId="170" fontId="3" fillId="0" borderId="0" xfId="5" applyNumberFormat="1" applyFont="1" applyFill="1" applyAlignment="1" applyProtection="1">
      <alignment horizontal="center" vertical="center"/>
    </xf>
    <xf numFmtId="1" fontId="0" fillId="0" borderId="0" xfId="0" applyFill="1" applyAlignment="1" applyProtection="1">
      <alignment horizontal="center" vertical="center"/>
    </xf>
    <xf numFmtId="1" fontId="5" fillId="0" borderId="0" xfId="5" applyFont="1" applyFill="1" applyAlignment="1" applyProtection="1">
      <alignment horizontal="center" vertical="center"/>
    </xf>
    <xf numFmtId="1" fontId="5" fillId="0" borderId="0" xfId="5" applyFont="1" applyFill="1" applyAlignment="1" applyProtection="1">
      <alignment horizontal="right" vertical="center"/>
    </xf>
    <xf numFmtId="1" fontId="1" fillId="0" borderId="0" xfId="0" applyFont="1" applyFill="1" applyAlignment="1" applyProtection="1">
      <alignment horizontal="center" vertical="center"/>
    </xf>
    <xf numFmtId="1" fontId="1" fillId="0" borderId="0" xfId="0" applyFont="1" applyFill="1" applyAlignment="1" applyProtection="1">
      <alignment horizontal="right" vertical="center"/>
    </xf>
    <xf numFmtId="195" fontId="11" fillId="0" borderId="0" xfId="5" applyNumberFormat="1" applyFont="1" applyFill="1" applyAlignment="1" applyProtection="1">
      <alignment horizontal="center"/>
    </xf>
    <xf numFmtId="11" fontId="9" fillId="0" borderId="0" xfId="5" applyNumberFormat="1" applyFont="1" applyFill="1" applyAlignment="1" applyProtection="1">
      <alignment horizontal="center"/>
    </xf>
    <xf numFmtId="194" fontId="11" fillId="0" borderId="0" xfId="5" applyNumberFormat="1" applyFont="1" applyFill="1" applyAlignment="1" applyProtection="1">
      <alignment horizontal="center"/>
    </xf>
    <xf numFmtId="1" fontId="10" fillId="0" borderId="0" xfId="0" applyFont="1" applyFill="1" applyProtection="1"/>
    <xf numFmtId="1" fontId="5" fillId="0" borderId="0" xfId="0" applyFont="1" applyFill="1" applyAlignment="1" applyProtection="1">
      <alignment horizontal="center" vertical="center" wrapText="1"/>
    </xf>
    <xf numFmtId="171" fontId="5" fillId="0" borderId="0" xfId="0" applyNumberFormat="1" applyFont="1" applyFill="1" applyAlignment="1" applyProtection="1">
      <alignment horizontal="center" vertical="center"/>
    </xf>
    <xf numFmtId="171" fontId="0" fillId="0" borderId="0" xfId="0" applyNumberFormat="1" applyFill="1" applyAlignment="1" applyProtection="1">
      <alignment horizontal="center" vertical="center"/>
    </xf>
    <xf numFmtId="2" fontId="1" fillId="0" borderId="0" xfId="0" applyNumberFormat="1" applyFont="1" applyFill="1" applyAlignment="1" applyProtection="1">
      <alignment horizontal="center" vertical="center"/>
    </xf>
    <xf numFmtId="1" fontId="1" fillId="0" borderId="0" xfId="0" applyFont="1" applyFill="1" applyAlignment="1" applyProtection="1">
      <alignment vertical="center"/>
    </xf>
    <xf numFmtId="185" fontId="25" fillId="0" borderId="0" xfId="0" applyNumberFormat="1" applyFont="1" applyAlignment="1" applyProtection="1">
      <alignment horizontal="left"/>
    </xf>
    <xf numFmtId="1" fontId="10" fillId="0" borderId="0" xfId="0" applyNumberFormat="1" applyFont="1" applyProtection="1"/>
    <xf numFmtId="1" fontId="10" fillId="0" borderId="0" xfId="0" applyFont="1" applyProtection="1"/>
    <xf numFmtId="1" fontId="10" fillId="0" borderId="0" xfId="0" applyNumberFormat="1" applyFont="1" applyFill="1" applyProtection="1"/>
    <xf numFmtId="1" fontId="27" fillId="0" borderId="0" xfId="0" applyFont="1" applyAlignment="1" applyProtection="1">
      <alignment horizontal="left"/>
    </xf>
    <xf numFmtId="184" fontId="10" fillId="0" borderId="0" xfId="5" applyNumberFormat="1" applyFont="1" applyFill="1" applyProtection="1"/>
    <xf numFmtId="185" fontId="25" fillId="0" borderId="0" xfId="0" applyNumberFormat="1" applyFont="1" applyAlignment="1" applyProtection="1">
      <alignment horizontal="center"/>
    </xf>
    <xf numFmtId="1" fontId="25" fillId="0" borderId="0" xfId="0" applyNumberFormat="1" applyFont="1" applyAlignment="1" applyProtection="1">
      <alignment horizontal="center"/>
    </xf>
    <xf numFmtId="1" fontId="25" fillId="0" borderId="0" xfId="0" applyFont="1" applyAlignment="1" applyProtection="1">
      <alignment horizontal="center"/>
    </xf>
    <xf numFmtId="1" fontId="25" fillId="0" borderId="0" xfId="0" applyNumberFormat="1" applyFont="1" applyFill="1" applyProtection="1"/>
    <xf numFmtId="1" fontId="25" fillId="0" borderId="0" xfId="0" applyFont="1" applyFill="1" applyProtection="1"/>
    <xf numFmtId="185" fontId="10" fillId="8" borderId="0" xfId="0" applyNumberFormat="1" applyFont="1" applyFill="1" applyAlignment="1" applyProtection="1">
      <alignment horizontal="center"/>
    </xf>
    <xf numFmtId="1" fontId="10" fillId="8" borderId="0" xfId="0" applyNumberFormat="1" applyFont="1" applyFill="1" applyAlignment="1" applyProtection="1">
      <alignment horizontal="center"/>
    </xf>
    <xf numFmtId="1" fontId="10" fillId="8" borderId="0" xfId="0" applyFont="1" applyFill="1" applyAlignment="1" applyProtection="1">
      <alignment horizontal="center"/>
    </xf>
    <xf numFmtId="1" fontId="20" fillId="8" borderId="0" xfId="0" applyNumberFormat="1" applyFont="1" applyFill="1" applyAlignment="1" applyProtection="1">
      <alignment horizontal="center"/>
    </xf>
    <xf numFmtId="1" fontId="10" fillId="0" borderId="0" xfId="5" applyNumberFormat="1" applyFont="1" applyFill="1" applyAlignment="1" applyProtection="1">
      <alignment horizontal="right"/>
    </xf>
    <xf numFmtId="1" fontId="25" fillId="0" borderId="0" xfId="0" applyNumberFormat="1" applyFont="1" applyFill="1" applyAlignment="1" applyProtection="1">
      <alignment horizontal="left"/>
    </xf>
    <xf numFmtId="1" fontId="10" fillId="0" borderId="0" xfId="0" applyNumberFormat="1" applyFont="1" applyFill="1" applyAlignment="1" applyProtection="1">
      <alignment horizontal="right"/>
    </xf>
    <xf numFmtId="2" fontId="10" fillId="0" borderId="0" xfId="0" applyNumberFormat="1" applyFont="1" applyFill="1" applyProtection="1"/>
    <xf numFmtId="1" fontId="10" fillId="0" borderId="0" xfId="5" applyNumberFormat="1" applyFont="1" applyFill="1" applyProtection="1"/>
    <xf numFmtId="1" fontId="10" fillId="0" borderId="0" xfId="5" applyFont="1" applyFill="1" applyAlignment="1" applyProtection="1">
      <alignment horizontal="right"/>
    </xf>
    <xf numFmtId="185" fontId="10" fillId="0" borderId="0" xfId="0" applyNumberFormat="1" applyFont="1" applyFill="1" applyAlignment="1" applyProtection="1">
      <alignment horizontal="center"/>
    </xf>
    <xf numFmtId="1" fontId="10" fillId="0" borderId="0" xfId="0" applyNumberFormat="1" applyFont="1" applyFill="1" applyAlignment="1" applyProtection="1">
      <alignment horizontal="center"/>
    </xf>
    <xf numFmtId="1" fontId="10" fillId="0" borderId="0" xfId="0" applyFont="1" applyFill="1" applyAlignment="1" applyProtection="1">
      <alignment horizontal="center"/>
    </xf>
    <xf numFmtId="1" fontId="20" fillId="0" borderId="0" xfId="0" applyNumberFormat="1" applyFont="1" applyFill="1" applyAlignment="1" applyProtection="1">
      <alignment horizontal="center"/>
    </xf>
    <xf numFmtId="1" fontId="27" fillId="0" borderId="0" xfId="0" applyNumberFormat="1" applyFont="1" applyFill="1" applyAlignment="1" applyProtection="1">
      <alignment horizontal="left"/>
    </xf>
    <xf numFmtId="185" fontId="9" fillId="0" borderId="0" xfId="0" applyNumberFormat="1" applyFont="1" applyAlignment="1" applyProtection="1">
      <alignment horizontal="center"/>
    </xf>
    <xf numFmtId="1" fontId="9" fillId="0" borderId="0" xfId="0" applyNumberFormat="1" applyFont="1" applyAlignment="1" applyProtection="1">
      <alignment horizontal="center"/>
    </xf>
    <xf numFmtId="1" fontId="9" fillId="0" borderId="0" xfId="0" applyFont="1" applyAlignment="1" applyProtection="1">
      <alignment horizontal="center"/>
    </xf>
    <xf numFmtId="1" fontId="10" fillId="0" borderId="0" xfId="0" applyNumberFormat="1" applyFont="1" applyAlignment="1" applyProtection="1">
      <alignment horizontal="center"/>
    </xf>
    <xf numFmtId="1" fontId="9" fillId="0" borderId="0" xfId="0" applyNumberFormat="1" applyFont="1" applyFill="1" applyAlignment="1" applyProtection="1">
      <alignment horizontal="center"/>
    </xf>
    <xf numFmtId="186" fontId="10" fillId="0" borderId="0" xfId="0" applyNumberFormat="1" applyFont="1" applyFill="1" applyAlignment="1" applyProtection="1">
      <alignment horizontal="left"/>
    </xf>
    <xf numFmtId="185" fontId="10" fillId="6" borderId="0" xfId="0" applyNumberFormat="1" applyFont="1" applyFill="1" applyAlignment="1" applyProtection="1">
      <alignment horizontal="center"/>
    </xf>
    <xf numFmtId="1" fontId="10" fillId="6" borderId="0" xfId="0" applyNumberFormat="1" applyFont="1" applyFill="1" applyAlignment="1" applyProtection="1">
      <alignment horizontal="center"/>
    </xf>
    <xf numFmtId="1" fontId="10" fillId="6" borderId="0" xfId="0" applyFont="1" applyFill="1" applyAlignment="1" applyProtection="1">
      <alignment horizontal="center"/>
    </xf>
    <xf numFmtId="1" fontId="20" fillId="6" borderId="0" xfId="0" applyNumberFormat="1" applyFont="1" applyFill="1" applyAlignment="1" applyProtection="1">
      <alignment horizontal="center"/>
    </xf>
    <xf numFmtId="187" fontId="10" fillId="0" borderId="0" xfId="0" applyNumberFormat="1" applyFont="1" applyFill="1" applyAlignment="1" applyProtection="1">
      <alignment horizontal="left"/>
    </xf>
    <xf numFmtId="185" fontId="10" fillId="3" borderId="0" xfId="0" applyNumberFormat="1" applyFont="1" applyFill="1" applyAlignment="1" applyProtection="1">
      <alignment horizontal="center"/>
    </xf>
    <xf numFmtId="1" fontId="10" fillId="3" borderId="0" xfId="0" applyNumberFormat="1" applyFont="1" applyFill="1" applyAlignment="1" applyProtection="1">
      <alignment horizontal="center"/>
    </xf>
    <xf numFmtId="1" fontId="10" fillId="3" borderId="0" xfId="0" applyFont="1" applyFill="1" applyAlignment="1" applyProtection="1">
      <alignment horizontal="center"/>
    </xf>
    <xf numFmtId="1" fontId="20" fillId="3" borderId="0" xfId="0" applyNumberFormat="1" applyFont="1" applyFill="1" applyAlignment="1" applyProtection="1">
      <alignment horizontal="center"/>
    </xf>
    <xf numFmtId="1" fontId="14" fillId="0" borderId="0" xfId="0" applyNumberFormat="1" applyFont="1" applyFill="1" applyAlignment="1" applyProtection="1">
      <alignment horizontal="center"/>
    </xf>
    <xf numFmtId="185" fontId="10" fillId="0" borderId="0" xfId="0" applyNumberFormat="1" applyFont="1" applyProtection="1"/>
    <xf numFmtId="198" fontId="10" fillId="2" borderId="0" xfId="0" applyNumberFormat="1" applyFont="1" applyFill="1" applyAlignment="1">
      <alignment horizontal="center"/>
    </xf>
    <xf numFmtId="199" fontId="10" fillId="2" borderId="0" xfId="0" applyNumberFormat="1" applyFont="1" applyFill="1" applyAlignment="1">
      <alignment horizontal="center"/>
    </xf>
    <xf numFmtId="1" fontId="0" fillId="9" borderId="0" xfId="0" applyNumberFormat="1" applyFill="1" applyBorder="1" applyAlignment="1" applyProtection="1">
      <alignment horizontal="center" vertical="center"/>
    </xf>
    <xf numFmtId="1" fontId="25" fillId="5" borderId="0" xfId="4" applyNumberFormat="1" applyFont="1" applyFill="1" applyAlignment="1" applyProtection="1">
      <alignment horizontal="center"/>
    </xf>
    <xf numFmtId="1" fontId="10" fillId="5" borderId="0" xfId="4" applyNumberFormat="1" applyFont="1" applyFill="1" applyAlignment="1" applyProtection="1">
      <alignment horizontal="center"/>
    </xf>
    <xf numFmtId="1" fontId="10" fillId="0" borderId="0" xfId="4" applyNumberFormat="1" applyFont="1" applyAlignment="1" applyProtection="1">
      <alignment horizontal="center"/>
    </xf>
    <xf numFmtId="1" fontId="25" fillId="6" borderId="0" xfId="4" applyNumberFormat="1" applyFont="1" applyFill="1" applyAlignment="1" applyProtection="1">
      <alignment horizontal="center"/>
    </xf>
    <xf numFmtId="1" fontId="10" fillId="6" borderId="0" xfId="4" applyNumberFormat="1" applyFont="1" applyFill="1" applyAlignment="1" applyProtection="1">
      <alignment horizontal="center"/>
    </xf>
    <xf numFmtId="1" fontId="10" fillId="0" borderId="0" xfId="4" applyNumberFormat="1" applyFont="1" applyFill="1" applyAlignment="1" applyProtection="1">
      <alignment horizontal="center"/>
    </xf>
    <xf numFmtId="1" fontId="25" fillId="3" borderId="0" xfId="4" applyNumberFormat="1" applyFont="1" applyFill="1" applyAlignment="1" applyProtection="1">
      <alignment horizontal="center"/>
    </xf>
    <xf numFmtId="1" fontId="10" fillId="3" borderId="0" xfId="4" applyNumberFormat="1" applyFont="1" applyFill="1" applyAlignment="1" applyProtection="1">
      <alignment horizontal="center"/>
    </xf>
    <xf numFmtId="1" fontId="25" fillId="0" borderId="0" xfId="4" applyNumberFormat="1" applyFont="1" applyAlignment="1" applyProtection="1">
      <alignment horizontal="center"/>
    </xf>
    <xf numFmtId="1" fontId="17" fillId="0" borderId="0" xfId="4" applyNumberFormat="1" applyFont="1" applyAlignment="1" applyProtection="1">
      <alignment horizontal="center"/>
    </xf>
    <xf numFmtId="1" fontId="0" fillId="3" borderId="0" xfId="0" applyNumberFormat="1" applyFill="1" applyBorder="1" applyAlignment="1" applyProtection="1">
      <alignment horizontal="center" vertical="center"/>
    </xf>
    <xf numFmtId="1" fontId="84" fillId="9" borderId="0" xfId="0" applyNumberFormat="1" applyFont="1" applyFill="1" applyBorder="1" applyAlignment="1" applyProtection="1">
      <alignment horizontal="center" vertical="center"/>
    </xf>
    <xf numFmtId="0" fontId="10" fillId="7" borderId="0" xfId="4" applyFont="1" applyFill="1" applyBorder="1" applyAlignment="1" applyProtection="1">
      <alignment horizontal="center"/>
    </xf>
    <xf numFmtId="1" fontId="83" fillId="9" borderId="0" xfId="4" applyNumberFormat="1" applyFont="1" applyFill="1" applyBorder="1" applyAlignment="1" applyProtection="1">
      <alignment horizontal="center"/>
    </xf>
    <xf numFmtId="175" fontId="17" fillId="0" borderId="0" xfId="4" applyNumberFormat="1" applyFont="1" applyAlignment="1" applyProtection="1">
      <alignment horizontal="center"/>
    </xf>
    <xf numFmtId="165" fontId="10" fillId="2" borderId="30" xfId="5" applyNumberFormat="1" applyFont="1" applyFill="1" applyBorder="1" applyAlignment="1" applyProtection="1">
      <alignment horizontal="center" vertical="center"/>
    </xf>
    <xf numFmtId="165" fontId="10" fillId="2" borderId="31" xfId="5" applyNumberFormat="1" applyFont="1" applyFill="1" applyBorder="1" applyAlignment="1" applyProtection="1">
      <alignment horizontal="center" vertical="center"/>
    </xf>
    <xf numFmtId="165" fontId="10" fillId="2" borderId="32" xfId="5" applyNumberFormat="1" applyFont="1" applyFill="1" applyBorder="1" applyAlignment="1" applyProtection="1">
      <alignment horizontal="center" vertical="center"/>
    </xf>
    <xf numFmtId="165" fontId="10" fillId="0" borderId="0" xfId="5" applyNumberFormat="1" applyFont="1" applyFill="1" applyBorder="1" applyAlignment="1" applyProtection="1">
      <alignment horizontal="center" vertical="center"/>
    </xf>
    <xf numFmtId="1" fontId="9" fillId="2" borderId="6" xfId="0" applyFont="1" applyFill="1" applyBorder="1" applyAlignment="1" applyProtection="1">
      <alignment vertical="center"/>
    </xf>
    <xf numFmtId="175" fontId="1" fillId="9" borderId="0" xfId="0" applyNumberFormat="1" applyFont="1" applyFill="1" applyAlignment="1" applyProtection="1">
      <alignment horizontal="center" vertical="center"/>
    </xf>
    <xf numFmtId="175" fontId="53" fillId="0" borderId="0" xfId="5" applyNumberFormat="1" applyFont="1" applyFill="1" applyBorder="1" applyAlignment="1" applyProtection="1">
      <alignment horizontal="center" vertical="center"/>
    </xf>
    <xf numFmtId="175" fontId="1" fillId="0" borderId="0" xfId="0" applyNumberFormat="1" applyFont="1" applyFill="1" applyAlignment="1" applyProtection="1">
      <alignment horizontal="center" vertical="center"/>
    </xf>
    <xf numFmtId="175" fontId="25" fillId="0" borderId="0" xfId="5" applyNumberFormat="1" applyFont="1" applyFill="1" applyAlignment="1" applyProtection="1">
      <alignment horizontal="center"/>
    </xf>
    <xf numFmtId="1" fontId="55" fillId="0" borderId="0" xfId="0" applyFont="1" applyFill="1" applyAlignment="1" applyProtection="1">
      <alignment horizontal="center" vertical="center"/>
    </xf>
    <xf numFmtId="175" fontId="0" fillId="0" borderId="0" xfId="0" applyNumberFormat="1" applyFill="1" applyAlignment="1" applyProtection="1">
      <alignment vertical="center"/>
    </xf>
    <xf numFmtId="172" fontId="51" fillId="0" borderId="7" xfId="0" applyNumberFormat="1" applyFont="1" applyFill="1" applyBorder="1" applyAlignment="1">
      <alignment horizontal="center"/>
    </xf>
    <xf numFmtId="175" fontId="5" fillId="0" borderId="0" xfId="0" applyNumberFormat="1" applyFont="1" applyFill="1" applyAlignment="1" applyProtection="1">
      <alignment horizontal="center" vertical="center"/>
    </xf>
    <xf numFmtId="175" fontId="5" fillId="0" borderId="0" xfId="0" applyNumberFormat="1" applyFont="1" applyFill="1" applyAlignment="1" applyProtection="1">
      <alignment vertical="center"/>
    </xf>
    <xf numFmtId="175" fontId="5" fillId="0" borderId="0" xfId="0" applyNumberFormat="1" applyFont="1" applyFill="1" applyAlignment="1">
      <alignment vertical="center"/>
    </xf>
    <xf numFmtId="171" fontId="11" fillId="0" borderId="2" xfId="5" applyNumberFormat="1" applyFont="1" applyFill="1" applyBorder="1" applyAlignment="1" applyProtection="1">
      <alignment horizontal="center" vertical="center"/>
    </xf>
    <xf numFmtId="1" fontId="5" fillId="0" borderId="8" xfId="0" applyFont="1" applyFill="1" applyBorder="1" applyAlignment="1" applyProtection="1">
      <alignment horizontal="center" vertical="center"/>
    </xf>
    <xf numFmtId="1" fontId="5" fillId="0" borderId="9" xfId="0" applyFont="1" applyFill="1" applyBorder="1" applyAlignment="1" applyProtection="1">
      <alignment horizontal="center" vertical="center"/>
    </xf>
    <xf numFmtId="1" fontId="5" fillId="0" borderId="0" xfId="0" applyFont="1" applyFill="1" applyBorder="1" applyAlignment="1" applyProtection="1">
      <alignment horizontal="center" vertical="center"/>
    </xf>
    <xf numFmtId="1" fontId="5" fillId="0" borderId="6" xfId="0" applyFont="1" applyFill="1" applyBorder="1" applyAlignment="1" applyProtection="1">
      <alignment horizontal="center" vertical="center"/>
    </xf>
    <xf numFmtId="1" fontId="5" fillId="0" borderId="10" xfId="0" applyFont="1" applyFill="1" applyBorder="1" applyAlignment="1" applyProtection="1">
      <alignment horizontal="center" vertical="center"/>
    </xf>
    <xf numFmtId="1" fontId="5" fillId="0" borderId="11" xfId="0" applyFont="1" applyFill="1" applyBorder="1" applyAlignment="1" applyProtection="1">
      <alignment horizontal="center" vertical="center"/>
    </xf>
    <xf numFmtId="1" fontId="5" fillId="0" borderId="12" xfId="0" applyFont="1" applyFill="1" applyBorder="1" applyAlignment="1" applyProtection="1">
      <alignment horizontal="center" vertical="center"/>
    </xf>
    <xf numFmtId="1" fontId="5" fillId="0" borderId="13" xfId="0" applyFont="1" applyFill="1" applyBorder="1" applyAlignment="1" applyProtection="1">
      <alignment horizontal="center" vertical="center"/>
    </xf>
    <xf numFmtId="1" fontId="5" fillId="0" borderId="14" xfId="0" applyFont="1" applyFill="1" applyBorder="1" applyAlignment="1" applyProtection="1">
      <alignment horizontal="center" vertical="center"/>
    </xf>
    <xf numFmtId="171" fontId="1" fillId="0" borderId="0" xfId="0" applyNumberFormat="1" applyFont="1" applyFill="1" applyAlignment="1" applyProtection="1">
      <alignment horizontal="center" vertical="center"/>
    </xf>
    <xf numFmtId="1" fontId="56" fillId="2" borderId="0" xfId="5" applyFont="1" applyFill="1" applyBorder="1" applyAlignment="1" applyProtection="1">
      <alignment vertical="center"/>
    </xf>
    <xf numFmtId="1" fontId="59" fillId="2" borderId="0" xfId="5" applyFont="1" applyFill="1" applyBorder="1" applyAlignment="1" applyProtection="1">
      <alignment vertical="center"/>
    </xf>
    <xf numFmtId="1" fontId="56" fillId="2" borderId="0" xfId="5" applyFont="1" applyFill="1" applyBorder="1" applyAlignment="1" applyProtection="1">
      <alignment horizontal="left" vertical="center"/>
    </xf>
    <xf numFmtId="1" fontId="56" fillId="2" borderId="0" xfId="5" applyFont="1" applyFill="1" applyBorder="1" applyAlignment="1" applyProtection="1">
      <alignment horizontal="center" vertical="center"/>
    </xf>
    <xf numFmtId="1" fontId="56" fillId="2" borderId="0" xfId="5" applyFont="1" applyFill="1" applyBorder="1" applyAlignment="1" applyProtection="1">
      <alignment horizontal="right" vertical="center"/>
    </xf>
    <xf numFmtId="172" fontId="59" fillId="2" borderId="0" xfId="5" applyNumberFormat="1" applyFont="1" applyFill="1" applyBorder="1" applyAlignment="1" applyProtection="1">
      <alignment horizontal="left" vertical="center"/>
    </xf>
    <xf numFmtId="1" fontId="56" fillId="2" borderId="0" xfId="5" applyFont="1" applyFill="1" applyBorder="1" applyAlignment="1" applyProtection="1">
      <alignment horizontal="center" vertical="top"/>
    </xf>
    <xf numFmtId="1" fontId="57" fillId="2" borderId="0" xfId="0" applyFont="1" applyFill="1" applyBorder="1" applyAlignment="1" applyProtection="1">
      <alignment vertical="center"/>
    </xf>
    <xf numFmtId="185" fontId="10" fillId="7" borderId="0" xfId="4" applyNumberFormat="1" applyFont="1" applyFill="1" applyBorder="1" applyAlignment="1" applyProtection="1">
      <alignment horizontal="center"/>
    </xf>
    <xf numFmtId="1" fontId="10" fillId="7" borderId="0" xfId="4" applyNumberFormat="1" applyFont="1" applyFill="1" applyBorder="1" applyAlignment="1" applyProtection="1">
      <alignment horizontal="center"/>
    </xf>
    <xf numFmtId="0" fontId="29" fillId="7" borderId="0" xfId="4" applyFont="1" applyFill="1" applyBorder="1" applyProtection="1"/>
    <xf numFmtId="0" fontId="29" fillId="0" borderId="0" xfId="4" applyFont="1" applyBorder="1" applyProtection="1"/>
    <xf numFmtId="0" fontId="10" fillId="0" borderId="0" xfId="4" applyFont="1" applyBorder="1" applyProtection="1"/>
    <xf numFmtId="0" fontId="25" fillId="7" borderId="0" xfId="4" applyFont="1" applyFill="1" applyBorder="1" applyAlignment="1" applyProtection="1">
      <alignment horizontal="center"/>
    </xf>
    <xf numFmtId="1" fontId="25" fillId="7" borderId="0" xfId="4" applyNumberFormat="1" applyFont="1" applyFill="1" applyBorder="1" applyAlignment="1" applyProtection="1">
      <alignment horizontal="center"/>
    </xf>
    <xf numFmtId="0" fontId="17" fillId="7" borderId="0" xfId="4" applyFont="1" applyFill="1" applyBorder="1" applyProtection="1"/>
    <xf numFmtId="0" fontId="28" fillId="0" borderId="0" xfId="4" applyFont="1" applyBorder="1" applyProtection="1"/>
    <xf numFmtId="0" fontId="25" fillId="0" borderId="0" xfId="4" applyFont="1" applyBorder="1" applyProtection="1"/>
    <xf numFmtId="0" fontId="29" fillId="3" borderId="0" xfId="4" applyFont="1" applyFill="1" applyBorder="1" applyAlignment="1" applyProtection="1">
      <alignment horizontal="right"/>
    </xf>
    <xf numFmtId="1" fontId="84" fillId="3" borderId="0" xfId="0" applyNumberFormat="1" applyFont="1" applyFill="1" applyBorder="1" applyAlignment="1" applyProtection="1">
      <alignment horizontal="center" vertical="center"/>
    </xf>
    <xf numFmtId="185" fontId="10" fillId="9" borderId="0" xfId="4" applyNumberFormat="1" applyFont="1" applyFill="1" applyBorder="1" applyAlignment="1" applyProtection="1">
      <alignment horizontal="center"/>
    </xf>
    <xf numFmtId="1" fontId="83" fillId="7" borderId="0" xfId="4" applyNumberFormat="1" applyFont="1" applyFill="1" applyBorder="1" applyAlignment="1" applyProtection="1">
      <alignment horizontal="center"/>
    </xf>
    <xf numFmtId="0" fontId="10" fillId="0" borderId="0" xfId="4" applyFont="1" applyBorder="1" applyAlignment="1" applyProtection="1">
      <alignment horizontal="center"/>
    </xf>
    <xf numFmtId="1" fontId="10" fillId="0" borderId="0" xfId="4" applyNumberFormat="1" applyFont="1" applyBorder="1" applyAlignment="1" applyProtection="1">
      <alignment horizontal="center"/>
    </xf>
    <xf numFmtId="0" fontId="29" fillId="9" borderId="0" xfId="4" applyFont="1" applyFill="1" applyBorder="1" applyAlignment="1" applyProtection="1">
      <alignment horizontal="right"/>
    </xf>
    <xf numFmtId="0" fontId="29" fillId="7" borderId="0" xfId="4" applyFont="1" applyFill="1" applyBorder="1" applyAlignment="1" applyProtection="1">
      <alignment horizontal="right"/>
    </xf>
    <xf numFmtId="1" fontId="9" fillId="2" borderId="0" xfId="5" applyFont="1" applyFill="1" applyAlignment="1" applyProtection="1">
      <alignment vertical="center"/>
    </xf>
    <xf numFmtId="1" fontId="54" fillId="2" borderId="15" xfId="5" applyFont="1" applyFill="1" applyBorder="1" applyAlignment="1" applyProtection="1">
      <alignment vertical="center"/>
    </xf>
    <xf numFmtId="175" fontId="57" fillId="10" borderId="33" xfId="5" applyNumberFormat="1" applyFont="1" applyFill="1" applyBorder="1" applyAlignment="1" applyProtection="1">
      <alignment horizontal="right" vertical="center"/>
    </xf>
    <xf numFmtId="175" fontId="58" fillId="10" borderId="33" xfId="5" applyNumberFormat="1" applyFont="1" applyFill="1" applyBorder="1" applyAlignment="1" applyProtection="1">
      <alignment horizontal="right" vertical="center"/>
    </xf>
    <xf numFmtId="175" fontId="57" fillId="10" borderId="34" xfId="5" applyNumberFormat="1" applyFont="1" applyFill="1" applyBorder="1" applyAlignment="1" applyProtection="1">
      <alignment horizontal="center" vertical="center"/>
    </xf>
    <xf numFmtId="165" fontId="85" fillId="0" borderId="15" xfId="5" applyNumberFormat="1" applyFont="1" applyFill="1" applyBorder="1" applyAlignment="1" applyProtection="1">
      <alignment horizontal="center"/>
    </xf>
    <xf numFmtId="165" fontId="62" fillId="0" borderId="6" xfId="5" applyNumberFormat="1" applyFont="1" applyFill="1" applyBorder="1" applyAlignment="1" applyProtection="1">
      <alignment horizontal="center"/>
    </xf>
    <xf numFmtId="1" fontId="58" fillId="2" borderId="0" xfId="5" applyFont="1" applyFill="1" applyBorder="1" applyAlignment="1" applyProtection="1">
      <alignment horizontal="left" vertical="center"/>
    </xf>
    <xf numFmtId="201" fontId="25" fillId="5" borderId="0" xfId="4" applyNumberFormat="1" applyFont="1" applyFill="1" applyAlignment="1" applyProtection="1">
      <alignment horizontal="center"/>
    </xf>
    <xf numFmtId="201" fontId="10" fillId="5" borderId="0" xfId="4" applyNumberFormat="1" applyFont="1" applyFill="1" applyAlignment="1" applyProtection="1">
      <alignment horizontal="center"/>
    </xf>
    <xf numFmtId="201" fontId="10" fillId="0" borderId="0" xfId="4" applyNumberFormat="1" applyFont="1" applyAlignment="1" applyProtection="1">
      <alignment horizontal="center"/>
    </xf>
    <xf numFmtId="201" fontId="25" fillId="6" borderId="0" xfId="4" applyNumberFormat="1" applyFont="1" applyFill="1" applyAlignment="1" applyProtection="1">
      <alignment horizontal="center"/>
    </xf>
    <xf numFmtId="201" fontId="10" fillId="6" borderId="0" xfId="4" applyNumberFormat="1" applyFont="1" applyFill="1" applyAlignment="1" applyProtection="1">
      <alignment horizontal="center"/>
    </xf>
    <xf numFmtId="201" fontId="10" fillId="0" borderId="0" xfId="4" applyNumberFormat="1" applyFont="1" applyFill="1" applyAlignment="1" applyProtection="1">
      <alignment horizontal="center"/>
    </xf>
    <xf numFmtId="201" fontId="25" fillId="3" borderId="0" xfId="4" applyNumberFormat="1" applyFont="1" applyFill="1" applyAlignment="1" applyProtection="1">
      <alignment horizontal="center"/>
    </xf>
    <xf numFmtId="201" fontId="10" fillId="9" borderId="0" xfId="4" applyNumberFormat="1" applyFont="1" applyFill="1" applyBorder="1" applyAlignment="1" applyProtection="1">
      <alignment horizontal="center"/>
    </xf>
    <xf numFmtId="201" fontId="10" fillId="3" borderId="0" xfId="4" applyNumberFormat="1" applyFont="1" applyFill="1" applyAlignment="1" applyProtection="1">
      <alignment horizontal="center"/>
    </xf>
    <xf numFmtId="201" fontId="10" fillId="0" borderId="0" xfId="4" applyNumberFormat="1" applyFont="1" applyAlignment="1" applyProtection="1">
      <alignment horizontal="right"/>
    </xf>
    <xf numFmtId="201" fontId="14" fillId="0" borderId="0" xfId="4" applyNumberFormat="1" applyFont="1" applyAlignment="1" applyProtection="1">
      <alignment horizontal="center"/>
    </xf>
    <xf numFmtId="201" fontId="10" fillId="0" borderId="0" xfId="4" applyNumberFormat="1" applyFont="1" applyFill="1" applyAlignment="1" applyProtection="1">
      <alignment horizontal="right"/>
    </xf>
    <xf numFmtId="201" fontId="10" fillId="7" borderId="0" xfId="4" applyNumberFormat="1" applyFont="1" applyFill="1" applyBorder="1" applyAlignment="1" applyProtection="1">
      <alignment horizontal="center"/>
    </xf>
    <xf numFmtId="201" fontId="25" fillId="7" borderId="0" xfId="4" applyNumberFormat="1" applyFont="1" applyFill="1" applyBorder="1" applyAlignment="1" applyProtection="1">
      <alignment horizontal="center"/>
    </xf>
    <xf numFmtId="201" fontId="10" fillId="0" borderId="0" xfId="4" applyNumberFormat="1" applyFont="1" applyBorder="1" applyAlignment="1" applyProtection="1">
      <alignment horizontal="center"/>
    </xf>
    <xf numFmtId="0" fontId="83" fillId="7" borderId="0" xfId="4" applyFont="1" applyFill="1" applyBorder="1" applyAlignment="1" applyProtection="1">
      <alignment horizontal="center"/>
    </xf>
    <xf numFmtId="201" fontId="86" fillId="7" borderId="0" xfId="4" applyNumberFormat="1" applyFont="1" applyFill="1" applyBorder="1" applyAlignment="1" applyProtection="1">
      <alignment horizontal="center"/>
    </xf>
    <xf numFmtId="0" fontId="86" fillId="7" borderId="0" xfId="4" applyFont="1" applyFill="1" applyBorder="1" applyAlignment="1" applyProtection="1">
      <alignment horizontal="center"/>
    </xf>
    <xf numFmtId="1" fontId="83" fillId="11" borderId="0" xfId="4" applyNumberFormat="1" applyFont="1" applyFill="1" applyBorder="1" applyAlignment="1" applyProtection="1">
      <alignment horizontal="center"/>
    </xf>
    <xf numFmtId="1" fontId="84" fillId="11" borderId="0" xfId="0" applyNumberFormat="1" applyFont="1" applyFill="1" applyBorder="1" applyAlignment="1" applyProtection="1">
      <alignment horizontal="center" vertical="center"/>
    </xf>
    <xf numFmtId="1" fontId="0" fillId="11" borderId="0" xfId="0" applyNumberFormat="1" applyFill="1" applyBorder="1" applyAlignment="1" applyProtection="1">
      <alignment horizontal="center" vertical="center"/>
    </xf>
    <xf numFmtId="0" fontId="10" fillId="9" borderId="0" xfId="4" applyFont="1" applyFill="1" applyBorder="1" applyAlignment="1" applyProtection="1">
      <alignment horizontal="center"/>
    </xf>
    <xf numFmtId="0" fontId="83" fillId="9" borderId="0" xfId="4" applyFont="1" applyFill="1" applyBorder="1" applyAlignment="1" applyProtection="1">
      <alignment horizontal="center"/>
    </xf>
    <xf numFmtId="0" fontId="29" fillId="12" borderId="0" xfId="4" applyFont="1" applyFill="1" applyBorder="1" applyProtection="1"/>
    <xf numFmtId="1" fontId="0" fillId="0" borderId="0" xfId="0" applyAlignment="1">
      <alignment horizontal="right"/>
    </xf>
    <xf numFmtId="1" fontId="0" fillId="0" borderId="16" xfId="0" applyBorder="1" applyAlignment="1">
      <alignment horizontal="right"/>
    </xf>
    <xf numFmtId="2" fontId="0" fillId="0" borderId="16" xfId="0" applyNumberFormat="1" applyBorder="1" applyAlignment="1">
      <alignment horizontal="right"/>
    </xf>
    <xf numFmtId="2" fontId="1" fillId="0" borderId="16" xfId="0" applyNumberFormat="1" applyFont="1" applyBorder="1" applyAlignment="1">
      <alignment horizontal="right"/>
    </xf>
    <xf numFmtId="2" fontId="0" fillId="0" borderId="17" xfId="0" applyNumberFormat="1" applyBorder="1"/>
    <xf numFmtId="1" fontId="0" fillId="0" borderId="18" xfId="0" applyBorder="1"/>
    <xf numFmtId="1" fontId="0" fillId="0" borderId="0" xfId="0" applyBorder="1" applyAlignment="1">
      <alignment horizontal="right"/>
    </xf>
    <xf numFmtId="2" fontId="0" fillId="0" borderId="0" xfId="0" applyNumberFormat="1" applyBorder="1" applyAlignment="1">
      <alignment horizontal="right"/>
    </xf>
    <xf numFmtId="2" fontId="1" fillId="0" borderId="0" xfId="0" applyNumberFormat="1" applyFont="1" applyBorder="1" applyAlignment="1">
      <alignment horizontal="right"/>
    </xf>
    <xf numFmtId="2" fontId="0" fillId="0" borderId="19" xfId="0" applyNumberFormat="1" applyBorder="1"/>
    <xf numFmtId="1" fontId="0" fillId="0" borderId="19" xfId="0" applyBorder="1"/>
    <xf numFmtId="1" fontId="0" fillId="0" borderId="20" xfId="0" applyBorder="1" applyAlignment="1">
      <alignment horizontal="right"/>
    </xf>
    <xf numFmtId="1" fontId="0" fillId="0" borderId="21" xfId="0" applyBorder="1"/>
    <xf numFmtId="1" fontId="0" fillId="0" borderId="22" xfId="0" applyBorder="1"/>
    <xf numFmtId="1" fontId="0" fillId="0" borderId="17" xfId="0" applyNumberFormat="1" applyBorder="1" applyAlignment="1">
      <alignment horizontal="center"/>
    </xf>
    <xf numFmtId="1" fontId="0" fillId="0" borderId="19" xfId="0" applyNumberFormat="1" applyBorder="1" applyAlignment="1">
      <alignment horizontal="center"/>
    </xf>
    <xf numFmtId="1" fontId="0" fillId="0" borderId="17" xfId="0" applyBorder="1" applyAlignment="1">
      <alignment horizontal="center"/>
    </xf>
    <xf numFmtId="1" fontId="0" fillId="0" borderId="17" xfId="0" applyBorder="1"/>
    <xf numFmtId="1" fontId="1" fillId="9" borderId="23" xfId="0" applyFont="1" applyFill="1" applyBorder="1"/>
    <xf numFmtId="1" fontId="0" fillId="9" borderId="0" xfId="0" applyFill="1" applyBorder="1" applyAlignment="1">
      <alignment horizontal="right"/>
    </xf>
    <xf numFmtId="49" fontId="1" fillId="0" borderId="22" xfId="0" applyNumberFormat="1" applyFont="1" applyBorder="1"/>
    <xf numFmtId="1" fontId="1" fillId="0" borderId="22" xfId="0" applyFont="1" applyBorder="1"/>
    <xf numFmtId="1" fontId="1" fillId="9" borderId="1" xfId="0" applyFont="1" applyFill="1" applyBorder="1"/>
    <xf numFmtId="184" fontId="0" fillId="0" borderId="16" xfId="0" applyNumberFormat="1" applyBorder="1" applyAlignment="1">
      <alignment horizontal="right"/>
    </xf>
    <xf numFmtId="2" fontId="0" fillId="8" borderId="16" xfId="0" applyNumberFormat="1" applyFill="1" applyBorder="1" applyAlignment="1">
      <alignment horizontal="right"/>
    </xf>
    <xf numFmtId="2" fontId="0" fillId="5" borderId="16" xfId="0" applyNumberFormat="1" applyFill="1" applyBorder="1" applyAlignment="1">
      <alignment horizontal="right"/>
    </xf>
    <xf numFmtId="184" fontId="0" fillId="0" borderId="0" xfId="0" applyNumberFormat="1" applyBorder="1" applyAlignment="1">
      <alignment horizontal="right"/>
    </xf>
    <xf numFmtId="202" fontId="0" fillId="0" borderId="0" xfId="0" applyNumberFormat="1" applyBorder="1" applyAlignment="1">
      <alignment horizontal="right"/>
    </xf>
    <xf numFmtId="2" fontId="0" fillId="8" borderId="0" xfId="0" applyNumberFormat="1" applyFill="1" applyBorder="1" applyAlignment="1">
      <alignment horizontal="right"/>
    </xf>
    <xf numFmtId="2" fontId="0" fillId="5" borderId="0" xfId="0" applyNumberFormat="1" applyFill="1" applyBorder="1" applyAlignment="1">
      <alignment horizontal="right"/>
    </xf>
    <xf numFmtId="202" fontId="1" fillId="0" borderId="0" xfId="0" applyNumberFormat="1" applyFont="1" applyBorder="1" applyAlignment="1">
      <alignment horizontal="right"/>
    </xf>
    <xf numFmtId="203" fontId="0" fillId="0" borderId="0" xfId="0" applyNumberFormat="1" applyBorder="1" applyAlignment="1">
      <alignment horizontal="right"/>
    </xf>
    <xf numFmtId="204" fontId="1" fillId="0" borderId="0" xfId="0" applyNumberFormat="1" applyFont="1" applyBorder="1" applyAlignment="1">
      <alignment horizontal="right"/>
    </xf>
    <xf numFmtId="205" fontId="1" fillId="9" borderId="7" xfId="0" applyNumberFormat="1" applyFont="1" applyFill="1" applyBorder="1" applyAlignment="1">
      <alignment horizontal="right"/>
    </xf>
    <xf numFmtId="206" fontId="0" fillId="0" borderId="17" xfId="0" applyNumberFormat="1" applyBorder="1" applyAlignment="1">
      <alignment horizontal="right"/>
    </xf>
    <xf numFmtId="207" fontId="0" fillId="0" borderId="16" xfId="0" applyNumberFormat="1" applyBorder="1" applyAlignment="1">
      <alignment horizontal="right"/>
    </xf>
    <xf numFmtId="0" fontId="0" fillId="0" borderId="16" xfId="0" applyNumberFormat="1" applyBorder="1" applyAlignment="1">
      <alignment horizontal="right"/>
    </xf>
    <xf numFmtId="1" fontId="0" fillId="8" borderId="16" xfId="0" applyNumberFormat="1" applyFill="1" applyBorder="1" applyAlignment="1">
      <alignment horizontal="right"/>
    </xf>
    <xf numFmtId="1" fontId="0" fillId="5" borderId="16" xfId="0" applyNumberFormat="1" applyFill="1" applyBorder="1" applyAlignment="1">
      <alignment horizontal="right"/>
    </xf>
    <xf numFmtId="1" fontId="1" fillId="0" borderId="16" xfId="0" applyNumberFormat="1" applyFont="1" applyBorder="1" applyAlignment="1">
      <alignment horizontal="right"/>
    </xf>
    <xf numFmtId="208" fontId="1" fillId="0" borderId="0" xfId="0" applyNumberFormat="1" applyFont="1" applyBorder="1" applyAlignment="1">
      <alignment horizontal="right"/>
    </xf>
    <xf numFmtId="1" fontId="0" fillId="0" borderId="18" xfId="0" applyBorder="1" applyAlignment="1">
      <alignment horizontal="right"/>
    </xf>
    <xf numFmtId="207" fontId="0" fillId="0" borderId="0" xfId="0" applyNumberFormat="1" applyBorder="1" applyAlignment="1">
      <alignment horizontal="right"/>
    </xf>
    <xf numFmtId="0" fontId="0" fillId="0" borderId="0" xfId="0" applyNumberFormat="1" applyBorder="1" applyAlignment="1">
      <alignment horizontal="right"/>
    </xf>
    <xf numFmtId="1" fontId="0" fillId="8" borderId="0" xfId="0" applyNumberFormat="1" applyFill="1" applyBorder="1" applyAlignment="1">
      <alignment horizontal="right"/>
    </xf>
    <xf numFmtId="1" fontId="0" fillId="5" borderId="0" xfId="0" applyNumberFormat="1" applyFill="1" applyBorder="1" applyAlignment="1">
      <alignment horizontal="right"/>
    </xf>
    <xf numFmtId="1" fontId="1" fillId="0" borderId="0" xfId="0" applyNumberFormat="1" applyFont="1" applyBorder="1" applyAlignment="1">
      <alignment horizontal="right"/>
    </xf>
    <xf numFmtId="205" fontId="1" fillId="0" borderId="19" xfId="0" applyNumberFormat="1" applyFont="1" applyBorder="1" applyAlignment="1">
      <alignment horizontal="right"/>
    </xf>
    <xf numFmtId="209" fontId="0" fillId="0" borderId="19" xfId="0" applyNumberFormat="1" applyBorder="1" applyAlignment="1">
      <alignment horizontal="right"/>
    </xf>
    <xf numFmtId="205" fontId="3" fillId="0" borderId="19" xfId="0" applyNumberFormat="1" applyFont="1" applyBorder="1" applyAlignment="1">
      <alignment horizontal="right"/>
    </xf>
    <xf numFmtId="1" fontId="0" fillId="0" borderId="19" xfId="0" applyBorder="1" applyAlignment="1">
      <alignment horizontal="right"/>
    </xf>
    <xf numFmtId="206" fontId="0" fillId="0" borderId="0" xfId="0" applyNumberFormat="1" applyBorder="1" applyAlignment="1">
      <alignment horizontal="right"/>
    </xf>
    <xf numFmtId="209" fontId="0" fillId="0" borderId="0" xfId="0" applyNumberFormat="1" applyBorder="1" applyAlignment="1">
      <alignment horizontal="right"/>
    </xf>
    <xf numFmtId="210" fontId="0" fillId="0" borderId="0" xfId="0" applyNumberFormat="1" applyBorder="1" applyAlignment="1">
      <alignment horizontal="right"/>
    </xf>
    <xf numFmtId="211" fontId="0" fillId="0" borderId="0" xfId="0" applyNumberFormat="1" applyBorder="1" applyAlignment="1">
      <alignment horizontal="right"/>
    </xf>
    <xf numFmtId="205" fontId="0" fillId="0" borderId="0" xfId="0" applyNumberFormat="1" applyBorder="1" applyAlignment="1">
      <alignment horizontal="right"/>
    </xf>
    <xf numFmtId="204" fontId="0" fillId="0" borderId="0" xfId="0" applyNumberFormat="1" applyBorder="1" applyAlignment="1">
      <alignment horizontal="right"/>
    </xf>
    <xf numFmtId="205" fontId="1" fillId="9" borderId="5" xfId="0" applyNumberFormat="1" applyFont="1" applyFill="1" applyBorder="1" applyAlignment="1">
      <alignment horizontal="right"/>
    </xf>
    <xf numFmtId="191" fontId="25" fillId="2" borderId="0" xfId="0" applyNumberFormat="1" applyFont="1" applyFill="1" applyAlignment="1">
      <alignment horizontal="center"/>
    </xf>
    <xf numFmtId="1" fontId="10" fillId="2" borderId="0" xfId="0" applyFont="1" applyFill="1" applyAlignment="1">
      <alignment horizontal="center"/>
    </xf>
    <xf numFmtId="188" fontId="23" fillId="2" borderId="0" xfId="0" applyNumberFormat="1" applyFont="1" applyFill="1" applyAlignment="1">
      <alignment horizontal="center"/>
    </xf>
    <xf numFmtId="2" fontId="83" fillId="2" borderId="0" xfId="0" applyNumberFormat="1" applyFont="1" applyFill="1" applyAlignment="1">
      <alignment horizontal="center"/>
    </xf>
    <xf numFmtId="172" fontId="5" fillId="0" borderId="0" xfId="0" applyNumberFormat="1" applyFont="1" applyFill="1" applyAlignment="1" applyProtection="1">
      <alignment vertical="center"/>
    </xf>
    <xf numFmtId="173" fontId="51" fillId="0" borderId="7" xfId="0" applyNumberFormat="1" applyFont="1" applyFill="1" applyBorder="1" applyAlignment="1">
      <alignment horizontal="center"/>
    </xf>
    <xf numFmtId="1" fontId="57" fillId="10" borderId="30" xfId="5" applyNumberFormat="1" applyFont="1" applyFill="1" applyBorder="1" applyAlignment="1" applyProtection="1">
      <alignment horizontal="center" vertical="center"/>
    </xf>
    <xf numFmtId="1" fontId="25" fillId="0" borderId="0" xfId="5" applyNumberFormat="1" applyFont="1" applyFill="1" applyBorder="1" applyAlignment="1" applyProtection="1">
      <alignment horizontal="center" vertical="center"/>
    </xf>
    <xf numFmtId="1" fontId="57" fillId="10" borderId="33" xfId="5" applyNumberFormat="1" applyFont="1" applyFill="1" applyBorder="1" applyAlignment="1" applyProtection="1">
      <alignment horizontal="right" vertical="center"/>
    </xf>
    <xf numFmtId="1" fontId="57" fillId="10" borderId="35" xfId="5" applyNumberFormat="1" applyFont="1" applyFill="1" applyBorder="1" applyAlignment="1" applyProtection="1">
      <alignment horizontal="left" vertical="center"/>
    </xf>
    <xf numFmtId="1" fontId="56" fillId="2" borderId="0" xfId="5" applyNumberFormat="1" applyFont="1" applyFill="1" applyBorder="1" applyAlignment="1" applyProtection="1">
      <alignment horizontal="right" vertical="center"/>
    </xf>
    <xf numFmtId="1" fontId="56" fillId="2" borderId="0" xfId="5" applyNumberFormat="1" applyFont="1" applyFill="1" applyBorder="1" applyAlignment="1" applyProtection="1">
      <alignment horizontal="left" vertical="center"/>
    </xf>
    <xf numFmtId="1" fontId="11" fillId="0" borderId="0" xfId="5" applyNumberFormat="1" applyFont="1" applyFill="1" applyBorder="1" applyAlignment="1" applyProtection="1">
      <alignment horizontal="left" vertical="center"/>
    </xf>
    <xf numFmtId="1" fontId="58" fillId="10" borderId="30" xfId="5" applyNumberFormat="1" applyFont="1" applyFill="1" applyBorder="1" applyAlignment="1" applyProtection="1">
      <alignment horizontal="center" vertical="center"/>
    </xf>
    <xf numFmtId="1" fontId="10" fillId="0" borderId="0" xfId="5" applyNumberFormat="1" applyFont="1" applyFill="1" applyBorder="1" applyAlignment="1" applyProtection="1">
      <alignment horizontal="center" vertical="center"/>
    </xf>
    <xf numFmtId="1" fontId="58" fillId="10" borderId="33" xfId="5" applyNumberFormat="1" applyFont="1" applyFill="1" applyBorder="1" applyAlignment="1" applyProtection="1">
      <alignment horizontal="right" vertical="center"/>
    </xf>
    <xf numFmtId="1" fontId="58" fillId="10" borderId="35" xfId="5" applyNumberFormat="1" applyFont="1" applyFill="1" applyBorder="1" applyAlignment="1" applyProtection="1">
      <alignment horizontal="left" vertical="center"/>
    </xf>
    <xf numFmtId="213" fontId="87" fillId="13" borderId="34" xfId="5" applyNumberFormat="1" applyFont="1" applyFill="1" applyBorder="1" applyAlignment="1" applyProtection="1">
      <alignment horizontal="center" vertical="center"/>
      <protection locked="0"/>
    </xf>
    <xf numFmtId="214" fontId="87" fillId="13" borderId="34" xfId="5" applyNumberFormat="1" applyFont="1" applyFill="1" applyBorder="1" applyAlignment="1" applyProtection="1">
      <alignment horizontal="center" vertical="center"/>
      <protection locked="0"/>
    </xf>
    <xf numFmtId="175" fontId="0" fillId="0" borderId="0" xfId="0" applyNumberFormat="1"/>
    <xf numFmtId="1" fontId="0" fillId="0" borderId="0" xfId="0" applyAlignment="1">
      <alignment horizontal="center"/>
    </xf>
    <xf numFmtId="216" fontId="57" fillId="10" borderId="30" xfId="5" applyNumberFormat="1" applyFont="1" applyFill="1" applyBorder="1" applyAlignment="1" applyProtection="1">
      <alignment horizontal="center" vertical="center"/>
    </xf>
    <xf numFmtId="175" fontId="0" fillId="0" borderId="0" xfId="0" applyNumberFormat="1" applyAlignment="1">
      <alignment horizontal="center"/>
    </xf>
    <xf numFmtId="1" fontId="87" fillId="13" borderId="33" xfId="5" applyNumberFormat="1" applyFont="1" applyFill="1" applyBorder="1" applyAlignment="1" applyProtection="1">
      <alignment horizontal="right" vertical="center"/>
      <protection locked="0"/>
    </xf>
    <xf numFmtId="1" fontId="87" fillId="13" borderId="35" xfId="5" applyNumberFormat="1" applyFont="1" applyFill="1" applyBorder="1" applyAlignment="1" applyProtection="1">
      <alignment horizontal="left" vertical="center"/>
    </xf>
    <xf numFmtId="1" fontId="88" fillId="13" borderId="35" xfId="5" applyNumberFormat="1" applyFont="1" applyFill="1" applyBorder="1" applyAlignment="1" applyProtection="1">
      <alignment horizontal="left" vertical="center"/>
    </xf>
    <xf numFmtId="0" fontId="0" fillId="0" borderId="0" xfId="0" applyNumberFormat="1"/>
    <xf numFmtId="1" fontId="87" fillId="13" borderId="34" xfId="5" applyNumberFormat="1" applyFont="1" applyFill="1" applyBorder="1" applyAlignment="1" applyProtection="1">
      <alignment horizontal="center" vertical="center"/>
      <protection locked="0"/>
    </xf>
    <xf numFmtId="2" fontId="0" fillId="0" borderId="0" xfId="0" applyNumberFormat="1"/>
    <xf numFmtId="2" fontId="87" fillId="13" borderId="34" xfId="5" applyNumberFormat="1" applyFont="1" applyFill="1" applyBorder="1" applyAlignment="1" applyProtection="1">
      <alignment horizontal="center" vertical="center"/>
      <protection locked="0"/>
    </xf>
    <xf numFmtId="1" fontId="89" fillId="2" borderId="0" xfId="5" applyFont="1" applyFill="1" applyBorder="1" applyAlignment="1" applyProtection="1">
      <alignment horizontal="left" vertical="center"/>
    </xf>
    <xf numFmtId="217" fontId="57" fillId="10" borderId="30" xfId="5" applyNumberFormat="1" applyFont="1" applyFill="1" applyBorder="1" applyAlignment="1" applyProtection="1">
      <alignment horizontal="center" vertical="center"/>
    </xf>
    <xf numFmtId="213" fontId="57" fillId="10" borderId="30" xfId="5" applyNumberFormat="1" applyFont="1" applyFill="1" applyBorder="1" applyAlignment="1" applyProtection="1">
      <alignment horizontal="center" vertical="center"/>
    </xf>
    <xf numFmtId="1" fontId="0" fillId="0" borderId="0" xfId="0" applyBorder="1"/>
    <xf numFmtId="175" fontId="56" fillId="2" borderId="0" xfId="5" applyNumberFormat="1" applyFont="1" applyFill="1" applyBorder="1" applyAlignment="1" applyProtection="1">
      <alignment horizontal="left" vertical="center"/>
    </xf>
    <xf numFmtId="1" fontId="59" fillId="2" borderId="0" xfId="5" applyNumberFormat="1" applyFont="1" applyFill="1" applyBorder="1" applyAlignment="1" applyProtection="1">
      <alignment vertical="center"/>
    </xf>
    <xf numFmtId="1" fontId="0" fillId="0" borderId="0" xfId="0" applyBorder="1" applyAlignment="1">
      <alignment horizontal="center"/>
    </xf>
    <xf numFmtId="1" fontId="90" fillId="0" borderId="0" xfId="0" applyFont="1" applyBorder="1"/>
    <xf numFmtId="2" fontId="0" fillId="0" borderId="0" xfId="0" applyNumberFormat="1" applyBorder="1"/>
    <xf numFmtId="1" fontId="0" fillId="0" borderId="15" xfId="0" applyBorder="1"/>
    <xf numFmtId="1" fontId="0" fillId="0" borderId="6" xfId="0" applyBorder="1"/>
    <xf numFmtId="1" fontId="0" fillId="0" borderId="24" xfId="0" applyBorder="1"/>
    <xf numFmtId="1" fontId="0" fillId="0" borderId="10" xfId="0" applyBorder="1"/>
    <xf numFmtId="1" fontId="0" fillId="0" borderId="11" xfId="0" applyBorder="1"/>
    <xf numFmtId="1" fontId="91" fillId="0" borderId="0" xfId="0" applyFont="1" applyBorder="1"/>
    <xf numFmtId="1" fontId="91" fillId="0" borderId="0" xfId="0" applyFont="1"/>
    <xf numFmtId="1" fontId="89" fillId="10" borderId="30" xfId="5" applyNumberFormat="1" applyFont="1" applyFill="1" applyBorder="1" applyAlignment="1" applyProtection="1">
      <alignment horizontal="center" vertical="center"/>
    </xf>
    <xf numFmtId="1" fontId="92" fillId="2" borderId="0" xfId="5" applyNumberFormat="1" applyFont="1" applyFill="1" applyBorder="1" applyAlignment="1" applyProtection="1">
      <alignment vertical="center"/>
    </xf>
    <xf numFmtId="1" fontId="89" fillId="2" borderId="0" xfId="5" applyNumberFormat="1" applyFont="1" applyFill="1" applyBorder="1" applyAlignment="1" applyProtection="1">
      <alignment horizontal="right" vertical="center"/>
    </xf>
    <xf numFmtId="1" fontId="89" fillId="2" borderId="0" xfId="5" applyNumberFormat="1" applyFont="1" applyFill="1" applyBorder="1" applyAlignment="1" applyProtection="1">
      <alignment horizontal="left" vertical="center"/>
    </xf>
    <xf numFmtId="1" fontId="92" fillId="10" borderId="30" xfId="5" applyNumberFormat="1" applyFont="1" applyFill="1" applyBorder="1" applyAlignment="1" applyProtection="1">
      <alignment horizontal="center" vertical="center"/>
    </xf>
    <xf numFmtId="175" fontId="89" fillId="10" borderId="30" xfId="5" applyNumberFormat="1" applyFont="1" applyFill="1" applyBorder="1" applyAlignment="1" applyProtection="1">
      <alignment horizontal="center" vertical="center"/>
    </xf>
    <xf numFmtId="175" fontId="57" fillId="0" borderId="0" xfId="0" applyNumberFormat="1" applyFont="1" applyAlignment="1">
      <alignment horizontal="center"/>
    </xf>
    <xf numFmtId="175" fontId="1" fillId="0" borderId="0" xfId="0" applyNumberFormat="1" applyFont="1" applyAlignment="1">
      <alignment horizontal="left"/>
    </xf>
    <xf numFmtId="1" fontId="0" fillId="0" borderId="0" xfId="0" applyNumberFormat="1" applyAlignment="1">
      <alignment horizontal="center"/>
    </xf>
    <xf numFmtId="215" fontId="0" fillId="0" borderId="0" xfId="0" applyNumberFormat="1"/>
    <xf numFmtId="175" fontId="84" fillId="0" borderId="0" xfId="0" applyNumberFormat="1" applyFont="1" applyAlignment="1">
      <alignment horizontal="center"/>
    </xf>
    <xf numFmtId="1" fontId="84" fillId="0" borderId="0" xfId="0" applyFont="1"/>
    <xf numFmtId="1" fontId="84" fillId="0" borderId="0" xfId="0" applyFont="1" applyAlignment="1">
      <alignment horizontal="center"/>
    </xf>
    <xf numFmtId="1" fontId="93" fillId="9" borderId="0" xfId="4" applyNumberFormat="1" applyFont="1" applyFill="1" applyBorder="1" applyAlignment="1" applyProtection="1">
      <alignment horizontal="center"/>
    </xf>
    <xf numFmtId="1" fontId="94" fillId="9" borderId="0" xfId="0" applyNumberFormat="1" applyFont="1" applyFill="1" applyBorder="1" applyAlignment="1" applyProtection="1">
      <alignment horizontal="center" vertical="center"/>
    </xf>
    <xf numFmtId="1" fontId="0" fillId="9" borderId="0" xfId="0" applyNumberFormat="1" applyFont="1" applyFill="1" applyBorder="1" applyAlignment="1" applyProtection="1">
      <alignment horizontal="center" vertical="center"/>
    </xf>
    <xf numFmtId="180" fontId="83" fillId="2" borderId="0" xfId="0" applyNumberFormat="1" applyFont="1" applyFill="1" applyAlignment="1">
      <alignment horizontal="center"/>
    </xf>
    <xf numFmtId="1" fontId="89" fillId="2" borderId="0" xfId="0" applyFont="1" applyFill="1" applyBorder="1" applyAlignment="1" applyProtection="1">
      <alignment vertical="center"/>
    </xf>
    <xf numFmtId="1" fontId="89" fillId="2" borderId="0" xfId="5" applyFont="1" applyFill="1" applyAlignment="1" applyProtection="1">
      <alignment horizontal="center" vertical="center"/>
    </xf>
    <xf numFmtId="1" fontId="84" fillId="0" borderId="0" xfId="0" applyFont="1" applyBorder="1"/>
    <xf numFmtId="0" fontId="10" fillId="14" borderId="0" xfId="4" applyFont="1" applyFill="1" applyBorder="1" applyProtection="1"/>
    <xf numFmtId="185" fontId="10" fillId="14" borderId="0" xfId="4" applyNumberFormat="1" applyFont="1" applyFill="1" applyBorder="1" applyAlignment="1" applyProtection="1">
      <alignment horizontal="center"/>
    </xf>
    <xf numFmtId="0" fontId="10" fillId="14" borderId="0" xfId="4" applyFont="1" applyFill="1" applyBorder="1" applyAlignment="1" applyProtection="1">
      <alignment horizontal="center"/>
    </xf>
    <xf numFmtId="0" fontId="51" fillId="0" borderId="0" xfId="4" applyFont="1" applyProtection="1"/>
    <xf numFmtId="0" fontId="10" fillId="14" borderId="0" xfId="4" applyFont="1" applyFill="1" applyProtection="1"/>
    <xf numFmtId="3" fontId="10" fillId="14" borderId="0" xfId="4" applyNumberFormat="1" applyFont="1" applyFill="1" applyAlignment="1" applyProtection="1">
      <alignment horizontal="center"/>
    </xf>
    <xf numFmtId="1" fontId="0" fillId="14" borderId="0" xfId="0" applyNumberFormat="1" applyFill="1" applyBorder="1" applyAlignment="1" applyProtection="1">
      <alignment horizontal="center" vertical="center"/>
    </xf>
    <xf numFmtId="0" fontId="10" fillId="0" borderId="0" xfId="4" applyFont="1" applyFill="1" applyBorder="1" applyProtection="1"/>
    <xf numFmtId="1" fontId="5" fillId="14" borderId="0" xfId="0" applyFont="1" applyFill="1" applyAlignment="1" applyProtection="1">
      <alignment horizontal="right" vertical="center"/>
    </xf>
    <xf numFmtId="165" fontId="6" fillId="14" borderId="0" xfId="0" applyNumberFormat="1" applyFont="1" applyFill="1" applyAlignment="1" applyProtection="1">
      <alignment horizontal="center" vertical="center"/>
    </xf>
    <xf numFmtId="1" fontId="5" fillId="14" borderId="12" xfId="0" applyFont="1" applyFill="1" applyBorder="1" applyAlignment="1" applyProtection="1">
      <alignment horizontal="center" vertical="center"/>
    </xf>
    <xf numFmtId="1" fontId="5" fillId="14" borderId="8" xfId="0" applyFont="1" applyFill="1" applyBorder="1" applyAlignment="1" applyProtection="1">
      <alignment horizontal="center" vertical="center"/>
    </xf>
    <xf numFmtId="170" fontId="1" fillId="0" borderId="0" xfId="5" applyNumberFormat="1" applyFont="1" applyFill="1" applyAlignment="1" applyProtection="1">
      <alignment horizontal="center" vertical="center"/>
    </xf>
    <xf numFmtId="1" fontId="2" fillId="0" borderId="0" xfId="0" applyFont="1" applyFill="1" applyAlignment="1" applyProtection="1">
      <alignment horizontal="right" vertical="center"/>
    </xf>
    <xf numFmtId="1" fontId="5" fillId="15" borderId="0" xfId="0" applyFont="1" applyFill="1" applyAlignment="1" applyProtection="1">
      <alignment horizontal="center" vertical="center"/>
    </xf>
    <xf numFmtId="1" fontId="2" fillId="15" borderId="0" xfId="0" quotePrefix="1" applyFont="1" applyFill="1" applyAlignment="1" applyProtection="1">
      <alignment vertical="center"/>
    </xf>
    <xf numFmtId="1" fontId="10" fillId="2" borderId="0" xfId="0" applyFont="1" applyFill="1" applyAlignment="1" applyProtection="1">
      <alignment vertical="center"/>
      <protection hidden="1"/>
    </xf>
    <xf numFmtId="1" fontId="10" fillId="2" borderId="0" xfId="0" applyFont="1" applyFill="1" applyBorder="1" applyAlignment="1" applyProtection="1">
      <alignment vertical="center"/>
      <protection hidden="1"/>
    </xf>
    <xf numFmtId="1" fontId="9" fillId="2" borderId="0" xfId="5" applyFont="1" applyFill="1" applyAlignment="1" applyProtection="1">
      <alignment vertical="center"/>
      <protection hidden="1"/>
    </xf>
    <xf numFmtId="165" fontId="85" fillId="0" borderId="15" xfId="5" applyNumberFormat="1" applyFont="1" applyFill="1" applyBorder="1" applyAlignment="1" applyProtection="1">
      <alignment horizontal="center"/>
      <protection hidden="1"/>
    </xf>
    <xf numFmtId="165" fontId="62" fillId="0" borderId="6" xfId="5" applyNumberFormat="1" applyFont="1" applyFill="1" applyBorder="1" applyAlignment="1" applyProtection="1">
      <alignment horizontal="center"/>
      <protection hidden="1"/>
    </xf>
    <xf numFmtId="1" fontId="54" fillId="2" borderId="15" xfId="5" applyFont="1" applyFill="1" applyBorder="1" applyAlignment="1" applyProtection="1">
      <alignment vertical="center"/>
      <protection hidden="1"/>
    </xf>
    <xf numFmtId="1" fontId="56" fillId="2" borderId="0" xfId="5" applyFont="1" applyFill="1" applyBorder="1" applyAlignment="1" applyProtection="1">
      <alignment horizontal="center" vertical="top"/>
      <protection hidden="1"/>
    </xf>
    <xf numFmtId="1" fontId="45" fillId="2" borderId="0" xfId="5" applyFont="1" applyFill="1" applyBorder="1" applyAlignment="1" applyProtection="1">
      <alignment horizontal="left" vertical="top"/>
      <protection hidden="1"/>
    </xf>
    <xf numFmtId="1" fontId="9" fillId="2" borderId="0" xfId="0" applyFont="1" applyFill="1" applyBorder="1" applyAlignment="1" applyProtection="1">
      <alignment vertical="center"/>
      <protection hidden="1"/>
    </xf>
    <xf numFmtId="1" fontId="9" fillId="2" borderId="6" xfId="0" applyFont="1" applyFill="1" applyBorder="1" applyAlignment="1" applyProtection="1">
      <alignment vertical="center"/>
      <protection hidden="1"/>
    </xf>
    <xf numFmtId="1" fontId="58" fillId="0" borderId="36" xfId="0" applyFont="1" applyBorder="1" applyAlignment="1" applyProtection="1">
      <alignment textRotation="90" wrapText="1"/>
      <protection hidden="1"/>
    </xf>
    <xf numFmtId="1" fontId="56" fillId="2" borderId="0" xfId="5" applyFont="1" applyFill="1" applyBorder="1" applyAlignment="1" applyProtection="1">
      <alignment horizontal="right" vertical="center"/>
      <protection hidden="1"/>
    </xf>
    <xf numFmtId="165" fontId="10" fillId="2" borderId="37" xfId="5" applyNumberFormat="1" applyFont="1" applyFill="1" applyBorder="1" applyAlignment="1" applyProtection="1">
      <alignment horizontal="center" vertical="center"/>
      <protection hidden="1"/>
    </xf>
    <xf numFmtId="175" fontId="48" fillId="13" borderId="38" xfId="5" applyNumberFormat="1" applyFont="1" applyFill="1" applyBorder="1" applyAlignment="1" applyProtection="1">
      <alignment horizontal="center" vertical="center"/>
      <protection locked="0" hidden="1"/>
    </xf>
    <xf numFmtId="1" fontId="56" fillId="2" borderId="0" xfId="5" applyFont="1" applyFill="1" applyBorder="1" applyAlignment="1" applyProtection="1">
      <alignment horizontal="center" vertical="center"/>
      <protection hidden="1"/>
    </xf>
    <xf numFmtId="1" fontId="59" fillId="2" borderId="0" xfId="5" applyFont="1" applyFill="1" applyAlignment="1" applyProtection="1">
      <alignment vertical="center"/>
      <protection hidden="1"/>
    </xf>
    <xf numFmtId="1" fontId="11" fillId="2" borderId="0" xfId="5" applyFont="1" applyFill="1" applyBorder="1" applyAlignment="1" applyProtection="1">
      <alignment horizontal="right" vertical="center"/>
      <protection hidden="1"/>
    </xf>
    <xf numFmtId="1" fontId="11" fillId="2" borderId="0" xfId="5" applyFont="1" applyFill="1" applyBorder="1" applyAlignment="1" applyProtection="1">
      <alignment horizontal="left" vertical="center"/>
      <protection hidden="1"/>
    </xf>
    <xf numFmtId="1" fontId="11" fillId="2" borderId="0" xfId="0" applyFont="1" applyFill="1" applyBorder="1" applyAlignment="1" applyProtection="1">
      <alignment horizontal="left" vertical="center"/>
      <protection hidden="1"/>
    </xf>
    <xf numFmtId="1" fontId="9" fillId="2" borderId="0" xfId="5" applyFont="1" applyFill="1" applyBorder="1" applyAlignment="1" applyProtection="1">
      <alignment horizontal="center" vertical="center"/>
      <protection hidden="1"/>
    </xf>
    <xf numFmtId="1" fontId="41" fillId="2" borderId="0" xfId="5" applyFont="1" applyFill="1" applyBorder="1" applyAlignment="1" applyProtection="1">
      <alignment horizontal="left" vertical="center"/>
      <protection hidden="1"/>
    </xf>
    <xf numFmtId="165" fontId="83" fillId="2" borderId="37" xfId="5" applyNumberFormat="1" applyFont="1" applyFill="1" applyBorder="1" applyAlignment="1" applyProtection="1">
      <alignment horizontal="center" vertical="center"/>
      <protection hidden="1"/>
    </xf>
    <xf numFmtId="1" fontId="9" fillId="2" borderId="0" xfId="5" applyFont="1" applyFill="1" applyBorder="1" applyAlignment="1" applyProtection="1">
      <alignment vertical="center"/>
      <protection hidden="1"/>
    </xf>
    <xf numFmtId="2" fontId="13" fillId="2" borderId="0" xfId="5" applyNumberFormat="1" applyFont="1" applyFill="1" applyBorder="1" applyAlignment="1" applyProtection="1">
      <alignment vertical="center"/>
      <protection hidden="1"/>
    </xf>
    <xf numFmtId="1" fontId="13" fillId="2" borderId="0" xfId="5" applyFont="1" applyFill="1" applyBorder="1" applyAlignment="1" applyProtection="1">
      <alignment vertical="center"/>
      <protection hidden="1"/>
    </xf>
    <xf numFmtId="1" fontId="14" fillId="2" borderId="0" xfId="0" applyFont="1" applyFill="1" applyBorder="1" applyAlignment="1" applyProtection="1">
      <alignment vertical="center"/>
      <protection hidden="1"/>
    </xf>
    <xf numFmtId="1" fontId="42" fillId="0" borderId="0" xfId="0" applyFont="1" applyBorder="1" applyAlignment="1" applyProtection="1">
      <alignment horizontal="center" textRotation="90" wrapText="1"/>
      <protection hidden="1"/>
    </xf>
    <xf numFmtId="1" fontId="54" fillId="2" borderId="15" xfId="5" applyFont="1" applyFill="1" applyBorder="1" applyAlignment="1" applyProtection="1">
      <alignment horizontal="center" vertical="center"/>
      <protection hidden="1"/>
    </xf>
    <xf numFmtId="1" fontId="56" fillId="2" borderId="0" xfId="5" applyFont="1" applyFill="1" applyAlignment="1" applyProtection="1">
      <alignment horizontal="center" vertical="center"/>
      <protection hidden="1"/>
    </xf>
    <xf numFmtId="1" fontId="56" fillId="2" borderId="0" xfId="5" applyFont="1" applyFill="1" applyBorder="1" applyAlignment="1" applyProtection="1">
      <alignment horizontal="left" vertical="center"/>
      <protection hidden="1"/>
    </xf>
    <xf numFmtId="1" fontId="58" fillId="2" borderId="0" xfId="0" applyFont="1" applyFill="1" applyBorder="1" applyAlignment="1" applyProtection="1">
      <alignment vertical="center"/>
      <protection hidden="1"/>
    </xf>
    <xf numFmtId="197" fontId="57" fillId="13" borderId="34" xfId="5" applyNumberFormat="1" applyFont="1" applyFill="1" applyBorder="1" applyAlignment="1" applyProtection="1">
      <alignment horizontal="center" vertical="center"/>
      <protection locked="0" hidden="1"/>
    </xf>
    <xf numFmtId="1" fontId="15" fillId="2" borderId="0" xfId="5" applyFont="1" applyFill="1" applyBorder="1" applyAlignment="1" applyProtection="1">
      <alignment horizontal="right" vertical="center"/>
      <protection hidden="1"/>
    </xf>
    <xf numFmtId="1" fontId="14" fillId="2" borderId="0" xfId="0" applyFont="1" applyFill="1" applyBorder="1" applyAlignment="1" applyProtection="1">
      <alignment horizontal="left" vertical="center"/>
      <protection hidden="1"/>
    </xf>
    <xf numFmtId="1" fontId="59" fillId="2" borderId="0" xfId="5" applyFont="1" applyFill="1" applyBorder="1" applyAlignment="1" applyProtection="1">
      <alignment horizontal="left" vertical="center"/>
      <protection hidden="1"/>
    </xf>
    <xf numFmtId="1" fontId="9" fillId="2" borderId="0" xfId="0" applyFont="1" applyFill="1" applyBorder="1" applyAlignment="1" applyProtection="1">
      <alignment horizontal="left" vertical="center"/>
      <protection hidden="1"/>
    </xf>
    <xf numFmtId="178" fontId="57" fillId="13" borderId="34" xfId="5" applyNumberFormat="1" applyFont="1" applyFill="1" applyBorder="1" applyAlignment="1" applyProtection="1">
      <alignment horizontal="center" vertical="center"/>
      <protection locked="0" hidden="1"/>
    </xf>
    <xf numFmtId="1" fontId="58" fillId="2" borderId="0" xfId="5" applyFont="1" applyFill="1" applyBorder="1" applyAlignment="1" applyProtection="1">
      <alignment horizontal="left" vertical="center" indent="1"/>
      <protection hidden="1"/>
    </xf>
    <xf numFmtId="1" fontId="10" fillId="2" borderId="0" xfId="0" applyFont="1" applyFill="1" applyBorder="1" applyAlignment="1" applyProtection="1">
      <alignment horizontal="right" vertical="center"/>
      <protection hidden="1"/>
    </xf>
    <xf numFmtId="1" fontId="12" fillId="2" borderId="0" xfId="5" applyFont="1" applyFill="1" applyBorder="1" applyAlignment="1" applyProtection="1">
      <alignment horizontal="center" vertical="center"/>
      <protection hidden="1"/>
    </xf>
    <xf numFmtId="1" fontId="14" fillId="2" borderId="0" xfId="5" applyFont="1" applyFill="1" applyBorder="1" applyAlignment="1" applyProtection="1">
      <alignment horizontal="left" vertical="center"/>
      <protection hidden="1"/>
    </xf>
    <xf numFmtId="1" fontId="57" fillId="2" borderId="0" xfId="5" applyFont="1" applyFill="1" applyBorder="1" applyAlignment="1" applyProtection="1">
      <alignment horizontal="right" vertical="center"/>
      <protection hidden="1"/>
    </xf>
    <xf numFmtId="1" fontId="12" fillId="2" borderId="0" xfId="5" applyFont="1" applyFill="1" applyBorder="1" applyAlignment="1" applyProtection="1">
      <alignment vertical="center"/>
      <protection hidden="1"/>
    </xf>
    <xf numFmtId="1" fontId="12" fillId="0" borderId="0" xfId="5" applyFont="1" applyFill="1" applyBorder="1" applyAlignment="1" applyProtection="1">
      <alignment horizontal="center" vertical="center"/>
      <protection hidden="1"/>
    </xf>
    <xf numFmtId="1" fontId="14" fillId="0" borderId="0" xfId="0" applyFont="1" applyFill="1" applyBorder="1" applyAlignment="1" applyProtection="1">
      <alignment vertical="center"/>
      <protection hidden="1"/>
    </xf>
    <xf numFmtId="1" fontId="9" fillId="0" borderId="0" xfId="0" applyFont="1" applyFill="1" applyBorder="1" applyAlignment="1" applyProtection="1">
      <alignment vertical="center"/>
      <protection hidden="1"/>
    </xf>
    <xf numFmtId="1" fontId="9" fillId="0" borderId="6" xfId="0" applyFont="1" applyFill="1" applyBorder="1" applyAlignment="1" applyProtection="1">
      <alignment vertical="center"/>
      <protection hidden="1"/>
    </xf>
    <xf numFmtId="1" fontId="9" fillId="0" borderId="0" xfId="5" applyFont="1" applyFill="1" applyBorder="1" applyAlignment="1" applyProtection="1">
      <alignment horizontal="center" vertical="center"/>
      <protection hidden="1"/>
    </xf>
    <xf numFmtId="1" fontId="9" fillId="2" borderId="0" xfId="5" applyNumberFormat="1" applyFont="1" applyFill="1" applyAlignment="1" applyProtection="1">
      <alignment horizontal="center" vertical="center"/>
      <protection hidden="1"/>
    </xf>
    <xf numFmtId="1" fontId="11" fillId="0" borderId="0" xfId="5" applyFont="1" applyFill="1" applyBorder="1" applyAlignment="1" applyProtection="1">
      <alignment horizontal="right" vertical="center"/>
      <protection hidden="1"/>
    </xf>
    <xf numFmtId="1" fontId="11" fillId="0" borderId="0" xfId="5" applyFont="1" applyFill="1" applyBorder="1" applyAlignment="1" applyProtection="1">
      <alignment horizontal="left" vertical="center"/>
      <protection hidden="1"/>
    </xf>
    <xf numFmtId="1" fontId="14" fillId="0" borderId="0" xfId="0" applyFont="1" applyFill="1" applyBorder="1" applyAlignment="1" applyProtection="1">
      <alignment horizontal="left" vertical="center"/>
      <protection hidden="1"/>
    </xf>
    <xf numFmtId="1" fontId="9" fillId="0" borderId="0" xfId="0" applyFont="1" applyFill="1" applyBorder="1" applyAlignment="1" applyProtection="1">
      <alignment horizontal="left" vertical="center"/>
      <protection hidden="1"/>
    </xf>
    <xf numFmtId="1" fontId="10" fillId="0" borderId="0" xfId="0" applyFont="1" applyFill="1" applyAlignment="1" applyProtection="1">
      <alignment vertical="center"/>
      <protection hidden="1"/>
    </xf>
    <xf numFmtId="1" fontId="20" fillId="0" borderId="0" xfId="0" applyFont="1" applyFill="1" applyBorder="1" applyAlignment="1" applyProtection="1">
      <alignment horizontal="left" vertical="center"/>
      <protection hidden="1"/>
    </xf>
    <xf numFmtId="1" fontId="66" fillId="2" borderId="0" xfId="5" applyFont="1" applyFill="1" applyAlignment="1" applyProtection="1">
      <alignment vertical="center"/>
      <protection hidden="1"/>
    </xf>
    <xf numFmtId="1" fontId="43" fillId="0" borderId="0" xfId="5" applyFont="1" applyFill="1" applyBorder="1" applyAlignment="1" applyProtection="1">
      <alignment vertical="center"/>
      <protection hidden="1"/>
    </xf>
    <xf numFmtId="1" fontId="23" fillId="0" borderId="0" xfId="0" applyFont="1" applyFill="1" applyBorder="1" applyAlignment="1" applyProtection="1">
      <alignment vertical="center"/>
      <protection hidden="1"/>
    </xf>
    <xf numFmtId="1" fontId="20" fillId="2" borderId="0" xfId="5" applyFont="1" applyFill="1" applyBorder="1" applyAlignment="1" applyProtection="1">
      <alignment horizontal="left" vertical="center"/>
      <protection hidden="1"/>
    </xf>
    <xf numFmtId="169" fontId="17" fillId="2" borderId="0" xfId="5" applyNumberFormat="1" applyFont="1" applyFill="1" applyBorder="1" applyAlignment="1" applyProtection="1">
      <alignment horizontal="center" vertical="center"/>
      <protection hidden="1"/>
    </xf>
    <xf numFmtId="1" fontId="19" fillId="2" borderId="0" xfId="5" applyFont="1" applyFill="1" applyBorder="1" applyAlignment="1" applyProtection="1">
      <alignment horizontal="center" vertical="center"/>
      <protection hidden="1"/>
    </xf>
    <xf numFmtId="1" fontId="60" fillId="2" borderId="0" xfId="5" applyFont="1" applyFill="1" applyBorder="1" applyAlignment="1" applyProtection="1">
      <alignment horizontal="center" vertical="center"/>
      <protection hidden="1"/>
    </xf>
    <xf numFmtId="1" fontId="59" fillId="2" borderId="0" xfId="5" applyFont="1" applyFill="1" applyBorder="1" applyAlignment="1" applyProtection="1">
      <alignment vertical="center"/>
      <protection hidden="1"/>
    </xf>
    <xf numFmtId="169" fontId="14" fillId="2" borderId="0" xfId="5" applyNumberFormat="1" applyFont="1" applyFill="1" applyBorder="1" applyAlignment="1" applyProtection="1">
      <alignment horizontal="center" vertical="center"/>
      <protection hidden="1"/>
    </xf>
    <xf numFmtId="169" fontId="22" fillId="2" borderId="0" xfId="5" applyNumberFormat="1" applyFont="1" applyFill="1" applyBorder="1" applyAlignment="1" applyProtection="1">
      <alignment horizontal="left" vertical="center"/>
      <protection hidden="1"/>
    </xf>
    <xf numFmtId="1" fontId="57" fillId="2" borderId="0" xfId="5" applyFont="1" applyFill="1" applyBorder="1" applyAlignment="1" applyProtection="1">
      <alignment vertical="center"/>
      <protection hidden="1"/>
    </xf>
    <xf numFmtId="1" fontId="58" fillId="2" borderId="0" xfId="5" applyFont="1" applyFill="1" applyBorder="1" applyAlignment="1" applyProtection="1">
      <alignment horizontal="right" vertical="center"/>
      <protection hidden="1"/>
    </xf>
    <xf numFmtId="1" fontId="68" fillId="2" borderId="0" xfId="0" applyFont="1" applyFill="1" applyBorder="1" applyAlignment="1" applyProtection="1">
      <alignment vertical="center"/>
      <protection hidden="1"/>
    </xf>
    <xf numFmtId="167" fontId="95" fillId="2" borderId="0" xfId="5" applyNumberFormat="1" applyFont="1" applyFill="1" applyBorder="1" applyAlignment="1" applyProtection="1">
      <alignment horizontal="left" vertical="center" indent="1"/>
      <protection hidden="1"/>
    </xf>
    <xf numFmtId="1" fontId="56" fillId="2" borderId="0" xfId="5" applyFont="1" applyFill="1" applyAlignment="1" applyProtection="1">
      <alignment horizontal="right" vertical="center"/>
      <protection hidden="1"/>
    </xf>
    <xf numFmtId="1" fontId="9" fillId="2" borderId="6" xfId="5" applyFont="1" applyFill="1" applyBorder="1" applyAlignment="1" applyProtection="1">
      <alignment vertical="center"/>
      <protection hidden="1"/>
    </xf>
    <xf numFmtId="1" fontId="14" fillId="2" borderId="0" xfId="5" applyFont="1" applyFill="1" applyBorder="1" applyAlignment="1" applyProtection="1">
      <alignment vertical="center"/>
      <protection hidden="1"/>
    </xf>
    <xf numFmtId="1" fontId="21" fillId="2" borderId="0" xfId="5" applyFont="1" applyFill="1" applyBorder="1" applyAlignment="1" applyProtection="1">
      <alignment vertical="center"/>
      <protection hidden="1"/>
    </xf>
    <xf numFmtId="1" fontId="9" fillId="2" borderId="0" xfId="5" applyFont="1" applyFill="1" applyBorder="1" applyAlignment="1" applyProtection="1">
      <alignment horizontal="left" vertical="center"/>
      <protection hidden="1"/>
    </xf>
    <xf numFmtId="1" fontId="11" fillId="2" borderId="0" xfId="5" applyFont="1" applyFill="1" applyAlignment="1" applyProtection="1">
      <alignment horizontal="center" vertical="center"/>
      <protection hidden="1"/>
    </xf>
    <xf numFmtId="1" fontId="10" fillId="2" borderId="0" xfId="5" applyFont="1" applyFill="1" applyBorder="1" applyAlignment="1" applyProtection="1">
      <alignment horizontal="right" vertical="center"/>
      <protection hidden="1"/>
    </xf>
    <xf numFmtId="1" fontId="59" fillId="2" borderId="0" xfId="5" applyFont="1" applyFill="1" applyAlignment="1" applyProtection="1">
      <alignment horizontal="right" vertical="center"/>
      <protection hidden="1"/>
    </xf>
    <xf numFmtId="1" fontId="11" fillId="2" borderId="0" xfId="5" applyFont="1" applyFill="1" applyAlignment="1" applyProtection="1">
      <alignment vertical="center"/>
      <protection hidden="1"/>
    </xf>
    <xf numFmtId="1" fontId="10" fillId="2" borderId="0" xfId="5" applyFont="1" applyFill="1" applyBorder="1" applyAlignment="1" applyProtection="1">
      <protection hidden="1"/>
    </xf>
    <xf numFmtId="1" fontId="23" fillId="2" borderId="0" xfId="5" applyFont="1" applyFill="1" applyBorder="1" applyAlignment="1" applyProtection="1">
      <protection hidden="1"/>
    </xf>
    <xf numFmtId="1" fontId="21" fillId="2" borderId="0" xfId="5" applyFont="1" applyFill="1" applyBorder="1" applyAlignment="1" applyProtection="1">
      <protection hidden="1"/>
    </xf>
    <xf numFmtId="1" fontId="67" fillId="2" borderId="0" xfId="5" applyFont="1" applyFill="1" applyAlignment="1" applyProtection="1">
      <alignment vertical="top"/>
      <protection hidden="1"/>
    </xf>
    <xf numFmtId="1" fontId="65" fillId="2" borderId="0" xfId="5" applyFont="1" applyFill="1" applyBorder="1" applyAlignment="1" applyProtection="1">
      <alignment horizontal="right" vertical="top"/>
      <protection hidden="1"/>
    </xf>
    <xf numFmtId="1" fontId="27" fillId="2" borderId="0" xfId="5" applyFont="1" applyFill="1" applyBorder="1" applyAlignment="1" applyProtection="1">
      <alignment vertical="center"/>
      <protection hidden="1"/>
    </xf>
    <xf numFmtId="1" fontId="10" fillId="2" borderId="0" xfId="5" applyFont="1" applyFill="1" applyBorder="1" applyAlignment="1" applyProtection="1">
      <alignment vertical="center"/>
      <protection hidden="1"/>
    </xf>
    <xf numFmtId="1" fontId="23" fillId="2" borderId="0" xfId="5" applyFont="1" applyFill="1" applyBorder="1" applyAlignment="1" applyProtection="1">
      <alignment vertical="center"/>
      <protection hidden="1"/>
    </xf>
    <xf numFmtId="1" fontId="27" fillId="2" borderId="0" xfId="5" applyFont="1" applyFill="1" applyBorder="1" applyAlignment="1" applyProtection="1">
      <alignment horizontal="right" vertical="center"/>
      <protection hidden="1"/>
    </xf>
    <xf numFmtId="165" fontId="10" fillId="0" borderId="0" xfId="5" applyNumberFormat="1" applyFont="1" applyFill="1" applyBorder="1" applyAlignment="1" applyProtection="1">
      <alignment horizontal="center" vertical="center"/>
      <protection hidden="1"/>
    </xf>
    <xf numFmtId="1" fontId="56" fillId="0" borderId="0" xfId="5" applyFont="1" applyFill="1" applyBorder="1" applyAlignment="1" applyProtection="1">
      <alignment horizontal="right" vertical="center"/>
      <protection hidden="1"/>
    </xf>
    <xf numFmtId="175" fontId="57" fillId="10" borderId="34" xfId="5" applyNumberFormat="1" applyFont="1" applyFill="1" applyBorder="1" applyAlignment="1" applyProtection="1">
      <alignment horizontal="center" vertical="center"/>
      <protection hidden="1"/>
    </xf>
    <xf numFmtId="175" fontId="57" fillId="0" borderId="0" xfId="5" applyNumberFormat="1" applyFont="1" applyFill="1" applyBorder="1" applyAlignment="1" applyProtection="1">
      <alignment horizontal="center" vertical="center"/>
      <protection hidden="1"/>
    </xf>
    <xf numFmtId="175" fontId="57" fillId="10" borderId="35" xfId="5" applyNumberFormat="1" applyFont="1" applyFill="1" applyBorder="1" applyAlignment="1" applyProtection="1">
      <alignment horizontal="left" vertical="center"/>
      <protection hidden="1"/>
    </xf>
    <xf numFmtId="1" fontId="47" fillId="2" borderId="0" xfId="5" applyFont="1" applyFill="1" applyAlignment="1" applyProtection="1">
      <alignment vertical="center"/>
      <protection hidden="1"/>
    </xf>
    <xf numFmtId="1" fontId="50" fillId="2" borderId="0" xfId="5" applyFont="1" applyFill="1" applyBorder="1" applyAlignment="1" applyProtection="1">
      <alignment horizontal="right" vertical="center"/>
      <protection hidden="1"/>
    </xf>
    <xf numFmtId="1" fontId="50" fillId="2" borderId="0" xfId="5" applyFont="1" applyFill="1" applyBorder="1" applyAlignment="1" applyProtection="1">
      <alignment horizontal="left" vertical="center"/>
      <protection hidden="1"/>
    </xf>
    <xf numFmtId="1" fontId="56" fillId="0" borderId="0" xfId="5" applyFont="1" applyFill="1" applyBorder="1" applyAlignment="1" applyProtection="1">
      <alignment horizontal="left" vertical="center"/>
      <protection hidden="1"/>
    </xf>
    <xf numFmtId="175" fontId="58" fillId="0" borderId="0" xfId="5" applyNumberFormat="1" applyFont="1" applyFill="1" applyBorder="1" applyAlignment="1" applyProtection="1">
      <alignment horizontal="center" vertical="center"/>
      <protection hidden="1"/>
    </xf>
    <xf numFmtId="175" fontId="58" fillId="10" borderId="35" xfId="5" applyNumberFormat="1" applyFont="1" applyFill="1" applyBorder="1" applyAlignment="1" applyProtection="1">
      <alignment horizontal="left" vertical="center"/>
      <protection hidden="1"/>
    </xf>
    <xf numFmtId="175" fontId="10" fillId="2" borderId="0" xfId="0" applyNumberFormat="1" applyFont="1" applyFill="1" applyBorder="1" applyAlignment="1" applyProtection="1">
      <alignment vertical="center"/>
      <protection hidden="1"/>
    </xf>
    <xf numFmtId="1" fontId="57" fillId="2" borderId="0" xfId="5" applyFont="1" applyFill="1" applyBorder="1" applyAlignment="1" applyProtection="1">
      <alignment horizontal="left" vertical="center"/>
      <protection hidden="1"/>
    </xf>
    <xf numFmtId="1" fontId="49" fillId="2" borderId="0" xfId="0" applyFont="1" applyFill="1" applyBorder="1" applyAlignment="1" applyProtection="1">
      <alignment vertical="center"/>
      <protection hidden="1"/>
    </xf>
    <xf numFmtId="1" fontId="48" fillId="2" borderId="0" xfId="0" applyFont="1" applyFill="1" applyBorder="1" applyAlignment="1" applyProtection="1">
      <alignment horizontal="center" vertical="center"/>
      <protection hidden="1"/>
    </xf>
    <xf numFmtId="1" fontId="57" fillId="2" borderId="0" xfId="0" applyFont="1" applyFill="1" applyBorder="1" applyAlignment="1" applyProtection="1">
      <alignment vertical="center"/>
      <protection hidden="1"/>
    </xf>
    <xf numFmtId="1" fontId="47" fillId="2" borderId="0" xfId="5" applyFont="1" applyFill="1" applyBorder="1" applyAlignment="1" applyProtection="1">
      <alignment vertical="center"/>
      <protection hidden="1"/>
    </xf>
    <xf numFmtId="1" fontId="59" fillId="10" borderId="33" xfId="5" applyFont="1" applyFill="1" applyBorder="1" applyAlignment="1" applyProtection="1">
      <alignment vertical="center"/>
      <protection hidden="1"/>
    </xf>
    <xf numFmtId="1" fontId="61" fillId="10" borderId="39" xfId="0" applyFont="1" applyFill="1" applyBorder="1" applyAlignment="1" applyProtection="1">
      <protection hidden="1"/>
    </xf>
    <xf numFmtId="1" fontId="59" fillId="10" borderId="39" xfId="5" applyFont="1" applyFill="1" applyBorder="1" applyAlignment="1" applyProtection="1">
      <alignment vertical="center"/>
      <protection hidden="1"/>
    </xf>
    <xf numFmtId="1" fontId="31" fillId="10" borderId="39" xfId="5" applyFont="1" applyFill="1" applyBorder="1" applyAlignment="1" applyProtection="1">
      <alignment horizontal="left" vertical="center"/>
      <protection hidden="1"/>
    </xf>
    <xf numFmtId="1" fontId="47" fillId="2" borderId="6" xfId="5" applyFont="1" applyFill="1" applyBorder="1" applyAlignment="1" applyProtection="1">
      <alignment vertical="center"/>
      <protection hidden="1"/>
    </xf>
    <xf numFmtId="1" fontId="24" fillId="2" borderId="0" xfId="0" applyFont="1" applyFill="1" applyBorder="1" applyAlignment="1" applyProtection="1">
      <alignment horizontal="center" vertical="center"/>
      <protection hidden="1"/>
    </xf>
    <xf numFmtId="1" fontId="47" fillId="2" borderId="0" xfId="5" applyNumberFormat="1" applyFont="1" applyFill="1" applyAlignment="1" applyProtection="1">
      <alignment horizontal="center" vertical="center"/>
      <protection hidden="1"/>
    </xf>
    <xf numFmtId="1" fontId="19" fillId="2" borderId="0" xfId="5" applyFont="1" applyFill="1" applyBorder="1" applyAlignment="1" applyProtection="1">
      <alignment horizontal="left" vertical="center"/>
      <protection hidden="1"/>
    </xf>
    <xf numFmtId="1" fontId="59" fillId="10" borderId="33" xfId="5" applyFont="1" applyFill="1" applyBorder="1" applyAlignment="1" applyProtection="1">
      <alignment horizontal="left" vertical="center"/>
      <protection hidden="1"/>
    </xf>
    <xf numFmtId="1" fontId="58" fillId="10" borderId="39" xfId="0" applyFont="1" applyFill="1" applyBorder="1" applyAlignment="1" applyProtection="1">
      <alignment horizontal="left" vertical="center" indent="1"/>
      <protection hidden="1"/>
    </xf>
    <xf numFmtId="1" fontId="58" fillId="2" borderId="0" xfId="0" applyFont="1" applyFill="1" applyBorder="1" applyAlignment="1" applyProtection="1">
      <alignment horizontal="center" vertical="center"/>
      <protection hidden="1"/>
    </xf>
    <xf numFmtId="1" fontId="9" fillId="2" borderId="0" xfId="0" applyFont="1" applyFill="1" applyBorder="1" applyAlignment="1" applyProtection="1">
      <alignment horizontal="center" vertical="center"/>
      <protection hidden="1"/>
    </xf>
    <xf numFmtId="1" fontId="10" fillId="2" borderId="0" xfId="0" applyFont="1" applyFill="1" applyBorder="1" applyAlignment="1" applyProtection="1">
      <alignment horizontal="center" vertical="center"/>
      <protection hidden="1"/>
    </xf>
    <xf numFmtId="1" fontId="56" fillId="2" borderId="0" xfId="5" applyFont="1" applyFill="1" applyBorder="1" applyAlignment="1" applyProtection="1">
      <alignment horizontal="center"/>
      <protection hidden="1"/>
    </xf>
    <xf numFmtId="1" fontId="56" fillId="2" borderId="0" xfId="5" applyFont="1" applyFill="1" applyAlignment="1" applyProtection="1">
      <alignment horizontal="center"/>
      <protection hidden="1"/>
    </xf>
    <xf numFmtId="1" fontId="57" fillId="2" borderId="0" xfId="5" applyFont="1" applyFill="1" applyBorder="1" applyAlignment="1" applyProtection="1">
      <alignment horizontal="left"/>
      <protection hidden="1"/>
    </xf>
    <xf numFmtId="170" fontId="9" fillId="2" borderId="0" xfId="5" applyNumberFormat="1" applyFont="1" applyFill="1" applyBorder="1" applyAlignment="1" applyProtection="1">
      <alignment horizontal="center" vertical="center"/>
      <protection hidden="1"/>
    </xf>
    <xf numFmtId="1" fontId="31" fillId="2" borderId="0" xfId="5" applyFont="1" applyFill="1" applyBorder="1" applyAlignment="1" applyProtection="1">
      <alignment horizontal="left" vertical="center"/>
      <protection hidden="1"/>
    </xf>
    <xf numFmtId="1" fontId="20" fillId="2" borderId="0" xfId="5" applyFont="1" applyFill="1" applyBorder="1" applyAlignment="1" applyProtection="1">
      <alignment vertical="center"/>
      <protection hidden="1"/>
    </xf>
    <xf numFmtId="179" fontId="20" fillId="2" borderId="0" xfId="5" applyNumberFormat="1" applyFont="1" applyFill="1" applyBorder="1" applyAlignment="1" applyProtection="1">
      <alignment horizontal="center" vertical="center"/>
      <protection hidden="1"/>
    </xf>
    <xf numFmtId="1" fontId="10" fillId="2" borderId="0" xfId="5" applyFont="1" applyFill="1" applyAlignment="1" applyProtection="1">
      <alignment vertical="center"/>
      <protection hidden="1"/>
    </xf>
    <xf numFmtId="2" fontId="9" fillId="2" borderId="0" xfId="0" applyNumberFormat="1" applyFont="1" applyFill="1" applyBorder="1" applyAlignment="1" applyProtection="1">
      <alignment vertical="center"/>
      <protection hidden="1"/>
    </xf>
    <xf numFmtId="1" fontId="50" fillId="2" borderId="0" xfId="5" applyFont="1" applyFill="1" applyBorder="1" applyAlignment="1" applyProtection="1">
      <alignment vertical="center"/>
      <protection hidden="1"/>
    </xf>
    <xf numFmtId="1" fontId="96" fillId="2" borderId="0" xfId="5" applyFont="1" applyFill="1" applyBorder="1" applyAlignment="1" applyProtection="1">
      <alignment horizontal="center" vertical="center"/>
      <protection hidden="1"/>
    </xf>
    <xf numFmtId="1" fontId="42" fillId="0" borderId="0" xfId="0" applyFont="1" applyFill="1" applyBorder="1" applyAlignment="1" applyProtection="1">
      <alignment vertical="center"/>
      <protection hidden="1"/>
    </xf>
    <xf numFmtId="165" fontId="10" fillId="2" borderId="0" xfId="5" applyNumberFormat="1" applyFont="1" applyFill="1" applyBorder="1" applyAlignment="1" applyProtection="1">
      <alignment horizontal="center" vertical="center"/>
      <protection hidden="1"/>
    </xf>
    <xf numFmtId="1" fontId="11" fillId="2" borderId="0" xfId="5" applyFont="1" applyFill="1" applyBorder="1" applyAlignment="1" applyProtection="1">
      <alignment vertical="center"/>
      <protection hidden="1"/>
    </xf>
    <xf numFmtId="1" fontId="11" fillId="2" borderId="0" xfId="5" applyFont="1" applyFill="1" applyBorder="1" applyAlignment="1" applyProtection="1">
      <alignment horizontal="center" vertical="center"/>
      <protection hidden="1"/>
    </xf>
    <xf numFmtId="200" fontId="25" fillId="0" borderId="0" xfId="5" applyNumberFormat="1" applyFont="1" applyFill="1" applyBorder="1" applyAlignment="1" applyProtection="1">
      <alignment horizontal="center" vertical="center"/>
      <protection hidden="1"/>
    </xf>
    <xf numFmtId="1" fontId="40" fillId="2" borderId="0" xfId="5" applyFont="1" applyFill="1" applyBorder="1" applyAlignment="1" applyProtection="1">
      <alignment vertical="center"/>
      <protection hidden="1"/>
    </xf>
    <xf numFmtId="1" fontId="9" fillId="2" borderId="0" xfId="5" applyNumberFormat="1" applyFont="1" applyFill="1" applyBorder="1" applyAlignment="1" applyProtection="1">
      <alignment horizontal="center" vertical="center"/>
      <protection hidden="1"/>
    </xf>
    <xf numFmtId="49" fontId="9" fillId="2" borderId="0" xfId="5" applyNumberFormat="1" applyFont="1" applyFill="1" applyBorder="1" applyAlignment="1" applyProtection="1">
      <alignment vertical="center"/>
      <protection hidden="1"/>
    </xf>
    <xf numFmtId="49" fontId="9" fillId="2" borderId="6" xfId="5" applyNumberFormat="1" applyFont="1" applyFill="1" applyBorder="1" applyAlignment="1" applyProtection="1">
      <alignment vertical="center"/>
      <protection hidden="1"/>
    </xf>
    <xf numFmtId="1" fontId="10" fillId="2" borderId="0" xfId="5" applyFont="1" applyFill="1" applyBorder="1" applyAlignment="1" applyProtection="1">
      <alignment horizontal="center" vertical="center"/>
      <protection hidden="1"/>
    </xf>
    <xf numFmtId="175" fontId="27" fillId="0" borderId="0" xfId="0" applyNumberFormat="1" applyFont="1" applyAlignment="1" applyProtection="1">
      <alignment horizontal="center" vertical="center"/>
      <protection hidden="1"/>
    </xf>
    <xf numFmtId="1" fontId="11" fillId="2" borderId="0" xfId="5" applyNumberFormat="1" applyFont="1" applyFill="1" applyBorder="1" applyAlignment="1" applyProtection="1">
      <alignment horizontal="center" vertical="center"/>
      <protection hidden="1"/>
    </xf>
    <xf numFmtId="1" fontId="56" fillId="2" borderId="0" xfId="5" applyFont="1" applyFill="1" applyBorder="1" applyAlignment="1" applyProtection="1">
      <alignment vertical="center"/>
      <protection hidden="1"/>
    </xf>
    <xf numFmtId="1" fontId="10" fillId="2" borderId="25" xfId="0" applyFont="1" applyFill="1" applyBorder="1" applyAlignment="1" applyProtection="1">
      <alignment vertical="center"/>
      <protection hidden="1"/>
    </xf>
    <xf numFmtId="1" fontId="9" fillId="2" borderId="8" xfId="5" applyFont="1" applyFill="1" applyBorder="1" applyAlignment="1" applyProtection="1">
      <alignment vertical="center"/>
      <protection hidden="1"/>
    </xf>
    <xf numFmtId="175" fontId="10" fillId="0" borderId="8" xfId="0" applyNumberFormat="1" applyFont="1" applyBorder="1" applyAlignment="1" applyProtection="1">
      <alignment horizontal="center" vertical="center"/>
      <protection hidden="1"/>
    </xf>
    <xf numFmtId="1" fontId="9" fillId="2" borderId="8" xfId="5" applyNumberFormat="1" applyFont="1" applyFill="1" applyBorder="1" applyAlignment="1" applyProtection="1">
      <alignment horizontal="left" vertical="center"/>
      <protection hidden="1"/>
    </xf>
    <xf numFmtId="175" fontId="27" fillId="0" borderId="8" xfId="0" applyNumberFormat="1" applyFont="1" applyBorder="1" applyAlignment="1" applyProtection="1">
      <alignment horizontal="center" vertical="center"/>
      <protection hidden="1"/>
    </xf>
    <xf numFmtId="1" fontId="9" fillId="2" borderId="8" xfId="5" applyFont="1" applyFill="1" applyBorder="1" applyAlignment="1" applyProtection="1">
      <alignment horizontal="center" vertical="center"/>
      <protection hidden="1"/>
    </xf>
    <xf numFmtId="1" fontId="11" fillId="2" borderId="8" xfId="5" applyNumberFormat="1" applyFont="1" applyFill="1" applyBorder="1" applyAlignment="1" applyProtection="1">
      <alignment horizontal="center" vertical="center"/>
      <protection hidden="1"/>
    </xf>
    <xf numFmtId="1" fontId="9" fillId="2" borderId="9" xfId="5" applyFont="1" applyFill="1" applyBorder="1" applyAlignment="1" applyProtection="1">
      <alignment vertical="center"/>
      <protection hidden="1"/>
    </xf>
    <xf numFmtId="165" fontId="58" fillId="0" borderId="0" xfId="5" applyNumberFormat="1" applyFont="1" applyFill="1" applyBorder="1" applyAlignment="1" applyProtection="1">
      <alignment horizontal="center" vertical="center"/>
      <protection hidden="1"/>
    </xf>
    <xf numFmtId="1" fontId="11" fillId="2" borderId="15" xfId="5" applyFont="1" applyFill="1" applyBorder="1" applyAlignment="1" applyProtection="1">
      <alignment vertical="center"/>
      <protection hidden="1"/>
    </xf>
    <xf numFmtId="165" fontId="83" fillId="2" borderId="40" xfId="5" applyNumberFormat="1" applyFont="1" applyFill="1" applyBorder="1" applyAlignment="1" applyProtection="1">
      <alignment horizontal="center" vertical="center"/>
      <protection hidden="1"/>
    </xf>
    <xf numFmtId="165" fontId="83" fillId="2" borderId="41" xfId="5" applyNumberFormat="1" applyFont="1" applyFill="1" applyBorder="1" applyAlignment="1" applyProtection="1">
      <alignment horizontal="center" vertical="center"/>
      <protection hidden="1"/>
    </xf>
    <xf numFmtId="165" fontId="83" fillId="2" borderId="31" xfId="5" applyNumberFormat="1" applyFont="1" applyFill="1" applyBorder="1" applyAlignment="1" applyProtection="1">
      <alignment horizontal="center" vertical="center"/>
      <protection hidden="1"/>
    </xf>
    <xf numFmtId="165" fontId="83" fillId="2" borderId="32" xfId="5" applyNumberFormat="1" applyFont="1" applyFill="1" applyBorder="1" applyAlignment="1" applyProtection="1">
      <alignment horizontal="center" vertical="center"/>
      <protection hidden="1"/>
    </xf>
    <xf numFmtId="1" fontId="11" fillId="2" borderId="6" xfId="5" applyFont="1" applyFill="1" applyBorder="1" applyAlignment="1" applyProtection="1">
      <alignment vertical="center"/>
      <protection hidden="1"/>
    </xf>
    <xf numFmtId="1" fontId="10" fillId="2" borderId="15" xfId="0" applyFont="1" applyFill="1" applyBorder="1" applyAlignment="1" applyProtection="1">
      <alignment vertical="center"/>
      <protection hidden="1"/>
    </xf>
    <xf numFmtId="175" fontId="27" fillId="0" borderId="0" xfId="0" applyNumberFormat="1" applyFont="1" applyBorder="1" applyAlignment="1" applyProtection="1">
      <alignment horizontal="center" vertical="center"/>
      <protection hidden="1"/>
    </xf>
    <xf numFmtId="1" fontId="25" fillId="0" borderId="0" xfId="5" applyNumberFormat="1" applyFont="1" applyFill="1" applyBorder="1" applyAlignment="1" applyProtection="1">
      <alignment horizontal="center" vertical="center"/>
      <protection hidden="1"/>
    </xf>
    <xf numFmtId="1" fontId="9" fillId="2" borderId="15" xfId="5" applyFont="1" applyFill="1" applyBorder="1" applyAlignment="1" applyProtection="1">
      <alignment vertical="center"/>
      <protection hidden="1"/>
    </xf>
    <xf numFmtId="1" fontId="59" fillId="2" borderId="0" xfId="5" applyNumberFormat="1" applyFont="1" applyFill="1" applyAlignment="1" applyProtection="1">
      <alignment vertical="center"/>
      <protection hidden="1"/>
    </xf>
    <xf numFmtId="1" fontId="56" fillId="2" borderId="0" xfId="5" applyNumberFormat="1" applyFont="1" applyFill="1" applyBorder="1" applyAlignment="1" applyProtection="1">
      <alignment horizontal="right" vertical="center"/>
      <protection hidden="1"/>
    </xf>
    <xf numFmtId="1" fontId="56" fillId="2" borderId="0" xfId="5" applyNumberFormat="1" applyFont="1" applyFill="1" applyBorder="1" applyAlignment="1" applyProtection="1">
      <alignment horizontal="left" vertical="center"/>
      <protection hidden="1"/>
    </xf>
    <xf numFmtId="1" fontId="11" fillId="0" borderId="0" xfId="5" applyNumberFormat="1" applyFont="1" applyFill="1" applyBorder="1" applyAlignment="1" applyProtection="1">
      <alignment horizontal="left" vertical="center"/>
      <protection hidden="1"/>
    </xf>
    <xf numFmtId="1" fontId="25" fillId="2" borderId="0" xfId="5" applyFont="1" applyFill="1" applyBorder="1" applyAlignment="1" applyProtection="1">
      <alignment horizontal="center" vertical="center"/>
      <protection hidden="1"/>
    </xf>
    <xf numFmtId="1" fontId="10" fillId="0" borderId="0" xfId="5" applyNumberFormat="1" applyFont="1" applyFill="1" applyBorder="1" applyAlignment="1" applyProtection="1">
      <alignment horizontal="center" vertical="center"/>
      <protection hidden="1"/>
    </xf>
    <xf numFmtId="175" fontId="48" fillId="10" borderId="35" xfId="5" applyNumberFormat="1" applyFont="1" applyFill="1" applyBorder="1" applyAlignment="1" applyProtection="1">
      <alignment horizontal="center" vertical="center"/>
      <protection hidden="1"/>
    </xf>
    <xf numFmtId="1" fontId="25" fillId="0" borderId="6" xfId="5" applyFont="1" applyFill="1" applyBorder="1" applyAlignment="1" applyProtection="1">
      <alignment vertical="center"/>
      <protection hidden="1"/>
    </xf>
    <xf numFmtId="1" fontId="10" fillId="2" borderId="24" xfId="0" applyFont="1" applyFill="1" applyBorder="1" applyAlignment="1" applyProtection="1">
      <alignment vertical="center"/>
      <protection hidden="1"/>
    </xf>
    <xf numFmtId="175" fontId="10" fillId="0" borderId="10" xfId="0" applyNumberFormat="1" applyFont="1" applyBorder="1" applyAlignment="1" applyProtection="1">
      <alignment horizontal="center" vertical="center"/>
      <protection hidden="1"/>
    </xf>
    <xf numFmtId="1" fontId="9" fillId="2" borderId="10" xfId="5" applyNumberFormat="1" applyFont="1" applyFill="1" applyBorder="1" applyAlignment="1" applyProtection="1">
      <alignment horizontal="left" vertical="center"/>
      <protection hidden="1"/>
    </xf>
    <xf numFmtId="1" fontId="9" fillId="2" borderId="10" xfId="5" applyFont="1" applyFill="1" applyBorder="1" applyAlignment="1" applyProtection="1">
      <alignment horizontal="center" vertical="center"/>
      <protection hidden="1"/>
    </xf>
    <xf numFmtId="1" fontId="9" fillId="2" borderId="10" xfId="5" applyFont="1" applyFill="1" applyBorder="1" applyAlignment="1" applyProtection="1">
      <alignment vertical="center"/>
      <protection hidden="1"/>
    </xf>
    <xf numFmtId="1" fontId="9" fillId="2" borderId="11" xfId="5" applyFont="1" applyFill="1" applyBorder="1" applyAlignment="1" applyProtection="1">
      <alignment vertical="center"/>
      <protection hidden="1"/>
    </xf>
    <xf numFmtId="175" fontId="10" fillId="0" borderId="0" xfId="0" applyNumberFormat="1" applyFont="1" applyAlignment="1" applyProtection="1">
      <alignment horizontal="center" vertical="center"/>
      <protection hidden="1"/>
    </xf>
    <xf numFmtId="1" fontId="9" fillId="2" borderId="0" xfId="5" applyNumberFormat="1" applyFont="1" applyFill="1" applyBorder="1" applyAlignment="1" applyProtection="1">
      <alignment horizontal="left" vertical="center"/>
      <protection hidden="1"/>
    </xf>
    <xf numFmtId="175" fontId="10" fillId="2" borderId="0" xfId="0" applyNumberFormat="1" applyFont="1" applyFill="1" applyBorder="1" applyAlignment="1" applyProtection="1">
      <alignment horizontal="center" vertical="center"/>
      <protection hidden="1"/>
    </xf>
    <xf numFmtId="1" fontId="58" fillId="2" borderId="0" xfId="5" applyFont="1" applyFill="1" applyBorder="1" applyAlignment="1" applyProtection="1">
      <alignment horizontal="left" vertical="center"/>
      <protection hidden="1"/>
    </xf>
    <xf numFmtId="172" fontId="16" fillId="2" borderId="0" xfId="5" applyNumberFormat="1" applyFont="1" applyFill="1" applyBorder="1" applyAlignment="1" applyProtection="1">
      <alignment horizontal="left" vertical="center"/>
      <protection hidden="1"/>
    </xf>
    <xf numFmtId="1" fontId="16" fillId="2" borderId="0" xfId="5" applyFont="1" applyFill="1" applyBorder="1" applyAlignment="1" applyProtection="1">
      <alignment horizontal="right" vertical="center"/>
      <protection hidden="1"/>
    </xf>
    <xf numFmtId="173" fontId="98" fillId="2" borderId="0" xfId="5" applyNumberFormat="1" applyFont="1" applyFill="1" applyBorder="1" applyAlignment="1" applyProtection="1">
      <alignment horizontal="left" vertical="center"/>
      <protection hidden="1"/>
    </xf>
    <xf numFmtId="1" fontId="98" fillId="2" borderId="0" xfId="5" applyFont="1" applyFill="1" applyBorder="1" applyAlignment="1" applyProtection="1">
      <alignment vertical="center"/>
      <protection hidden="1"/>
    </xf>
    <xf numFmtId="1" fontId="81" fillId="2" borderId="6" xfId="5" applyFont="1" applyFill="1" applyBorder="1" applyAlignment="1" applyProtection="1">
      <alignment vertical="center"/>
      <protection hidden="1"/>
    </xf>
    <xf numFmtId="1" fontId="81" fillId="2" borderId="0" xfId="5" applyFont="1" applyFill="1" applyBorder="1" applyAlignment="1" applyProtection="1">
      <alignment vertical="center"/>
      <protection hidden="1"/>
    </xf>
    <xf numFmtId="1" fontId="99" fillId="0" borderId="0" xfId="0" applyFont="1" applyAlignment="1" applyProtection="1">
      <alignment horizontal="center" vertical="center"/>
      <protection hidden="1"/>
    </xf>
    <xf numFmtId="1" fontId="81" fillId="0" borderId="0" xfId="0" applyFont="1" applyAlignment="1" applyProtection="1">
      <alignment horizontal="center" vertical="center"/>
      <protection hidden="1"/>
    </xf>
    <xf numFmtId="1" fontId="81" fillId="2" borderId="0" xfId="5" applyNumberFormat="1" applyFont="1" applyFill="1" applyBorder="1" applyAlignment="1" applyProtection="1">
      <alignment horizontal="center" vertical="center"/>
      <protection hidden="1"/>
    </xf>
    <xf numFmtId="1" fontId="81" fillId="2" borderId="0" xfId="5" applyFont="1" applyFill="1" applyBorder="1" applyAlignment="1" applyProtection="1">
      <alignment horizontal="center" vertical="center"/>
      <protection hidden="1"/>
    </xf>
    <xf numFmtId="1" fontId="58" fillId="2" borderId="0" xfId="5" applyNumberFormat="1" applyFont="1" applyFill="1" applyAlignment="1" applyProtection="1">
      <alignment vertical="center"/>
      <protection hidden="1"/>
    </xf>
    <xf numFmtId="1" fontId="57" fillId="2" borderId="0" xfId="5" applyNumberFormat="1" applyFont="1" applyFill="1" applyBorder="1" applyAlignment="1" applyProtection="1">
      <alignment horizontal="right" vertical="center"/>
      <protection hidden="1"/>
    </xf>
    <xf numFmtId="1" fontId="57" fillId="2" borderId="0" xfId="5" applyNumberFormat="1" applyFont="1" applyFill="1" applyBorder="1" applyAlignment="1" applyProtection="1">
      <alignment horizontal="left" vertical="center"/>
      <protection hidden="1"/>
    </xf>
    <xf numFmtId="1" fontId="25" fillId="0" borderId="0" xfId="5" applyNumberFormat="1" applyFont="1" applyFill="1" applyBorder="1" applyAlignment="1" applyProtection="1">
      <alignment horizontal="left" vertical="center"/>
      <protection hidden="1"/>
    </xf>
    <xf numFmtId="175" fontId="10" fillId="2" borderId="42" xfId="0" applyNumberFormat="1" applyFont="1" applyFill="1" applyBorder="1" applyAlignment="1" applyProtection="1">
      <alignment vertical="center"/>
      <protection hidden="1"/>
    </xf>
    <xf numFmtId="1" fontId="9" fillId="2" borderId="0" xfId="5" applyFont="1" applyFill="1" applyBorder="1" applyProtection="1">
      <protection hidden="1"/>
    </xf>
    <xf numFmtId="1" fontId="16" fillId="2" borderId="0" xfId="5" applyFont="1" applyFill="1" applyBorder="1" applyAlignment="1" applyProtection="1">
      <alignment wrapText="1"/>
      <protection hidden="1"/>
    </xf>
    <xf numFmtId="1" fontId="18" fillId="2" borderId="0" xfId="5" applyFont="1" applyFill="1" applyBorder="1" applyAlignment="1" applyProtection="1">
      <alignment horizontal="right" vertical="top"/>
      <protection hidden="1"/>
    </xf>
    <xf numFmtId="1" fontId="9" fillId="2" borderId="6" xfId="5" applyFont="1" applyFill="1" applyBorder="1" applyProtection="1">
      <protection hidden="1"/>
    </xf>
    <xf numFmtId="1" fontId="10" fillId="0" borderId="0" xfId="0" applyFont="1" applyAlignment="1" applyProtection="1">
      <alignment horizontal="center" vertical="center"/>
      <protection hidden="1"/>
    </xf>
    <xf numFmtId="1" fontId="9" fillId="2" borderId="0" xfId="5" applyNumberFormat="1" applyFont="1" applyFill="1" applyBorder="1" applyAlignment="1" applyProtection="1">
      <alignment horizontal="center"/>
      <protection hidden="1"/>
    </xf>
    <xf numFmtId="1" fontId="54" fillId="2" borderId="15" xfId="5" applyFont="1" applyFill="1" applyBorder="1" applyProtection="1">
      <protection hidden="1"/>
    </xf>
    <xf numFmtId="1" fontId="9" fillId="2" borderId="0" xfId="5" applyNumberFormat="1" applyFont="1" applyFill="1" applyBorder="1" applyProtection="1">
      <protection hidden="1"/>
    </xf>
    <xf numFmtId="1" fontId="54" fillId="2" borderId="24" xfId="5" applyFont="1" applyFill="1" applyBorder="1" applyProtection="1">
      <protection hidden="1"/>
    </xf>
    <xf numFmtId="1" fontId="56" fillId="2" borderId="10" xfId="5" applyFont="1" applyFill="1" applyBorder="1" applyAlignment="1" applyProtection="1">
      <alignment horizontal="center"/>
      <protection hidden="1"/>
    </xf>
    <xf numFmtId="1" fontId="10" fillId="2" borderId="10" xfId="0" applyFont="1" applyFill="1" applyBorder="1" applyProtection="1">
      <protection hidden="1"/>
    </xf>
    <xf numFmtId="1" fontId="11" fillId="2" borderId="10" xfId="5" applyFont="1" applyFill="1" applyBorder="1" applyAlignment="1" applyProtection="1">
      <alignment horizontal="right"/>
      <protection hidden="1"/>
    </xf>
    <xf numFmtId="174" fontId="9" fillId="2" borderId="10" xfId="5" applyNumberFormat="1" applyFont="1" applyFill="1" applyBorder="1" applyAlignment="1" applyProtection="1">
      <alignment horizontal="center"/>
      <protection hidden="1"/>
    </xf>
    <xf numFmtId="1" fontId="10" fillId="2" borderId="10" xfId="0" applyFont="1" applyFill="1" applyBorder="1" applyAlignment="1" applyProtection="1">
      <alignment horizontal="center"/>
      <protection hidden="1"/>
    </xf>
    <xf numFmtId="1" fontId="9" fillId="2" borderId="10" xfId="5" applyFont="1" applyFill="1" applyBorder="1" applyProtection="1">
      <protection hidden="1"/>
    </xf>
    <xf numFmtId="1" fontId="9" fillId="2" borderId="11" xfId="5" applyFont="1" applyFill="1" applyBorder="1" applyProtection="1">
      <protection hidden="1"/>
    </xf>
    <xf numFmtId="1" fontId="54" fillId="2" borderId="0" xfId="5" applyFont="1" applyFill="1" applyBorder="1" applyProtection="1">
      <protection hidden="1"/>
    </xf>
    <xf numFmtId="1" fontId="10" fillId="2" borderId="0" xfId="0" applyFont="1" applyFill="1" applyBorder="1" applyProtection="1">
      <protection hidden="1"/>
    </xf>
    <xf numFmtId="1" fontId="9" fillId="2" borderId="0" xfId="5" applyFont="1" applyFill="1" applyBorder="1" applyAlignment="1" applyProtection="1">
      <alignment horizontal="center"/>
      <protection hidden="1"/>
    </xf>
    <xf numFmtId="1" fontId="54" fillId="0" borderId="0" xfId="5" applyFont="1" applyFill="1" applyBorder="1" applyProtection="1">
      <protection hidden="1"/>
    </xf>
    <xf numFmtId="1" fontId="56" fillId="0" borderId="0" xfId="5" applyFont="1" applyFill="1" applyBorder="1" applyAlignment="1" applyProtection="1">
      <alignment horizontal="center"/>
      <protection hidden="1"/>
    </xf>
    <xf numFmtId="1" fontId="11" fillId="0" borderId="0" xfId="5" applyFont="1" applyFill="1" applyBorder="1" applyProtection="1">
      <protection hidden="1"/>
    </xf>
    <xf numFmtId="1" fontId="9" fillId="0" borderId="0" xfId="5" applyFont="1" applyFill="1" applyBorder="1" applyProtection="1">
      <protection hidden="1"/>
    </xf>
    <xf numFmtId="1" fontId="10" fillId="0" borderId="0" xfId="0" applyFont="1" applyFill="1" applyBorder="1" applyAlignment="1" applyProtection="1">
      <alignment horizontal="center" vertical="center"/>
      <protection hidden="1"/>
    </xf>
    <xf numFmtId="1" fontId="11" fillId="0" borderId="0" xfId="5" applyFont="1" applyFill="1" applyBorder="1" applyAlignment="1" applyProtection="1">
      <alignment horizontal="center"/>
      <protection hidden="1"/>
    </xf>
    <xf numFmtId="165" fontId="9" fillId="0" borderId="0" xfId="5" applyNumberFormat="1" applyFont="1" applyFill="1" applyBorder="1" applyAlignment="1" applyProtection="1">
      <alignment horizontal="center"/>
      <protection hidden="1"/>
    </xf>
    <xf numFmtId="1" fontId="11" fillId="0" borderId="0" xfId="5" applyNumberFormat="1" applyFont="1" applyFill="1" applyBorder="1" applyAlignment="1" applyProtection="1">
      <alignment horizontal="center"/>
      <protection hidden="1"/>
    </xf>
    <xf numFmtId="1" fontId="9" fillId="0" borderId="0" xfId="5" applyFont="1" applyFill="1" applyBorder="1" applyAlignment="1" applyProtection="1">
      <alignment horizontal="center"/>
      <protection hidden="1"/>
    </xf>
    <xf numFmtId="1" fontId="9" fillId="0" borderId="0" xfId="5" applyNumberFormat="1" applyFont="1" applyFill="1" applyBorder="1" applyAlignment="1" applyProtection="1">
      <alignment horizontal="center"/>
      <protection hidden="1"/>
    </xf>
    <xf numFmtId="172" fontId="11" fillId="0" borderId="0" xfId="5" applyNumberFormat="1" applyFont="1" applyFill="1" applyBorder="1" applyAlignment="1" applyProtection="1">
      <alignment horizontal="center"/>
      <protection hidden="1"/>
    </xf>
    <xf numFmtId="1" fontId="56" fillId="0" borderId="8" xfId="5" applyFont="1" applyFill="1" applyBorder="1" applyAlignment="1" applyProtection="1">
      <alignment horizontal="center"/>
      <protection hidden="1"/>
    </xf>
    <xf numFmtId="1" fontId="9" fillId="2" borderId="8" xfId="5" applyFont="1" applyFill="1" applyBorder="1" applyAlignment="1" applyProtection="1">
      <alignment horizontal="left" vertical="center"/>
      <protection hidden="1"/>
    </xf>
    <xf numFmtId="1" fontId="9" fillId="2" borderId="8" xfId="5" applyFont="1" applyFill="1" applyBorder="1" applyProtection="1">
      <protection hidden="1"/>
    </xf>
    <xf numFmtId="1" fontId="9" fillId="0" borderId="8" xfId="5" applyFont="1" applyFill="1" applyBorder="1" applyAlignment="1" applyProtection="1">
      <alignment horizontal="left"/>
      <protection hidden="1"/>
    </xf>
    <xf numFmtId="172" fontId="11" fillId="2" borderId="9" xfId="5" applyNumberFormat="1" applyFont="1" applyFill="1" applyBorder="1" applyAlignment="1" applyProtection="1">
      <alignment horizontal="center"/>
      <protection hidden="1"/>
    </xf>
    <xf numFmtId="1" fontId="11" fillId="2" borderId="0" xfId="5" applyFont="1" applyFill="1" applyBorder="1" applyProtection="1">
      <protection hidden="1"/>
    </xf>
    <xf numFmtId="1" fontId="10" fillId="0" borderId="0" xfId="0" applyFont="1" applyBorder="1" applyAlignment="1" applyProtection="1">
      <alignment horizontal="center" vertical="center"/>
      <protection hidden="1"/>
    </xf>
    <xf numFmtId="1" fontId="9" fillId="0" borderId="0" xfId="5" applyFont="1" applyFill="1" applyBorder="1" applyAlignment="1" applyProtection="1">
      <alignment horizontal="left"/>
      <protection hidden="1"/>
    </xf>
    <xf numFmtId="172" fontId="11" fillId="2" borderId="6" xfId="5" applyNumberFormat="1" applyFont="1" applyFill="1" applyBorder="1" applyAlignment="1" applyProtection="1">
      <alignment horizontal="center"/>
      <protection hidden="1"/>
    </xf>
    <xf numFmtId="1" fontId="9" fillId="2" borderId="0" xfId="5" applyFont="1" applyFill="1" applyAlignment="1" applyProtection="1">
      <alignment horizontal="center"/>
      <protection hidden="1"/>
    </xf>
    <xf numFmtId="1" fontId="11" fillId="2" borderId="0" xfId="5" applyFont="1" applyFill="1" applyProtection="1">
      <protection hidden="1"/>
    </xf>
    <xf numFmtId="1" fontId="9" fillId="2" borderId="0" xfId="5" applyFont="1" applyFill="1" applyProtection="1">
      <protection hidden="1"/>
    </xf>
    <xf numFmtId="1" fontId="10" fillId="0" borderId="6" xfId="0" applyFont="1" applyFill="1" applyBorder="1" applyProtection="1">
      <protection hidden="1"/>
    </xf>
    <xf numFmtId="172" fontId="11" fillId="2" borderId="0" xfId="5" applyNumberFormat="1" applyFont="1" applyFill="1" applyAlignment="1" applyProtection="1">
      <alignment horizontal="center"/>
      <protection hidden="1"/>
    </xf>
    <xf numFmtId="1" fontId="9" fillId="2" borderId="10" xfId="5" applyFont="1" applyFill="1" applyBorder="1" applyAlignment="1" applyProtection="1">
      <alignment horizontal="left"/>
      <protection hidden="1"/>
    </xf>
    <xf numFmtId="1" fontId="9" fillId="2" borderId="10" xfId="5" applyFont="1" applyFill="1" applyBorder="1" applyAlignment="1" applyProtection="1">
      <alignment horizontal="left" vertical="center"/>
      <protection hidden="1"/>
    </xf>
    <xf numFmtId="1" fontId="9" fillId="0" borderId="10" xfId="5" applyFont="1" applyFill="1" applyBorder="1" applyAlignment="1" applyProtection="1">
      <alignment horizontal="left"/>
      <protection hidden="1"/>
    </xf>
    <xf numFmtId="1" fontId="10" fillId="2" borderId="11" xfId="0" applyFont="1" applyFill="1" applyBorder="1" applyProtection="1">
      <protection hidden="1"/>
    </xf>
    <xf numFmtId="1" fontId="9" fillId="2" borderId="0" xfId="5" applyNumberFormat="1" applyFont="1" applyFill="1" applyAlignment="1" applyProtection="1">
      <alignment horizontal="center"/>
      <protection hidden="1"/>
    </xf>
    <xf numFmtId="1" fontId="10" fillId="2" borderId="0" xfId="0" applyFont="1" applyFill="1" applyProtection="1">
      <protection hidden="1"/>
    </xf>
    <xf numFmtId="165" fontId="9" fillId="2" borderId="0" xfId="5" applyNumberFormat="1" applyFont="1" applyFill="1" applyAlignment="1" applyProtection="1">
      <alignment horizontal="center"/>
      <protection hidden="1"/>
    </xf>
    <xf numFmtId="165" fontId="11" fillId="2" borderId="0" xfId="5" applyNumberFormat="1" applyFont="1" applyFill="1" applyAlignment="1" applyProtection="1">
      <alignment horizontal="center"/>
      <protection hidden="1"/>
    </xf>
    <xf numFmtId="1" fontId="11" fillId="9" borderId="0" xfId="5" applyNumberFormat="1" applyFont="1" applyFill="1" applyAlignment="1" applyProtection="1">
      <alignment horizontal="center"/>
      <protection hidden="1"/>
    </xf>
    <xf numFmtId="1" fontId="11" fillId="2" borderId="0" xfId="5" applyNumberFormat="1" applyFont="1" applyFill="1" applyAlignment="1" applyProtection="1">
      <alignment horizontal="center"/>
      <protection hidden="1"/>
    </xf>
    <xf numFmtId="0" fontId="51" fillId="6" borderId="7" xfId="0" applyNumberFormat="1" applyFont="1" applyFill="1" applyBorder="1" applyAlignment="1" applyProtection="1">
      <alignment horizontal="center"/>
      <protection hidden="1"/>
    </xf>
    <xf numFmtId="1" fontId="11" fillId="2" borderId="0" xfId="5" applyFont="1" applyFill="1" applyAlignment="1" applyProtection="1">
      <alignment horizontal="center"/>
      <protection hidden="1"/>
    </xf>
    <xf numFmtId="11" fontId="9" fillId="2" borderId="0" xfId="5" applyNumberFormat="1" applyFont="1" applyFill="1" applyAlignment="1" applyProtection="1">
      <alignment horizontal="center"/>
      <protection hidden="1"/>
    </xf>
    <xf numFmtId="2" fontId="9" fillId="2" borderId="0" xfId="5" applyNumberFormat="1" applyFont="1" applyFill="1" applyAlignment="1" applyProtection="1">
      <alignment horizontal="center"/>
      <protection hidden="1"/>
    </xf>
    <xf numFmtId="175" fontId="9" fillId="2" borderId="0" xfId="5" applyNumberFormat="1" applyFont="1" applyFill="1" applyAlignment="1" applyProtection="1">
      <alignment horizontal="center"/>
      <protection hidden="1"/>
    </xf>
    <xf numFmtId="0" fontId="51" fillId="11" borderId="7" xfId="0" applyNumberFormat="1" applyFont="1" applyFill="1" applyBorder="1" applyAlignment="1" applyProtection="1">
      <alignment horizontal="center"/>
      <protection hidden="1"/>
    </xf>
    <xf numFmtId="175" fontId="53" fillId="2" borderId="0" xfId="5" applyNumberFormat="1" applyFont="1" applyFill="1" applyAlignment="1" applyProtection="1">
      <alignment horizontal="center"/>
      <protection hidden="1"/>
    </xf>
    <xf numFmtId="175" fontId="54" fillId="2" borderId="0" xfId="5" applyNumberFormat="1" applyFont="1" applyFill="1" applyBorder="1" applyProtection="1">
      <protection hidden="1"/>
    </xf>
    <xf numFmtId="175" fontId="56" fillId="2" borderId="0" xfId="5" applyNumberFormat="1" applyFont="1" applyFill="1" applyAlignment="1" applyProtection="1">
      <alignment horizontal="center"/>
      <protection hidden="1"/>
    </xf>
    <xf numFmtId="175" fontId="11" fillId="2" borderId="0" xfId="5" applyNumberFormat="1" applyFont="1" applyFill="1" applyAlignment="1" applyProtection="1">
      <alignment horizontal="center"/>
      <protection hidden="1"/>
    </xf>
    <xf numFmtId="175" fontId="9" fillId="2" borderId="0" xfId="5" applyNumberFormat="1" applyFont="1" applyFill="1" applyBorder="1" applyAlignment="1" applyProtection="1">
      <alignment horizontal="center"/>
      <protection hidden="1"/>
    </xf>
    <xf numFmtId="175" fontId="51" fillId="11" borderId="7" xfId="0" applyNumberFormat="1" applyFont="1" applyFill="1" applyBorder="1" applyAlignment="1" applyProtection="1">
      <alignment horizontal="center"/>
      <protection hidden="1"/>
    </xf>
    <xf numFmtId="175" fontId="11" fillId="2" borderId="0" xfId="5" applyNumberFormat="1" applyFont="1" applyFill="1" applyProtection="1">
      <protection hidden="1"/>
    </xf>
    <xf numFmtId="175" fontId="9" fillId="2" borderId="0" xfId="5" applyNumberFormat="1" applyFont="1" applyFill="1" applyProtection="1">
      <protection hidden="1"/>
    </xf>
    <xf numFmtId="1" fontId="95" fillId="2" borderId="0" xfId="5" applyFont="1" applyFill="1" applyProtection="1">
      <protection hidden="1"/>
    </xf>
    <xf numFmtId="166" fontId="9" fillId="2" borderId="0" xfId="5" applyNumberFormat="1" applyFont="1" applyFill="1" applyAlignment="1" applyProtection="1">
      <alignment horizontal="center"/>
      <protection hidden="1"/>
    </xf>
    <xf numFmtId="1" fontId="25" fillId="2" borderId="0" xfId="0" applyFont="1" applyFill="1" applyProtection="1">
      <protection hidden="1"/>
    </xf>
    <xf numFmtId="1" fontId="9" fillId="2" borderId="0" xfId="0" applyFont="1" applyFill="1" applyProtection="1">
      <protection hidden="1"/>
    </xf>
    <xf numFmtId="175" fontId="52" fillId="2" borderId="0" xfId="5" applyNumberFormat="1" applyFont="1" applyFill="1" applyAlignment="1" applyProtection="1">
      <alignment horizontal="center"/>
      <protection hidden="1"/>
    </xf>
    <xf numFmtId="1" fontId="25" fillId="9" borderId="0" xfId="0" applyFont="1" applyFill="1" applyAlignment="1" applyProtection="1">
      <alignment horizontal="center"/>
      <protection hidden="1"/>
    </xf>
    <xf numFmtId="1" fontId="10" fillId="2" borderId="0" xfId="0" applyFont="1" applyFill="1" applyAlignment="1" applyProtection="1">
      <alignment horizontal="center"/>
      <protection hidden="1"/>
    </xf>
    <xf numFmtId="175" fontId="51" fillId="6" borderId="7" xfId="0" applyNumberFormat="1" applyFont="1" applyFill="1" applyBorder="1" applyAlignment="1" applyProtection="1">
      <alignment horizontal="center"/>
      <protection hidden="1"/>
    </xf>
    <xf numFmtId="175" fontId="25" fillId="16" borderId="43" xfId="5" applyNumberFormat="1" applyFont="1" applyFill="1" applyBorder="1" applyAlignment="1" applyProtection="1">
      <alignment horizontal="center" vertical="center"/>
      <protection hidden="1"/>
    </xf>
    <xf numFmtId="1" fontId="0" fillId="0" borderId="0" xfId="0" applyAlignment="1" applyProtection="1">
      <alignment horizontal="center" vertical="center"/>
      <protection hidden="1"/>
    </xf>
    <xf numFmtId="177" fontId="11" fillId="2" borderId="0" xfId="5" applyNumberFormat="1" applyFont="1" applyFill="1" applyBorder="1" applyAlignment="1" applyProtection="1">
      <alignment horizontal="left" indent="2"/>
      <protection hidden="1"/>
    </xf>
    <xf numFmtId="1" fontId="9" fillId="2" borderId="0" xfId="5" applyNumberFormat="1" applyFont="1" applyFill="1" applyAlignment="1" applyProtection="1">
      <alignment horizontal="left"/>
      <protection hidden="1"/>
    </xf>
    <xf numFmtId="1" fontId="83" fillId="2" borderId="0" xfId="5" applyNumberFormat="1" applyFont="1" applyFill="1" applyAlignment="1" applyProtection="1">
      <alignment horizontal="center"/>
      <protection hidden="1"/>
    </xf>
    <xf numFmtId="1" fontId="25" fillId="2" borderId="0" xfId="0" applyFont="1" applyFill="1" applyBorder="1" applyProtection="1">
      <protection hidden="1"/>
    </xf>
    <xf numFmtId="1" fontId="16" fillId="2" borderId="0" xfId="5" applyFont="1" applyFill="1" applyBorder="1" applyAlignment="1" applyProtection="1">
      <alignment horizontal="right"/>
      <protection hidden="1"/>
    </xf>
    <xf numFmtId="172" fontId="16" fillId="2" borderId="0" xfId="5" applyNumberFormat="1" applyFont="1" applyFill="1" applyBorder="1" applyAlignment="1" applyProtection="1">
      <alignment horizontal="left"/>
      <protection hidden="1"/>
    </xf>
    <xf numFmtId="165" fontId="11" fillId="2" borderId="0" xfId="5" applyNumberFormat="1" applyFont="1" applyFill="1" applyBorder="1" applyAlignment="1" applyProtection="1">
      <alignment horizontal="center"/>
      <protection hidden="1"/>
    </xf>
    <xf numFmtId="165" fontId="20" fillId="2" borderId="0" xfId="5" applyNumberFormat="1" applyFont="1" applyFill="1" applyBorder="1" applyAlignment="1" applyProtection="1">
      <alignment horizontal="center"/>
      <protection hidden="1"/>
    </xf>
    <xf numFmtId="172" fontId="57" fillId="2" borderId="0" xfId="0" applyNumberFormat="1" applyFont="1" applyFill="1" applyBorder="1" applyAlignment="1" applyProtection="1">
      <alignment horizontal="center"/>
      <protection hidden="1"/>
    </xf>
    <xf numFmtId="172" fontId="10" fillId="17" borderId="0" xfId="0" applyNumberFormat="1" applyFont="1" applyFill="1" applyBorder="1" applyAlignment="1" applyProtection="1">
      <alignment horizontal="center"/>
      <protection hidden="1"/>
    </xf>
    <xf numFmtId="11" fontId="9" fillId="17" borderId="0" xfId="5" applyNumberFormat="1" applyFont="1" applyFill="1" applyAlignment="1" applyProtection="1">
      <alignment horizontal="center"/>
      <protection hidden="1"/>
    </xf>
    <xf numFmtId="172" fontId="10" fillId="9" borderId="0" xfId="0" applyNumberFormat="1" applyFont="1" applyFill="1" applyBorder="1" applyAlignment="1" applyProtection="1">
      <alignment horizontal="center"/>
      <protection hidden="1"/>
    </xf>
    <xf numFmtId="11" fontId="9" fillId="9" borderId="0" xfId="5" applyNumberFormat="1" applyFont="1" applyFill="1" applyAlignment="1" applyProtection="1">
      <alignment horizontal="center"/>
      <protection hidden="1"/>
    </xf>
    <xf numFmtId="173" fontId="11" fillId="2" borderId="0" xfId="5" applyNumberFormat="1" applyFont="1" applyFill="1" applyAlignment="1" applyProtection="1">
      <alignment horizontal="center"/>
      <protection hidden="1"/>
    </xf>
    <xf numFmtId="1" fontId="25" fillId="11" borderId="0" xfId="0" applyFont="1" applyFill="1" applyBorder="1" applyAlignment="1" applyProtection="1">
      <alignment horizontal="center"/>
      <protection hidden="1"/>
    </xf>
    <xf numFmtId="1" fontId="9" fillId="11" borderId="0" xfId="5" applyFont="1" applyFill="1" applyBorder="1" applyProtection="1">
      <protection hidden="1"/>
    </xf>
    <xf numFmtId="1" fontId="10" fillId="11" borderId="0" xfId="0" applyFont="1" applyFill="1" applyAlignment="1" applyProtection="1">
      <alignment horizontal="center" vertical="center"/>
      <protection hidden="1"/>
    </xf>
    <xf numFmtId="1" fontId="9" fillId="11" borderId="0" xfId="5" applyNumberFormat="1" applyFont="1" applyFill="1" applyBorder="1" applyAlignment="1" applyProtection="1">
      <alignment horizontal="center"/>
      <protection hidden="1"/>
    </xf>
    <xf numFmtId="11" fontId="9" fillId="11" borderId="0" xfId="5" applyNumberFormat="1" applyFont="1" applyFill="1" applyAlignment="1" applyProtection="1">
      <alignment horizontal="center"/>
      <protection hidden="1"/>
    </xf>
    <xf numFmtId="193" fontId="1" fillId="0" borderId="0" xfId="0" applyNumberFormat="1" applyFont="1" applyAlignment="1" applyProtection="1">
      <alignment horizontal="center" vertical="center"/>
      <protection hidden="1"/>
    </xf>
    <xf numFmtId="1" fontId="25" fillId="0" borderId="0" xfId="0" applyFont="1" applyAlignment="1" applyProtection="1">
      <alignment horizontal="center" vertical="center"/>
      <protection hidden="1"/>
    </xf>
    <xf numFmtId="192" fontId="25" fillId="0" borderId="0" xfId="0" applyNumberFormat="1" applyFont="1" applyAlignment="1" applyProtection="1">
      <alignment horizontal="center" vertical="center"/>
      <protection hidden="1"/>
    </xf>
    <xf numFmtId="172" fontId="10" fillId="2" borderId="0" xfId="0" applyNumberFormat="1" applyFont="1" applyFill="1" applyBorder="1" applyAlignment="1" applyProtection="1">
      <alignment horizontal="center"/>
      <protection hidden="1"/>
    </xf>
    <xf numFmtId="1" fontId="27" fillId="2" borderId="0" xfId="0" applyFont="1" applyFill="1" applyBorder="1" applyAlignment="1" applyProtection="1">
      <alignment horizontal="center" vertical="center" wrapText="1"/>
      <protection hidden="1"/>
    </xf>
    <xf numFmtId="175" fontId="48" fillId="13" borderId="30" xfId="5" applyNumberFormat="1" applyFont="1" applyFill="1" applyBorder="1" applyAlignment="1" applyProtection="1">
      <alignment horizontal="center" vertical="center"/>
      <protection hidden="1"/>
    </xf>
    <xf numFmtId="175" fontId="48" fillId="13" borderId="31" xfId="5" applyNumberFormat="1" applyFont="1" applyFill="1" applyBorder="1" applyAlignment="1" applyProtection="1">
      <alignment horizontal="center" vertical="center"/>
      <protection hidden="1"/>
    </xf>
    <xf numFmtId="175" fontId="48" fillId="13" borderId="32" xfId="5" applyNumberFormat="1" applyFont="1" applyFill="1" applyBorder="1" applyAlignment="1" applyProtection="1">
      <alignment horizontal="center" vertical="center"/>
      <protection hidden="1"/>
    </xf>
    <xf numFmtId="1" fontId="19" fillId="2" borderId="0" xfId="5" applyFont="1" applyFill="1" applyBorder="1" applyAlignment="1" applyProtection="1">
      <alignment vertical="top" wrapText="1"/>
      <protection hidden="1"/>
    </xf>
    <xf numFmtId="175" fontId="48" fillId="10" borderId="33" xfId="5" applyNumberFormat="1" applyFont="1" applyFill="1" applyBorder="1" applyAlignment="1" applyProtection="1">
      <alignment horizontal="right" vertical="center"/>
      <protection hidden="1"/>
    </xf>
    <xf numFmtId="175" fontId="49" fillId="10" borderId="33" xfId="5" applyNumberFormat="1" applyFont="1" applyFill="1" applyBorder="1" applyAlignment="1" applyProtection="1">
      <alignment horizontal="right" vertical="center"/>
      <protection hidden="1"/>
    </xf>
    <xf numFmtId="1" fontId="48" fillId="10" borderId="33" xfId="5" applyNumberFormat="1" applyFont="1" applyFill="1" applyBorder="1" applyAlignment="1" applyProtection="1">
      <alignment horizontal="right" vertical="center"/>
      <protection hidden="1"/>
    </xf>
    <xf numFmtId="1" fontId="49" fillId="10" borderId="33" xfId="5" applyNumberFormat="1" applyFont="1" applyFill="1" applyBorder="1" applyAlignment="1" applyProtection="1">
      <alignment horizontal="right" vertical="center"/>
      <protection hidden="1"/>
    </xf>
    <xf numFmtId="1" fontId="50" fillId="2" borderId="0" xfId="5" applyFont="1" applyFill="1" applyBorder="1" applyAlignment="1" applyProtection="1">
      <alignment horizontal="center" vertical="center"/>
      <protection hidden="1"/>
    </xf>
    <xf numFmtId="1" fontId="47" fillId="2" borderId="0" xfId="5" applyFont="1" applyFill="1" applyAlignment="1" applyProtection="1">
      <alignment horizontal="center" vertical="center"/>
      <protection hidden="1"/>
    </xf>
    <xf numFmtId="171" fontId="47" fillId="10" borderId="35" xfId="5" applyNumberFormat="1" applyFont="1" applyFill="1" applyBorder="1" applyAlignment="1" applyProtection="1">
      <alignment horizontal="center" vertical="center"/>
      <protection hidden="1"/>
    </xf>
    <xf numFmtId="170" fontId="47" fillId="10" borderId="35" xfId="5" applyNumberFormat="1" applyFont="1" applyFill="1" applyBorder="1" applyAlignment="1" applyProtection="1">
      <alignment horizontal="center" vertical="center"/>
      <protection hidden="1"/>
    </xf>
    <xf numFmtId="1" fontId="59" fillId="2" borderId="0" xfId="5" applyFont="1" applyFill="1" applyBorder="1" applyAlignment="1" applyProtection="1">
      <alignment horizontal="right" vertical="center"/>
      <protection hidden="1"/>
    </xf>
    <xf numFmtId="1" fontId="50" fillId="2" borderId="0" xfId="5" applyNumberFormat="1" applyFont="1" applyFill="1" applyBorder="1" applyAlignment="1" applyProtection="1">
      <alignment horizontal="left" vertical="center"/>
      <protection hidden="1"/>
    </xf>
    <xf numFmtId="196" fontId="49" fillId="2" borderId="0" xfId="0" applyNumberFormat="1" applyFont="1" applyFill="1" applyBorder="1" applyAlignment="1" applyProtection="1">
      <alignment horizontal="left" vertical="center"/>
      <protection hidden="1"/>
    </xf>
    <xf numFmtId="172" fontId="47" fillId="2" borderId="0" xfId="5" applyNumberFormat="1" applyFont="1" applyFill="1" applyBorder="1" applyAlignment="1" applyProtection="1">
      <alignment horizontal="left" vertical="center"/>
      <protection hidden="1"/>
    </xf>
    <xf numFmtId="173" fontId="100" fillId="2" borderId="0" xfId="5" applyNumberFormat="1" applyFont="1" applyFill="1" applyBorder="1" applyAlignment="1" applyProtection="1">
      <alignment horizontal="left" vertical="center"/>
      <protection hidden="1"/>
    </xf>
    <xf numFmtId="1" fontId="100" fillId="2" borderId="0" xfId="5" applyFont="1" applyFill="1" applyBorder="1" applyAlignment="1" applyProtection="1">
      <alignment vertical="center"/>
      <protection hidden="1"/>
    </xf>
    <xf numFmtId="1" fontId="48" fillId="2" borderId="0" xfId="5" applyNumberFormat="1" applyFont="1" applyFill="1" applyBorder="1" applyAlignment="1" applyProtection="1">
      <alignment horizontal="left" vertical="center"/>
      <protection hidden="1"/>
    </xf>
    <xf numFmtId="1" fontId="76" fillId="10" borderId="35" xfId="5" applyNumberFormat="1" applyFont="1" applyFill="1" applyBorder="1" applyAlignment="1" applyProtection="1">
      <alignment horizontal="left" vertical="center"/>
      <protection hidden="1"/>
    </xf>
    <xf numFmtId="1" fontId="77" fillId="10" borderId="35" xfId="5" applyNumberFormat="1" applyFont="1" applyFill="1" applyBorder="1" applyAlignment="1" applyProtection="1">
      <alignment horizontal="left" vertical="center"/>
      <protection hidden="1"/>
    </xf>
    <xf numFmtId="175" fontId="49" fillId="2" borderId="0" xfId="0" applyNumberFormat="1" applyFont="1" applyFill="1" applyBorder="1" applyAlignment="1" applyProtection="1">
      <alignment horizontal="center" vertical="center"/>
      <protection hidden="1"/>
    </xf>
    <xf numFmtId="1" fontId="59" fillId="2" borderId="0" xfId="5" applyFont="1" applyFill="1" applyAlignment="1" applyProtection="1">
      <alignment horizontal="left" vertical="center"/>
      <protection hidden="1"/>
    </xf>
    <xf numFmtId="0" fontId="0" fillId="0" borderId="0" xfId="0" applyNumberFormat="1" applyBorder="1"/>
    <xf numFmtId="218" fontId="0" fillId="0" borderId="0" xfId="7" applyNumberFormat="1" applyFont="1"/>
    <xf numFmtId="0" fontId="101" fillId="0" borderId="26" xfId="0" applyNumberFormat="1" applyFont="1" applyBorder="1"/>
    <xf numFmtId="0" fontId="101" fillId="0" borderId="27" xfId="0" applyNumberFormat="1" applyFont="1" applyBorder="1"/>
    <xf numFmtId="218" fontId="101" fillId="0" borderId="27" xfId="7" applyNumberFormat="1" applyFont="1" applyBorder="1"/>
    <xf numFmtId="9" fontId="101" fillId="0" borderId="27" xfId="1" applyFont="1" applyBorder="1"/>
    <xf numFmtId="219" fontId="0" fillId="0" borderId="0" xfId="0" applyNumberFormat="1" applyAlignment="1">
      <alignment horizontal="center"/>
    </xf>
    <xf numFmtId="0" fontId="101" fillId="0" borderId="15" xfId="0" applyNumberFormat="1" applyFont="1" applyBorder="1"/>
    <xf numFmtId="0" fontId="101" fillId="0" borderId="0" xfId="0" applyNumberFormat="1" applyFont="1" applyBorder="1"/>
    <xf numFmtId="218" fontId="101" fillId="0" borderId="0" xfId="7" applyNumberFormat="1" applyFont="1" applyBorder="1"/>
    <xf numFmtId="9" fontId="101" fillId="0" borderId="0" xfId="1" applyFont="1" applyBorder="1"/>
    <xf numFmtId="9" fontId="101" fillId="0" borderId="0" xfId="1" applyFont="1" applyFill="1" applyBorder="1"/>
    <xf numFmtId="0" fontId="101" fillId="0" borderId="6" xfId="0" applyNumberFormat="1" applyFont="1" applyBorder="1"/>
    <xf numFmtId="219" fontId="0" fillId="0" borderId="0" xfId="0" applyNumberFormat="1" applyBorder="1" applyAlignment="1">
      <alignment horizontal="center"/>
    </xf>
    <xf numFmtId="9" fontId="0" fillId="0" borderId="0" xfId="0" applyNumberFormat="1" applyBorder="1" applyAlignment="1">
      <alignment horizontal="center" wrapText="1"/>
    </xf>
    <xf numFmtId="0" fontId="0" fillId="0" borderId="0" xfId="0" applyNumberFormat="1" applyBorder="1" applyAlignment="1">
      <alignment horizontal="center" wrapText="1"/>
    </xf>
    <xf numFmtId="0" fontId="0" fillId="0" borderId="15" xfId="0" applyNumberFormat="1" applyBorder="1"/>
    <xf numFmtId="218" fontId="0" fillId="0" borderId="0" xfId="7" applyNumberFormat="1" applyFont="1" applyBorder="1"/>
    <xf numFmtId="9" fontId="0" fillId="0" borderId="0" xfId="1" applyFont="1" applyBorder="1"/>
    <xf numFmtId="218" fontId="0" fillId="0" borderId="0" xfId="0" applyNumberFormat="1" applyBorder="1"/>
    <xf numFmtId="44" fontId="0" fillId="0" borderId="0" xfId="0" applyNumberFormat="1"/>
    <xf numFmtId="218" fontId="0" fillId="0" borderId="6" xfId="0" applyNumberFormat="1" applyBorder="1"/>
    <xf numFmtId="9" fontId="0" fillId="0" borderId="0" xfId="1" applyFont="1"/>
    <xf numFmtId="0" fontId="1" fillId="17" borderId="0" xfId="0" applyNumberFormat="1" applyFont="1" applyFill="1" applyAlignment="1">
      <alignment horizontal="center"/>
    </xf>
    <xf numFmtId="2" fontId="0" fillId="11" borderId="0" xfId="0" applyNumberFormat="1" applyFill="1"/>
    <xf numFmtId="2" fontId="9" fillId="2" borderId="0" xfId="5" applyNumberFormat="1" applyFont="1" applyFill="1" applyBorder="1" applyAlignment="1" applyProtection="1">
      <alignment horizontal="center" vertical="center"/>
      <protection hidden="1"/>
    </xf>
    <xf numFmtId="2" fontId="0" fillId="0" borderId="0" xfId="0" applyNumberFormat="1" applyFill="1" applyBorder="1"/>
    <xf numFmtId="0" fontId="82" fillId="0" borderId="0" xfId="3" applyBorder="1"/>
    <xf numFmtId="0" fontId="82" fillId="0" borderId="0" xfId="3" applyNumberFormat="1" applyBorder="1"/>
    <xf numFmtId="0" fontId="0" fillId="18" borderId="1" xfId="0" applyNumberFormat="1" applyFill="1" applyBorder="1" applyAlignment="1">
      <alignment horizontal="center"/>
    </xf>
    <xf numFmtId="0" fontId="0" fillId="18" borderId="2" xfId="0" applyNumberFormat="1" applyFill="1" applyBorder="1" applyAlignment="1">
      <alignment horizontal="center"/>
    </xf>
    <xf numFmtId="220" fontId="0" fillId="0" borderId="0" xfId="1" applyNumberFormat="1" applyFont="1"/>
    <xf numFmtId="2" fontId="79" fillId="0" borderId="2" xfId="0" applyNumberFormat="1" applyFont="1" applyFill="1" applyBorder="1" applyAlignment="1">
      <alignment horizontal="center" vertical="center"/>
    </xf>
    <xf numFmtId="0" fontId="82" fillId="0" borderId="27" xfId="0" applyNumberFormat="1" applyFont="1" applyBorder="1"/>
    <xf numFmtId="0" fontId="82" fillId="0" borderId="27" xfId="0" applyNumberFormat="1" applyFont="1" applyBorder="1" applyAlignment="1">
      <alignment wrapText="1"/>
    </xf>
    <xf numFmtId="0" fontId="0" fillId="0" borderId="0" xfId="0" applyNumberFormat="1" applyAlignment="1">
      <alignment horizontal="center"/>
    </xf>
    <xf numFmtId="1" fontId="9" fillId="2" borderId="42" xfId="5" applyFont="1" applyFill="1" applyBorder="1" applyAlignment="1" applyProtection="1">
      <alignment horizontal="center" vertical="center"/>
      <protection hidden="1"/>
    </xf>
    <xf numFmtId="1" fontId="47" fillId="2" borderId="44" xfId="5" applyFont="1" applyFill="1" applyBorder="1" applyAlignment="1" applyProtection="1">
      <alignment horizontal="center" vertical="center"/>
      <protection hidden="1"/>
    </xf>
    <xf numFmtId="1" fontId="3" fillId="0" borderId="10" xfId="0" applyFont="1" applyBorder="1" applyAlignment="1" applyProtection="1">
      <alignment horizontal="center" vertical="center"/>
      <protection hidden="1"/>
    </xf>
    <xf numFmtId="1" fontId="3" fillId="0" borderId="0" xfId="0" applyFont="1" applyAlignment="1" applyProtection="1">
      <alignment horizontal="center" vertical="center"/>
      <protection hidden="1"/>
    </xf>
    <xf numFmtId="1" fontId="3" fillId="0" borderId="0" xfId="0" applyFont="1" applyFill="1" applyBorder="1" applyAlignment="1" applyProtection="1">
      <alignment horizontal="center" vertical="center"/>
      <protection hidden="1"/>
    </xf>
    <xf numFmtId="1" fontId="3" fillId="0" borderId="0" xfId="0" applyFont="1" applyBorder="1" applyAlignment="1" applyProtection="1">
      <alignment horizontal="center" vertical="center"/>
      <protection hidden="1"/>
    </xf>
    <xf numFmtId="1" fontId="3" fillId="11" borderId="0" xfId="0" applyFont="1" applyFill="1" applyAlignment="1" applyProtection="1">
      <alignment horizontal="center" vertical="center"/>
      <protection hidden="1"/>
    </xf>
    <xf numFmtId="165" fontId="102" fillId="13" borderId="34" xfId="5" applyNumberFormat="1" applyFont="1" applyFill="1" applyBorder="1" applyAlignment="1" applyProtection="1">
      <alignment horizontal="center" vertical="center"/>
      <protection locked="0" hidden="1"/>
    </xf>
    <xf numFmtId="167" fontId="102" fillId="13" borderId="34" xfId="5" applyNumberFormat="1" applyFont="1" applyFill="1" applyBorder="1" applyAlignment="1" applyProtection="1">
      <alignment horizontal="center" vertical="center"/>
      <protection locked="0" hidden="1"/>
    </xf>
    <xf numFmtId="0" fontId="84" fillId="0" borderId="0" xfId="0" applyNumberFormat="1" applyFont="1"/>
    <xf numFmtId="0" fontId="91" fillId="17" borderId="0" xfId="0" applyNumberFormat="1" applyFont="1" applyFill="1" applyAlignment="1">
      <alignment horizontal="center"/>
    </xf>
    <xf numFmtId="0" fontId="91" fillId="0" borderId="0" xfId="0" applyNumberFormat="1" applyFont="1" applyAlignment="1">
      <alignment horizontal="center"/>
    </xf>
    <xf numFmtId="2" fontId="91" fillId="11" borderId="0" xfId="0" applyNumberFormat="1" applyFont="1" applyFill="1"/>
    <xf numFmtId="200" fontId="71" fillId="10" borderId="30" xfId="5" applyNumberFormat="1" applyFont="1" applyFill="1" applyBorder="1" applyAlignment="1" applyProtection="1">
      <alignment horizontal="center" vertical="center"/>
      <protection hidden="1"/>
    </xf>
    <xf numFmtId="1" fontId="47" fillId="2" borderId="42" xfId="5" applyFont="1" applyFill="1" applyBorder="1" applyAlignment="1" applyProtection="1">
      <alignment horizontal="center" vertical="center"/>
      <protection hidden="1"/>
    </xf>
    <xf numFmtId="1" fontId="10" fillId="2" borderId="42" xfId="0" applyFont="1" applyFill="1" applyBorder="1" applyAlignment="1" applyProtection="1">
      <alignment vertical="center"/>
      <protection hidden="1"/>
    </xf>
    <xf numFmtId="2" fontId="9" fillId="2" borderId="42" xfId="5" applyNumberFormat="1" applyFont="1" applyFill="1" applyBorder="1" applyAlignment="1" applyProtection="1">
      <alignment vertical="center"/>
      <protection hidden="1"/>
    </xf>
    <xf numFmtId="2" fontId="9" fillId="2" borderId="42" xfId="0" applyNumberFormat="1" applyFont="1" applyFill="1" applyBorder="1" applyAlignment="1" applyProtection="1">
      <alignment vertical="center"/>
      <protection hidden="1"/>
    </xf>
    <xf numFmtId="1" fontId="9" fillId="2" borderId="42" xfId="5" applyFont="1" applyFill="1" applyBorder="1" applyAlignment="1" applyProtection="1">
      <alignment vertical="center"/>
      <protection hidden="1"/>
    </xf>
    <xf numFmtId="2" fontId="10" fillId="2" borderId="42" xfId="0" applyNumberFormat="1" applyFont="1" applyFill="1" applyBorder="1" applyAlignment="1" applyProtection="1">
      <alignment vertical="center"/>
      <protection hidden="1"/>
    </xf>
    <xf numFmtId="1" fontId="42" fillId="0" borderId="0" xfId="0" applyFont="1" applyBorder="1" applyAlignment="1" applyProtection="1">
      <alignment textRotation="90" wrapText="1"/>
      <protection hidden="1"/>
    </xf>
    <xf numFmtId="175" fontId="3" fillId="0" borderId="0" xfId="0" applyNumberFormat="1" applyFont="1" applyAlignment="1" applyProtection="1">
      <alignment horizontal="center" vertical="center"/>
      <protection hidden="1"/>
    </xf>
    <xf numFmtId="167" fontId="47" fillId="10" borderId="35" xfId="5" applyNumberFormat="1" applyFont="1" applyFill="1" applyBorder="1" applyAlignment="1" applyProtection="1">
      <alignment horizontal="center" vertical="center"/>
      <protection hidden="1"/>
    </xf>
    <xf numFmtId="1" fontId="19" fillId="2" borderId="0" xfId="5" applyFont="1" applyFill="1" applyBorder="1" applyAlignment="1" applyProtection="1">
      <alignment horizontal="left" vertical="top" wrapText="1"/>
      <protection hidden="1"/>
    </xf>
    <xf numFmtId="175" fontId="106" fillId="0" borderId="51" xfId="5" applyNumberFormat="1" applyFont="1" applyFill="1" applyBorder="1" applyAlignment="1" applyProtection="1">
      <alignment horizontal="left" vertical="center"/>
      <protection hidden="1"/>
    </xf>
    <xf numFmtId="175" fontId="57" fillId="10" borderId="33" xfId="5" applyNumberFormat="1" applyFont="1" applyFill="1" applyBorder="1" applyAlignment="1" applyProtection="1">
      <alignment horizontal="left" vertical="center"/>
      <protection hidden="1"/>
    </xf>
    <xf numFmtId="1" fontId="56" fillId="2" borderId="0" xfId="5" applyFont="1" applyFill="1" applyBorder="1" applyAlignment="1" applyProtection="1">
      <alignment horizontal="left" vertical="top"/>
      <protection hidden="1"/>
    </xf>
    <xf numFmtId="1" fontId="56" fillId="2" borderId="0" xfId="5" applyFont="1" applyFill="1" applyAlignment="1" applyProtection="1">
      <alignment horizontal="left" vertical="center"/>
      <protection hidden="1"/>
    </xf>
    <xf numFmtId="175" fontId="57" fillId="0" borderId="45" xfId="5" applyNumberFormat="1" applyFont="1" applyFill="1" applyBorder="1" applyAlignment="1" applyProtection="1">
      <alignment horizontal="left" vertical="center"/>
      <protection hidden="1"/>
    </xf>
    <xf numFmtId="1" fontId="9" fillId="2" borderId="0" xfId="5" applyFont="1" applyFill="1" applyAlignment="1" applyProtection="1">
      <alignment horizontal="left" vertical="center"/>
      <protection hidden="1"/>
    </xf>
    <xf numFmtId="1" fontId="56" fillId="2" borderId="0" xfId="5" applyFont="1" applyFill="1" applyBorder="1" applyAlignment="1" applyProtection="1">
      <alignment horizontal="left"/>
      <protection hidden="1"/>
    </xf>
    <xf numFmtId="1" fontId="97" fillId="2" borderId="0" xfId="5" applyFont="1" applyFill="1" applyBorder="1" applyAlignment="1" applyProtection="1">
      <alignment horizontal="left" vertical="center"/>
      <protection hidden="1"/>
    </xf>
    <xf numFmtId="1" fontId="9" fillId="2" borderId="0" xfId="5" applyFont="1" applyFill="1" applyBorder="1" applyAlignment="1" applyProtection="1">
      <alignment horizontal="left"/>
      <protection hidden="1"/>
    </xf>
    <xf numFmtId="1" fontId="56" fillId="2" borderId="10" xfId="5" applyFont="1" applyFill="1" applyBorder="1" applyAlignment="1" applyProtection="1">
      <alignment horizontal="left"/>
      <protection hidden="1"/>
    </xf>
    <xf numFmtId="1" fontId="56" fillId="0" borderId="0" xfId="5" applyFont="1" applyFill="1" applyBorder="1" applyAlignment="1" applyProtection="1">
      <alignment horizontal="left"/>
      <protection hidden="1"/>
    </xf>
    <xf numFmtId="1" fontId="56" fillId="0" borderId="25" xfId="5" applyFont="1" applyFill="1" applyBorder="1" applyAlignment="1" applyProtection="1">
      <alignment horizontal="left"/>
      <protection hidden="1"/>
    </xf>
    <xf numFmtId="1" fontId="56" fillId="0" borderId="15" xfId="5" applyFont="1" applyFill="1" applyBorder="1" applyAlignment="1" applyProtection="1">
      <alignment horizontal="left"/>
      <protection hidden="1"/>
    </xf>
    <xf numFmtId="1" fontId="56" fillId="2" borderId="24" xfId="5" applyFont="1" applyFill="1" applyBorder="1" applyAlignment="1" applyProtection="1">
      <alignment horizontal="left"/>
      <protection hidden="1"/>
    </xf>
    <xf numFmtId="1" fontId="56" fillId="2" borderId="0" xfId="5" applyFont="1" applyFill="1" applyAlignment="1" applyProtection="1">
      <alignment horizontal="left"/>
      <protection hidden="1"/>
    </xf>
    <xf numFmtId="175" fontId="56" fillId="2" borderId="0" xfId="5" applyNumberFormat="1" applyFont="1" applyFill="1" applyAlignment="1" applyProtection="1">
      <alignment horizontal="left"/>
      <protection hidden="1"/>
    </xf>
    <xf numFmtId="172" fontId="57" fillId="2" borderId="0" xfId="0" applyNumberFormat="1" applyFont="1" applyFill="1" applyBorder="1" applyAlignment="1" applyProtection="1">
      <alignment horizontal="left"/>
      <protection hidden="1"/>
    </xf>
    <xf numFmtId="1" fontId="108" fillId="2" borderId="0" xfId="5" applyFont="1" applyFill="1" applyAlignment="1" applyProtection="1">
      <alignment horizontal="center" vertical="center"/>
      <protection hidden="1"/>
    </xf>
    <xf numFmtId="1" fontId="20" fillId="2" borderId="0" xfId="0" applyFont="1" applyFill="1" applyBorder="1" applyAlignment="1" applyProtection="1">
      <alignment horizontal="center" vertical="center"/>
      <protection hidden="1"/>
    </xf>
    <xf numFmtId="175" fontId="112" fillId="10" borderId="35" xfId="5" applyNumberFormat="1" applyFont="1" applyFill="1" applyBorder="1" applyAlignment="1" applyProtection="1">
      <alignment horizontal="left" vertical="center"/>
      <protection hidden="1"/>
    </xf>
    <xf numFmtId="1" fontId="50" fillId="2" borderId="0" xfId="5" applyFont="1" applyFill="1" applyAlignment="1" applyProtection="1">
      <alignment horizontal="center" vertical="center"/>
      <protection hidden="1"/>
    </xf>
    <xf numFmtId="1" fontId="113" fillId="0" borderId="0" xfId="5" applyFont="1" applyFill="1" applyBorder="1" applyAlignment="1" applyProtection="1">
      <alignment vertical="center"/>
      <protection hidden="1"/>
    </xf>
    <xf numFmtId="1" fontId="57" fillId="2" borderId="0" xfId="5" applyFont="1" applyFill="1" applyAlignment="1" applyProtection="1">
      <alignment horizontal="center" vertical="center"/>
    </xf>
    <xf numFmtId="1" fontId="3" fillId="0" borderId="0" xfId="0" applyFont="1" applyBorder="1"/>
    <xf numFmtId="1" fontId="10" fillId="2" borderId="0" xfId="5" applyNumberFormat="1" applyFont="1" applyFill="1" applyBorder="1" applyAlignment="1" applyProtection="1">
      <alignment horizontal="center" vertical="center"/>
    </xf>
    <xf numFmtId="1" fontId="57" fillId="2" borderId="0" xfId="5" applyFont="1" applyFill="1" applyBorder="1" applyAlignment="1" applyProtection="1">
      <alignment horizontal="left" vertical="center"/>
    </xf>
    <xf numFmtId="1" fontId="47" fillId="10" borderId="39" xfId="5" applyNumberFormat="1" applyFont="1" applyFill="1" applyBorder="1" applyAlignment="1" applyProtection="1">
      <alignment horizontal="right" vertical="center"/>
      <protection hidden="1"/>
    </xf>
    <xf numFmtId="206" fontId="47" fillId="10" borderId="35" xfId="5" applyNumberFormat="1" applyFont="1" applyFill="1" applyBorder="1" applyAlignment="1" applyProtection="1">
      <alignment horizontal="left" vertical="center"/>
      <protection hidden="1"/>
    </xf>
    <xf numFmtId="168" fontId="47" fillId="10" borderId="35" xfId="5" applyNumberFormat="1" applyFont="1" applyFill="1" applyBorder="1" applyAlignment="1" applyProtection="1">
      <alignment horizontal="left" vertical="center"/>
      <protection hidden="1"/>
    </xf>
    <xf numFmtId="167" fontId="47" fillId="10" borderId="35" xfId="5" applyNumberFormat="1" applyFont="1" applyFill="1" applyBorder="1" applyAlignment="1" applyProtection="1">
      <alignment horizontal="left" vertical="center"/>
      <protection hidden="1"/>
    </xf>
    <xf numFmtId="183" fontId="47" fillId="10" borderId="35" xfId="5" applyNumberFormat="1" applyFont="1" applyFill="1" applyBorder="1" applyAlignment="1" applyProtection="1">
      <alignment horizontal="left" vertical="center"/>
      <protection hidden="1"/>
    </xf>
    <xf numFmtId="1" fontId="47" fillId="2" borderId="0" xfId="5" applyFont="1" applyFill="1" applyAlignment="1" applyProtection="1">
      <alignment horizontal="left" vertical="center"/>
      <protection hidden="1"/>
    </xf>
    <xf numFmtId="2" fontId="47" fillId="10" borderId="39" xfId="5" applyNumberFormat="1" applyFont="1" applyFill="1" applyBorder="1" applyAlignment="1" applyProtection="1">
      <alignment horizontal="right" vertical="center"/>
      <protection hidden="1"/>
    </xf>
    <xf numFmtId="1" fontId="47" fillId="2" borderId="0" xfId="5" applyFont="1" applyFill="1" applyAlignment="1" applyProtection="1">
      <alignment horizontal="right" vertical="center"/>
      <protection hidden="1"/>
    </xf>
    <xf numFmtId="221" fontId="59" fillId="10" borderId="33" xfId="5" applyNumberFormat="1" applyFont="1" applyFill="1" applyBorder="1" applyAlignment="1" applyProtection="1">
      <alignment vertical="center"/>
      <protection hidden="1"/>
    </xf>
    <xf numFmtId="221" fontId="59" fillId="10" borderId="39" xfId="5" applyNumberFormat="1" applyFont="1" applyFill="1" applyBorder="1" applyAlignment="1" applyProtection="1">
      <alignment vertical="center"/>
      <protection hidden="1"/>
    </xf>
    <xf numFmtId="1" fontId="97" fillId="2" borderId="0" xfId="5" applyFont="1" applyFill="1" applyBorder="1" applyAlignment="1" applyProtection="1">
      <alignment horizontal="center" vertical="center"/>
      <protection hidden="1"/>
    </xf>
    <xf numFmtId="165" fontId="115" fillId="13" borderId="34" xfId="5" applyNumberFormat="1" applyFont="1" applyFill="1" applyBorder="1" applyAlignment="1" applyProtection="1">
      <alignment horizontal="center" vertical="center" shrinkToFit="1"/>
      <protection locked="0"/>
    </xf>
    <xf numFmtId="200" fontId="71" fillId="10" borderId="34" xfId="5" applyNumberFormat="1" applyFont="1" applyFill="1" applyBorder="1" applyAlignment="1" applyProtection="1">
      <alignment horizontal="center" vertical="center"/>
      <protection hidden="1"/>
    </xf>
    <xf numFmtId="176" fontId="15" fillId="17" borderId="0" xfId="5" applyNumberFormat="1" applyFont="1" applyFill="1" applyAlignment="1" applyProtection="1">
      <alignment horizontal="center"/>
      <protection hidden="1"/>
    </xf>
    <xf numFmtId="172" fontId="15" fillId="2" borderId="0" xfId="5" applyNumberFormat="1" applyFont="1" applyFill="1" applyAlignment="1" applyProtection="1">
      <alignment horizontal="center"/>
      <protection hidden="1"/>
    </xf>
    <xf numFmtId="177" fontId="15" fillId="9" borderId="0" xfId="5" applyNumberFormat="1" applyFont="1" applyFill="1" applyAlignment="1" applyProtection="1">
      <alignment horizontal="center"/>
      <protection hidden="1"/>
    </xf>
    <xf numFmtId="173" fontId="15" fillId="2" borderId="0" xfId="5" applyNumberFormat="1" applyFont="1" applyFill="1" applyAlignment="1" applyProtection="1">
      <alignment horizontal="center"/>
      <protection hidden="1"/>
    </xf>
    <xf numFmtId="1" fontId="16" fillId="11" borderId="0" xfId="5" applyFont="1" applyFill="1" applyBorder="1" applyProtection="1">
      <protection hidden="1"/>
    </xf>
    <xf numFmtId="177" fontId="15" fillId="11" borderId="0" xfId="5" applyNumberFormat="1" applyFont="1" applyFill="1" applyAlignment="1" applyProtection="1">
      <alignment horizontal="center"/>
      <protection hidden="1"/>
    </xf>
    <xf numFmtId="172" fontId="59" fillId="2" borderId="0" xfId="5" applyNumberFormat="1" applyFont="1" applyFill="1" applyBorder="1" applyAlignment="1" applyProtection="1">
      <alignment horizontal="right" vertical="center"/>
      <protection hidden="1"/>
    </xf>
    <xf numFmtId="175" fontId="118" fillId="10" borderId="33" xfId="5" applyNumberFormat="1" applyFont="1" applyFill="1" applyBorder="1" applyAlignment="1" applyProtection="1">
      <alignment horizontal="left" vertical="center"/>
      <protection hidden="1"/>
    </xf>
    <xf numFmtId="1" fontId="117" fillId="2" borderId="0" xfId="5" applyFont="1" applyFill="1" applyAlignment="1" applyProtection="1">
      <alignment horizontal="left" vertical="center"/>
      <protection hidden="1"/>
    </xf>
    <xf numFmtId="175" fontId="116" fillId="10" borderId="52" xfId="5" applyNumberFormat="1" applyFont="1" applyFill="1" applyBorder="1" applyAlignment="1" applyProtection="1">
      <alignment horizontal="left"/>
      <protection hidden="1"/>
    </xf>
    <xf numFmtId="2" fontId="9" fillId="2" borderId="0" xfId="5" applyNumberFormat="1" applyFont="1" applyFill="1" applyAlignment="1" applyProtection="1">
      <alignment vertical="center"/>
      <protection hidden="1"/>
    </xf>
    <xf numFmtId="0" fontId="29" fillId="19" borderId="0" xfId="4" applyFont="1" applyFill="1" applyBorder="1" applyAlignment="1" applyProtection="1">
      <alignment horizontal="right"/>
    </xf>
    <xf numFmtId="1" fontId="89" fillId="2" borderId="0" xfId="5" applyFont="1" applyFill="1" applyAlignment="1" applyProtection="1">
      <alignment horizontal="right" vertical="center"/>
      <protection hidden="1"/>
    </xf>
    <xf numFmtId="1" fontId="1" fillId="0" borderId="0" xfId="0" applyFont="1"/>
    <xf numFmtId="175" fontId="53" fillId="19" borderId="0" xfId="5" applyNumberFormat="1" applyFont="1" applyFill="1" applyAlignment="1" applyProtection="1">
      <alignment horizontal="center"/>
      <protection hidden="1"/>
    </xf>
    <xf numFmtId="1" fontId="47" fillId="10" borderId="39" xfId="5" applyNumberFormat="1" applyFont="1" applyFill="1" applyBorder="1" applyAlignment="1" applyProtection="1">
      <alignment vertical="center"/>
      <protection hidden="1"/>
    </xf>
    <xf numFmtId="1" fontId="18" fillId="2" borderId="0" xfId="0" applyFont="1" applyFill="1" applyBorder="1" applyAlignment="1" applyProtection="1">
      <alignment vertical="center"/>
      <protection hidden="1"/>
    </xf>
    <xf numFmtId="1" fontId="31" fillId="2" borderId="0" xfId="5" applyFont="1" applyFill="1" applyBorder="1" applyAlignment="1" applyProtection="1">
      <alignment horizontal="right" vertical="center"/>
      <protection hidden="1"/>
    </xf>
    <xf numFmtId="1" fontId="0" fillId="9" borderId="2" xfId="0" applyFill="1" applyBorder="1" applyAlignment="1">
      <alignment horizontal="center"/>
    </xf>
    <xf numFmtId="1" fontId="0" fillId="9" borderId="1" xfId="0" applyFill="1" applyBorder="1" applyAlignment="1">
      <alignment horizontal="right"/>
    </xf>
    <xf numFmtId="0" fontId="9" fillId="2" borderId="0" xfId="5" applyNumberFormat="1" applyFont="1" applyFill="1" applyAlignment="1" applyProtection="1">
      <alignment horizontal="center"/>
      <protection hidden="1"/>
    </xf>
    <xf numFmtId="165" fontId="9" fillId="0" borderId="0" xfId="5" applyNumberFormat="1" applyFont="1" applyFill="1" applyAlignment="1" applyProtection="1">
      <alignment horizontal="center"/>
      <protection hidden="1"/>
    </xf>
    <xf numFmtId="1" fontId="11" fillId="0" borderId="0" xfId="5" applyNumberFormat="1" applyFont="1" applyFill="1" applyAlignment="1" applyProtection="1">
      <alignment horizontal="center"/>
      <protection hidden="1"/>
    </xf>
    <xf numFmtId="0" fontId="81" fillId="0" borderId="0" xfId="5" applyNumberFormat="1" applyFont="1" applyFill="1" applyAlignment="1" applyProtection="1">
      <alignment horizontal="center"/>
      <protection hidden="1"/>
    </xf>
    <xf numFmtId="1" fontId="119" fillId="0" borderId="0" xfId="5" applyNumberFormat="1" applyFont="1" applyFill="1" applyAlignment="1" applyProtection="1">
      <alignment horizontal="center"/>
      <protection hidden="1"/>
    </xf>
    <xf numFmtId="1" fontId="9" fillId="2" borderId="0" xfId="5" applyFont="1" applyFill="1" applyAlignment="1" applyProtection="1">
      <alignment horizontal="center"/>
      <protection hidden="1"/>
    </xf>
    <xf numFmtId="165" fontId="25" fillId="10" borderId="33" xfId="5" applyNumberFormat="1" applyFont="1" applyFill="1" applyBorder="1" applyAlignment="1" applyProtection="1">
      <alignment horizontal="right" vertical="center"/>
      <protection hidden="1"/>
    </xf>
    <xf numFmtId="165" fontId="58" fillId="20" borderId="0" xfId="5" applyNumberFormat="1" applyFont="1" applyFill="1" applyBorder="1" applyAlignment="1" applyProtection="1">
      <alignment horizontal="right" vertical="center"/>
      <protection hidden="1"/>
    </xf>
    <xf numFmtId="212" fontId="50" fillId="10" borderId="52" xfId="5" applyNumberFormat="1" applyFont="1" applyFill="1" applyBorder="1" applyAlignment="1" applyProtection="1">
      <alignment horizontal="center" vertical="center"/>
      <protection hidden="1"/>
    </xf>
    <xf numFmtId="165" fontId="120" fillId="13" borderId="34" xfId="5" applyNumberFormat="1" applyFont="1" applyFill="1" applyBorder="1" applyAlignment="1" applyProtection="1">
      <alignment horizontal="center" vertical="center"/>
      <protection locked="0" hidden="1"/>
    </xf>
    <xf numFmtId="165" fontId="10" fillId="2" borderId="54" xfId="5" applyNumberFormat="1" applyFont="1" applyFill="1" applyBorder="1" applyAlignment="1" applyProtection="1">
      <alignment horizontal="center" vertical="center"/>
      <protection hidden="1"/>
    </xf>
    <xf numFmtId="165" fontId="10" fillId="2" borderId="34" xfId="5" applyNumberFormat="1" applyFont="1" applyFill="1" applyBorder="1" applyAlignment="1" applyProtection="1">
      <alignment horizontal="center" vertical="center"/>
      <protection hidden="1"/>
    </xf>
    <xf numFmtId="1" fontId="48" fillId="10" borderId="54" xfId="5" applyNumberFormat="1" applyFont="1" applyFill="1" applyBorder="1" applyAlignment="1" applyProtection="1">
      <alignment horizontal="center" vertical="center"/>
      <protection hidden="1"/>
    </xf>
    <xf numFmtId="1" fontId="48" fillId="10" borderId="34" xfId="5" applyNumberFormat="1" applyFont="1" applyFill="1" applyBorder="1" applyAlignment="1" applyProtection="1">
      <alignment horizontal="center" vertical="center"/>
      <protection hidden="1"/>
    </xf>
    <xf numFmtId="1" fontId="49" fillId="10" borderId="54" xfId="5" applyNumberFormat="1" applyFont="1" applyFill="1" applyBorder="1" applyAlignment="1" applyProtection="1">
      <alignment horizontal="center" vertical="center"/>
      <protection hidden="1"/>
    </xf>
    <xf numFmtId="1" fontId="49" fillId="10" borderId="34" xfId="5" applyNumberFormat="1" applyFont="1" applyFill="1" applyBorder="1" applyAlignment="1" applyProtection="1">
      <alignment horizontal="center" vertical="center"/>
      <protection hidden="1"/>
    </xf>
    <xf numFmtId="175" fontId="48" fillId="13" borderId="55" xfId="5" applyNumberFormat="1" applyFont="1" applyFill="1" applyBorder="1" applyAlignment="1" applyProtection="1">
      <alignment horizontal="center" vertical="center"/>
      <protection locked="0" hidden="1"/>
    </xf>
    <xf numFmtId="175" fontId="49" fillId="10" borderId="54" xfId="5" applyNumberFormat="1" applyFont="1" applyFill="1" applyBorder="1" applyAlignment="1" applyProtection="1">
      <alignment horizontal="center" vertical="center"/>
      <protection hidden="1"/>
    </xf>
    <xf numFmtId="175" fontId="49" fillId="10" borderId="34" xfId="5" applyNumberFormat="1" applyFont="1" applyFill="1" applyBorder="1" applyAlignment="1" applyProtection="1">
      <alignment horizontal="center" vertical="center"/>
      <protection hidden="1"/>
    </xf>
    <xf numFmtId="175" fontId="48" fillId="13" borderId="56" xfId="5" applyNumberFormat="1" applyFont="1" applyFill="1" applyBorder="1" applyAlignment="1" applyProtection="1">
      <alignment horizontal="center" vertical="center"/>
      <protection locked="0" hidden="1"/>
    </xf>
    <xf numFmtId="1" fontId="58" fillId="20" borderId="0" xfId="0" applyFont="1" applyFill="1" applyBorder="1" applyAlignment="1" applyProtection="1">
      <alignment horizontal="right" vertical="center"/>
      <protection hidden="1"/>
    </xf>
    <xf numFmtId="1" fontId="57" fillId="2" borderId="0" xfId="5" applyFont="1" applyFill="1" applyBorder="1" applyAlignment="1" applyProtection="1">
      <protection hidden="1"/>
    </xf>
    <xf numFmtId="1" fontId="27" fillId="2" borderId="0" xfId="5" applyFont="1" applyFill="1" applyBorder="1" applyAlignment="1" applyProtection="1">
      <alignment horizontal="left" vertical="center"/>
      <protection hidden="1"/>
    </xf>
    <xf numFmtId="1" fontId="122" fillId="2" borderId="0" xfId="5" applyFont="1" applyFill="1" applyBorder="1" applyAlignment="1" applyProtection="1">
      <alignment vertical="center"/>
      <protection hidden="1"/>
    </xf>
    <xf numFmtId="1" fontId="124" fillId="2" borderId="0" xfId="5" applyFont="1" applyFill="1" applyBorder="1" applyAlignment="1" applyProtection="1">
      <alignment horizontal="center" vertical="center"/>
      <protection hidden="1"/>
    </xf>
    <xf numFmtId="1" fontId="125" fillId="2" borderId="0" xfId="5" applyFont="1" applyFill="1" applyAlignment="1" applyProtection="1">
      <alignment vertical="center"/>
      <protection hidden="1"/>
    </xf>
    <xf numFmtId="1" fontId="123" fillId="2" borderId="0" xfId="5" applyFont="1" applyFill="1" applyBorder="1" applyAlignment="1" applyProtection="1">
      <alignment horizontal="left" vertical="center" indent="1"/>
      <protection hidden="1"/>
    </xf>
    <xf numFmtId="2" fontId="47" fillId="13" borderId="53" xfId="5" applyNumberFormat="1" applyFont="1" applyFill="1" applyBorder="1" applyAlignment="1" applyProtection="1">
      <alignment horizontal="center" vertical="center"/>
      <protection locked="0"/>
    </xf>
    <xf numFmtId="1" fontId="126" fillId="2" borderId="0" xfId="5" applyFont="1" applyFill="1" applyBorder="1" applyAlignment="1" applyProtection="1">
      <alignment vertical="center"/>
      <protection hidden="1"/>
    </xf>
    <xf numFmtId="1" fontId="10" fillId="19" borderId="0" xfId="4" applyNumberFormat="1" applyFont="1" applyFill="1" applyBorder="1" applyAlignment="1" applyProtection="1">
      <alignment horizontal="center"/>
    </xf>
    <xf numFmtId="2" fontId="10" fillId="5" borderId="0" xfId="4" applyNumberFormat="1" applyFont="1" applyFill="1" applyAlignment="1" applyProtection="1">
      <alignment horizontal="center"/>
    </xf>
    <xf numFmtId="222" fontId="10" fillId="7" borderId="0" xfId="4" applyNumberFormat="1" applyFont="1" applyFill="1" applyBorder="1" applyAlignment="1" applyProtection="1">
      <alignment horizontal="center"/>
    </xf>
    <xf numFmtId="222" fontId="10" fillId="5" borderId="0" xfId="4" applyNumberFormat="1" applyFont="1" applyFill="1" applyAlignment="1" applyProtection="1">
      <alignment horizontal="center"/>
    </xf>
    <xf numFmtId="222" fontId="10" fillId="14" borderId="0" xfId="4" applyNumberFormat="1" applyFont="1" applyFill="1" applyBorder="1" applyAlignment="1" applyProtection="1">
      <alignment horizontal="center"/>
    </xf>
    <xf numFmtId="222" fontId="10" fillId="6" borderId="0" xfId="4" applyNumberFormat="1" applyFont="1" applyFill="1" applyAlignment="1" applyProtection="1">
      <alignment horizontal="center"/>
    </xf>
    <xf numFmtId="1" fontId="128" fillId="2" borderId="0" xfId="5" applyFont="1" applyFill="1" applyBorder="1" applyAlignment="1" applyProtection="1">
      <alignment horizontal="left" vertical="center"/>
      <protection hidden="1"/>
    </xf>
    <xf numFmtId="223" fontId="10" fillId="2" borderId="0" xfId="0" applyNumberFormat="1" applyFont="1" applyFill="1" applyAlignment="1">
      <alignment horizontal="center"/>
    </xf>
    <xf numFmtId="167" fontId="129" fillId="2" borderId="0" xfId="5" applyNumberFormat="1" applyFont="1" applyFill="1" applyBorder="1" applyAlignment="1" applyProtection="1">
      <alignment horizontal="left" vertical="center" indent="1"/>
      <protection hidden="1"/>
    </xf>
    <xf numFmtId="1" fontId="130" fillId="2" borderId="0" xfId="5" applyFont="1" applyFill="1" applyBorder="1" applyAlignment="1" applyProtection="1">
      <alignment horizontal="right" vertical="center"/>
      <protection hidden="1"/>
    </xf>
    <xf numFmtId="167" fontId="89" fillId="2" borderId="0" xfId="5" applyNumberFormat="1" applyFont="1" applyFill="1" applyBorder="1" applyAlignment="1" applyProtection="1">
      <alignment horizontal="left" vertical="center"/>
      <protection hidden="1"/>
    </xf>
    <xf numFmtId="1" fontId="84" fillId="21" borderId="0" xfId="0" applyNumberFormat="1" applyFont="1" applyFill="1" applyBorder="1" applyAlignment="1" applyProtection="1">
      <alignment horizontal="center" vertical="center"/>
    </xf>
    <xf numFmtId="1" fontId="0" fillId="21" borderId="0" xfId="0" applyNumberFormat="1" applyFont="1" applyFill="1" applyBorder="1" applyAlignment="1" applyProtection="1">
      <alignment horizontal="center" vertical="center"/>
    </xf>
    <xf numFmtId="1" fontId="0" fillId="21" borderId="0" xfId="0" applyNumberFormat="1" applyFill="1" applyBorder="1" applyAlignment="1" applyProtection="1">
      <alignment horizontal="center" vertical="center"/>
    </xf>
    <xf numFmtId="2" fontId="0" fillId="9" borderId="0" xfId="0" applyNumberFormat="1" applyFill="1" applyBorder="1" applyAlignment="1" applyProtection="1">
      <alignment horizontal="center" vertical="center"/>
    </xf>
    <xf numFmtId="1" fontId="83" fillId="19" borderId="0" xfId="4" applyNumberFormat="1" applyFont="1" applyFill="1" applyBorder="1" applyAlignment="1" applyProtection="1">
      <alignment horizontal="center"/>
    </xf>
    <xf numFmtId="175" fontId="10" fillId="2" borderId="0" xfId="0" applyNumberFormat="1" applyFont="1" applyFill="1" applyAlignment="1">
      <alignment horizontal="center"/>
    </xf>
    <xf numFmtId="2" fontId="10" fillId="9" borderId="0" xfId="0" applyNumberFormat="1" applyFont="1" applyFill="1" applyAlignment="1">
      <alignment horizontal="center"/>
    </xf>
    <xf numFmtId="175" fontId="84" fillId="0" borderId="0" xfId="0" applyNumberFormat="1" applyFont="1" applyBorder="1" applyAlignment="1">
      <alignment horizontal="right"/>
    </xf>
    <xf numFmtId="1" fontId="0" fillId="0" borderId="0" xfId="0" applyBorder="1" applyAlignment="1">
      <alignment horizontal="left"/>
    </xf>
    <xf numFmtId="1" fontId="56" fillId="2" borderId="0" xfId="5" applyFont="1" applyFill="1" applyAlignment="1" applyProtection="1">
      <alignment horizontal="center" vertical="center"/>
      <protection hidden="1"/>
    </xf>
    <xf numFmtId="165" fontId="85" fillId="0" borderId="25" xfId="5" applyNumberFormat="1" applyFont="1" applyFill="1" applyBorder="1" applyAlignment="1" applyProtection="1">
      <alignment horizontal="center"/>
      <protection hidden="1"/>
    </xf>
    <xf numFmtId="165" fontId="62" fillId="0" borderId="8" xfId="5" applyNumberFormat="1" applyFont="1" applyFill="1" applyBorder="1" applyAlignment="1" applyProtection="1">
      <alignment horizontal="center"/>
      <protection hidden="1"/>
    </xf>
    <xf numFmtId="165" fontId="62" fillId="0" borderId="9" xfId="5" applyNumberFormat="1" applyFont="1" applyFill="1" applyBorder="1" applyAlignment="1" applyProtection="1">
      <alignment horizontal="center"/>
      <protection hidden="1"/>
    </xf>
    <xf numFmtId="197" fontId="57" fillId="13" borderId="33" xfId="5" applyNumberFormat="1" applyFont="1" applyFill="1" applyBorder="1" applyAlignment="1" applyProtection="1">
      <alignment horizontal="left" vertical="center"/>
      <protection locked="0" hidden="1"/>
    </xf>
    <xf numFmtId="197" fontId="57" fillId="13" borderId="39" xfId="5" applyNumberFormat="1" applyFont="1" applyFill="1" applyBorder="1" applyAlignment="1" applyProtection="1">
      <alignment horizontal="left" vertical="center"/>
      <protection locked="0" hidden="1"/>
    </xf>
    <xf numFmtId="197" fontId="57" fillId="13" borderId="35" xfId="5" applyNumberFormat="1" applyFont="1" applyFill="1" applyBorder="1" applyAlignment="1" applyProtection="1">
      <alignment horizontal="left" vertical="center"/>
      <protection locked="0" hidden="1"/>
    </xf>
    <xf numFmtId="165" fontId="10" fillId="2" borderId="28" xfId="5" applyNumberFormat="1" applyFont="1" applyFill="1" applyBorder="1" applyAlignment="1" applyProtection="1">
      <alignment horizontal="center" vertical="center" textRotation="90" wrapText="1"/>
      <protection hidden="1"/>
    </xf>
    <xf numFmtId="165" fontId="10" fillId="2" borderId="29" xfId="5" applyNumberFormat="1" applyFont="1" applyFill="1" applyBorder="1" applyAlignment="1" applyProtection="1">
      <alignment horizontal="center" vertical="center" textRotation="90"/>
      <protection hidden="1"/>
    </xf>
    <xf numFmtId="165" fontId="83" fillId="2" borderId="46" xfId="5" applyNumberFormat="1" applyFont="1" applyFill="1" applyBorder="1" applyAlignment="1" applyProtection="1">
      <alignment horizontal="center" vertical="center"/>
      <protection hidden="1"/>
    </xf>
    <xf numFmtId="165" fontId="83" fillId="2" borderId="0" xfId="5" applyNumberFormat="1" applyFont="1" applyFill="1" applyBorder="1" applyAlignment="1" applyProtection="1">
      <alignment horizontal="center" vertical="center"/>
      <protection hidden="1"/>
    </xf>
    <xf numFmtId="165" fontId="83" fillId="2" borderId="47" xfId="5" applyNumberFormat="1" applyFont="1" applyFill="1" applyBorder="1" applyAlignment="1" applyProtection="1">
      <alignment horizontal="center" vertical="center"/>
      <protection hidden="1"/>
    </xf>
    <xf numFmtId="2" fontId="48" fillId="10" borderId="48" xfId="5" applyNumberFormat="1" applyFont="1" applyFill="1" applyBorder="1" applyAlignment="1" applyProtection="1">
      <alignment horizontal="center" vertical="center"/>
      <protection hidden="1"/>
    </xf>
    <xf numFmtId="2" fontId="48" fillId="10" borderId="49" xfId="5" applyNumberFormat="1" applyFont="1" applyFill="1" applyBorder="1" applyAlignment="1" applyProtection="1">
      <alignment horizontal="center" vertical="center"/>
      <protection hidden="1"/>
    </xf>
    <xf numFmtId="2" fontId="48" fillId="10" borderId="50" xfId="5" applyNumberFormat="1" applyFont="1" applyFill="1" applyBorder="1" applyAlignment="1" applyProtection="1">
      <alignment horizontal="center" vertical="center"/>
      <protection hidden="1"/>
    </xf>
    <xf numFmtId="1" fontId="10" fillId="2" borderId="0" xfId="0" applyFont="1" applyFill="1" applyBorder="1" applyAlignment="1" applyProtection="1">
      <alignment horizontal="center" vertical="top"/>
      <protection hidden="1"/>
    </xf>
    <xf numFmtId="165" fontId="103" fillId="13" borderId="33" xfId="5" applyNumberFormat="1" applyFont="1" applyFill="1" applyBorder="1" applyAlignment="1" applyProtection="1">
      <alignment horizontal="center" vertical="center"/>
      <protection hidden="1"/>
    </xf>
    <xf numFmtId="165" fontId="103" fillId="13" borderId="39" xfId="5" applyNumberFormat="1" applyFont="1" applyFill="1" applyBorder="1" applyAlignment="1" applyProtection="1">
      <alignment horizontal="center" vertical="center"/>
      <protection hidden="1"/>
    </xf>
    <xf numFmtId="165" fontId="103" fillId="13" borderId="35" xfId="5" applyNumberFormat="1" applyFont="1" applyFill="1" applyBorder="1" applyAlignment="1" applyProtection="1">
      <alignment horizontal="center" vertical="center"/>
      <protection hidden="1"/>
    </xf>
    <xf numFmtId="165" fontId="87" fillId="13" borderId="33" xfId="5" applyNumberFormat="1" applyFont="1" applyFill="1" applyBorder="1" applyAlignment="1" applyProtection="1">
      <alignment horizontal="right" vertical="center"/>
      <protection hidden="1"/>
    </xf>
    <xf numFmtId="165" fontId="87" fillId="13" borderId="39" xfId="5" applyNumberFormat="1" applyFont="1" applyFill="1" applyBorder="1" applyAlignment="1" applyProtection="1">
      <alignment horizontal="right" vertical="center"/>
      <protection hidden="1"/>
    </xf>
    <xf numFmtId="165" fontId="87" fillId="13" borderId="35" xfId="5" applyNumberFormat="1" applyFont="1" applyFill="1" applyBorder="1" applyAlignment="1" applyProtection="1">
      <alignment horizontal="right" vertical="center"/>
      <protection hidden="1"/>
    </xf>
    <xf numFmtId="175" fontId="57" fillId="10" borderId="33" xfId="5" applyNumberFormat="1" applyFont="1" applyFill="1" applyBorder="1" applyAlignment="1" applyProtection="1">
      <alignment horizontal="center" vertical="center"/>
      <protection hidden="1"/>
    </xf>
    <xf numFmtId="175" fontId="57" fillId="10" borderId="39" xfId="5" applyNumberFormat="1" applyFont="1" applyFill="1" applyBorder="1" applyAlignment="1" applyProtection="1">
      <alignment horizontal="center" vertical="center"/>
      <protection hidden="1"/>
    </xf>
    <xf numFmtId="175" fontId="57" fillId="10" borderId="35" xfId="5" applyNumberFormat="1" applyFont="1" applyFill="1" applyBorder="1" applyAlignment="1" applyProtection="1">
      <alignment horizontal="center" vertical="center"/>
      <protection hidden="1"/>
    </xf>
    <xf numFmtId="1" fontId="109" fillId="10" borderId="33" xfId="5" applyFont="1" applyFill="1" applyBorder="1" applyAlignment="1" applyProtection="1">
      <alignment horizontal="center" vertical="center"/>
      <protection hidden="1"/>
    </xf>
    <xf numFmtId="1" fontId="109" fillId="10" borderId="39" xfId="5" applyFont="1" applyFill="1" applyBorder="1" applyAlignment="1" applyProtection="1">
      <alignment horizontal="center" vertical="center"/>
      <protection hidden="1"/>
    </xf>
    <xf numFmtId="165" fontId="49" fillId="0" borderId="33" xfId="5" applyNumberFormat="1" applyFont="1" applyFill="1" applyBorder="1" applyAlignment="1" applyProtection="1">
      <alignment horizontal="center" vertical="center"/>
      <protection hidden="1"/>
    </xf>
    <xf numFmtId="165" fontId="49" fillId="0" borderId="35" xfId="5" applyNumberFormat="1" applyFont="1" applyFill="1" applyBorder="1" applyAlignment="1" applyProtection="1">
      <alignment horizontal="center" vertical="center"/>
      <protection hidden="1"/>
    </xf>
    <xf numFmtId="1" fontId="104" fillId="2" borderId="0" xfId="5" applyFont="1" applyFill="1" applyBorder="1" applyAlignment="1" applyProtection="1">
      <alignment horizontal="left" vertical="center" textRotation="90"/>
      <protection hidden="1"/>
    </xf>
    <xf numFmtId="191" fontId="72" fillId="10" borderId="39" xfId="5" applyNumberFormat="1" applyFont="1" applyFill="1" applyBorder="1" applyAlignment="1" applyProtection="1">
      <alignment horizontal="center" vertical="center"/>
      <protection hidden="1"/>
    </xf>
    <xf numFmtId="191" fontId="72" fillId="10" borderId="35" xfId="5" applyNumberFormat="1" applyFont="1" applyFill="1" applyBorder="1" applyAlignment="1" applyProtection="1">
      <alignment horizontal="center" vertical="center"/>
      <protection hidden="1"/>
    </xf>
    <xf numFmtId="1" fontId="9" fillId="2" borderId="0" xfId="5" applyFont="1" applyFill="1" applyAlignment="1" applyProtection="1">
      <alignment horizontal="center"/>
      <protection hidden="1"/>
    </xf>
    <xf numFmtId="1" fontId="19" fillId="2" borderId="0" xfId="5" applyFont="1" applyFill="1" applyBorder="1" applyAlignment="1" applyProtection="1">
      <alignment horizontal="left" vertical="top" wrapText="1"/>
      <protection hidden="1"/>
    </xf>
    <xf numFmtId="1" fontId="53" fillId="2" borderId="0" xfId="5" applyFont="1" applyFill="1" applyBorder="1" applyAlignment="1" applyProtection="1">
      <alignment horizontal="right" vertical="top" wrapText="1"/>
      <protection hidden="1"/>
    </xf>
    <xf numFmtId="1" fontId="16" fillId="2" borderId="0" xfId="5" applyFont="1" applyFill="1" applyBorder="1" applyAlignment="1" applyProtection="1">
      <alignment horizontal="right" vertical="top" wrapText="1"/>
      <protection hidden="1"/>
    </xf>
    <xf numFmtId="167" fontId="50" fillId="10" borderId="39" xfId="5" applyNumberFormat="1" applyFont="1" applyFill="1" applyBorder="1" applyAlignment="1" applyProtection="1">
      <alignment horizontal="center" vertical="center"/>
      <protection hidden="1"/>
    </xf>
    <xf numFmtId="167" fontId="50" fillId="10" borderId="35" xfId="5" applyNumberFormat="1" applyFont="1" applyFill="1" applyBorder="1" applyAlignment="1" applyProtection="1">
      <alignment horizontal="center" vertical="center"/>
      <protection hidden="1"/>
    </xf>
    <xf numFmtId="165" fontId="25" fillId="10" borderId="39" xfId="5" applyNumberFormat="1" applyFont="1" applyFill="1" applyBorder="1" applyAlignment="1" applyProtection="1">
      <alignment horizontal="left" vertical="center"/>
      <protection hidden="1"/>
    </xf>
    <xf numFmtId="165" fontId="25" fillId="10" borderId="52" xfId="5" applyNumberFormat="1" applyFont="1" applyFill="1" applyBorder="1" applyAlignment="1" applyProtection="1">
      <alignment horizontal="left" vertical="center"/>
      <protection hidden="1"/>
    </xf>
    <xf numFmtId="165" fontId="85" fillId="0" borderId="25" xfId="5" applyNumberFormat="1" applyFont="1" applyFill="1" applyBorder="1" applyAlignment="1" applyProtection="1">
      <alignment horizontal="center"/>
    </xf>
    <xf numFmtId="165" fontId="62" fillId="0" borderId="8" xfId="5" applyNumberFormat="1" applyFont="1" applyFill="1" applyBorder="1" applyAlignment="1" applyProtection="1">
      <alignment horizontal="center"/>
    </xf>
    <xf numFmtId="165" fontId="62" fillId="0" borderId="9" xfId="5" applyNumberFormat="1" applyFont="1" applyFill="1" applyBorder="1" applyAlignment="1" applyProtection="1">
      <alignment horizontal="center"/>
    </xf>
    <xf numFmtId="165" fontId="105" fillId="13" borderId="33" xfId="5" applyNumberFormat="1" applyFont="1" applyFill="1" applyBorder="1" applyAlignment="1" applyProtection="1">
      <alignment horizontal="center" vertical="center"/>
    </xf>
    <xf numFmtId="165" fontId="105" fillId="13" borderId="39" xfId="5" applyNumberFormat="1" applyFont="1" applyFill="1" applyBorder="1" applyAlignment="1" applyProtection="1">
      <alignment horizontal="center" vertical="center"/>
    </xf>
    <xf numFmtId="165" fontId="105" fillId="13" borderId="35" xfId="5" applyNumberFormat="1" applyFont="1" applyFill="1" applyBorder="1" applyAlignment="1" applyProtection="1">
      <alignment horizontal="center" vertical="center"/>
    </xf>
    <xf numFmtId="1" fontId="1" fillId="0" borderId="0" xfId="0" applyFont="1" applyBorder="1" applyAlignment="1">
      <alignment horizontal="center"/>
    </xf>
    <xf numFmtId="165" fontId="10" fillId="0" borderId="33" xfId="5" applyNumberFormat="1" applyFont="1" applyFill="1" applyBorder="1" applyAlignment="1" applyProtection="1">
      <alignment horizontal="center" vertical="center"/>
    </xf>
    <xf numFmtId="165" fontId="10" fillId="0" borderId="35" xfId="5" applyNumberFormat="1" applyFont="1" applyFill="1" applyBorder="1" applyAlignment="1" applyProtection="1">
      <alignment horizontal="center" vertical="center"/>
    </xf>
    <xf numFmtId="165" fontId="87" fillId="13" borderId="33" xfId="5" applyNumberFormat="1" applyFont="1" applyFill="1" applyBorder="1" applyAlignment="1" applyProtection="1">
      <alignment horizontal="center" vertical="center"/>
      <protection locked="0"/>
    </xf>
    <xf numFmtId="165" fontId="87" fillId="13" borderId="39" xfId="5" applyNumberFormat="1" applyFont="1" applyFill="1" applyBorder="1" applyAlignment="1" applyProtection="1">
      <alignment horizontal="center" vertical="center"/>
      <protection locked="0"/>
    </xf>
    <xf numFmtId="165" fontId="87" fillId="13" borderId="35" xfId="5" applyNumberFormat="1" applyFont="1" applyFill="1" applyBorder="1" applyAlignment="1" applyProtection="1">
      <alignment horizontal="center" vertical="center"/>
      <protection locked="0"/>
    </xf>
    <xf numFmtId="175" fontId="57" fillId="10" borderId="33" xfId="5" applyNumberFormat="1" applyFont="1" applyFill="1" applyBorder="1" applyAlignment="1" applyProtection="1">
      <alignment horizontal="center" vertical="center"/>
    </xf>
    <xf numFmtId="175" fontId="57" fillId="10" borderId="39" xfId="5" applyNumberFormat="1" applyFont="1" applyFill="1" applyBorder="1" applyAlignment="1" applyProtection="1">
      <alignment horizontal="center" vertical="center"/>
    </xf>
    <xf numFmtId="175" fontId="57" fillId="10" borderId="35" xfId="5" applyNumberFormat="1" applyFont="1" applyFill="1" applyBorder="1" applyAlignment="1" applyProtection="1">
      <alignment horizontal="center" vertical="center"/>
    </xf>
    <xf numFmtId="1" fontId="50" fillId="13" borderId="33" xfId="5" applyFont="1" applyFill="1" applyBorder="1" applyAlignment="1" applyProtection="1">
      <alignment horizontal="left" vertical="center"/>
      <protection locked="0" hidden="1"/>
    </xf>
    <xf numFmtId="1" fontId="50" fillId="13" borderId="35" xfId="5" applyFont="1" applyFill="1" applyBorder="1" applyAlignment="1" applyProtection="1">
      <alignment horizontal="left" vertical="center"/>
      <protection locked="0" hidden="1"/>
    </xf>
    <xf numFmtId="49" fontId="50" fillId="13" borderId="33" xfId="5" applyNumberFormat="1" applyFont="1" applyFill="1" applyBorder="1" applyAlignment="1" applyProtection="1">
      <alignment horizontal="left" vertical="center"/>
      <protection locked="0" hidden="1"/>
    </xf>
    <xf numFmtId="49" fontId="50" fillId="13" borderId="35" xfId="5" applyNumberFormat="1" applyFont="1" applyFill="1" applyBorder="1" applyAlignment="1" applyProtection="1">
      <alignment horizontal="left" vertical="center"/>
      <protection locked="0" hidden="1"/>
    </xf>
    <xf numFmtId="2" fontId="31" fillId="0" borderId="0" xfId="5" applyNumberFormat="1" applyFont="1" applyFill="1" applyBorder="1" applyAlignment="1" applyProtection="1">
      <alignment horizontal="left" vertical="center"/>
    </xf>
    <xf numFmtId="1" fontId="1" fillId="0" borderId="0" xfId="0" applyFont="1" applyFill="1" applyAlignment="1" applyProtection="1">
      <alignment horizontal="center" vertical="center"/>
    </xf>
    <xf numFmtId="1" fontId="0" fillId="0" borderId="0" xfId="0" applyBorder="1" applyAlignment="1">
      <alignment horizontal="right"/>
    </xf>
    <xf numFmtId="0" fontId="101" fillId="0" borderId="27" xfId="0" applyNumberFormat="1" applyFont="1" applyBorder="1" applyAlignment="1">
      <alignment horizontal="center"/>
    </xf>
  </cellXfs>
  <cellStyles count="9">
    <cellStyle name="Prozent" xfId="1" builtinId="5"/>
    <cellStyle name="Prozent 2" xfId="2"/>
    <cellStyle name="Standard" xfId="0" builtinId="0"/>
    <cellStyle name="Standard 2" xfId="3"/>
    <cellStyle name="Standard_KSD-98-test" xfId="4"/>
    <cellStyle name="Standard_SD-BER" xfId="5"/>
    <cellStyle name="Standard_Tabelle1" xfId="6"/>
    <cellStyle name="Währung" xfId="7" builtinId="4"/>
    <cellStyle name="Währung 2" xfId="8"/>
  </cellStyles>
  <dxfs count="20">
    <dxf>
      <font>
        <color rgb="FF9C0006"/>
      </font>
      <fill>
        <patternFill>
          <bgColor rgb="FFFFC7CE"/>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FF0000"/>
      </font>
    </dxf>
    <dxf>
      <font>
        <b/>
        <i val="0"/>
        <color rgb="FFFF0000"/>
      </font>
    </dxf>
    <dxf>
      <font>
        <color rgb="FFFF0000"/>
      </font>
    </dxf>
    <dxf>
      <font>
        <color rgb="FF9C0006"/>
      </font>
    </dxf>
    <dxf>
      <font>
        <color rgb="FFFF0000"/>
      </font>
    </dxf>
    <dxf>
      <font>
        <color rgb="FF9C0006"/>
      </font>
    </dxf>
    <dxf>
      <font>
        <color rgb="FFFF0000"/>
      </font>
    </dxf>
    <dxf>
      <font>
        <color rgb="FF9C0006"/>
      </font>
    </dxf>
    <dxf>
      <font>
        <color rgb="FFFF0000"/>
      </font>
    </dxf>
    <dxf>
      <font>
        <color rgb="FF9C0006"/>
      </font>
    </dxf>
    <dxf>
      <font>
        <color rgb="FF9C0006"/>
      </font>
    </dxf>
    <dxf>
      <font>
        <b/>
        <i val="0"/>
      </font>
    </dxf>
    <dxf>
      <font>
        <b/>
        <i val="0"/>
      </font>
    </dxf>
    <dxf>
      <font>
        <color rgb="FFFF0000"/>
      </font>
    </dxf>
    <dxf>
      <font>
        <color rgb="FFFF0000"/>
      </font>
    </dxf>
    <dxf>
      <font>
        <b/>
        <i val="0"/>
        <color rgb="FFFF0000"/>
      </font>
      <fill>
        <patternFill patternType="none">
          <bgColor indexed="65"/>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8080FF"/>
      <rgbColor rgb="00802060"/>
      <rgbColor rgb="00FFFFC0"/>
      <rgbColor rgb="00A0E0E0"/>
      <rgbColor rgb="00600080"/>
      <rgbColor rgb="00FF8080"/>
      <rgbColor rgb="000080C0"/>
      <rgbColor rgb="00C0C0FF"/>
      <rgbColor rgb="00000080"/>
      <rgbColor rgb="00FF00FF"/>
      <rgbColor rgb="00FFFF00"/>
      <rgbColor rgb="0000FFFF"/>
      <rgbColor rgb="00800080"/>
      <rgbColor rgb="00800000"/>
      <rgbColor rgb="00008080"/>
      <rgbColor rgb="000000FF"/>
      <rgbColor rgb="0000CCFF"/>
      <rgbColor rgb="0069FFFF"/>
      <rgbColor rgb="00CCFFCC"/>
      <rgbColor rgb="00FFFF99"/>
      <rgbColor rgb="00A6CAF0"/>
      <rgbColor rgb="00CC99CC"/>
      <rgbColor rgb="00CC99FF"/>
      <rgbColor rgb="00E3E3E3"/>
      <rgbColor rgb="003366FF"/>
      <rgbColor rgb="0033CCCC"/>
      <rgbColor rgb="00339933"/>
      <rgbColor rgb="00999933"/>
      <rgbColor rgb="00996633"/>
      <rgbColor rgb="00996666"/>
      <rgbColor rgb="00666699"/>
      <rgbColor rgb="00969696"/>
      <rgbColor rgb="003333CC"/>
      <rgbColor rgb="00336666"/>
      <rgbColor rgb="00003300"/>
      <rgbColor rgb="00333300"/>
      <rgbColor rgb="00663300"/>
      <rgbColor rgb="00993366"/>
      <rgbColor rgb="00333399"/>
      <rgbColor rgb="00424242"/>
    </indexedColors>
    <mruColors>
      <color rgb="FFD0E3FE"/>
      <color rgb="FFD0E0FF"/>
      <color rgb="FFD0E0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de-DE"/>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4020878753842628"/>
          <c:y val="8.7398581105202156E-2"/>
          <c:w val="0.82467038221861166"/>
          <c:h val="0.69949370267638722"/>
        </c:manualLayout>
      </c:layout>
      <c:barChart>
        <c:barDir val="col"/>
        <c:grouping val="clustered"/>
        <c:varyColors val="0"/>
        <c:ser>
          <c:idx val="0"/>
          <c:order val="0"/>
          <c:spPr>
            <a:solidFill>
              <a:srgbClr val="D0E3FE"/>
            </a:solidFill>
            <a:ln w="15875">
              <a:solidFill>
                <a:schemeClr val="bg1">
                  <a:lumMod val="50000"/>
                  <a:alpha val="99000"/>
                </a:schemeClr>
              </a:solidFill>
            </a:ln>
            <a:effectLst/>
          </c:spPr>
          <c:invertIfNegative val="0"/>
          <c:cat>
            <c:numRef>
              <c:f>'SD-BER'!$E$176:$L$176</c:f>
              <c:numCache>
                <c:formatCode>General</c:formatCode>
                <c:ptCount val="8"/>
                <c:pt idx="0">
                  <c:v>63</c:v>
                </c:pt>
                <c:pt idx="1">
                  <c:v>125</c:v>
                </c:pt>
                <c:pt idx="2">
                  <c:v>250</c:v>
                </c:pt>
                <c:pt idx="3">
                  <c:v>500</c:v>
                </c:pt>
                <c:pt idx="4">
                  <c:v>1000</c:v>
                </c:pt>
                <c:pt idx="5">
                  <c:v>2000</c:v>
                </c:pt>
                <c:pt idx="6">
                  <c:v>4000</c:v>
                </c:pt>
                <c:pt idx="7">
                  <c:v>8000</c:v>
                </c:pt>
              </c:numCache>
            </c:numRef>
          </c:cat>
          <c:val>
            <c:numRef>
              <c:f>'SD-BER'!$E$177:$L$177</c:f>
              <c:numCache>
                <c:formatCode>0</c:formatCode>
                <c:ptCount val="8"/>
                <c:pt idx="0">
                  <c:v>1</c:v>
                </c:pt>
                <c:pt idx="1">
                  <c:v>5</c:v>
                </c:pt>
                <c:pt idx="2">
                  <c:v>19</c:v>
                </c:pt>
                <c:pt idx="3">
                  <c:v>21</c:v>
                </c:pt>
                <c:pt idx="4">
                  <c:v>28</c:v>
                </c:pt>
                <c:pt idx="5">
                  <c:v>33</c:v>
                </c:pt>
                <c:pt idx="6">
                  <c:v>20</c:v>
                </c:pt>
                <c:pt idx="7">
                  <c:v>13</c:v>
                </c:pt>
              </c:numCache>
            </c:numRef>
          </c:val>
          <c:extLst>
            <c:ext xmlns:c16="http://schemas.microsoft.com/office/drawing/2014/chart" uri="{C3380CC4-5D6E-409C-BE32-E72D297353CC}">
              <c16:uniqueId val="{00000000-96CD-4954-AA15-8EC3E01EC019}"/>
            </c:ext>
          </c:extLst>
        </c:ser>
        <c:dLbls>
          <c:showLegendKey val="0"/>
          <c:showVal val="0"/>
          <c:showCatName val="0"/>
          <c:showSerName val="0"/>
          <c:showPercent val="0"/>
          <c:showBubbleSize val="0"/>
        </c:dLbls>
        <c:gapWidth val="29"/>
        <c:overlap val="-4"/>
        <c:axId val="435460376"/>
        <c:axId val="435458080"/>
      </c:barChart>
      <c:catAx>
        <c:axId val="43546037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de-DE" sz="800">
                    <a:solidFill>
                      <a:sysClr val="windowText" lastClr="000000"/>
                    </a:solidFill>
                    <a:latin typeface="Arial" panose="020B0604020202020204" pitchFamily="34" charset="0"/>
                    <a:cs typeface="Arial" panose="020B0604020202020204" pitchFamily="34" charset="0"/>
                  </a:rPr>
                  <a:t>f</a:t>
                </a:r>
                <a:r>
                  <a:rPr lang="de-DE" sz="800" baseline="0">
                    <a:solidFill>
                      <a:sysClr val="windowText" lastClr="000000"/>
                    </a:solidFill>
                    <a:latin typeface="Arial" panose="020B0604020202020204" pitchFamily="34" charset="0"/>
                    <a:cs typeface="Arial" panose="020B0604020202020204" pitchFamily="34" charset="0"/>
                  </a:rPr>
                  <a:t> [Hz]</a:t>
                </a:r>
                <a:endParaRPr lang="de-DE" sz="800">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0.44419397320568649"/>
              <c:y val="0.89570906279441143"/>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de-DE"/>
            </a:p>
          </c:txPr>
        </c:title>
        <c:numFmt formatCode="General" sourceLinked="1"/>
        <c:majorTickMark val="out"/>
        <c:minorTickMark val="none"/>
        <c:tickLblPos val="nextTo"/>
        <c:spPr>
          <a:noFill/>
          <a:ln w="9525" cap="flat" cmpd="sng" algn="ctr">
            <a:no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mn-cs"/>
              </a:defRPr>
            </a:pPr>
            <a:endParaRPr lang="de-DE"/>
          </a:p>
        </c:txPr>
        <c:crossAx val="435458080"/>
        <c:crosses val="autoZero"/>
        <c:auto val="1"/>
        <c:lblAlgn val="ctr"/>
        <c:lblOffset val="100"/>
        <c:noMultiLvlLbl val="0"/>
      </c:catAx>
      <c:valAx>
        <c:axId val="435458080"/>
        <c:scaling>
          <c:orientation val="minMax"/>
          <c:max val="50"/>
        </c:scaling>
        <c:delete val="0"/>
        <c:axPos val="l"/>
        <c:majorGridlines>
          <c:spPr>
            <a:ln w="6350" cap="flat" cmpd="sng" algn="ctr">
              <a:solidFill>
                <a:schemeClr val="tx1">
                  <a:lumMod val="50000"/>
                  <a:lumOff val="50000"/>
                  <a:alpha val="89000"/>
                </a:schemeClr>
              </a:solidFill>
              <a:prstDash val="sysDot"/>
              <a:round/>
            </a:ln>
            <a:effectLst/>
          </c:spPr>
        </c:majorGridlines>
        <c:title>
          <c:tx>
            <c:rich>
              <a:bodyPr rot="-54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de-DE" sz="800">
                    <a:solidFill>
                      <a:sysClr val="windowText" lastClr="000000"/>
                    </a:solidFill>
                    <a:latin typeface="Arial" panose="020B0604020202020204" pitchFamily="34" charset="0"/>
                    <a:cs typeface="Arial" panose="020B0604020202020204" pitchFamily="34" charset="0"/>
                  </a:rPr>
                  <a:t>DE [dB]</a:t>
                </a:r>
              </a:p>
            </c:rich>
          </c:tx>
          <c:layout>
            <c:manualLayout>
              <c:xMode val="edge"/>
              <c:yMode val="edge"/>
              <c:x val="9.4081461553986237E-3"/>
              <c:y val="0.2902629419269922"/>
            </c:manualLayout>
          </c:layout>
          <c:overlay val="0"/>
          <c:spPr>
            <a:solidFill>
              <a:sysClr val="window" lastClr="FFFFFF"/>
            </a:solidFill>
            <a:ln>
              <a:noFill/>
            </a:ln>
            <a:effectLst/>
          </c:spPr>
          <c:txPr>
            <a:bodyPr rot="-54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de-DE"/>
            </a:p>
          </c:txPr>
        </c:title>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mn-cs"/>
              </a:defRPr>
            </a:pPr>
            <a:endParaRPr lang="de-DE"/>
          </a:p>
        </c:txPr>
        <c:crossAx val="435460376"/>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pPr>
      <a:endParaRPr lang="de-DE"/>
    </a:p>
  </c:txPr>
  <c:printSettings>
    <c:headerFooter/>
    <c:pageMargins b="0.78740157499999996" l="0.7" r="0.7" t="0.78740157499999996"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chart" Target="../charts/chart1.xml"/><Relationship Id="rId3" Type="http://schemas.openxmlformats.org/officeDocument/2006/relationships/image" Target="../media/image3.png"/><Relationship Id="rId7" Type="http://schemas.microsoft.com/office/2007/relationships/hdphoto" Target="../media/hdphoto2.wdp"/><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5.png"/><Relationship Id="rId5" Type="http://schemas.microsoft.com/office/2007/relationships/hdphoto" Target="../media/hdphoto1.wdp"/><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microsoft.com/office/2007/relationships/hdphoto" Target="../media/hdphoto1.wdp"/><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0.png"/><Relationship Id="rId5" Type="http://schemas.microsoft.com/office/2007/relationships/hdphoto" Target="../media/hdphoto2.wdp"/><Relationship Id="rId4" Type="http://schemas.openxmlformats.org/officeDocument/2006/relationships/image" Target="../media/image9.png"/></Relationships>
</file>

<file path=xl/drawings/_rels/drawing3.xml.rels><?xml version="1.0" encoding="UTF-8" standalone="yes"?>
<Relationships xmlns="http://schemas.openxmlformats.org/package/2006/relationships"><Relationship Id="rId3" Type="http://schemas.openxmlformats.org/officeDocument/2006/relationships/image" Target="../media/image13.wmf"/><Relationship Id="rId2" Type="http://schemas.openxmlformats.org/officeDocument/2006/relationships/image" Target="../media/image12.wmf"/><Relationship Id="rId1" Type="http://schemas.openxmlformats.org/officeDocument/2006/relationships/image" Target="../media/image11.wmf"/><Relationship Id="rId5" Type="http://schemas.openxmlformats.org/officeDocument/2006/relationships/image" Target="../media/image2.jpeg"/><Relationship Id="rId4" Type="http://schemas.openxmlformats.org/officeDocument/2006/relationships/image" Target="../media/image14.wmf"/></Relationships>
</file>

<file path=xl/drawings/_rels/drawing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5.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 Id="rId5" Type="http://schemas.openxmlformats.org/officeDocument/2006/relationships/image" Target="../media/image20.png"/><Relationship Id="rId4" Type="http://schemas.openxmlformats.org/officeDocument/2006/relationships/image" Target="../media/image1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9</xdr:col>
          <xdr:colOff>629839</xdr:colOff>
          <xdr:row>9</xdr:row>
          <xdr:rowOff>39783</xdr:rowOff>
        </xdr:from>
        <xdr:to>
          <xdr:col>10</xdr:col>
          <xdr:colOff>782239</xdr:colOff>
          <xdr:row>15</xdr:row>
          <xdr:rowOff>96529</xdr:rowOff>
        </xdr:to>
        <xdr:pic>
          <xdr:nvPicPr>
            <xdr:cNvPr id="17" name="Grafik 16"/>
            <xdr:cNvPicPr>
              <a:picLocks noChangeAspect="1" noChangeArrowheads="1"/>
              <a:extLst>
                <a:ext uri="{84589F7E-364E-4C9E-8A38-B11213B215E9}">
                  <a14:cameraTool cellRange="BCD" spid="_x0000_s21781"/>
                </a:ext>
              </a:extLst>
            </xdr:cNvPicPr>
          </xdr:nvPicPr>
          <xdr:blipFill rotWithShape="1">
            <a:blip xmlns:r="http://schemas.openxmlformats.org/officeDocument/2006/relationships" r:embed="rId1">
              <a:lum/>
            </a:blip>
            <a:srcRect l="10191" t="5276" r="39553" b="7538"/>
            <a:stretch>
              <a:fillRect/>
            </a:stretch>
          </xdr:blipFill>
          <xdr:spPr bwMode="auto">
            <a:xfrm>
              <a:off x="5659039" y="2182908"/>
              <a:ext cx="1066800" cy="942571"/>
            </a:xfrm>
            <a:prstGeom prst="rect">
              <a:avLst/>
            </a:prstGeom>
            <a:noFill/>
            <a:ln w="0">
              <a:noFill/>
            </a:ln>
          </xdr:spPr>
        </xdr:pic>
        <xdr:clientData/>
      </xdr:twoCellAnchor>
    </mc:Choice>
    <mc:Fallback/>
  </mc:AlternateContent>
  <xdr:twoCellAnchor editAs="oneCell">
    <xdr:from>
      <xdr:col>0</xdr:col>
      <xdr:colOff>20731</xdr:colOff>
      <xdr:row>0</xdr:row>
      <xdr:rowOff>19050</xdr:rowOff>
    </xdr:from>
    <xdr:to>
      <xdr:col>15</xdr:col>
      <xdr:colOff>36419</xdr:colOff>
      <xdr:row>0</xdr:row>
      <xdr:rowOff>619125</xdr:rowOff>
    </xdr:to>
    <xdr:pic>
      <xdr:nvPicPr>
        <xdr:cNvPr id="15508" name="Grafik 6" descr="V:\Marketing\Logos, Briefköpfe,..._NEU\Aumayr GmbH\Bildunterschrift Mutationen\A4\CMYK (Druck)\Aumayr_Bildunterschrift_A4_quer_CMYK.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0731" y="19050"/>
          <a:ext cx="8890747"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44824</xdr:colOff>
      <xdr:row>86</xdr:row>
      <xdr:rowOff>145676</xdr:rowOff>
    </xdr:from>
    <xdr:to>
      <xdr:col>15</xdr:col>
      <xdr:colOff>33617</xdr:colOff>
      <xdr:row>88</xdr:row>
      <xdr:rowOff>33616</xdr:rowOff>
    </xdr:to>
    <xdr:pic>
      <xdr:nvPicPr>
        <xdr:cNvPr id="9" name="Grafik 8" descr="U:\2022\01_Admin\Admin_LAL\Schriftköpfe\2022\Aumayr_GmbH_Fuss.png"/>
        <xdr:cNvPicPr preferRelativeResize="0">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7424" b="18119"/>
        <a:stretch/>
      </xdr:blipFill>
      <xdr:spPr bwMode="auto">
        <a:xfrm>
          <a:off x="44824" y="13973735"/>
          <a:ext cx="8863852" cy="638734"/>
        </a:xfrm>
        <a:prstGeom prst="rect">
          <a:avLst/>
        </a:prstGeom>
        <a:noFill/>
        <a:ln>
          <a:noFill/>
        </a:ln>
      </xdr:spPr>
    </xdr:pic>
    <xdr:clientData/>
  </xdr:twoCellAnchor>
  <xdr:twoCellAnchor editAs="oneCell">
    <xdr:from>
      <xdr:col>11</xdr:col>
      <xdr:colOff>182870</xdr:colOff>
      <xdr:row>8</xdr:row>
      <xdr:rowOff>47627</xdr:rowOff>
    </xdr:from>
    <xdr:to>
      <xdr:col>15</xdr:col>
      <xdr:colOff>60404</xdr:colOff>
      <xdr:row>19</xdr:row>
      <xdr:rowOff>50348</xdr:rowOff>
    </xdr:to>
    <xdr:pic>
      <xdr:nvPicPr>
        <xdr:cNvPr id="15" name="Picture 1560"/>
        <xdr:cNvPicPr>
          <a:picLocks noChangeAspect="1" noChangeArrowheads="1"/>
        </xdr:cNvPicPr>
      </xdr:nvPicPr>
      <xdr:blipFill rotWithShape="1">
        <a:blip xmlns:r="http://schemas.openxmlformats.org/officeDocument/2006/relationships" r:embed="rId4" cstate="print">
          <a:extLst>
            <a:ext uri="{BEBA8EAE-BF5A-486C-A8C5-ECC9F3942E4B}">
              <a14:imgProps xmlns:a14="http://schemas.microsoft.com/office/drawing/2010/main">
                <a14:imgLayer r:embed="rId5">
                  <a14:imgEffect>
                    <a14:brightnessContrast bright="10000"/>
                  </a14:imgEffect>
                </a14:imgLayer>
              </a14:imgProps>
            </a:ext>
            <a:ext uri="{28A0092B-C50C-407E-A947-70E740481C1C}">
              <a14:useLocalDpi xmlns:a14="http://schemas.microsoft.com/office/drawing/2010/main" val="0"/>
            </a:ext>
          </a:extLst>
        </a:blip>
        <a:srcRect l="4171" t="9753" r="1"/>
        <a:stretch/>
      </xdr:blipFill>
      <xdr:spPr bwMode="auto">
        <a:xfrm>
          <a:off x="7040870" y="2124077"/>
          <a:ext cx="1858734" cy="15457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11</xdr:col>
      <xdr:colOff>98400</xdr:colOff>
      <xdr:row>9</xdr:row>
      <xdr:rowOff>116493</xdr:rowOff>
    </xdr:from>
    <xdr:to>
      <xdr:col>11</xdr:col>
      <xdr:colOff>334066</xdr:colOff>
      <xdr:row>17</xdr:row>
      <xdr:rowOff>135334</xdr:rowOff>
    </xdr:to>
    <xdr:pic>
      <xdr:nvPicPr>
        <xdr:cNvPr id="16" name="Grafik 15"/>
        <xdr:cNvPicPr>
          <a:picLocks noChangeAspect="1"/>
        </xdr:cNvPicPr>
      </xdr:nvPicPr>
      <xdr:blipFill rotWithShape="1">
        <a:blip xmlns:r="http://schemas.openxmlformats.org/officeDocument/2006/relationships" r:embed="rId6">
          <a:extLst>
            <a:ext uri="{BEBA8EAE-BF5A-486C-A8C5-ECC9F3942E4B}">
              <a14:imgProps xmlns:a14="http://schemas.microsoft.com/office/drawing/2010/main">
                <a14:imgLayer r:embed="rId7">
                  <a14:imgEffect>
                    <a14:brightnessContrast bright="-1000"/>
                  </a14:imgEffect>
                </a14:imgLayer>
              </a14:imgProps>
            </a:ext>
          </a:extLst>
        </a:blip>
        <a:srcRect l="6581" t="14706" r="65438"/>
        <a:stretch/>
      </xdr:blipFill>
      <xdr:spPr>
        <a:xfrm>
          <a:off x="6956400" y="2259618"/>
          <a:ext cx="235666" cy="1199941"/>
        </a:xfrm>
        <a:prstGeom prst="rect">
          <a:avLst/>
        </a:prstGeom>
      </xdr:spPr>
    </xdr:pic>
    <xdr:clientData/>
  </xdr:twoCellAnchor>
  <xdr:twoCellAnchor>
    <xdr:from>
      <xdr:col>11</xdr:col>
      <xdr:colOff>78050</xdr:colOff>
      <xdr:row>13</xdr:row>
      <xdr:rowOff>87614</xdr:rowOff>
    </xdr:from>
    <xdr:to>
      <xdr:col>11</xdr:col>
      <xdr:colOff>240745</xdr:colOff>
      <xdr:row>17</xdr:row>
      <xdr:rowOff>134715</xdr:rowOff>
    </xdr:to>
    <xdr:sp macro="" textlink="">
      <xdr:nvSpPr>
        <xdr:cNvPr id="18" name="Rechteck 17"/>
        <xdr:cNvSpPr/>
      </xdr:nvSpPr>
      <xdr:spPr bwMode="auto">
        <a:xfrm rot="15023754">
          <a:off x="6698572" y="3058767"/>
          <a:ext cx="637651" cy="162695"/>
        </a:xfrm>
        <a:prstGeom prst="rect">
          <a:avLst/>
        </a:prstGeom>
        <a:solidFill>
          <a:schemeClr val="bg1"/>
        </a:solidFill>
        <a:ln w="9525" cap="flat" cmpd="sng" algn="ctr">
          <a:noFill/>
          <a:prstDash val="solid"/>
          <a:round/>
          <a:headEnd type="none" w="med" len="med"/>
          <a:tailEnd type="none" w="med" len="med"/>
        </a:ln>
        <a:effectLst/>
      </xdr:spPr>
      <xdr:txBody>
        <a:bodyPr vertOverflow="clip" horzOverflow="clip" wrap="square" lIns="18288" tIns="0" rIns="0" bIns="0" rtlCol="0" anchor="t" upright="1"/>
        <a:lstStyle/>
        <a:p>
          <a:pPr algn="l"/>
          <a:endParaRPr lang="de-DE" sz="1100"/>
        </a:p>
      </xdr:txBody>
    </xdr:sp>
    <xdr:clientData/>
  </xdr:twoCellAnchor>
  <xdr:twoCellAnchor>
    <xdr:from>
      <xdr:col>7</xdr:col>
      <xdr:colOff>4557</xdr:colOff>
      <xdr:row>33</xdr:row>
      <xdr:rowOff>176213</xdr:rowOff>
    </xdr:from>
    <xdr:to>
      <xdr:col>10</xdr:col>
      <xdr:colOff>19051</xdr:colOff>
      <xdr:row>44</xdr:row>
      <xdr:rowOff>29232</xdr:rowOff>
    </xdr:to>
    <xdr:graphicFrame macro="">
      <xdr:nvGraphicFramePr>
        <xdr:cNvPr id="11" name="Diagramm 10"/>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145255</xdr:colOff>
      <xdr:row>9</xdr:row>
      <xdr:rowOff>26194</xdr:rowOff>
    </xdr:from>
    <xdr:to>
      <xdr:col>1</xdr:col>
      <xdr:colOff>1602580</xdr:colOff>
      <xdr:row>9</xdr:row>
      <xdr:rowOff>1001107</xdr:rowOff>
    </xdr:to>
    <xdr:pic>
      <xdr:nvPicPr>
        <xdr:cNvPr id="2" name="Grafik 1"/>
        <xdr:cNvPicPr>
          <a:picLocks noChangeAspect="1"/>
        </xdr:cNvPicPr>
      </xdr:nvPicPr>
      <xdr:blipFill rotWithShape="1">
        <a:blip xmlns:r="http://schemas.openxmlformats.org/officeDocument/2006/relationships" r:embed="rId1"/>
        <a:srcRect l="6581" t="14706" r="-18445"/>
        <a:stretch/>
      </xdr:blipFill>
      <xdr:spPr>
        <a:xfrm>
          <a:off x="907255" y="1496616"/>
          <a:ext cx="1457325" cy="974913"/>
        </a:xfrm>
        <a:prstGeom prst="rect">
          <a:avLst/>
        </a:prstGeom>
      </xdr:spPr>
    </xdr:pic>
    <xdr:clientData/>
  </xdr:twoCellAnchor>
  <xdr:twoCellAnchor editAs="oneCell">
    <xdr:from>
      <xdr:col>4</xdr:col>
      <xdr:colOff>426244</xdr:colOff>
      <xdr:row>14</xdr:row>
      <xdr:rowOff>35719</xdr:rowOff>
    </xdr:from>
    <xdr:to>
      <xdr:col>5</xdr:col>
      <xdr:colOff>102393</xdr:colOff>
      <xdr:row>23</xdr:row>
      <xdr:rowOff>111919</xdr:rowOff>
    </xdr:to>
    <xdr:pic>
      <xdr:nvPicPr>
        <xdr:cNvPr id="4" name="Picture 1560"/>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brightnessContrast bright="5000"/>
                  </a14:imgEffect>
                </a14:imgLayer>
              </a14:imgProps>
            </a:ext>
            <a:ext uri="{28A0092B-C50C-407E-A947-70E740481C1C}">
              <a14:useLocalDpi xmlns:a14="http://schemas.microsoft.com/office/drawing/2010/main" val="0"/>
            </a:ext>
          </a:extLst>
        </a:blip>
        <a:srcRect l="4171" t="9753" r="1"/>
        <a:stretch/>
      </xdr:blipFill>
      <xdr:spPr bwMode="auto">
        <a:xfrm>
          <a:off x="4891088" y="4107657"/>
          <a:ext cx="1854993" cy="1522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141791</xdr:colOff>
      <xdr:row>9</xdr:row>
      <xdr:rowOff>441123</xdr:rowOff>
    </xdr:from>
    <xdr:to>
      <xdr:col>1</xdr:col>
      <xdr:colOff>413506</xdr:colOff>
      <xdr:row>9</xdr:row>
      <xdr:rowOff>1013373</xdr:rowOff>
    </xdr:to>
    <xdr:sp macro="" textlink="">
      <xdr:nvSpPr>
        <xdr:cNvPr id="9" name="Rechteck 8"/>
        <xdr:cNvSpPr/>
      </xdr:nvSpPr>
      <xdr:spPr bwMode="auto">
        <a:xfrm rot="15023754">
          <a:off x="753524" y="2061812"/>
          <a:ext cx="572250" cy="271715"/>
        </a:xfrm>
        <a:prstGeom prst="rect">
          <a:avLst/>
        </a:prstGeom>
        <a:solidFill>
          <a:schemeClr val="bg1"/>
        </a:solidFill>
        <a:ln w="9525" cap="flat" cmpd="sng" algn="ctr">
          <a:noFill/>
          <a:prstDash val="solid"/>
          <a:round/>
          <a:headEnd type="none" w="med" len="med"/>
          <a:tailEnd type="none" w="med" len="med"/>
        </a:ln>
        <a:effectLst/>
      </xdr:spPr>
      <xdr:txBody>
        <a:bodyPr vertOverflow="clip" horzOverflow="clip" wrap="square" lIns="18288" tIns="0" rIns="0" bIns="0" rtlCol="0" anchor="t" upright="1"/>
        <a:lstStyle/>
        <a:p>
          <a:pPr algn="l"/>
          <a:endParaRPr lang="de-DE" sz="1100"/>
        </a:p>
      </xdr:txBody>
    </xdr:sp>
    <xdr:clientData/>
  </xdr:twoCellAnchor>
  <xdr:twoCellAnchor editAs="oneCell">
    <xdr:from>
      <xdr:col>4</xdr:col>
      <xdr:colOff>146932</xdr:colOff>
      <xdr:row>15</xdr:row>
      <xdr:rowOff>23813</xdr:rowOff>
    </xdr:from>
    <xdr:to>
      <xdr:col>4</xdr:col>
      <xdr:colOff>589360</xdr:colOff>
      <xdr:row>22</xdr:row>
      <xdr:rowOff>81945</xdr:rowOff>
    </xdr:to>
    <xdr:pic>
      <xdr:nvPicPr>
        <xdr:cNvPr id="10" name="Grafik 9"/>
        <xdr:cNvPicPr>
          <a:picLocks noChangeAspect="1"/>
        </xdr:cNvPicPr>
      </xdr:nvPicPr>
      <xdr:blipFill rotWithShape="1">
        <a:blip xmlns:r="http://schemas.openxmlformats.org/officeDocument/2006/relationships" r:embed="rId4">
          <a:extLst>
            <a:ext uri="{BEBA8EAE-BF5A-486C-A8C5-ECC9F3942E4B}">
              <a14:imgProps xmlns:a14="http://schemas.microsoft.com/office/drawing/2010/main">
                <a14:imgLayer r:embed="rId5">
                  <a14:imgEffect>
                    <a14:brightnessContrast bright="2000"/>
                  </a14:imgEffect>
                </a14:imgLayer>
              </a14:imgProps>
            </a:ext>
          </a:extLst>
        </a:blip>
        <a:srcRect l="6581" t="14706" r="65438"/>
        <a:stretch/>
      </xdr:blipFill>
      <xdr:spPr>
        <a:xfrm>
          <a:off x="4615518" y="4699227"/>
          <a:ext cx="442428" cy="1201132"/>
        </a:xfrm>
        <a:prstGeom prst="rect">
          <a:avLst/>
        </a:prstGeom>
      </xdr:spPr>
    </xdr:pic>
    <xdr:clientData/>
  </xdr:twoCellAnchor>
  <xdr:twoCellAnchor>
    <xdr:from>
      <xdr:col>4</xdr:col>
      <xdr:colOff>182741</xdr:colOff>
      <xdr:row>17</xdr:row>
      <xdr:rowOff>151708</xdr:rowOff>
    </xdr:from>
    <xdr:to>
      <xdr:col>4</xdr:col>
      <xdr:colOff>454456</xdr:colOff>
      <xdr:row>22</xdr:row>
      <xdr:rowOff>102404</xdr:rowOff>
    </xdr:to>
    <xdr:sp macro="" textlink="">
      <xdr:nvSpPr>
        <xdr:cNvPr id="11" name="Rechteck 10"/>
        <xdr:cNvSpPr/>
      </xdr:nvSpPr>
      <xdr:spPr bwMode="auto">
        <a:xfrm rot="15023754">
          <a:off x="4393446" y="5441155"/>
          <a:ext cx="778957" cy="271715"/>
        </a:xfrm>
        <a:prstGeom prst="rect">
          <a:avLst/>
        </a:prstGeom>
        <a:solidFill>
          <a:schemeClr val="bg1"/>
        </a:solidFill>
        <a:ln w="9525" cap="flat" cmpd="sng" algn="ctr">
          <a:noFill/>
          <a:prstDash val="solid"/>
          <a:round/>
          <a:headEnd type="none" w="med" len="med"/>
          <a:tailEnd type="none" w="med" len="med"/>
        </a:ln>
        <a:effectLst/>
      </xdr:spPr>
      <xdr:txBody>
        <a:bodyPr vertOverflow="clip" horzOverflow="clip" wrap="square" lIns="18288" tIns="0" rIns="0" bIns="0" rtlCol="0" anchor="t" upright="1"/>
        <a:lstStyle/>
        <a:p>
          <a:pPr algn="l"/>
          <a:endParaRPr lang="de-DE" sz="1100"/>
        </a:p>
      </xdr:txBody>
    </xdr:sp>
    <xdr:clientData/>
  </xdr:twoCellAnchor>
  <xdr:twoCellAnchor editAs="oneCell">
    <xdr:from>
      <xdr:col>1</xdr:col>
      <xdr:colOff>148828</xdr:colOff>
      <xdr:row>10</xdr:row>
      <xdr:rowOff>40970</xdr:rowOff>
    </xdr:from>
    <xdr:to>
      <xdr:col>1</xdr:col>
      <xdr:colOff>1357314</xdr:colOff>
      <xdr:row>10</xdr:row>
      <xdr:rowOff>1004675</xdr:rowOff>
    </xdr:to>
    <xdr:pic>
      <xdr:nvPicPr>
        <xdr:cNvPr id="13" name="Grafik 12"/>
        <xdr:cNvPicPr>
          <a:picLocks noChangeAspect="1"/>
        </xdr:cNvPicPr>
      </xdr:nvPicPr>
      <xdr:blipFill rotWithShape="1">
        <a:blip xmlns:r="http://schemas.openxmlformats.org/officeDocument/2006/relationships" r:embed="rId6"/>
        <a:srcRect l="8592" t="17127" r="20979" b="9662"/>
        <a:stretch/>
      </xdr:blipFill>
      <xdr:spPr>
        <a:xfrm>
          <a:off x="910828" y="2571048"/>
          <a:ext cx="1208486" cy="963705"/>
        </a:xfrm>
        <a:prstGeom prst="rect">
          <a:avLst/>
        </a:prstGeom>
      </xdr:spPr>
    </xdr:pic>
    <xdr:clientData/>
  </xdr:twoCellAnchor>
  <xdr:twoCellAnchor>
    <xdr:from>
      <xdr:col>1</xdr:col>
      <xdr:colOff>115805</xdr:colOff>
      <xdr:row>10</xdr:row>
      <xdr:rowOff>403075</xdr:rowOff>
    </xdr:from>
    <xdr:to>
      <xdr:col>1</xdr:col>
      <xdr:colOff>387520</xdr:colOff>
      <xdr:row>10</xdr:row>
      <xdr:rowOff>1028904</xdr:rowOff>
    </xdr:to>
    <xdr:sp macro="" textlink="">
      <xdr:nvSpPr>
        <xdr:cNvPr id="14" name="Rechteck 13"/>
        <xdr:cNvSpPr/>
      </xdr:nvSpPr>
      <xdr:spPr bwMode="auto">
        <a:xfrm rot="15023754">
          <a:off x="700748" y="3147741"/>
          <a:ext cx="625829" cy="271715"/>
        </a:xfrm>
        <a:prstGeom prst="rect">
          <a:avLst/>
        </a:prstGeom>
        <a:solidFill>
          <a:schemeClr val="bg1"/>
        </a:solidFill>
        <a:ln w="9525" cap="flat" cmpd="sng" algn="ctr">
          <a:noFill/>
          <a:prstDash val="solid"/>
          <a:round/>
          <a:headEnd type="none" w="med" len="med"/>
          <a:tailEnd type="none" w="med" len="med"/>
        </a:ln>
        <a:effectLst/>
      </xdr:spPr>
      <xdr:txBody>
        <a:bodyPr vertOverflow="clip" horzOverflow="clip" wrap="square" lIns="18288" tIns="0" rIns="0" bIns="0" rtlCol="0" anchor="t" upright="1"/>
        <a:lstStyle/>
        <a:p>
          <a:pPr algn="l"/>
          <a:endParaRPr lang="de-DE"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384923</xdr:colOff>
      <xdr:row>23</xdr:row>
      <xdr:rowOff>169769</xdr:rowOff>
    </xdr:from>
    <xdr:to>
      <xdr:col>6</xdr:col>
      <xdr:colOff>546849</xdr:colOff>
      <xdr:row>32</xdr:row>
      <xdr:rowOff>160244</xdr:rowOff>
    </xdr:to>
    <xdr:pic>
      <xdr:nvPicPr>
        <xdr:cNvPr id="14255" name="Picture 2" descr="Halbkugelförmige Ausbreitung"/>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2504" t="3105" r="30182" b="3975"/>
        <a:stretch>
          <a:fillRect/>
        </a:stretch>
      </xdr:blipFill>
      <xdr:spPr bwMode="auto">
        <a:xfrm>
          <a:off x="2693335" y="4809004"/>
          <a:ext cx="1080808" cy="18058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433674</xdr:colOff>
      <xdr:row>26</xdr:row>
      <xdr:rowOff>9525</xdr:rowOff>
    </xdr:from>
    <xdr:to>
      <xdr:col>4</xdr:col>
      <xdr:colOff>497548</xdr:colOff>
      <xdr:row>30</xdr:row>
      <xdr:rowOff>200025</xdr:rowOff>
    </xdr:to>
    <xdr:pic>
      <xdr:nvPicPr>
        <xdr:cNvPr id="14256" name="Picture 1" descr="Kugelförmige Ausbreitu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2336" t="24284" r="33417" b="24782"/>
        <a:stretch>
          <a:fillRect/>
        </a:stretch>
      </xdr:blipFill>
      <xdr:spPr bwMode="auto">
        <a:xfrm>
          <a:off x="904321" y="5253878"/>
          <a:ext cx="982756" cy="997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364192</xdr:colOff>
      <xdr:row>25</xdr:row>
      <xdr:rowOff>1120</xdr:rowOff>
    </xdr:from>
    <xdr:to>
      <xdr:col>8</xdr:col>
      <xdr:colOff>545166</xdr:colOff>
      <xdr:row>32</xdr:row>
      <xdr:rowOff>124945</xdr:rowOff>
    </xdr:to>
    <xdr:pic>
      <xdr:nvPicPr>
        <xdr:cNvPr id="14257" name="Picture 3" descr="Viertelkugelförmige Ausbreitun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8358" t="14285" r="33665" b="7329"/>
        <a:stretch>
          <a:fillRect/>
        </a:stretch>
      </xdr:blipFill>
      <xdr:spPr bwMode="auto">
        <a:xfrm>
          <a:off x="4510368" y="5043767"/>
          <a:ext cx="1099857" cy="15357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375400</xdr:colOff>
      <xdr:row>25</xdr:row>
      <xdr:rowOff>8964</xdr:rowOff>
    </xdr:from>
    <xdr:to>
      <xdr:col>10</xdr:col>
      <xdr:colOff>508749</xdr:colOff>
      <xdr:row>31</xdr:row>
      <xdr:rowOff>8964</xdr:rowOff>
    </xdr:to>
    <xdr:pic>
      <xdr:nvPicPr>
        <xdr:cNvPr id="14258" name="Picture 4" descr="Achtelkugelförmige Ausbreitun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30846" t="16273" r="32504" b="21118"/>
        <a:stretch>
          <a:fillRect/>
        </a:stretch>
      </xdr:blipFill>
      <xdr:spPr bwMode="auto">
        <a:xfrm>
          <a:off x="6359341" y="5051611"/>
          <a:ext cx="1052232" cy="1210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843245</xdr:colOff>
      <xdr:row>58</xdr:row>
      <xdr:rowOff>50988</xdr:rowOff>
    </xdr:from>
    <xdr:ext cx="2808782" cy="288412"/>
    <xdr:sp macro="" textlink="">
      <xdr:nvSpPr>
        <xdr:cNvPr id="6" name="Textfeld 5"/>
        <xdr:cNvSpPr txBox="1"/>
      </xdr:nvSpPr>
      <xdr:spPr>
        <a:xfrm>
          <a:off x="1313892" y="11346517"/>
          <a:ext cx="2808782" cy="28841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wrap="none" rtlCol="0" anchor="t" anchorCtr="0">
          <a:spAutoFit/>
        </a:bodyPr>
        <a:lstStyle/>
        <a:p>
          <a:r>
            <a:rPr lang="de-AT" sz="1200">
              <a:latin typeface="Arial" pitchFamily="34" charset="0"/>
              <a:cs typeface="Arial" pitchFamily="34" charset="0"/>
            </a:rPr>
            <a:t>L</a:t>
          </a:r>
          <a:r>
            <a:rPr lang="de-AT" sz="1200" baseline="-25000">
              <a:latin typeface="Arial" pitchFamily="34" charset="0"/>
              <a:cs typeface="Arial" pitchFamily="34" charset="0"/>
            </a:rPr>
            <a:t>P</a:t>
          </a:r>
          <a:r>
            <a:rPr lang="de-AT" sz="1200">
              <a:latin typeface="Arial" pitchFamily="34" charset="0"/>
              <a:cs typeface="Arial" pitchFamily="34" charset="0"/>
            </a:rPr>
            <a:t> = L</a:t>
          </a:r>
          <a:r>
            <a:rPr lang="de-AT" sz="1200" baseline="-25000">
              <a:latin typeface="Arial" pitchFamily="34" charset="0"/>
              <a:cs typeface="Arial" pitchFamily="34" charset="0"/>
            </a:rPr>
            <a:t>W</a:t>
          </a:r>
          <a:r>
            <a:rPr lang="de-AT" sz="1200">
              <a:latin typeface="Arial" pitchFamily="34" charset="0"/>
              <a:cs typeface="Arial" pitchFamily="34" charset="0"/>
            </a:rPr>
            <a:t> + 10lg ( </a:t>
          </a:r>
          <a:r>
            <a:rPr lang="de-AT" sz="1200" u="none">
              <a:latin typeface="Arial" pitchFamily="34" charset="0"/>
              <a:cs typeface="Arial" pitchFamily="34" charset="0"/>
            </a:rPr>
            <a:t>Q / 4 * </a:t>
          </a:r>
          <a:r>
            <a:rPr lang="de-AT" sz="1200" u="none">
              <a:latin typeface="Symbol" pitchFamily="18" charset="2"/>
              <a:cs typeface="Arial" pitchFamily="34" charset="0"/>
            </a:rPr>
            <a:t>P * </a:t>
          </a:r>
          <a:r>
            <a:rPr lang="de-AT" sz="1200" u="none">
              <a:latin typeface="Arial" pitchFamily="34" charset="0"/>
              <a:cs typeface="Arial" pitchFamily="34" charset="0"/>
            </a:rPr>
            <a:t>r</a:t>
          </a:r>
          <a:r>
            <a:rPr lang="de-AT" sz="1200" u="none" baseline="-25000">
              <a:latin typeface="Arial" pitchFamily="34" charset="0"/>
              <a:cs typeface="Arial" pitchFamily="34" charset="0"/>
            </a:rPr>
            <a:t>H</a:t>
          </a:r>
          <a:r>
            <a:rPr lang="de-AT" sz="1200" u="none">
              <a:latin typeface="Arial" pitchFamily="34" charset="0"/>
              <a:cs typeface="Arial" pitchFamily="34" charset="0"/>
            </a:rPr>
            <a:t>² + 4 / A </a:t>
          </a:r>
          <a:r>
            <a:rPr lang="de-AT" sz="1200"/>
            <a:t>)</a:t>
          </a:r>
        </a:p>
      </xdr:txBody>
    </xdr:sp>
    <xdr:clientData/>
  </xdr:oneCellAnchor>
  <xdr:twoCellAnchor editAs="oneCell">
    <xdr:from>
      <xdr:col>0</xdr:col>
      <xdr:colOff>0</xdr:colOff>
      <xdr:row>0</xdr:row>
      <xdr:rowOff>22412</xdr:rowOff>
    </xdr:from>
    <xdr:to>
      <xdr:col>14</xdr:col>
      <xdr:colOff>61632</xdr:colOff>
      <xdr:row>0</xdr:row>
      <xdr:rowOff>622487</xdr:rowOff>
    </xdr:to>
    <xdr:pic>
      <xdr:nvPicPr>
        <xdr:cNvPr id="11" name="Grafik 6" descr="V:\Marketing\Logos, Briefköpfe,..._NEU\Aumayr GmbH\Bildunterschrift Mutationen\A4\CMYK (Druck)\Aumayr_Bildunterschrift_A4_quer_CMYK.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22412"/>
          <a:ext cx="885825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12</xdr:col>
      <xdr:colOff>923925</xdr:colOff>
      <xdr:row>0</xdr:row>
      <xdr:rowOff>85725</xdr:rowOff>
    </xdr:from>
    <xdr:to>
      <xdr:col>17</xdr:col>
      <xdr:colOff>409575</xdr:colOff>
      <xdr:row>21</xdr:row>
      <xdr:rowOff>57150</xdr:rowOff>
    </xdr:to>
    <xdr:pic>
      <xdr:nvPicPr>
        <xdr:cNvPr id="6763"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725150" y="85725"/>
          <a:ext cx="3838575"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fPrintsWithSheet="0"/>
  </xdr:twoCellAnchor>
</xdr:wsDr>
</file>

<file path=xl/drawings/drawing5.xml><?xml version="1.0" encoding="utf-8"?>
<xdr:wsDr xmlns:xdr="http://schemas.openxmlformats.org/drawingml/2006/spreadsheetDrawing" xmlns:a="http://schemas.openxmlformats.org/drawingml/2006/main">
  <xdr:twoCellAnchor editAs="oneCell">
    <xdr:from>
      <xdr:col>3</xdr:col>
      <xdr:colOff>702980</xdr:colOff>
      <xdr:row>13</xdr:row>
      <xdr:rowOff>154323</xdr:rowOff>
    </xdr:from>
    <xdr:to>
      <xdr:col>3</xdr:col>
      <xdr:colOff>1314320</xdr:colOff>
      <xdr:row>15</xdr:row>
      <xdr:rowOff>25431</xdr:rowOff>
    </xdr:to>
    <xdr:pic>
      <xdr:nvPicPr>
        <xdr:cNvPr id="2" name="Grafik 1"/>
        <xdr:cNvPicPr>
          <a:picLocks noChangeAspect="1"/>
        </xdr:cNvPicPr>
      </xdr:nvPicPr>
      <xdr:blipFill rotWithShape="1">
        <a:blip xmlns:r="http://schemas.openxmlformats.org/officeDocument/2006/relationships" r:embed="rId1"/>
        <a:srcRect l="6584" t="9589" r="3860" b="7943"/>
        <a:stretch/>
      </xdr:blipFill>
      <xdr:spPr>
        <a:xfrm>
          <a:off x="6834699" y="2333167"/>
          <a:ext cx="611340" cy="192577"/>
        </a:xfrm>
        <a:prstGeom prst="rect">
          <a:avLst/>
        </a:prstGeom>
      </xdr:spPr>
    </xdr:pic>
    <xdr:clientData/>
  </xdr:twoCellAnchor>
  <xdr:twoCellAnchor editAs="oneCell">
    <xdr:from>
      <xdr:col>3</xdr:col>
      <xdr:colOff>462304</xdr:colOff>
      <xdr:row>12</xdr:row>
      <xdr:rowOff>125016</xdr:rowOff>
    </xdr:from>
    <xdr:to>
      <xdr:col>3</xdr:col>
      <xdr:colOff>1322797</xdr:colOff>
      <xdr:row>14</xdr:row>
      <xdr:rowOff>9317</xdr:rowOff>
    </xdr:to>
    <xdr:pic>
      <xdr:nvPicPr>
        <xdr:cNvPr id="3" name="Grafik 2"/>
        <xdr:cNvPicPr>
          <a:picLocks noChangeAspect="1"/>
        </xdr:cNvPicPr>
      </xdr:nvPicPr>
      <xdr:blipFill>
        <a:blip xmlns:r="http://schemas.openxmlformats.org/officeDocument/2006/relationships" r:embed="rId2"/>
        <a:stretch>
          <a:fillRect/>
        </a:stretch>
      </xdr:blipFill>
      <xdr:spPr>
        <a:xfrm>
          <a:off x="6601847" y="2171530"/>
          <a:ext cx="860493" cy="210873"/>
        </a:xfrm>
        <a:prstGeom prst="rect">
          <a:avLst/>
        </a:prstGeom>
      </xdr:spPr>
    </xdr:pic>
    <xdr:clientData/>
  </xdr:twoCellAnchor>
  <xdr:twoCellAnchor editAs="oneCell">
    <xdr:from>
      <xdr:col>3</xdr:col>
      <xdr:colOff>1036135</xdr:colOff>
      <xdr:row>11</xdr:row>
      <xdr:rowOff>33980</xdr:rowOff>
    </xdr:from>
    <xdr:to>
      <xdr:col>3</xdr:col>
      <xdr:colOff>1310267</xdr:colOff>
      <xdr:row>11</xdr:row>
      <xdr:rowOff>130496</xdr:rowOff>
    </xdr:to>
    <xdr:pic>
      <xdr:nvPicPr>
        <xdr:cNvPr id="4" name="Grafik 3"/>
        <xdr:cNvPicPr>
          <a:picLocks noChangeAspect="1"/>
        </xdr:cNvPicPr>
      </xdr:nvPicPr>
      <xdr:blipFill rotWithShape="1">
        <a:blip xmlns:r="http://schemas.openxmlformats.org/officeDocument/2006/relationships" r:embed="rId3"/>
        <a:srcRect t="1" r="5075" b="11203"/>
        <a:stretch/>
      </xdr:blipFill>
      <xdr:spPr>
        <a:xfrm>
          <a:off x="7164659" y="1906456"/>
          <a:ext cx="274132" cy="96516"/>
        </a:xfrm>
        <a:prstGeom prst="rect">
          <a:avLst/>
        </a:prstGeom>
      </xdr:spPr>
    </xdr:pic>
    <xdr:clientData/>
  </xdr:twoCellAnchor>
  <xdr:twoCellAnchor editAs="oneCell">
    <xdr:from>
      <xdr:col>3</xdr:col>
      <xdr:colOff>1036135</xdr:colOff>
      <xdr:row>12</xdr:row>
      <xdr:rowOff>35710</xdr:rowOff>
    </xdr:from>
    <xdr:to>
      <xdr:col>3</xdr:col>
      <xdr:colOff>1324208</xdr:colOff>
      <xdr:row>12</xdr:row>
      <xdr:rowOff>151022</xdr:rowOff>
    </xdr:to>
    <xdr:pic>
      <xdr:nvPicPr>
        <xdr:cNvPr id="5" name="Grafik 4"/>
        <xdr:cNvPicPr>
          <a:picLocks noChangeAspect="1"/>
        </xdr:cNvPicPr>
      </xdr:nvPicPr>
      <xdr:blipFill>
        <a:blip xmlns:r="http://schemas.openxmlformats.org/officeDocument/2006/relationships" r:embed="rId4"/>
        <a:stretch>
          <a:fillRect/>
        </a:stretch>
      </xdr:blipFill>
      <xdr:spPr>
        <a:xfrm>
          <a:off x="7164659" y="2070808"/>
          <a:ext cx="288073" cy="115312"/>
        </a:xfrm>
        <a:prstGeom prst="rect">
          <a:avLst/>
        </a:prstGeom>
      </xdr:spPr>
    </xdr:pic>
    <xdr:clientData/>
  </xdr:twoCellAnchor>
  <xdr:twoCellAnchor editAs="oneCell">
    <xdr:from>
      <xdr:col>3</xdr:col>
      <xdr:colOff>309562</xdr:colOff>
      <xdr:row>15</xdr:row>
      <xdr:rowOff>17859</xdr:rowOff>
    </xdr:from>
    <xdr:to>
      <xdr:col>3</xdr:col>
      <xdr:colOff>1297780</xdr:colOff>
      <xdr:row>16</xdr:row>
      <xdr:rowOff>22534</xdr:rowOff>
    </xdr:to>
    <xdr:pic>
      <xdr:nvPicPr>
        <xdr:cNvPr id="6" name="Grafik 5"/>
        <xdr:cNvPicPr>
          <a:picLocks noChangeAspect="1"/>
        </xdr:cNvPicPr>
      </xdr:nvPicPr>
      <xdr:blipFill rotWithShape="1">
        <a:blip xmlns:r="http://schemas.openxmlformats.org/officeDocument/2006/relationships" r:embed="rId5"/>
        <a:srcRect t="14247" b="-1"/>
        <a:stretch/>
      </xdr:blipFill>
      <xdr:spPr>
        <a:xfrm>
          <a:off x="6441281" y="2518172"/>
          <a:ext cx="988218" cy="165409"/>
        </a:xfrm>
        <a:prstGeom prst="rect">
          <a:avLst/>
        </a:prstGeom>
      </xdr:spPr>
    </xdr:pic>
    <xdr:clientData/>
  </xdr:twoCellAnchor>
  <xdr:twoCellAnchor editAs="oneCell">
    <xdr:from>
      <xdr:col>0</xdr:col>
      <xdr:colOff>1284514</xdr:colOff>
      <xdr:row>1</xdr:row>
      <xdr:rowOff>27214</xdr:rowOff>
    </xdr:from>
    <xdr:to>
      <xdr:col>0</xdr:col>
      <xdr:colOff>2145007</xdr:colOff>
      <xdr:row>2</xdr:row>
      <xdr:rowOff>74801</xdr:rowOff>
    </xdr:to>
    <xdr:pic>
      <xdr:nvPicPr>
        <xdr:cNvPr id="7" name="Grafik 6"/>
        <xdr:cNvPicPr>
          <a:picLocks noChangeAspect="1"/>
        </xdr:cNvPicPr>
      </xdr:nvPicPr>
      <xdr:blipFill>
        <a:blip xmlns:r="http://schemas.openxmlformats.org/officeDocument/2006/relationships" r:embed="rId2"/>
        <a:stretch>
          <a:fillRect/>
        </a:stretch>
      </xdr:blipFill>
      <xdr:spPr>
        <a:xfrm>
          <a:off x="1284514" y="255814"/>
          <a:ext cx="860493" cy="210873"/>
        </a:xfrm>
        <a:prstGeom prst="rect">
          <a:avLst/>
        </a:prstGeom>
      </xdr:spPr>
    </xdr:pic>
    <xdr:clientData/>
  </xdr:twoCellAnchor>
  <xdr:twoCellAnchor editAs="oneCell">
    <xdr:from>
      <xdr:col>0</xdr:col>
      <xdr:colOff>1371600</xdr:colOff>
      <xdr:row>2</xdr:row>
      <xdr:rowOff>81643</xdr:rowOff>
    </xdr:from>
    <xdr:to>
      <xdr:col>0</xdr:col>
      <xdr:colOff>1982940</xdr:colOff>
      <xdr:row>3</xdr:row>
      <xdr:rowOff>116037</xdr:rowOff>
    </xdr:to>
    <xdr:pic>
      <xdr:nvPicPr>
        <xdr:cNvPr id="8" name="Grafik 7"/>
        <xdr:cNvPicPr>
          <a:picLocks noChangeAspect="1"/>
        </xdr:cNvPicPr>
      </xdr:nvPicPr>
      <xdr:blipFill rotWithShape="1">
        <a:blip xmlns:r="http://schemas.openxmlformats.org/officeDocument/2006/relationships" r:embed="rId1"/>
        <a:srcRect l="6584" t="9589" r="3860" b="7943"/>
        <a:stretch/>
      </xdr:blipFill>
      <xdr:spPr>
        <a:xfrm>
          <a:off x="1371600" y="473529"/>
          <a:ext cx="611340" cy="197679"/>
        </a:xfrm>
        <a:prstGeom prst="rect">
          <a:avLst/>
        </a:prstGeom>
      </xdr:spPr>
    </xdr:pic>
    <xdr:clientData/>
  </xdr:twoCellAnchor>
  <xdr:oneCellAnchor>
    <xdr:from>
      <xdr:col>3</xdr:col>
      <xdr:colOff>702980</xdr:colOff>
      <xdr:row>20</xdr:row>
      <xdr:rowOff>154323</xdr:rowOff>
    </xdr:from>
    <xdr:ext cx="611340" cy="197679"/>
    <xdr:pic>
      <xdr:nvPicPr>
        <xdr:cNvPr id="9" name="Grafik 8"/>
        <xdr:cNvPicPr>
          <a:picLocks noChangeAspect="1"/>
        </xdr:cNvPicPr>
      </xdr:nvPicPr>
      <xdr:blipFill rotWithShape="1">
        <a:blip xmlns:r="http://schemas.openxmlformats.org/officeDocument/2006/relationships" r:embed="rId1"/>
        <a:srcRect l="6584" t="9589" r="3860" b="7943"/>
        <a:stretch/>
      </xdr:blipFill>
      <xdr:spPr>
        <a:xfrm>
          <a:off x="6842523" y="2364123"/>
          <a:ext cx="611340" cy="197679"/>
        </a:xfrm>
        <a:prstGeom prst="rect">
          <a:avLst/>
        </a:prstGeom>
      </xdr:spPr>
    </xdr:pic>
    <xdr:clientData/>
  </xdr:oneCellAnchor>
  <xdr:oneCellAnchor>
    <xdr:from>
      <xdr:col>3</xdr:col>
      <xdr:colOff>462304</xdr:colOff>
      <xdr:row>19</xdr:row>
      <xdr:rowOff>125016</xdr:rowOff>
    </xdr:from>
    <xdr:ext cx="860493" cy="210873"/>
    <xdr:pic>
      <xdr:nvPicPr>
        <xdr:cNvPr id="10" name="Grafik 9"/>
        <xdr:cNvPicPr>
          <a:picLocks noChangeAspect="1"/>
        </xdr:cNvPicPr>
      </xdr:nvPicPr>
      <xdr:blipFill>
        <a:blip xmlns:r="http://schemas.openxmlformats.org/officeDocument/2006/relationships" r:embed="rId2"/>
        <a:stretch>
          <a:fillRect/>
        </a:stretch>
      </xdr:blipFill>
      <xdr:spPr>
        <a:xfrm>
          <a:off x="6601847" y="2171530"/>
          <a:ext cx="860493" cy="210873"/>
        </a:xfrm>
        <a:prstGeom prst="rect">
          <a:avLst/>
        </a:prstGeom>
      </xdr:spPr>
    </xdr:pic>
    <xdr:clientData/>
  </xdr:oneCellAnchor>
  <xdr:oneCellAnchor>
    <xdr:from>
      <xdr:col>3</xdr:col>
      <xdr:colOff>1036135</xdr:colOff>
      <xdr:row>18</xdr:row>
      <xdr:rowOff>33980</xdr:rowOff>
    </xdr:from>
    <xdr:ext cx="274132" cy="96516"/>
    <xdr:pic>
      <xdr:nvPicPr>
        <xdr:cNvPr id="11" name="Grafik 10"/>
        <xdr:cNvPicPr>
          <a:picLocks noChangeAspect="1"/>
        </xdr:cNvPicPr>
      </xdr:nvPicPr>
      <xdr:blipFill rotWithShape="1">
        <a:blip xmlns:r="http://schemas.openxmlformats.org/officeDocument/2006/relationships" r:embed="rId3"/>
        <a:srcRect t="1" r="5075" b="11203"/>
        <a:stretch/>
      </xdr:blipFill>
      <xdr:spPr>
        <a:xfrm>
          <a:off x="7175678" y="1917209"/>
          <a:ext cx="274132" cy="96516"/>
        </a:xfrm>
        <a:prstGeom prst="rect">
          <a:avLst/>
        </a:prstGeom>
      </xdr:spPr>
    </xdr:pic>
    <xdr:clientData/>
  </xdr:oneCellAnchor>
  <xdr:oneCellAnchor>
    <xdr:from>
      <xdr:col>3</xdr:col>
      <xdr:colOff>1036135</xdr:colOff>
      <xdr:row>19</xdr:row>
      <xdr:rowOff>35710</xdr:rowOff>
    </xdr:from>
    <xdr:ext cx="288073" cy="115312"/>
    <xdr:pic>
      <xdr:nvPicPr>
        <xdr:cNvPr id="12" name="Grafik 11"/>
        <xdr:cNvPicPr>
          <a:picLocks noChangeAspect="1"/>
        </xdr:cNvPicPr>
      </xdr:nvPicPr>
      <xdr:blipFill>
        <a:blip xmlns:r="http://schemas.openxmlformats.org/officeDocument/2006/relationships" r:embed="rId4"/>
        <a:stretch>
          <a:fillRect/>
        </a:stretch>
      </xdr:blipFill>
      <xdr:spPr>
        <a:xfrm>
          <a:off x="7175678" y="2082224"/>
          <a:ext cx="288073" cy="115312"/>
        </a:xfrm>
        <a:prstGeom prst="rect">
          <a:avLst/>
        </a:prstGeom>
      </xdr:spPr>
    </xdr:pic>
    <xdr:clientData/>
  </xdr:oneCellAnchor>
  <xdr:oneCellAnchor>
    <xdr:from>
      <xdr:col>3</xdr:col>
      <xdr:colOff>309562</xdr:colOff>
      <xdr:row>22</xdr:row>
      <xdr:rowOff>17859</xdr:rowOff>
    </xdr:from>
    <xdr:ext cx="988218" cy="167961"/>
    <xdr:pic>
      <xdr:nvPicPr>
        <xdr:cNvPr id="13" name="Grafik 12"/>
        <xdr:cNvPicPr>
          <a:picLocks noChangeAspect="1"/>
        </xdr:cNvPicPr>
      </xdr:nvPicPr>
      <xdr:blipFill rotWithShape="1">
        <a:blip xmlns:r="http://schemas.openxmlformats.org/officeDocument/2006/relationships" r:embed="rId5"/>
        <a:srcRect t="14247" b="-1"/>
        <a:stretch/>
      </xdr:blipFill>
      <xdr:spPr>
        <a:xfrm>
          <a:off x="6449105" y="2554230"/>
          <a:ext cx="988218" cy="167961"/>
        </a:xfrm>
        <a:prstGeom prst="rect">
          <a:avLst/>
        </a:prstGeom>
      </xdr:spPr>
    </xdr:pic>
    <xdr:clientData/>
  </xdr:oneCellAnchor>
  <xdr:oneCellAnchor>
    <xdr:from>
      <xdr:col>3</xdr:col>
      <xdr:colOff>702980</xdr:colOff>
      <xdr:row>27</xdr:row>
      <xdr:rowOff>154323</xdr:rowOff>
    </xdr:from>
    <xdr:ext cx="611340" cy="197679"/>
    <xdr:pic>
      <xdr:nvPicPr>
        <xdr:cNvPr id="14" name="Grafik 13"/>
        <xdr:cNvPicPr>
          <a:picLocks noChangeAspect="1"/>
        </xdr:cNvPicPr>
      </xdr:nvPicPr>
      <xdr:blipFill rotWithShape="1">
        <a:blip xmlns:r="http://schemas.openxmlformats.org/officeDocument/2006/relationships" r:embed="rId1"/>
        <a:srcRect l="6584" t="9589" r="3860" b="7943"/>
        <a:stretch/>
      </xdr:blipFill>
      <xdr:spPr>
        <a:xfrm>
          <a:off x="6842523" y="3507123"/>
          <a:ext cx="611340" cy="197679"/>
        </a:xfrm>
        <a:prstGeom prst="rect">
          <a:avLst/>
        </a:prstGeom>
      </xdr:spPr>
    </xdr:pic>
    <xdr:clientData/>
  </xdr:oneCellAnchor>
  <xdr:oneCellAnchor>
    <xdr:from>
      <xdr:col>3</xdr:col>
      <xdr:colOff>462304</xdr:colOff>
      <xdr:row>26</xdr:row>
      <xdr:rowOff>125016</xdr:rowOff>
    </xdr:from>
    <xdr:ext cx="860493" cy="210873"/>
    <xdr:pic>
      <xdr:nvPicPr>
        <xdr:cNvPr id="15" name="Grafik 14"/>
        <xdr:cNvPicPr>
          <a:picLocks noChangeAspect="1"/>
        </xdr:cNvPicPr>
      </xdr:nvPicPr>
      <xdr:blipFill>
        <a:blip xmlns:r="http://schemas.openxmlformats.org/officeDocument/2006/relationships" r:embed="rId2"/>
        <a:stretch>
          <a:fillRect/>
        </a:stretch>
      </xdr:blipFill>
      <xdr:spPr>
        <a:xfrm>
          <a:off x="6601847" y="3314530"/>
          <a:ext cx="860493" cy="210873"/>
        </a:xfrm>
        <a:prstGeom prst="rect">
          <a:avLst/>
        </a:prstGeom>
      </xdr:spPr>
    </xdr:pic>
    <xdr:clientData/>
  </xdr:oneCellAnchor>
  <xdr:oneCellAnchor>
    <xdr:from>
      <xdr:col>3</xdr:col>
      <xdr:colOff>1036135</xdr:colOff>
      <xdr:row>25</xdr:row>
      <xdr:rowOff>33980</xdr:rowOff>
    </xdr:from>
    <xdr:ext cx="274132" cy="96516"/>
    <xdr:pic>
      <xdr:nvPicPr>
        <xdr:cNvPr id="16" name="Grafik 15"/>
        <xdr:cNvPicPr>
          <a:picLocks noChangeAspect="1"/>
        </xdr:cNvPicPr>
      </xdr:nvPicPr>
      <xdr:blipFill rotWithShape="1">
        <a:blip xmlns:r="http://schemas.openxmlformats.org/officeDocument/2006/relationships" r:embed="rId3"/>
        <a:srcRect t="1" r="5075" b="11203"/>
        <a:stretch/>
      </xdr:blipFill>
      <xdr:spPr>
        <a:xfrm>
          <a:off x="7175678" y="3060209"/>
          <a:ext cx="274132" cy="96516"/>
        </a:xfrm>
        <a:prstGeom prst="rect">
          <a:avLst/>
        </a:prstGeom>
      </xdr:spPr>
    </xdr:pic>
    <xdr:clientData/>
  </xdr:oneCellAnchor>
  <xdr:oneCellAnchor>
    <xdr:from>
      <xdr:col>3</xdr:col>
      <xdr:colOff>1036135</xdr:colOff>
      <xdr:row>26</xdr:row>
      <xdr:rowOff>35710</xdr:rowOff>
    </xdr:from>
    <xdr:ext cx="288073" cy="115312"/>
    <xdr:pic>
      <xdr:nvPicPr>
        <xdr:cNvPr id="17" name="Grafik 16"/>
        <xdr:cNvPicPr>
          <a:picLocks noChangeAspect="1"/>
        </xdr:cNvPicPr>
      </xdr:nvPicPr>
      <xdr:blipFill>
        <a:blip xmlns:r="http://schemas.openxmlformats.org/officeDocument/2006/relationships" r:embed="rId4"/>
        <a:stretch>
          <a:fillRect/>
        </a:stretch>
      </xdr:blipFill>
      <xdr:spPr>
        <a:xfrm>
          <a:off x="7175678" y="3225224"/>
          <a:ext cx="288073" cy="115312"/>
        </a:xfrm>
        <a:prstGeom prst="rect">
          <a:avLst/>
        </a:prstGeom>
      </xdr:spPr>
    </xdr:pic>
    <xdr:clientData/>
  </xdr:oneCellAnchor>
  <xdr:oneCellAnchor>
    <xdr:from>
      <xdr:col>3</xdr:col>
      <xdr:colOff>309562</xdr:colOff>
      <xdr:row>29</xdr:row>
      <xdr:rowOff>17859</xdr:rowOff>
    </xdr:from>
    <xdr:ext cx="988218" cy="167961"/>
    <xdr:pic>
      <xdr:nvPicPr>
        <xdr:cNvPr id="18" name="Grafik 17"/>
        <xdr:cNvPicPr>
          <a:picLocks noChangeAspect="1"/>
        </xdr:cNvPicPr>
      </xdr:nvPicPr>
      <xdr:blipFill rotWithShape="1">
        <a:blip xmlns:r="http://schemas.openxmlformats.org/officeDocument/2006/relationships" r:embed="rId5"/>
        <a:srcRect t="14247" b="-1"/>
        <a:stretch/>
      </xdr:blipFill>
      <xdr:spPr>
        <a:xfrm>
          <a:off x="6449105" y="3697230"/>
          <a:ext cx="988218" cy="167961"/>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W-PASS~1\AppData\Local\Temp\MicrosoftEdgeDownloads\100d4591-b159-4f90-b367-4e12edaa07c0\dynamische_bilderanzeig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elle1"/>
    </sheetNames>
    <sheetDataSet>
      <sheetData sheetId="0">
        <row r="4">
          <cell r="E4">
            <v>6</v>
          </cell>
        </row>
      </sheetData>
    </sheetDataSet>
  </externalBook>
</externalLink>
</file>

<file path=xl/theme/theme1.xml><?xml version="1.0" encoding="utf-8"?>
<a:theme xmlns:a="http://schemas.openxmlformats.org/drawingml/2006/main" name="Larissa-Design">
  <a:themeElements>
    <a:clrScheme name="Larissa">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Larissa">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Larissa">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printerSettings" Target="../printerSettings/printerSettings7.bin"/><Relationship Id="rId1" Type="http://schemas.openxmlformats.org/officeDocument/2006/relationships/printerSettings" Target="../printerSettings/printerSettings6.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 Id="rId4"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16.bin"/><Relationship Id="rId2" Type="http://schemas.openxmlformats.org/officeDocument/2006/relationships/printerSettings" Target="../printerSettings/printerSettings15.bin"/><Relationship Id="rId1" Type="http://schemas.openxmlformats.org/officeDocument/2006/relationships/printerSettings" Target="../printerSettings/printerSettings14.bin"/><Relationship Id="rId4"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20.bin"/><Relationship Id="rId2" Type="http://schemas.openxmlformats.org/officeDocument/2006/relationships/printerSettings" Target="../printerSettings/printerSettings19.bin"/><Relationship Id="rId1" Type="http://schemas.openxmlformats.org/officeDocument/2006/relationships/printerSettings" Target="../printerSettings/printerSettings18.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23.bin"/><Relationship Id="rId2" Type="http://schemas.openxmlformats.org/officeDocument/2006/relationships/printerSettings" Target="../printerSettings/printerSettings22.bin"/><Relationship Id="rId1" Type="http://schemas.openxmlformats.org/officeDocument/2006/relationships/printerSettings" Target="../printerSettings/printerSettings21.bin"/></Relationships>
</file>

<file path=xl/worksheets/_rels/sheet12.xml.rels><?xml version="1.0" encoding="UTF-8" standalone="yes"?>
<Relationships xmlns="http://schemas.openxmlformats.org/package/2006/relationships"><Relationship Id="rId2" Type="http://schemas.openxmlformats.org/officeDocument/2006/relationships/printerSettings" Target="../printerSettings/printerSettings25.bin"/><Relationship Id="rId1" Type="http://schemas.openxmlformats.org/officeDocument/2006/relationships/printerSettings" Target="../printerSettings/printerSettings24.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Tabelle3">
    <tabColor rgb="FFFFC000"/>
    <pageSetUpPr fitToPage="1"/>
  </sheetPr>
  <dimension ref="A1:AH532"/>
  <sheetViews>
    <sheetView showGridLines="0" tabSelected="1" showWhiteSpace="0" zoomScale="85" zoomScaleNormal="85" zoomScaleSheetLayoutView="70" zoomScalePageLayoutView="70" workbookViewId="0">
      <selection activeCell="G4" sqref="G4:I4"/>
    </sheetView>
  </sheetViews>
  <sheetFormatPr baseColWidth="10" defaultColWidth="10.140625" defaultRowHeight="15" outlineLevelRow="1"/>
  <cols>
    <col min="1" max="1" width="1.140625" style="629" customWidth="1"/>
    <col min="2" max="2" width="1.85546875" style="812" customWidth="1"/>
    <col min="3" max="3" width="2.7109375" style="538" customWidth="1"/>
    <col min="4" max="4" width="1.140625" style="538" customWidth="1"/>
    <col min="5" max="12" width="13.7109375" style="654" customWidth="1"/>
    <col min="13" max="13" width="1.140625" style="654" customWidth="1"/>
    <col min="14" max="14" width="7.42578125" style="654" customWidth="1"/>
    <col min="15" max="15" width="7.42578125" style="652" customWidth="1"/>
    <col min="16" max="16" width="1.140625" style="631" customWidth="1"/>
    <col min="17" max="17" width="7.5703125" style="652" customWidth="1"/>
    <col min="18" max="18" width="2.140625" style="652" customWidth="1"/>
    <col min="19" max="19" width="11.7109375" style="777" customWidth="1"/>
    <col min="20" max="20" width="11.7109375" style="617" customWidth="1"/>
    <col min="21" max="21" width="11.7109375" style="654" customWidth="1"/>
    <col min="22" max="22" width="11.7109375" style="617" customWidth="1"/>
    <col min="23" max="23" width="11.7109375" style="654" customWidth="1"/>
    <col min="24" max="24" width="11.42578125" style="654" customWidth="1"/>
    <col min="25" max="26" width="11.7109375" style="654" customWidth="1"/>
    <col min="27" max="27" width="1.140625" style="654" customWidth="1"/>
    <col min="28" max="28" width="11.7109375" style="654" customWidth="1"/>
    <col min="29" max="29" width="1.5703125" style="654" customWidth="1"/>
    <col min="30" max="30" width="13.140625" style="654" customWidth="1"/>
    <col min="31" max="16384" width="10.140625" style="654"/>
  </cols>
  <sheetData>
    <row r="1" spans="1:30" s="422" customFormat="1" ht="52.5" customHeight="1" thickBot="1">
      <c r="A1" s="907"/>
      <c r="B1" s="908"/>
      <c r="C1" s="908"/>
      <c r="D1" s="908"/>
      <c r="E1" s="908"/>
      <c r="F1" s="908"/>
      <c r="G1" s="908"/>
      <c r="H1" s="908"/>
      <c r="I1" s="908"/>
      <c r="J1" s="908"/>
      <c r="K1" s="908"/>
      <c r="L1" s="908"/>
      <c r="M1" s="908"/>
      <c r="N1" s="908"/>
      <c r="O1" s="908"/>
      <c r="P1" s="909"/>
      <c r="Q1" s="420"/>
      <c r="R1" s="421"/>
      <c r="S1" s="913" t="s">
        <v>1058</v>
      </c>
      <c r="T1" s="913" t="s">
        <v>77</v>
      </c>
      <c r="U1" s="913" t="s">
        <v>1059</v>
      </c>
      <c r="V1" s="913" t="s">
        <v>283</v>
      </c>
    </row>
    <row r="2" spans="1:30" s="422" customFormat="1" ht="33.75" customHeight="1" thickBot="1">
      <c r="A2" s="423"/>
      <c r="B2" s="922" t="s">
        <v>128</v>
      </c>
      <c r="C2" s="923"/>
      <c r="D2" s="923"/>
      <c r="E2" s="923"/>
      <c r="F2" s="923"/>
      <c r="G2" s="923"/>
      <c r="H2" s="923"/>
      <c r="I2" s="923"/>
      <c r="J2" s="923"/>
      <c r="K2" s="923"/>
      <c r="L2" s="923"/>
      <c r="M2" s="923"/>
      <c r="N2" s="923"/>
      <c r="O2" s="924"/>
      <c r="P2" s="424"/>
      <c r="Q2" s="420"/>
      <c r="R2" s="421"/>
      <c r="S2" s="914"/>
      <c r="T2" s="914"/>
      <c r="U2" s="914"/>
      <c r="V2" s="914"/>
    </row>
    <row r="3" spans="1:30" s="422" customFormat="1" ht="12.75" customHeight="1" thickBot="1">
      <c r="A3" s="425"/>
      <c r="B3" s="800"/>
      <c r="C3" s="426"/>
      <c r="D3" s="426"/>
      <c r="E3" s="427"/>
      <c r="F3" s="427"/>
      <c r="G3" s="427"/>
      <c r="H3" s="427"/>
      <c r="I3" s="427"/>
      <c r="J3" s="427"/>
      <c r="K3" s="427"/>
      <c r="L3" s="427"/>
      <c r="M3" s="427"/>
      <c r="N3" s="427"/>
      <c r="O3" s="428"/>
      <c r="P3" s="429"/>
      <c r="Q3" s="420"/>
      <c r="R3" s="421"/>
      <c r="S3" s="794"/>
      <c r="T3" s="794"/>
      <c r="U3" s="430"/>
      <c r="V3" s="794"/>
    </row>
    <row r="4" spans="1:30" s="422" customFormat="1" ht="18" customHeight="1" thickBot="1">
      <c r="A4" s="425"/>
      <c r="B4" s="925" t="s">
        <v>1098</v>
      </c>
      <c r="C4" s="926"/>
      <c r="D4" s="926"/>
      <c r="E4" s="927"/>
      <c r="F4" s="431" t="s">
        <v>96</v>
      </c>
      <c r="G4" s="910" t="s">
        <v>1110</v>
      </c>
      <c r="H4" s="911"/>
      <c r="I4" s="912"/>
      <c r="J4" s="431" t="s">
        <v>1069</v>
      </c>
      <c r="K4" s="910" t="s">
        <v>1112</v>
      </c>
      <c r="L4" s="911"/>
      <c r="M4" s="911"/>
      <c r="N4" s="911"/>
      <c r="O4" s="912"/>
      <c r="P4" s="429"/>
      <c r="Q4" s="420"/>
      <c r="R4" s="420"/>
      <c r="S4" s="432">
        <v>50</v>
      </c>
      <c r="T4" s="433"/>
      <c r="U4" s="915">
        <v>63</v>
      </c>
      <c r="V4" s="918" t="str">
        <f>IF(ISBLANK(T4:T8),"-",(ROUND(10*LOG(10^(T4/10)+10^(T6/10)+10^(T8/10)),1)))</f>
        <v>-</v>
      </c>
      <c r="W4" s="935" t="s">
        <v>1057</v>
      </c>
    </row>
    <row r="5" spans="1:30" s="422" customFormat="1" ht="5.25" customHeight="1" thickBot="1">
      <c r="A5" s="425"/>
      <c r="B5" s="449"/>
      <c r="C5" s="434"/>
      <c r="D5" s="434"/>
      <c r="E5" s="435"/>
      <c r="F5" s="431"/>
      <c r="G5" s="436"/>
      <c r="H5" s="436"/>
      <c r="J5" s="431"/>
      <c r="N5" s="437"/>
      <c r="O5" s="438"/>
      <c r="P5" s="429"/>
      <c r="Q5" s="420"/>
      <c r="R5" s="420"/>
      <c r="S5" s="774"/>
      <c r="T5" s="775"/>
      <c r="U5" s="916"/>
      <c r="V5" s="919"/>
      <c r="W5" s="935"/>
    </row>
    <row r="6" spans="1:30" s="422" customFormat="1" ht="18" customHeight="1" thickBot="1">
      <c r="A6" s="425"/>
      <c r="B6" s="928" t="s">
        <v>210</v>
      </c>
      <c r="C6" s="929"/>
      <c r="D6" s="929"/>
      <c r="E6" s="930"/>
      <c r="F6" s="431" t="s">
        <v>94</v>
      </c>
      <c r="G6" s="910" t="s">
        <v>1111</v>
      </c>
      <c r="H6" s="911"/>
      <c r="I6" s="912"/>
      <c r="J6" s="431" t="s">
        <v>93</v>
      </c>
      <c r="K6" s="910" t="s">
        <v>1113</v>
      </c>
      <c r="L6" s="911"/>
      <c r="M6" s="911"/>
      <c r="N6" s="911"/>
      <c r="O6" s="912"/>
      <c r="P6" s="429"/>
      <c r="Q6" s="763"/>
      <c r="R6" s="440"/>
      <c r="S6" s="441">
        <v>63</v>
      </c>
      <c r="T6" s="433"/>
      <c r="U6" s="916"/>
      <c r="V6" s="919"/>
      <c r="W6" s="935"/>
      <c r="X6" s="847"/>
    </row>
    <row r="7" spans="1:30" s="422" customFormat="1" ht="5.25" customHeight="1" thickBot="1">
      <c r="A7" s="425"/>
      <c r="B7" s="449"/>
      <c r="C7" s="434"/>
      <c r="D7" s="434"/>
      <c r="E7" s="442"/>
      <c r="F7" s="436"/>
      <c r="J7" s="443"/>
      <c r="K7" s="444"/>
      <c r="L7" s="445"/>
      <c r="M7" s="445"/>
      <c r="N7" s="445"/>
      <c r="O7" s="428"/>
      <c r="P7" s="429"/>
      <c r="Q7" s="439"/>
      <c r="R7" s="439"/>
      <c r="S7" s="774"/>
      <c r="T7" s="775"/>
      <c r="U7" s="916"/>
      <c r="V7" s="919"/>
      <c r="W7" s="935"/>
    </row>
    <row r="8" spans="1:30" s="422" customFormat="1" ht="18" customHeight="1" thickBot="1">
      <c r="A8" s="447"/>
      <c r="B8" s="906" t="s">
        <v>108</v>
      </c>
      <c r="C8" s="906"/>
      <c r="D8" s="448"/>
      <c r="E8" s="449" t="s">
        <v>88</v>
      </c>
      <c r="F8" s="450"/>
      <c r="G8" s="451">
        <v>1000</v>
      </c>
      <c r="H8" s="853"/>
      <c r="J8" s="421"/>
      <c r="K8" s="452"/>
      <c r="L8" s="921"/>
      <c r="M8" s="921"/>
      <c r="N8" s="921"/>
      <c r="O8" s="921"/>
      <c r="P8" s="429"/>
      <c r="Q8" s="439"/>
      <c r="R8" s="453"/>
      <c r="S8" s="432">
        <v>80</v>
      </c>
      <c r="T8" s="433"/>
      <c r="U8" s="917"/>
      <c r="V8" s="920"/>
      <c r="W8" s="935"/>
    </row>
    <row r="9" spans="1:30" s="422" customFormat="1" ht="5.25" customHeight="1" thickBot="1">
      <c r="A9" s="425"/>
      <c r="B9" s="448"/>
      <c r="C9" s="448"/>
      <c r="D9" s="448"/>
      <c r="E9" s="454"/>
      <c r="F9" s="431"/>
      <c r="G9" s="431"/>
      <c r="H9" s="854"/>
      <c r="I9" s="436"/>
      <c r="J9" s="436"/>
      <c r="K9" s="437"/>
      <c r="L9" s="437"/>
      <c r="M9" s="437"/>
      <c r="N9" s="453"/>
      <c r="O9" s="455"/>
      <c r="P9" s="429"/>
      <c r="Q9" s="420"/>
      <c r="R9" s="420"/>
      <c r="S9" s="774"/>
      <c r="T9" s="788"/>
      <c r="U9" s="792"/>
      <c r="V9" s="793"/>
      <c r="W9" s="935"/>
    </row>
    <row r="10" spans="1:30" s="422" customFormat="1" ht="18" customHeight="1" thickBot="1">
      <c r="A10" s="447"/>
      <c r="B10" s="906" t="s">
        <v>109</v>
      </c>
      <c r="C10" s="906"/>
      <c r="D10" s="448"/>
      <c r="E10" s="449" t="s">
        <v>1067</v>
      </c>
      <c r="F10" s="450"/>
      <c r="G10" s="456">
        <v>1000</v>
      </c>
      <c r="H10" s="894" t="str">
        <f>IF(G10&lt;150,"unzulässige Leitungsbreite! (min. 150 mm)","")</f>
        <v/>
      </c>
      <c r="I10" s="458"/>
      <c r="J10" s="436"/>
      <c r="K10" s="459"/>
      <c r="L10" s="445"/>
      <c r="M10" s="445"/>
      <c r="N10" s="445"/>
      <c r="O10" s="428"/>
      <c r="P10" s="429"/>
      <c r="Q10" s="439"/>
      <c r="R10" s="460"/>
      <c r="S10" s="432">
        <v>100</v>
      </c>
      <c r="T10" s="433"/>
      <c r="U10" s="915">
        <v>125</v>
      </c>
      <c r="V10" s="918" t="str">
        <f>IF(ISBLANK(T10:T14),"-",(ROUND(10*LOG(10^(T10/10)+10^(T12/10)+10^(T14/10)),1)))</f>
        <v>-</v>
      </c>
      <c r="W10" s="935"/>
    </row>
    <row r="11" spans="1:30" s="422" customFormat="1" ht="5.25" customHeight="1" thickBot="1">
      <c r="A11" s="425"/>
      <c r="B11" s="448"/>
      <c r="C11" s="448"/>
      <c r="D11" s="448"/>
      <c r="E11" s="454"/>
      <c r="F11" s="431"/>
      <c r="G11" s="431"/>
      <c r="H11" s="895"/>
      <c r="I11" s="436"/>
      <c r="J11" s="436"/>
      <c r="K11" s="437"/>
      <c r="L11" s="437"/>
      <c r="M11" s="437"/>
      <c r="N11" s="453"/>
      <c r="O11" s="455"/>
      <c r="P11" s="429"/>
      <c r="Q11" s="420"/>
      <c r="R11" s="420"/>
      <c r="S11" s="774"/>
      <c r="T11" s="775"/>
      <c r="U11" s="916"/>
      <c r="V11" s="919"/>
      <c r="W11" s="935"/>
    </row>
    <row r="12" spans="1:30" s="422" customFormat="1" ht="18" customHeight="1" thickBot="1">
      <c r="A12" s="447"/>
      <c r="B12" s="906" t="s">
        <v>110</v>
      </c>
      <c r="C12" s="906"/>
      <c r="D12" s="448"/>
      <c r="E12" s="449" t="s">
        <v>1068</v>
      </c>
      <c r="F12" s="450"/>
      <c r="G12" s="456">
        <v>1000</v>
      </c>
      <c r="H12" s="894" t="str">
        <f>IF(G12&lt;150,"unzulässige Leitungshöhe! (min. 150 mm)","")</f>
        <v/>
      </c>
      <c r="I12" s="462"/>
      <c r="J12" s="819"/>
      <c r="K12" s="463"/>
      <c r="L12" s="464"/>
      <c r="M12" s="464"/>
      <c r="N12" s="464"/>
      <c r="O12" s="465"/>
      <c r="P12" s="466"/>
      <c r="Q12" s="467"/>
      <c r="R12" s="460"/>
      <c r="S12" s="441">
        <v>125</v>
      </c>
      <c r="T12" s="433"/>
      <c r="U12" s="916"/>
      <c r="V12" s="919"/>
      <c r="W12" s="935"/>
    </row>
    <row r="13" spans="1:30" s="422" customFormat="1" ht="5.25" customHeight="1" thickBot="1">
      <c r="A13" s="425"/>
      <c r="B13" s="448"/>
      <c r="C13" s="448"/>
      <c r="D13" s="448"/>
      <c r="E13" s="454"/>
      <c r="F13" s="431"/>
      <c r="G13" s="431"/>
      <c r="H13" s="895"/>
      <c r="I13" s="436"/>
      <c r="J13" s="469"/>
      <c r="K13" s="470"/>
      <c r="L13" s="470"/>
      <c r="M13" s="470"/>
      <c r="N13" s="471"/>
      <c r="O13" s="472"/>
      <c r="P13" s="466"/>
      <c r="Q13" s="473"/>
      <c r="R13" s="420"/>
      <c r="S13" s="774"/>
      <c r="T13" s="775"/>
      <c r="U13" s="916"/>
      <c r="V13" s="919"/>
      <c r="W13" s="935"/>
    </row>
    <row r="14" spans="1:30" s="422" customFormat="1" ht="18" customHeight="1" thickBot="1">
      <c r="A14" s="447"/>
      <c r="B14" s="906" t="s">
        <v>111</v>
      </c>
      <c r="C14" s="906"/>
      <c r="D14" s="448"/>
      <c r="E14" s="449" t="s">
        <v>199</v>
      </c>
      <c r="F14" s="450"/>
      <c r="G14" s="456">
        <v>1000</v>
      </c>
      <c r="H14" s="894" t="str">
        <f>IF(G14&lt;500,"unzulässige Länge! (mind. 500 mm)","")&amp;IF(G14&gt;2500,"max. 2500 mm","")</f>
        <v/>
      </c>
      <c r="I14" s="816"/>
      <c r="K14" s="474"/>
      <c r="L14" s="474"/>
      <c r="M14" s="474"/>
      <c r="N14" s="474"/>
      <c r="O14" s="465"/>
      <c r="P14" s="466"/>
      <c r="Q14" s="465"/>
      <c r="R14" s="460"/>
      <c r="S14" s="432">
        <v>160</v>
      </c>
      <c r="T14" s="433"/>
      <c r="U14" s="917"/>
      <c r="V14" s="920"/>
      <c r="W14" s="935"/>
      <c r="AD14" s="475"/>
    </row>
    <row r="15" spans="1:30" s="422" customFormat="1" ht="5.25" customHeight="1" thickBot="1">
      <c r="A15" s="425"/>
      <c r="B15" s="906"/>
      <c r="C15" s="906"/>
      <c r="D15" s="448"/>
      <c r="E15" s="454"/>
      <c r="F15" s="431"/>
      <c r="G15" s="431"/>
      <c r="H15" s="895"/>
      <c r="I15" s="816"/>
      <c r="K15" s="470"/>
      <c r="L15" s="470"/>
      <c r="M15" s="470"/>
      <c r="N15" s="471"/>
      <c r="O15" s="472"/>
      <c r="P15" s="466"/>
      <c r="Q15" s="473"/>
      <c r="R15" s="420"/>
      <c r="S15" s="774"/>
      <c r="T15" s="788"/>
      <c r="U15" s="792"/>
      <c r="V15" s="793"/>
      <c r="W15" s="935"/>
    </row>
    <row r="16" spans="1:30" s="422" customFormat="1" ht="18" customHeight="1" thickBot="1">
      <c r="A16" s="447"/>
      <c r="B16" s="906" t="s">
        <v>112</v>
      </c>
      <c r="C16" s="906"/>
      <c r="D16" s="448"/>
      <c r="E16" s="449" t="s">
        <v>89</v>
      </c>
      <c r="F16" s="450"/>
      <c r="G16" s="781" t="s">
        <v>87</v>
      </c>
      <c r="H16" s="894" t="str">
        <f>IF(AND(G16="LDK",G18=300),"LDK 300 ist keine zulässige Konfiguration!","")</f>
        <v/>
      </c>
      <c r="I16" s="816"/>
      <c r="J16" s="815"/>
      <c r="K16" s="476"/>
      <c r="L16" s="477"/>
      <c r="M16" s="477"/>
      <c r="N16" s="477"/>
      <c r="O16" s="465"/>
      <c r="P16" s="466"/>
      <c r="Q16" s="465"/>
      <c r="R16" s="460"/>
      <c r="S16" s="432">
        <v>200</v>
      </c>
      <c r="T16" s="433"/>
      <c r="U16" s="915">
        <v>250</v>
      </c>
      <c r="V16" s="918" t="str">
        <f>IF(ISBLANK(T16:T20),"-",(ROUND(10*LOG(10^(T16/10)+10^(T18/10)+10^(T20/10)),1)))</f>
        <v>-</v>
      </c>
      <c r="W16" s="935"/>
    </row>
    <row r="17" spans="1:25" s="422" customFormat="1" ht="5.25" customHeight="1" thickBot="1">
      <c r="A17" s="425"/>
      <c r="B17" s="906"/>
      <c r="C17" s="906"/>
      <c r="D17" s="448"/>
      <c r="E17" s="454"/>
      <c r="F17" s="431"/>
      <c r="G17" s="431"/>
      <c r="H17" s="895"/>
      <c r="K17" s="437"/>
      <c r="L17" s="437"/>
      <c r="M17" s="437"/>
      <c r="N17" s="453"/>
      <c r="O17" s="455"/>
      <c r="P17" s="429"/>
      <c r="Q17" s="420"/>
      <c r="R17" s="420"/>
      <c r="S17" s="774"/>
      <c r="T17" s="775"/>
      <c r="U17" s="916"/>
      <c r="V17" s="919"/>
      <c r="W17" s="935"/>
    </row>
    <row r="18" spans="1:25" s="422" customFormat="1" ht="18" customHeight="1" thickBot="1">
      <c r="A18" s="447"/>
      <c r="B18" s="906" t="s">
        <v>113</v>
      </c>
      <c r="C18" s="906"/>
      <c r="D18" s="448"/>
      <c r="E18" s="449" t="s">
        <v>90</v>
      </c>
      <c r="F18" s="450"/>
      <c r="G18" s="782">
        <v>200</v>
      </c>
      <c r="H18" s="894" t="str">
        <f>IF(OR(G18=100,G18=200,G18=300),"","     unzulässige Eingabe! ")</f>
        <v/>
      </c>
      <c r="I18" s="519"/>
      <c r="L18" s="478"/>
      <c r="M18" s="478"/>
      <c r="N18" s="478"/>
      <c r="O18" s="428"/>
      <c r="P18" s="429"/>
      <c r="Q18" s="428"/>
      <c r="R18" s="460"/>
      <c r="S18" s="441">
        <v>250</v>
      </c>
      <c r="T18" s="433"/>
      <c r="U18" s="916"/>
      <c r="V18" s="919"/>
      <c r="W18" s="935"/>
    </row>
    <row r="19" spans="1:25" s="422" customFormat="1" ht="5.25" customHeight="1" thickBot="1">
      <c r="A19" s="425"/>
      <c r="B19" s="906"/>
      <c r="C19" s="906"/>
      <c r="D19" s="448"/>
      <c r="E19" s="454"/>
      <c r="F19" s="431"/>
      <c r="G19" s="431"/>
      <c r="H19" s="854"/>
      <c r="I19" s="436"/>
      <c r="J19" s="436"/>
      <c r="K19" s="437"/>
      <c r="L19" s="437"/>
      <c r="M19" s="437"/>
      <c r="N19" s="453"/>
      <c r="O19" s="455"/>
      <c r="P19" s="429"/>
      <c r="Q19" s="420"/>
      <c r="R19" s="420"/>
      <c r="S19" s="774"/>
      <c r="T19" s="775"/>
      <c r="U19" s="916"/>
      <c r="V19" s="919"/>
      <c r="W19" s="935"/>
    </row>
    <row r="20" spans="1:25" s="422" customFormat="1" ht="18" customHeight="1" thickBot="1">
      <c r="A20" s="447"/>
      <c r="B20" s="906" t="s">
        <v>114</v>
      </c>
      <c r="C20" s="906"/>
      <c r="D20" s="448"/>
      <c r="E20" s="449" t="s">
        <v>91</v>
      </c>
      <c r="F20" s="896" t="str">
        <f>IF(G20=ROUNDDOWN(N44,0),"","…ändern!")</f>
        <v/>
      </c>
      <c r="G20" s="456">
        <v>133</v>
      </c>
      <c r="H20" s="894" t="str">
        <f>IF(G20&lt;20,"Spaltbreite vergrößern!",IF(INT($N$44)=INT($G$20),"",""&amp;INT(($G$10-$N$39*$G$18)/$N$39)&amp;"mm ist die nächstgrößere / mögliche Spaltbreite!"))</f>
        <v/>
      </c>
      <c r="I20" s="479"/>
      <c r="J20" s="442"/>
      <c r="K20" s="442"/>
      <c r="L20" s="480"/>
      <c r="M20" s="480"/>
      <c r="N20" s="480"/>
      <c r="O20" s="428"/>
      <c r="P20" s="429"/>
      <c r="Q20" s="428"/>
      <c r="R20" s="460"/>
      <c r="S20" s="432">
        <v>315</v>
      </c>
      <c r="T20" s="433"/>
      <c r="U20" s="917"/>
      <c r="V20" s="920"/>
      <c r="W20" s="935"/>
    </row>
    <row r="21" spans="1:25" s="422" customFormat="1" ht="5.25" customHeight="1" thickBot="1">
      <c r="A21" s="447"/>
      <c r="B21" s="906"/>
      <c r="C21" s="906"/>
      <c r="D21" s="481"/>
      <c r="E21" s="435"/>
      <c r="F21" s="482"/>
      <c r="G21" s="435"/>
      <c r="I21" s="483"/>
      <c r="J21" s="880"/>
      <c r="K21" s="484"/>
      <c r="L21" s="480"/>
      <c r="M21" s="480"/>
      <c r="N21" s="480"/>
      <c r="O21" s="428"/>
      <c r="P21" s="429"/>
      <c r="Q21" s="428"/>
      <c r="R21" s="428"/>
      <c r="S21" s="774"/>
      <c r="T21" s="788"/>
      <c r="U21" s="774"/>
      <c r="V21" s="791"/>
      <c r="W21" s="935"/>
    </row>
    <row r="22" spans="1:25" s="422" customFormat="1" ht="18" customHeight="1" thickBot="1">
      <c r="A22" s="447"/>
      <c r="B22" s="906" t="s">
        <v>115</v>
      </c>
      <c r="C22" s="906"/>
      <c r="D22" s="448"/>
      <c r="E22" s="485" t="s">
        <v>97</v>
      </c>
      <c r="F22" s="486"/>
      <c r="G22" s="487"/>
      <c r="H22" s="488"/>
      <c r="I22" s="489"/>
      <c r="J22" s="442"/>
      <c r="K22" s="849"/>
      <c r="L22" s="931" t="s">
        <v>1072</v>
      </c>
      <c r="M22" s="932"/>
      <c r="N22" s="936">
        <f>IF(I48="L",'Druckverlust-2000-EN ISO 14163'!D30,'Druckverlust-2000-EN ISO 14163'!D16)</f>
        <v>0.15390900000000002</v>
      </c>
      <c r="O22" s="937"/>
      <c r="P22" s="490"/>
      <c r="Q22" s="428"/>
      <c r="R22" s="491"/>
      <c r="S22" s="432">
        <v>400</v>
      </c>
      <c r="T22" s="433"/>
      <c r="U22" s="915">
        <v>500</v>
      </c>
      <c r="V22" s="918" t="str">
        <f>IF(ISBLANK(T22:T26),"-",(ROUND(10*LOG(10^(T22/10)+10^(T24/10)+10^(T26/10)),1)))</f>
        <v>-</v>
      </c>
      <c r="W22" s="935"/>
    </row>
    <row r="23" spans="1:25" s="422" customFormat="1" ht="5.25" customHeight="1" thickBot="1">
      <c r="A23" s="447"/>
      <c r="B23" s="801"/>
      <c r="C23" s="448"/>
      <c r="D23" s="448"/>
      <c r="E23" s="485"/>
      <c r="F23" s="486"/>
      <c r="G23" s="487"/>
      <c r="H23" s="488"/>
      <c r="I23" s="492"/>
      <c r="J23" s="442"/>
      <c r="K23" s="493"/>
      <c r="L23" s="493"/>
      <c r="M23" s="493"/>
      <c r="N23" s="439"/>
      <c r="O23" s="439"/>
      <c r="P23" s="490"/>
      <c r="Q23" s="428"/>
      <c r="R23" s="428"/>
      <c r="S23" s="774"/>
      <c r="T23" s="775"/>
      <c r="U23" s="916"/>
      <c r="V23" s="919"/>
      <c r="W23" s="935"/>
    </row>
    <row r="24" spans="1:25" s="422" customFormat="1" ht="18" customHeight="1" thickBot="1">
      <c r="A24" s="447"/>
      <c r="B24" s="737"/>
      <c r="C24" s="494"/>
      <c r="D24" s="494"/>
      <c r="E24" s="485" t="s">
        <v>200</v>
      </c>
      <c r="F24" s="495"/>
      <c r="G24" s="835" t="s">
        <v>81</v>
      </c>
      <c r="H24" s="457" t="s">
        <v>1071</v>
      </c>
      <c r="I24" s="496"/>
      <c r="J24" s="485" t="s">
        <v>201</v>
      </c>
      <c r="L24" s="781" t="s">
        <v>2</v>
      </c>
      <c r="M24" s="737" t="s">
        <v>280</v>
      </c>
      <c r="P24" s="490"/>
      <c r="Q24" s="428"/>
      <c r="R24" s="491"/>
      <c r="S24" s="441">
        <v>500</v>
      </c>
      <c r="T24" s="433"/>
      <c r="U24" s="916"/>
      <c r="V24" s="919"/>
      <c r="W24" s="935"/>
    </row>
    <row r="25" spans="1:25" s="422" customFormat="1" ht="5.25" customHeight="1" thickBot="1">
      <c r="A25" s="425"/>
      <c r="B25" s="449"/>
      <c r="C25" s="434"/>
      <c r="D25" s="434"/>
      <c r="E25" s="497"/>
      <c r="F25" s="436"/>
      <c r="G25" s="431"/>
      <c r="H25" s="498"/>
      <c r="I25" s="461"/>
      <c r="J25" s="436"/>
      <c r="P25" s="429"/>
      <c r="Q25" s="428"/>
      <c r="R25" s="420"/>
      <c r="S25" s="774"/>
      <c r="T25" s="775"/>
      <c r="U25" s="916"/>
      <c r="V25" s="919"/>
      <c r="W25" s="935"/>
    </row>
    <row r="26" spans="1:25" s="422" customFormat="1" ht="18" customHeight="1" thickBot="1">
      <c r="A26" s="447"/>
      <c r="B26" s="449"/>
      <c r="C26" s="434"/>
      <c r="D26" s="434"/>
      <c r="E26" s="878" t="s">
        <v>116</v>
      </c>
      <c r="F26" s="498"/>
      <c r="G26" s="499"/>
      <c r="H26" s="498"/>
      <c r="I26" s="500"/>
      <c r="J26" s="499"/>
      <c r="K26" s="501"/>
      <c r="L26" s="502"/>
      <c r="M26" s="502"/>
      <c r="N26" s="502"/>
      <c r="P26" s="490"/>
      <c r="Q26" s="428"/>
      <c r="R26" s="491"/>
      <c r="S26" s="432">
        <v>630</v>
      </c>
      <c r="T26" s="433"/>
      <c r="U26" s="917"/>
      <c r="V26" s="920"/>
      <c r="W26" s="935"/>
    </row>
    <row r="27" spans="1:25" s="422" customFormat="1" ht="5.25" customHeight="1" thickBot="1">
      <c r="A27" s="447"/>
      <c r="B27" s="449"/>
      <c r="C27" s="434"/>
      <c r="D27" s="434"/>
      <c r="E27" s="503"/>
      <c r="F27" s="504"/>
      <c r="G27" s="505"/>
      <c r="H27" s="504"/>
      <c r="I27" s="492"/>
      <c r="J27" s="505"/>
      <c r="K27" s="506"/>
      <c r="L27" s="506"/>
      <c r="M27" s="506"/>
      <c r="N27" s="506"/>
      <c r="O27" s="506"/>
      <c r="P27" s="490"/>
      <c r="Q27" s="428"/>
      <c r="R27" s="428"/>
      <c r="S27" s="774"/>
      <c r="T27" s="788"/>
      <c r="U27" s="774"/>
      <c r="V27" s="791"/>
      <c r="W27" s="935"/>
    </row>
    <row r="28" spans="1:25" s="422" customFormat="1" ht="18" customHeight="1" thickBot="1">
      <c r="A28" s="447"/>
      <c r="B28" s="801"/>
      <c r="C28" s="448"/>
      <c r="D28" s="448"/>
      <c r="E28" s="867">
        <v>63</v>
      </c>
      <c r="F28" s="867">
        <v>125</v>
      </c>
      <c r="G28" s="867">
        <v>250</v>
      </c>
      <c r="H28" s="867">
        <v>500</v>
      </c>
      <c r="I28" s="867">
        <v>1000</v>
      </c>
      <c r="J28" s="867">
        <v>2000</v>
      </c>
      <c r="K28" s="867">
        <v>4000</v>
      </c>
      <c r="L28" s="868">
        <v>8000</v>
      </c>
      <c r="M28" s="507"/>
      <c r="N28" s="933" t="s">
        <v>78</v>
      </c>
      <c r="O28" s="934"/>
      <c r="P28" s="490"/>
      <c r="Q28" s="428"/>
      <c r="R28" s="442"/>
      <c r="S28" s="432">
        <v>800</v>
      </c>
      <c r="T28" s="433"/>
      <c r="U28" s="915">
        <v>1000</v>
      </c>
      <c r="V28" s="918" t="str">
        <f>IF(ISBLANK(T28:T32),"-",(ROUND(10*LOG(10^(T28/10)+10^(T30/10)+10^(T32/10)),1)))</f>
        <v>-</v>
      </c>
      <c r="W28" s="935"/>
      <c r="Y28" s="468"/>
    </row>
    <row r="29" spans="1:25" s="422" customFormat="1" ht="5.25" customHeight="1" thickBot="1">
      <c r="A29" s="447"/>
      <c r="B29" s="449"/>
      <c r="C29" s="448"/>
      <c r="D29" s="448"/>
      <c r="E29" s="435"/>
      <c r="F29" s="431"/>
      <c r="G29" s="431"/>
      <c r="H29" s="431"/>
      <c r="I29" s="431"/>
      <c r="J29" s="431"/>
      <c r="K29" s="431"/>
      <c r="L29" s="431"/>
      <c r="M29" s="508"/>
      <c r="N29" s="431"/>
      <c r="O29" s="431"/>
      <c r="P29" s="490"/>
      <c r="Q29" s="428"/>
      <c r="R29" s="428"/>
      <c r="S29" s="774"/>
      <c r="T29" s="775"/>
      <c r="U29" s="916"/>
      <c r="V29" s="919"/>
      <c r="W29" s="935"/>
    </row>
    <row r="30" spans="1:25" s="422" customFormat="1" ht="18" customHeight="1" thickBot="1">
      <c r="A30" s="447"/>
      <c r="B30" s="799" t="s">
        <v>1070</v>
      </c>
      <c r="C30" s="817" t="str">
        <f>IF($G$24="LW","W","P")</f>
        <v>W</v>
      </c>
      <c r="D30" s="798"/>
      <c r="E30" s="873"/>
      <c r="F30" s="876"/>
      <c r="G30" s="876"/>
      <c r="H30" s="876"/>
      <c r="I30" s="876"/>
      <c r="J30" s="876"/>
      <c r="K30" s="876"/>
      <c r="L30" s="876"/>
      <c r="M30" s="510"/>
      <c r="N30" s="719" t="str">
        <f>IF(E30="","",ROUND(10*LOG(10^(E30/10)+10^(F30/10)+10^(G30/10)+10^(H30/10)+10^(I30/10)+10^(J30/10)+10^(K30/10)+10^(L30/10)),1))</f>
        <v/>
      </c>
      <c r="O30" s="511" t="str">
        <f>IF($L$24="dB","dB","dB(A)")</f>
        <v>dB(A)</v>
      </c>
      <c r="P30" s="490"/>
      <c r="Q30" s="428"/>
      <c r="R30" s="442"/>
      <c r="S30" s="441">
        <v>1000</v>
      </c>
      <c r="T30" s="433"/>
      <c r="U30" s="916"/>
      <c r="V30" s="919"/>
      <c r="W30" s="935"/>
      <c r="Y30" s="468"/>
    </row>
    <row r="31" spans="1:25" s="422" customFormat="1" ht="5.25" customHeight="1" thickBot="1">
      <c r="A31" s="425"/>
      <c r="B31" s="802"/>
      <c r="C31" s="448"/>
      <c r="D31" s="448"/>
      <c r="E31" s="512"/>
      <c r="F31" s="513"/>
      <c r="G31" s="513"/>
      <c r="H31" s="513"/>
      <c r="I31" s="513"/>
      <c r="J31" s="513"/>
      <c r="K31" s="514"/>
      <c r="L31" s="514"/>
      <c r="M31" s="515"/>
      <c r="N31" s="449"/>
      <c r="O31" s="449"/>
      <c r="P31" s="429"/>
      <c r="Q31" s="428"/>
      <c r="R31" s="420"/>
      <c r="S31" s="774"/>
      <c r="T31" s="775"/>
      <c r="U31" s="916"/>
      <c r="V31" s="919"/>
      <c r="W31" s="935"/>
      <c r="X31" s="847"/>
    </row>
    <row r="32" spans="1:25" s="422" customFormat="1" ht="18" customHeight="1" thickBot="1">
      <c r="A32" s="447"/>
      <c r="B32" s="799" t="s">
        <v>1070</v>
      </c>
      <c r="C32" s="817" t="str">
        <f>IF($G$24="LW","W","P")</f>
        <v>W</v>
      </c>
      <c r="D32" s="448"/>
      <c r="E32" s="874" t="str">
        <f t="shared" ref="E32:L32" si="0">IF(E30="","-",IF(AND($L$24="dB")=TRUE,E30-E122,E30+E122))</f>
        <v>-</v>
      </c>
      <c r="F32" s="874" t="str">
        <f t="shared" si="0"/>
        <v>-</v>
      </c>
      <c r="G32" s="874" t="str">
        <f t="shared" si="0"/>
        <v>-</v>
      </c>
      <c r="H32" s="874" t="str">
        <f t="shared" si="0"/>
        <v>-</v>
      </c>
      <c r="I32" s="874" t="str">
        <f t="shared" si="0"/>
        <v>-</v>
      </c>
      <c r="J32" s="874" t="str">
        <f t="shared" si="0"/>
        <v>-</v>
      </c>
      <c r="K32" s="874" t="str">
        <f t="shared" si="0"/>
        <v>-</v>
      </c>
      <c r="L32" s="875" t="str">
        <f t="shared" si="0"/>
        <v>-</v>
      </c>
      <c r="M32" s="516"/>
      <c r="N32" s="720" t="str">
        <f>IF(E32="-","-",ROUND(10*LOG(10^(E32/10)+10^(F32/10)+10^(G32/10)+10^(H32/10)+10^(I32/10)+10^(J32/10)+10^(K32/10)+10^(L32/10)),1))</f>
        <v>-</v>
      </c>
      <c r="O32" s="517" t="str">
        <f>IF($O$30="dB","dB(A)","dB")</f>
        <v>dB</v>
      </c>
      <c r="P32" s="490"/>
      <c r="Q32" s="428"/>
      <c r="R32" s="442"/>
      <c r="S32" s="432">
        <v>1250</v>
      </c>
      <c r="T32" s="433"/>
      <c r="U32" s="917"/>
      <c r="V32" s="920"/>
      <c r="W32" s="935"/>
      <c r="Y32" s="468"/>
    </row>
    <row r="33" spans="1:32" s="422" customFormat="1" ht="5.25" customHeight="1" thickBot="1">
      <c r="A33" s="425"/>
      <c r="B33" s="449"/>
      <c r="C33" s="448"/>
      <c r="D33" s="448"/>
      <c r="E33" s="518"/>
      <c r="F33" s="518"/>
      <c r="G33" s="518"/>
      <c r="H33" s="518"/>
      <c r="I33" s="518"/>
      <c r="J33" s="518"/>
      <c r="K33" s="518"/>
      <c r="L33" s="518"/>
      <c r="M33" s="518"/>
      <c r="N33" s="428"/>
      <c r="O33" s="428"/>
      <c r="P33" s="490"/>
      <c r="Q33" s="428"/>
      <c r="R33" s="420"/>
      <c r="S33" s="774"/>
      <c r="T33" s="788"/>
      <c r="U33" s="774"/>
      <c r="V33" s="791"/>
      <c r="W33" s="935"/>
    </row>
    <row r="34" spans="1:32" s="422" customFormat="1" ht="18" customHeight="1" thickBot="1">
      <c r="A34" s="447"/>
      <c r="B34" s="906" t="s">
        <v>117</v>
      </c>
      <c r="C34" s="906"/>
      <c r="D34" s="448"/>
      <c r="E34" s="519" t="s">
        <v>1087</v>
      </c>
      <c r="F34" s="520"/>
      <c r="G34" s="521"/>
      <c r="H34" s="520"/>
      <c r="I34" s="520"/>
      <c r="J34" s="489" t="s">
        <v>123</v>
      </c>
      <c r="K34" s="519" t="s">
        <v>1104</v>
      </c>
      <c r="L34" s="520"/>
      <c r="M34" s="520"/>
      <c r="N34" s="428"/>
      <c r="O34" s="523"/>
      <c r="P34" s="490"/>
      <c r="Q34" s="428"/>
      <c r="R34" s="442"/>
      <c r="S34" s="432">
        <v>1600</v>
      </c>
      <c r="T34" s="433"/>
      <c r="U34" s="915">
        <v>2000</v>
      </c>
      <c r="V34" s="918" t="str">
        <f>IF(ISBLANK(T34:T38),"-",(ROUND(10*LOG(10^(T34/10)+10^(T36/10)+10^(T38/10)),1)))</f>
        <v>-</v>
      </c>
      <c r="W34" s="935"/>
      <c r="Y34" s="468"/>
    </row>
    <row r="35" spans="1:32" s="422" customFormat="1" ht="5.25" customHeight="1" thickBot="1">
      <c r="A35" s="447"/>
      <c r="B35" s="449"/>
      <c r="C35" s="448"/>
      <c r="D35" s="448"/>
      <c r="E35" s="519"/>
      <c r="F35" s="520"/>
      <c r="G35" s="521"/>
      <c r="H35" s="520"/>
      <c r="I35" s="520"/>
      <c r="J35" s="489"/>
      <c r="K35" s="522"/>
      <c r="L35" s="520"/>
      <c r="M35" s="520"/>
      <c r="N35" s="428"/>
      <c r="O35" s="523"/>
      <c r="P35" s="490"/>
      <c r="Q35" s="428"/>
      <c r="R35" s="428"/>
      <c r="S35" s="774"/>
      <c r="T35" s="775"/>
      <c r="U35" s="916"/>
      <c r="V35" s="919"/>
      <c r="W35" s="935"/>
      <c r="Y35" s="468"/>
    </row>
    <row r="36" spans="1:32" s="512" customFormat="1" ht="18" customHeight="1" thickBot="1">
      <c r="A36" s="447"/>
      <c r="B36" s="449"/>
      <c r="C36" s="448"/>
      <c r="D36" s="448"/>
      <c r="E36" s="524" t="s">
        <v>99</v>
      </c>
      <c r="F36" s="525"/>
      <c r="G36" s="796">
        <f>G10</f>
        <v>1000</v>
      </c>
      <c r="H36" s="421"/>
      <c r="I36" s="421"/>
      <c r="J36" s="422"/>
      <c r="K36" s="524" t="s">
        <v>89</v>
      </c>
      <c r="L36" s="526"/>
      <c r="M36" s="527"/>
      <c r="N36" s="942" t="str">
        <f>G16</f>
        <v>SDK</v>
      </c>
      <c r="O36" s="943"/>
      <c r="P36" s="528"/>
      <c r="Q36" s="428"/>
      <c r="R36" s="529"/>
      <c r="S36" s="441">
        <v>2000</v>
      </c>
      <c r="T36" s="433"/>
      <c r="U36" s="916"/>
      <c r="V36" s="919"/>
      <c r="W36" s="935"/>
      <c r="X36" s="847"/>
      <c r="Y36" s="468"/>
      <c r="Z36" s="422"/>
      <c r="AA36" s="422"/>
      <c r="AB36" s="422"/>
      <c r="AC36" s="422"/>
      <c r="AD36" s="422"/>
      <c r="AE36" s="422"/>
      <c r="AF36" s="422"/>
    </row>
    <row r="37" spans="1:32" s="512" customFormat="1" ht="5.25" customHeight="1" thickBot="1">
      <c r="A37" s="447"/>
      <c r="B37" s="449"/>
      <c r="C37" s="448"/>
      <c r="D37" s="448"/>
      <c r="E37" s="434"/>
      <c r="F37" s="434"/>
      <c r="G37" s="723"/>
      <c r="H37" s="434"/>
      <c r="I37" s="434"/>
      <c r="J37" s="434"/>
      <c r="P37" s="528"/>
      <c r="Q37" s="428"/>
      <c r="R37" s="428"/>
      <c r="S37" s="774"/>
      <c r="T37" s="775"/>
      <c r="U37" s="916"/>
      <c r="V37" s="919"/>
      <c r="W37" s="935"/>
      <c r="X37" s="422"/>
      <c r="Y37" s="530"/>
      <c r="Z37" s="530"/>
      <c r="AA37" s="530"/>
      <c r="AB37" s="530"/>
    </row>
    <row r="38" spans="1:32" s="422" customFormat="1" ht="18" customHeight="1" thickBot="1">
      <c r="A38" s="447"/>
      <c r="B38" s="449"/>
      <c r="C38" s="448"/>
      <c r="D38" s="448"/>
      <c r="E38" s="524" t="s">
        <v>284</v>
      </c>
      <c r="F38" s="525"/>
      <c r="G38" s="796">
        <f>G12</f>
        <v>1000</v>
      </c>
      <c r="H38" s="421"/>
      <c r="I38" s="421"/>
      <c r="K38" s="524" t="s">
        <v>1081</v>
      </c>
      <c r="L38" s="526"/>
      <c r="M38" s="527"/>
      <c r="N38" s="824">
        <f>G18</f>
        <v>200</v>
      </c>
      <c r="O38" s="825" t="s">
        <v>59</v>
      </c>
      <c r="P38" s="490"/>
      <c r="Q38" s="428"/>
      <c r="R38" s="421"/>
      <c r="S38" s="432">
        <v>2500</v>
      </c>
      <c r="T38" s="433"/>
      <c r="U38" s="917"/>
      <c r="V38" s="920"/>
      <c r="W38" s="935"/>
      <c r="Y38" s="468"/>
      <c r="Z38" s="468"/>
      <c r="AA38" s="468"/>
      <c r="AB38" s="468"/>
    </row>
    <row r="39" spans="1:32" s="422" customFormat="1" ht="5.25" customHeight="1" thickBot="1">
      <c r="A39" s="447"/>
      <c r="B39" s="449"/>
      <c r="C39" s="448"/>
      <c r="D39" s="448"/>
      <c r="E39" s="434"/>
      <c r="F39" s="434"/>
      <c r="G39" s="723"/>
      <c r="H39" s="434"/>
      <c r="I39" s="434"/>
      <c r="J39" s="434"/>
      <c r="K39" s="434"/>
      <c r="L39" s="434"/>
      <c r="M39" s="434"/>
      <c r="N39" s="834">
        <f>(INT(G10/(G18+G20)))</f>
        <v>3</v>
      </c>
      <c r="O39" s="434"/>
      <c r="P39" s="490"/>
      <c r="Q39" s="428"/>
      <c r="R39" s="428"/>
      <c r="S39" s="774"/>
      <c r="T39" s="788"/>
      <c r="U39" s="774"/>
      <c r="V39" s="791"/>
      <c r="W39" s="935"/>
      <c r="Y39" s="468"/>
      <c r="Z39" s="468"/>
      <c r="AA39" s="468"/>
      <c r="AB39" s="468"/>
    </row>
    <row r="40" spans="1:32" s="422" customFormat="1" ht="18" customHeight="1" thickBot="1">
      <c r="A40" s="447"/>
      <c r="B40" s="449"/>
      <c r="C40" s="448"/>
      <c r="D40" s="448"/>
      <c r="E40" s="524" t="str">
        <f>IF(G14="",""," Schalldämpfer - Länge:")</f>
        <v xml:space="preserve"> Schalldämpfer - Länge:</v>
      </c>
      <c r="F40" s="525"/>
      <c r="G40" s="796">
        <f>IF(G16="SDK+A",G14+N38/2,IF(G16="SDK+AA",G14+N38,G14))</f>
        <v>1000</v>
      </c>
      <c r="H40" s="531"/>
      <c r="I40" s="421"/>
      <c r="K40" s="832" t="s">
        <v>1078</v>
      </c>
      <c r="L40" s="833"/>
      <c r="M40" s="527"/>
      <c r="N40" s="852">
        <f>IF(I50="Mittelkulissen",(INT(G10/(G18+G20))),(INT(G10/(G18+G20)))-1)</f>
        <v>3</v>
      </c>
      <c r="O40" s="826" t="s">
        <v>1079</v>
      </c>
      <c r="P40" s="490"/>
      <c r="Q40" s="428"/>
      <c r="R40" s="421"/>
      <c r="S40" s="432">
        <v>3150</v>
      </c>
      <c r="T40" s="433"/>
      <c r="U40" s="915">
        <v>4000</v>
      </c>
      <c r="V40" s="918" t="str">
        <f>IF(ISBLANK(T40:T44),"-",(ROUND(10*LOG(10^(T40/10)+10^(T42/10)+10^(T44/10)),1)))</f>
        <v>-</v>
      </c>
      <c r="W40" s="935"/>
      <c r="Y40" s="468"/>
      <c r="Z40" s="468"/>
      <c r="AA40" s="468"/>
      <c r="AB40" s="468"/>
    </row>
    <row r="41" spans="1:32" s="422" customFormat="1" ht="5.25" customHeight="1" thickBot="1">
      <c r="A41" s="447"/>
      <c r="B41" s="449"/>
      <c r="C41" s="448"/>
      <c r="D41" s="448"/>
      <c r="E41" s="434"/>
      <c r="F41" s="434"/>
      <c r="G41" s="723"/>
      <c r="H41" s="434"/>
      <c r="I41" s="434"/>
      <c r="J41" s="434"/>
      <c r="K41" s="434"/>
      <c r="L41" s="434"/>
      <c r="M41" s="434"/>
      <c r="N41" s="513"/>
      <c r="O41" s="514"/>
      <c r="P41" s="490"/>
      <c r="Q41" s="428"/>
      <c r="R41" s="428"/>
      <c r="S41" s="774"/>
      <c r="T41" s="775"/>
      <c r="U41" s="916"/>
      <c r="V41" s="919"/>
      <c r="W41" s="935"/>
      <c r="X41" s="847"/>
      <c r="Y41" s="468"/>
      <c r="Z41" s="468"/>
      <c r="AA41" s="468"/>
      <c r="AB41" s="468"/>
    </row>
    <row r="42" spans="1:32" s="422" customFormat="1" ht="18" customHeight="1" thickBot="1">
      <c r="A42" s="447"/>
      <c r="B42" s="449"/>
      <c r="C42" s="448"/>
      <c r="D42" s="448"/>
      <c r="E42" s="532" t="s">
        <v>197</v>
      </c>
      <c r="F42" s="533"/>
      <c r="G42" s="725">
        <f>ROUND(G10*G12/1000000,2)</f>
        <v>1</v>
      </c>
      <c r="H42" s="421"/>
      <c r="I42" s="421"/>
      <c r="K42" s="524" t="str">
        <f>IF(G14="","","aktive Kulissenlänge:")</f>
        <v>aktive Kulissenlänge:</v>
      </c>
      <c r="L42" s="526"/>
      <c r="M42" s="527"/>
      <c r="N42" s="824">
        <f>G14</f>
        <v>1000</v>
      </c>
      <c r="O42" s="827" t="s">
        <v>59</v>
      </c>
      <c r="P42" s="490"/>
      <c r="Q42" s="428"/>
      <c r="R42" s="421"/>
      <c r="S42" s="441">
        <v>4000</v>
      </c>
      <c r="T42" s="433"/>
      <c r="U42" s="916"/>
      <c r="V42" s="919"/>
      <c r="W42" s="935"/>
      <c r="Y42" s="468"/>
      <c r="Z42" s="468"/>
      <c r="AA42" s="468"/>
      <c r="AB42" s="468"/>
    </row>
    <row r="43" spans="1:32" s="422" customFormat="1" ht="5.25" customHeight="1" thickBot="1">
      <c r="A43" s="447"/>
      <c r="B43" s="449"/>
      <c r="C43" s="448"/>
      <c r="D43" s="448"/>
      <c r="E43" s="434"/>
      <c r="F43" s="434"/>
      <c r="G43" s="723"/>
      <c r="H43" s="434"/>
      <c r="I43" s="434"/>
      <c r="J43" s="434"/>
      <c r="K43" s="434"/>
      <c r="L43" s="434"/>
      <c r="M43" s="434"/>
      <c r="N43" s="513"/>
      <c r="O43" s="514"/>
      <c r="P43" s="490"/>
      <c r="Q43" s="428"/>
      <c r="R43" s="428"/>
      <c r="S43" s="774"/>
      <c r="T43" s="775"/>
      <c r="U43" s="916"/>
      <c r="V43" s="919"/>
      <c r="W43" s="935"/>
      <c r="Y43" s="468"/>
      <c r="Z43" s="468"/>
      <c r="AA43" s="468"/>
      <c r="AB43" s="468"/>
    </row>
    <row r="44" spans="1:32" s="422" customFormat="1" ht="18" customHeight="1" thickBot="1">
      <c r="A44" s="447"/>
      <c r="B44" s="449"/>
      <c r="C44" s="448"/>
      <c r="D44" s="448"/>
      <c r="E44" s="524" t="s">
        <v>198</v>
      </c>
      <c r="F44" s="533"/>
      <c r="G44" s="726">
        <f>ROUND(G8/3600/G10/G12*1000000,2)</f>
        <v>0.28000000000000003</v>
      </c>
      <c r="H44" s="421"/>
      <c r="I44" s="534"/>
      <c r="K44" s="524" t="s">
        <v>91</v>
      </c>
      <c r="L44" s="526"/>
      <c r="M44" s="527"/>
      <c r="N44" s="824">
        <f>(G10-N39*G18)/N39</f>
        <v>133.33333333333334</v>
      </c>
      <c r="O44" s="827" t="s">
        <v>59</v>
      </c>
      <c r="P44" s="490"/>
      <c r="Q44" s="428"/>
      <c r="R44" s="535"/>
      <c r="S44" s="432">
        <v>5000</v>
      </c>
      <c r="T44" s="433"/>
      <c r="U44" s="917"/>
      <c r="V44" s="920"/>
      <c r="W44" s="935"/>
      <c r="Y44" s="468"/>
      <c r="Z44" s="468"/>
      <c r="AA44" s="468"/>
      <c r="AB44" s="468"/>
    </row>
    <row r="45" spans="1:32" s="422" customFormat="1" ht="5.25" customHeight="1" thickBot="1">
      <c r="A45" s="447"/>
      <c r="B45" s="803"/>
      <c r="G45" s="724"/>
      <c r="H45" s="421"/>
      <c r="I45" s="421"/>
      <c r="N45" s="724"/>
      <c r="O45" s="724"/>
      <c r="P45" s="490"/>
      <c r="Q45" s="428"/>
      <c r="R45" s="535"/>
      <c r="S45" s="774"/>
      <c r="T45" s="788"/>
      <c r="U45" s="789"/>
      <c r="V45" s="790"/>
      <c r="W45" s="935"/>
      <c r="Y45" s="468"/>
      <c r="Z45" s="468"/>
      <c r="AA45" s="468"/>
      <c r="AB45" s="468"/>
    </row>
    <row r="46" spans="1:32" s="422" customFormat="1" ht="18" customHeight="1" thickBot="1">
      <c r="A46" s="447"/>
      <c r="B46" s="803"/>
      <c r="E46" s="524" t="s">
        <v>107</v>
      </c>
      <c r="F46" s="533"/>
      <c r="G46" s="865">
        <f>Gewichtsber!B58</f>
        <v>65</v>
      </c>
      <c r="H46" s="864" t="s">
        <v>1094</v>
      </c>
      <c r="I46" s="782" t="s">
        <v>130</v>
      </c>
      <c r="J46" s="879" t="str">
        <f>IF(I46="ND"," (bis 630 Pa)",IF(I46="HD 1"," (bis 1600 Pa)",IF(I46="HD 2"," (bis 2500 Pa)",)))</f>
        <v xml:space="preserve"> (bis 630 Pa)</v>
      </c>
      <c r="K46" s="524" t="str">
        <f>IF(I50="Mittelkulissen","Randspalt (Spaltbreite * 0,5):","")</f>
        <v>Randspalt (Spaltbreite * 0,5):</v>
      </c>
      <c r="L46" s="526"/>
      <c r="M46" s="527"/>
      <c r="N46" s="824">
        <f>IF(K46&lt;&gt;"",N44/2,"")</f>
        <v>66.666666666666671</v>
      </c>
      <c r="O46" s="827" t="str">
        <f>IF(I50="Randkulissen","","mm")</f>
        <v>mm</v>
      </c>
      <c r="P46" s="490"/>
      <c r="Q46" s="428"/>
      <c r="R46" s="536"/>
      <c r="S46" s="432">
        <v>6300</v>
      </c>
      <c r="T46" s="433"/>
      <c r="U46" s="915">
        <v>8000</v>
      </c>
      <c r="V46" s="918" t="str">
        <f>IF(ISBLANK(T46:T50),"-",(ROUND(10*LOG(10^(T46/10)+10^(T48/10)+10^(T50/10)),1)))</f>
        <v>-</v>
      </c>
      <c r="W46" s="935"/>
      <c r="X46" s="847"/>
      <c r="Y46" s="468"/>
      <c r="Z46" s="468"/>
      <c r="AA46" s="468"/>
      <c r="AB46" s="468"/>
    </row>
    <row r="47" spans="1:32" s="422" customFormat="1" ht="5.25" customHeight="1" thickBot="1">
      <c r="A47" s="447"/>
      <c r="B47" s="449"/>
      <c r="C47" s="448"/>
      <c r="D47" s="448"/>
      <c r="E47" s="434"/>
      <c r="F47" s="434"/>
      <c r="G47" s="434"/>
      <c r="H47" s="877"/>
      <c r="I47" s="421"/>
      <c r="J47" s="881"/>
      <c r="P47" s="490"/>
      <c r="Q47" s="428"/>
      <c r="R47" s="428"/>
      <c r="S47" s="774"/>
      <c r="T47" s="775"/>
      <c r="U47" s="916"/>
      <c r="V47" s="919"/>
      <c r="W47" s="935"/>
      <c r="Y47" s="428"/>
      <c r="Z47" s="428"/>
      <c r="AA47" s="468"/>
      <c r="AB47" s="468"/>
    </row>
    <row r="48" spans="1:32" s="422" customFormat="1" ht="18" customHeight="1" thickBot="1">
      <c r="A48" s="447"/>
      <c r="B48" s="906" t="s">
        <v>118</v>
      </c>
      <c r="C48" s="906"/>
      <c r="D48" s="538"/>
      <c r="E48" s="539" t="s">
        <v>1088</v>
      </c>
      <c r="F48" s="421"/>
      <c r="G48" s="540"/>
      <c r="H48" s="864" t="s">
        <v>1095</v>
      </c>
      <c r="I48" s="884"/>
      <c r="J48" s="892" t="str">
        <f>IF(I48="","",IF(I48="L"," (ATEX/BRV/Lochblech)",IF(I48="H"," (Silikondichtspur)",IF(I48="KÜ"," (Gehäuse C+KÜ+H)",))))</f>
        <v/>
      </c>
      <c r="K48" s="524" t="s">
        <v>195</v>
      </c>
      <c r="L48" s="526"/>
      <c r="M48" s="527"/>
      <c r="N48" s="830">
        <f>ROUND(N44*N39*G12/1000000,2)</f>
        <v>0.4</v>
      </c>
      <c r="O48" s="828" t="s">
        <v>265</v>
      </c>
      <c r="P48" s="490"/>
      <c r="Q48" s="428"/>
      <c r="R48" s="536"/>
      <c r="S48" s="441">
        <v>8000</v>
      </c>
      <c r="T48" s="433"/>
      <c r="U48" s="916"/>
      <c r="V48" s="919"/>
      <c r="W48" s="935"/>
      <c r="Y48" s="468"/>
      <c r="Z48" s="468"/>
      <c r="AA48" s="468"/>
      <c r="AB48" s="468"/>
    </row>
    <row r="49" spans="1:34" s="422" customFormat="1" ht="5.25" customHeight="1" thickBot="1">
      <c r="A49" s="447"/>
      <c r="B49" s="449"/>
      <c r="C49" s="448"/>
      <c r="D49" s="448"/>
      <c r="E49" s="541"/>
      <c r="F49" s="421"/>
      <c r="G49" s="540"/>
      <c r="H49" s="450"/>
      <c r="I49" s="421"/>
      <c r="J49" s="882"/>
      <c r="N49" s="831"/>
      <c r="O49" s="829"/>
      <c r="P49" s="490"/>
      <c r="Q49" s="428"/>
      <c r="R49" s="536"/>
      <c r="S49" s="774"/>
      <c r="T49" s="775"/>
      <c r="U49" s="916"/>
      <c r="V49" s="919"/>
      <c r="W49" s="935"/>
      <c r="AA49" s="468"/>
      <c r="AB49" s="468"/>
    </row>
    <row r="50" spans="1:34" s="422" customFormat="1" ht="18" customHeight="1" thickBot="1">
      <c r="A50" s="447"/>
      <c r="B50" s="803"/>
      <c r="E50" s="863" t="str">
        <f>VLOOKUP($G$16,K97:L98,2,FALSE) &amp;" "&amp; I48&amp; " /"</f>
        <v>KSD  /</v>
      </c>
      <c r="F50" s="944" t="str">
        <f>IF(I50="Randkulissen",N38&amp;"-"&amp;(N39-1)&amp;"+R"&amp;(N38/2)&amp;"-2"&amp;-G36&amp;-G38&amp;-G40,N38&amp;-N39&amp;-G36&amp;-G38&amp;-G40)</f>
        <v>200-3-1000-1000-1000</v>
      </c>
      <c r="G50" s="945"/>
      <c r="H50" s="496" t="s">
        <v>1099</v>
      </c>
      <c r="I50" s="866" t="s">
        <v>1096</v>
      </c>
      <c r="J50" s="883"/>
      <c r="K50" s="524" t="s">
        <v>196</v>
      </c>
      <c r="L50" s="526"/>
      <c r="M50" s="527"/>
      <c r="N50" s="830">
        <f>ROUND(G8/3600/G12/N44/N39*1000000,1)</f>
        <v>0.7</v>
      </c>
      <c r="O50" s="828" t="s">
        <v>1080</v>
      </c>
      <c r="P50" s="490"/>
      <c r="Q50" s="428"/>
      <c r="R50" s="542"/>
      <c r="S50" s="432">
        <v>10000</v>
      </c>
      <c r="T50" s="433"/>
      <c r="U50" s="917"/>
      <c r="V50" s="920"/>
      <c r="W50" s="935"/>
      <c r="AA50" s="468"/>
      <c r="AB50" s="468"/>
    </row>
    <row r="51" spans="1:34" s="422" customFormat="1" ht="5.25" customHeight="1">
      <c r="A51" s="447"/>
      <c r="B51" s="449"/>
      <c r="C51" s="448"/>
      <c r="D51" s="448"/>
      <c r="E51" s="421"/>
      <c r="F51" s="442"/>
      <c r="G51" s="442"/>
      <c r="H51" s="442"/>
      <c r="I51" s="442"/>
      <c r="J51" s="442"/>
      <c r="K51" s="442"/>
      <c r="L51" s="442"/>
      <c r="M51" s="442"/>
      <c r="N51" s="428"/>
      <c r="O51" s="442"/>
      <c r="P51" s="490"/>
      <c r="Q51" s="428"/>
      <c r="R51" s="543"/>
      <c r="S51" s="428"/>
      <c r="T51" s="428"/>
      <c r="U51" s="544"/>
      <c r="V51" s="545"/>
      <c r="W51" s="544"/>
      <c r="X51" s="847"/>
      <c r="Y51" s="544"/>
      <c r="Z51" s="544"/>
      <c r="AA51" s="468"/>
      <c r="AB51" s="468"/>
    </row>
    <row r="52" spans="1:34" s="523" customFormat="1" ht="18" customHeight="1" thickBot="1">
      <c r="A52" s="447"/>
      <c r="B52" s="906" t="s">
        <v>119</v>
      </c>
      <c r="C52" s="906"/>
      <c r="D52" s="448"/>
      <c r="E52" s="449" t="s">
        <v>95</v>
      </c>
      <c r="F52" s="546"/>
      <c r="G52" s="879" t="s">
        <v>1103</v>
      </c>
      <c r="H52" s="885"/>
      <c r="I52" s="885"/>
      <c r="J52" s="885"/>
      <c r="K52" s="885"/>
      <c r="L52" s="885"/>
      <c r="M52" s="547"/>
      <c r="N52" s="547"/>
      <c r="P52" s="528"/>
      <c r="Q52" s="428"/>
      <c r="S52" s="548"/>
    </row>
    <row r="53" spans="1:34" s="550" customFormat="1" ht="18" customHeight="1" thickBot="1">
      <c r="A53" s="447"/>
      <c r="B53" s="449"/>
      <c r="C53" s="448"/>
      <c r="D53" s="448"/>
      <c r="E53" s="867">
        <v>63</v>
      </c>
      <c r="F53" s="867">
        <v>125</v>
      </c>
      <c r="G53" s="867">
        <v>250</v>
      </c>
      <c r="H53" s="867">
        <v>500</v>
      </c>
      <c r="I53" s="867">
        <v>1000</v>
      </c>
      <c r="J53" s="867">
        <v>2000</v>
      </c>
      <c r="K53" s="867">
        <v>4000</v>
      </c>
      <c r="L53" s="868">
        <v>8000</v>
      </c>
      <c r="M53" s="549"/>
      <c r="N53" s="547"/>
      <c r="O53" s="523"/>
      <c r="P53" s="528"/>
      <c r="Q53" s="428"/>
      <c r="S53" s="551" t="s">
        <v>78</v>
      </c>
      <c r="T53" s="509" t="str">
        <f>IF(T4="","-",(ROUND(10*LOG(10^(T4/10)+10^(T6/10)+10^(T8/10)+10^(T10/10)+10^(T12/10)+10^(T14/10)+10^(T16/10)+10^(T18/10)+10^(T20/10)+10^(T22/10)+10^(T24/10)+10^(T26/10)+10^(T28/10)+10^(T30/10)+10^(T32/10)+10^(T34/10)+10^(T36/10)+10^(T38/10)+10^(T40/10)+10^(T42/10)+10^(T44/10)+10^(T46/10)+10^(T48/10)+10^(T50/10)),1)))</f>
        <v>-</v>
      </c>
      <c r="V53" s="509" t="str">
        <f>IF(V4="-","-",(ROUND(10*LOG(10^(V4/10)+10^(V10/10)+10^(V16/10)+10^(V22/10)+10^(V28/10)+10^(V34/10)+10^(V40/10)+10^(V46/10)),1)))</f>
        <v>-</v>
      </c>
    </row>
    <row r="54" spans="1:34" s="422" customFormat="1" ht="5.25" customHeight="1" thickBot="1">
      <c r="A54" s="425"/>
      <c r="B54" s="449"/>
      <c r="C54" s="448"/>
      <c r="D54" s="448"/>
      <c r="F54" s="436"/>
      <c r="G54" s="436"/>
      <c r="H54" s="436"/>
      <c r="I54" s="436"/>
      <c r="J54" s="436"/>
      <c r="K54" s="437"/>
      <c r="L54" s="437"/>
      <c r="M54" s="437"/>
      <c r="N54" s="437"/>
      <c r="O54" s="437"/>
      <c r="P54" s="429"/>
      <c r="Q54" s="428"/>
      <c r="R54" s="420"/>
    </row>
    <row r="55" spans="1:34" s="553" customFormat="1" ht="18" customHeight="1" thickBot="1">
      <c r="A55" s="447"/>
      <c r="B55" s="928" t="s">
        <v>100</v>
      </c>
      <c r="C55" s="930"/>
      <c r="D55" s="448"/>
      <c r="E55" s="787">
        <f>E107</f>
        <v>1</v>
      </c>
      <c r="F55" s="787">
        <f t="shared" ref="F55:L55" si="1">F107</f>
        <v>5</v>
      </c>
      <c r="G55" s="787">
        <f t="shared" si="1"/>
        <v>19</v>
      </c>
      <c r="H55" s="787">
        <f t="shared" si="1"/>
        <v>21</v>
      </c>
      <c r="I55" s="787">
        <f t="shared" si="1"/>
        <v>28</v>
      </c>
      <c r="J55" s="787">
        <f t="shared" si="1"/>
        <v>33</v>
      </c>
      <c r="K55" s="787">
        <f t="shared" si="1"/>
        <v>20</v>
      </c>
      <c r="L55" s="836">
        <f t="shared" si="1"/>
        <v>13</v>
      </c>
      <c r="M55" s="552"/>
      <c r="N55" s="547"/>
      <c r="O55" s="523"/>
      <c r="P55" s="528"/>
      <c r="Q55" s="428"/>
    </row>
    <row r="56" spans="1:34" s="442" customFormat="1" ht="5.25" customHeight="1" thickBot="1">
      <c r="A56" s="447"/>
      <c r="B56" s="449"/>
      <c r="C56" s="448"/>
      <c r="D56" s="448"/>
      <c r="E56" s="554"/>
      <c r="F56" s="536"/>
      <c r="G56" s="554"/>
      <c r="H56" s="439"/>
      <c r="I56" s="439"/>
      <c r="J56" s="536"/>
      <c r="K56" s="536"/>
      <c r="L56" s="536"/>
      <c r="M56" s="536"/>
      <c r="N56" s="547"/>
      <c r="O56" s="555"/>
      <c r="P56" s="556"/>
      <c r="Q56" s="428"/>
      <c r="R56" s="421"/>
      <c r="T56" s="557"/>
      <c r="U56" s="554"/>
      <c r="V56" s="558"/>
      <c r="W56" s="554"/>
      <c r="AB56" s="559"/>
    </row>
    <row r="57" spans="1:34" s="442" customFormat="1" ht="18" customHeight="1" thickBot="1">
      <c r="A57" s="447"/>
      <c r="B57" s="906" t="s">
        <v>120</v>
      </c>
      <c r="C57" s="906"/>
      <c r="D57" s="448"/>
      <c r="E57" s="560" t="s">
        <v>122</v>
      </c>
      <c r="G57" s="482"/>
      <c r="H57" s="421"/>
      <c r="I57" s="421"/>
      <c r="K57" s="421"/>
      <c r="L57" s="727" t="s">
        <v>1061</v>
      </c>
      <c r="M57" s="421"/>
      <c r="N57" s="450"/>
      <c r="O57" s="482"/>
      <c r="P57" s="490"/>
      <c r="Q57" s="428"/>
      <c r="R57" s="561"/>
      <c r="S57" s="562"/>
      <c r="T57" s="563"/>
      <c r="U57" s="564"/>
      <c r="V57" s="565"/>
      <c r="W57" s="566"/>
      <c r="X57" s="562"/>
      <c r="Y57" s="562"/>
      <c r="Z57" s="562"/>
      <c r="AA57" s="562"/>
      <c r="AB57" s="567"/>
      <c r="AC57" s="568"/>
      <c r="AD57" s="553"/>
      <c r="AE57" s="553"/>
      <c r="AF57" s="553"/>
      <c r="AG57" s="553"/>
      <c r="AH57" s="553"/>
    </row>
    <row r="58" spans="1:34" s="550" customFormat="1" ht="18" customHeight="1" thickBot="1">
      <c r="A58" s="447"/>
      <c r="B58" s="449"/>
      <c r="C58" s="448"/>
      <c r="D58" s="448"/>
      <c r="E58" s="867">
        <v>63</v>
      </c>
      <c r="F58" s="867">
        <v>125</v>
      </c>
      <c r="G58" s="867">
        <v>250</v>
      </c>
      <c r="H58" s="867">
        <v>500</v>
      </c>
      <c r="I58" s="867">
        <v>1000</v>
      </c>
      <c r="J58" s="867">
        <v>2000</v>
      </c>
      <c r="K58" s="867">
        <v>4000</v>
      </c>
      <c r="L58" s="868">
        <v>8000</v>
      </c>
      <c r="M58" s="569"/>
      <c r="N58" s="933" t="s">
        <v>78</v>
      </c>
      <c r="O58" s="934"/>
      <c r="P58" s="490"/>
      <c r="Q58" s="428"/>
      <c r="R58" s="570"/>
      <c r="S58" s="571">
        <v>63</v>
      </c>
      <c r="T58" s="572">
        <v>125</v>
      </c>
      <c r="U58" s="573">
        <v>250</v>
      </c>
      <c r="V58" s="572">
        <v>500</v>
      </c>
      <c r="W58" s="573">
        <v>1000</v>
      </c>
      <c r="X58" s="573">
        <v>2000</v>
      </c>
      <c r="Y58" s="573">
        <v>4000</v>
      </c>
      <c r="Z58" s="574">
        <v>8000</v>
      </c>
      <c r="AA58" s="559"/>
      <c r="AB58" s="574" t="s">
        <v>78</v>
      </c>
      <c r="AC58" s="575"/>
      <c r="AD58" s="442"/>
      <c r="AE58" s="442"/>
      <c r="AF58" s="442"/>
      <c r="AG58" s="442"/>
      <c r="AH58" s="442"/>
    </row>
    <row r="59" spans="1:34" s="422" customFormat="1" ht="5.25" customHeight="1" thickBot="1">
      <c r="A59" s="425"/>
      <c r="B59" s="449"/>
      <c r="C59" s="448"/>
      <c r="D59" s="448"/>
      <c r="F59" s="436"/>
      <c r="G59" s="436"/>
      <c r="H59" s="436"/>
      <c r="I59" s="436"/>
      <c r="J59" s="436"/>
      <c r="K59" s="437"/>
      <c r="L59" s="437"/>
      <c r="M59" s="469"/>
      <c r="N59" s="431"/>
      <c r="O59" s="431"/>
      <c r="P59" s="490"/>
      <c r="Q59" s="428"/>
      <c r="R59" s="576"/>
      <c r="S59" s="446"/>
      <c r="T59" s="446"/>
      <c r="U59" s="442"/>
      <c r="V59" s="577"/>
      <c r="W59" s="442"/>
      <c r="X59" s="442"/>
      <c r="Y59" s="442"/>
      <c r="Z59" s="442"/>
      <c r="AA59" s="442"/>
      <c r="AB59" s="559"/>
      <c r="AC59" s="490"/>
      <c r="AD59" s="553"/>
      <c r="AE59" s="553"/>
      <c r="AF59" s="553"/>
      <c r="AG59" s="553"/>
      <c r="AH59" s="553"/>
    </row>
    <row r="60" spans="1:34" s="422" customFormat="1" ht="18" customHeight="1" thickBot="1">
      <c r="A60" s="447"/>
      <c r="B60" s="799" t="s">
        <v>1070</v>
      </c>
      <c r="C60" s="817" t="str">
        <f>IF($G$24="LW","W","P")</f>
        <v>W</v>
      </c>
      <c r="D60" s="448"/>
      <c r="E60" s="869" t="str">
        <f t="shared" ref="E60:L60" si="2">IF(E30="","-",IF(AND(E30&gt;0,E55&lt;E30)=TRUE,E30-E55,0))</f>
        <v>-</v>
      </c>
      <c r="F60" s="869" t="str">
        <f t="shared" si="2"/>
        <v>-</v>
      </c>
      <c r="G60" s="869" t="str">
        <f>IF(G30="","-",IF(AND(G30&gt;0,G55&lt;G30)=TRUE,G30-G55,0))</f>
        <v>-</v>
      </c>
      <c r="H60" s="869" t="str">
        <f t="shared" si="2"/>
        <v>-</v>
      </c>
      <c r="I60" s="869" t="str">
        <f t="shared" si="2"/>
        <v>-</v>
      </c>
      <c r="J60" s="869" t="str">
        <f t="shared" si="2"/>
        <v>-</v>
      </c>
      <c r="K60" s="869" t="str">
        <f t="shared" si="2"/>
        <v>-</v>
      </c>
      <c r="L60" s="870" t="str">
        <f t="shared" si="2"/>
        <v>-</v>
      </c>
      <c r="M60" s="578"/>
      <c r="N60" s="721" t="str">
        <f>IF(E60="-","-",ROUND(10*LOG(10^(E60/10)+10^(F60/10)+10^(G60/10)+10^(H60/10)+10^(I60/10)+10^(J60/10)+10^(K60/10)+10^(L60/10)),1))</f>
        <v>-</v>
      </c>
      <c r="O60" s="734" t="str">
        <f>IF($L$24="dB","dB","dB(A)")</f>
        <v>dB(A)</v>
      </c>
      <c r="P60" s="490"/>
      <c r="Q60" s="428"/>
      <c r="R60" s="579"/>
      <c r="S60" s="715" t="str">
        <f>$V$4</f>
        <v>-</v>
      </c>
      <c r="T60" s="716" t="str">
        <f>$V$10</f>
        <v>-</v>
      </c>
      <c r="U60" s="716" t="str">
        <f>$V$16</f>
        <v>-</v>
      </c>
      <c r="V60" s="716" t="str">
        <f>$V$22</f>
        <v>-</v>
      </c>
      <c r="W60" s="716" t="str">
        <f>$V$28</f>
        <v>-</v>
      </c>
      <c r="X60" s="716" t="str">
        <f>$V$34</f>
        <v>-</v>
      </c>
      <c r="Y60" s="716" t="str">
        <f>$V$40</f>
        <v>-</v>
      </c>
      <c r="Z60" s="717" t="str">
        <f>$V$46</f>
        <v>-</v>
      </c>
      <c r="AA60" s="442"/>
      <c r="AC60" s="490"/>
      <c r="AD60" s="442"/>
      <c r="AE60" s="442"/>
      <c r="AF60" s="442"/>
      <c r="AG60" s="442"/>
      <c r="AH60" s="442"/>
    </row>
    <row r="61" spans="1:34" s="422" customFormat="1" ht="5.25" customHeight="1" thickBot="1">
      <c r="A61" s="425"/>
      <c r="B61" s="801"/>
      <c r="C61" s="818"/>
      <c r="D61" s="448"/>
      <c r="E61" s="580"/>
      <c r="F61" s="581"/>
      <c r="G61" s="581"/>
      <c r="H61" s="581"/>
      <c r="I61" s="581"/>
      <c r="J61" s="581"/>
      <c r="K61" s="582"/>
      <c r="L61" s="582"/>
      <c r="M61" s="583"/>
      <c r="N61" s="728"/>
      <c r="O61" s="728"/>
      <c r="P61" s="429"/>
      <c r="Q61" s="428"/>
      <c r="R61" s="576"/>
      <c r="S61" s="446"/>
      <c r="T61" s="446"/>
      <c r="U61" s="442"/>
      <c r="V61" s="584"/>
      <c r="W61" s="442"/>
      <c r="X61" s="442"/>
      <c r="Y61" s="442"/>
      <c r="Z61" s="442"/>
      <c r="AA61" s="442"/>
      <c r="AB61" s="442"/>
      <c r="AC61" s="490"/>
      <c r="AD61" s="553"/>
      <c r="AE61" s="553"/>
      <c r="AF61" s="553"/>
      <c r="AG61" s="553"/>
      <c r="AH61" s="553"/>
    </row>
    <row r="62" spans="1:34" s="422" customFormat="1" ht="18" customHeight="1" thickBot="1">
      <c r="A62" s="447"/>
      <c r="B62" s="799" t="s">
        <v>1070</v>
      </c>
      <c r="C62" s="817" t="str">
        <f>IF($G$24="LW","W","P")</f>
        <v>W</v>
      </c>
      <c r="D62" s="448"/>
      <c r="E62" s="871" t="str">
        <f t="shared" ref="E62:L62" si="3">IF(E32="-","-",IF(AND(E32&gt;0,E55&lt;E32)=TRUE,E32-E55,0))</f>
        <v>-</v>
      </c>
      <c r="F62" s="871" t="str">
        <f t="shared" si="3"/>
        <v>-</v>
      </c>
      <c r="G62" s="871" t="str">
        <f t="shared" si="3"/>
        <v>-</v>
      </c>
      <c r="H62" s="871" t="str">
        <f t="shared" si="3"/>
        <v>-</v>
      </c>
      <c r="I62" s="871" t="str">
        <f t="shared" si="3"/>
        <v>-</v>
      </c>
      <c r="J62" s="871" t="str">
        <f t="shared" si="3"/>
        <v>-</v>
      </c>
      <c r="K62" s="871" t="str">
        <f t="shared" si="3"/>
        <v>-</v>
      </c>
      <c r="L62" s="872" t="str">
        <f t="shared" si="3"/>
        <v>-</v>
      </c>
      <c r="M62" s="585"/>
      <c r="N62" s="722" t="str">
        <f>IF(E62="-","-",ROUND(10*LOG(10^(E62/10)+10^(F62/10)+10^(G62/10)+10^(H62/10)+10^(I62/10)+10^(J62/10)+10^(K62/10)+10^(L62/10)),1))</f>
        <v>-</v>
      </c>
      <c r="O62" s="735" t="str">
        <f>IF($O$30="dB","dB(A)","dB")</f>
        <v>dB</v>
      </c>
      <c r="P62" s="490"/>
      <c r="Q62" s="428"/>
      <c r="R62" s="579"/>
      <c r="AB62" s="586" t="str">
        <f>IF(S60="-","-",ROUND(10*LOG(10^(S60/10)+10^(T60/10)+10^(U60/10)+10^(V60/10)+10^(W60/10)+10^(X60/10)+10^(Y60/10)+10^(Z60/10)),1))</f>
        <v>-</v>
      </c>
      <c r="AC62" s="587"/>
      <c r="AD62" s="442"/>
      <c r="AE62" s="442"/>
      <c r="AF62" s="442"/>
      <c r="AG62" s="442"/>
      <c r="AH62" s="442"/>
    </row>
    <row r="63" spans="1:34" s="442" customFormat="1" ht="5.25" customHeight="1" thickBot="1">
      <c r="A63" s="447"/>
      <c r="B63" s="449"/>
      <c r="C63" s="448"/>
      <c r="D63" s="448"/>
      <c r="E63" s="554"/>
      <c r="F63" s="554"/>
      <c r="G63" s="554"/>
      <c r="H63" s="554"/>
      <c r="I63" s="554"/>
      <c r="J63" s="554"/>
      <c r="K63" s="554"/>
      <c r="L63" s="554"/>
      <c r="M63" s="554"/>
      <c r="N63" s="520"/>
      <c r="O63" s="523"/>
      <c r="P63" s="490"/>
      <c r="Q63" s="428"/>
      <c r="R63" s="588"/>
      <c r="S63" s="776"/>
      <c r="T63" s="589"/>
      <c r="U63" s="590"/>
      <c r="V63" s="589"/>
      <c r="W63" s="591"/>
      <c r="X63" s="592"/>
      <c r="Y63" s="592"/>
      <c r="Z63" s="592"/>
      <c r="AA63" s="592"/>
      <c r="AB63" s="592"/>
      <c r="AC63" s="593"/>
      <c r="AD63" s="553"/>
      <c r="AE63" s="553"/>
      <c r="AF63" s="553"/>
      <c r="AG63" s="553"/>
      <c r="AH63" s="553"/>
    </row>
    <row r="64" spans="1:34" s="442" customFormat="1" ht="18" customHeight="1" thickBot="1">
      <c r="A64" s="447"/>
      <c r="B64" s="906" t="s">
        <v>121</v>
      </c>
      <c r="C64" s="906"/>
      <c r="D64" s="448"/>
      <c r="E64" s="560" t="s">
        <v>92</v>
      </c>
      <c r="G64" s="482"/>
      <c r="K64" s="421"/>
      <c r="L64" s="727" t="s">
        <v>285</v>
      </c>
      <c r="M64" s="421"/>
      <c r="N64" s="523"/>
      <c r="O64" s="523"/>
      <c r="P64" s="490"/>
      <c r="Q64" s="428"/>
      <c r="S64" s="777"/>
      <c r="T64" s="594"/>
      <c r="U64" s="595"/>
      <c r="V64" s="594"/>
      <c r="W64" s="439"/>
    </row>
    <row r="65" spans="1:34" s="550" customFormat="1" ht="18" customHeight="1" thickBot="1">
      <c r="A65" s="447"/>
      <c r="B65" s="449"/>
      <c r="C65" s="448"/>
      <c r="D65" s="448"/>
      <c r="E65" s="867">
        <v>63</v>
      </c>
      <c r="F65" s="867">
        <v>125</v>
      </c>
      <c r="G65" s="867">
        <v>250</v>
      </c>
      <c r="H65" s="867">
        <v>500</v>
      </c>
      <c r="I65" s="867">
        <v>1000</v>
      </c>
      <c r="J65" s="867">
        <v>2000</v>
      </c>
      <c r="K65" s="867">
        <v>4000</v>
      </c>
      <c r="L65" s="868">
        <v>8000</v>
      </c>
      <c r="M65" s="507"/>
      <c r="N65" s="933" t="s">
        <v>78</v>
      </c>
      <c r="O65" s="934"/>
      <c r="P65" s="490"/>
      <c r="Q65" s="428"/>
      <c r="S65" s="795"/>
      <c r="T65" s="795"/>
      <c r="U65" s="595"/>
      <c r="V65" s="594"/>
      <c r="W65" s="439"/>
      <c r="X65" s="442"/>
      <c r="Y65" s="442"/>
      <c r="Z65" s="442"/>
      <c r="AA65" s="442"/>
      <c r="AB65" s="442"/>
      <c r="AD65" s="553"/>
      <c r="AE65" s="553"/>
      <c r="AF65" s="553"/>
      <c r="AG65" s="553"/>
      <c r="AH65" s="553"/>
    </row>
    <row r="66" spans="1:34" s="422" customFormat="1" ht="5.25" customHeight="1" thickBot="1">
      <c r="A66" s="425"/>
      <c r="B66" s="449"/>
      <c r="C66" s="448"/>
      <c r="D66" s="448"/>
      <c r="F66" s="436"/>
      <c r="G66" s="436"/>
      <c r="H66" s="436"/>
      <c r="I66" s="436"/>
      <c r="J66" s="436"/>
      <c r="K66" s="437"/>
      <c r="L66" s="437"/>
      <c r="M66" s="469"/>
      <c r="N66" s="513"/>
      <c r="O66" s="513"/>
      <c r="P66" s="429"/>
      <c r="Q66" s="428"/>
      <c r="R66" s="420"/>
      <c r="T66" s="446"/>
      <c r="V66" s="584"/>
      <c r="AD66" s="442"/>
      <c r="AE66" s="442"/>
      <c r="AF66" s="442"/>
      <c r="AG66" s="442"/>
      <c r="AH66" s="442"/>
    </row>
    <row r="67" spans="1:34" s="422" customFormat="1" ht="18" customHeight="1" thickBot="1">
      <c r="A67" s="447"/>
      <c r="B67" s="799" t="s">
        <v>1070</v>
      </c>
      <c r="C67" s="817" t="str">
        <f>IF($G$24="LW","W","P")</f>
        <v>W</v>
      </c>
      <c r="D67" s="448"/>
      <c r="E67" s="869">
        <f>E158</f>
        <v>3.8000000000000007</v>
      </c>
      <c r="F67" s="869">
        <f t="shared" ref="F67:L67" si="4">F158</f>
        <v>9.8999999999999986</v>
      </c>
      <c r="G67" s="869">
        <f t="shared" si="4"/>
        <v>13.4</v>
      </c>
      <c r="H67" s="869">
        <f t="shared" si="4"/>
        <v>15.8</v>
      </c>
      <c r="I67" s="869">
        <f t="shared" si="4"/>
        <v>15</v>
      </c>
      <c r="J67" s="869">
        <f t="shared" si="4"/>
        <v>13.2</v>
      </c>
      <c r="K67" s="869">
        <f t="shared" si="4"/>
        <v>10</v>
      </c>
      <c r="L67" s="870">
        <f t="shared" si="4"/>
        <v>4.9000000000000004</v>
      </c>
      <c r="M67" s="578"/>
      <c r="N67" s="721">
        <f>IF(E67="","",ROUND(10*LOG(10^(E67/10)+10^(F67/10)+10^(G67/10)+10^(H67/10)+10^(I67/10)+10^(J67/10)+10^(K67/10)+10^(L67/10)),1))</f>
        <v>21.4</v>
      </c>
      <c r="O67" s="734" t="str">
        <f>IF($L$24="dB","dB","dB(A)")</f>
        <v>dB(A)</v>
      </c>
      <c r="P67" s="490"/>
      <c r="Q67" s="428"/>
      <c r="R67" s="442"/>
      <c r="S67" s="653"/>
      <c r="T67" s="653"/>
      <c r="U67" s="653"/>
      <c r="V67" s="654"/>
      <c r="W67" s="654"/>
      <c r="X67" s="654"/>
      <c r="Y67" s="654"/>
      <c r="Z67" s="654"/>
      <c r="AA67" s="654"/>
      <c r="AB67" s="654"/>
      <c r="AC67" s="662"/>
      <c r="AD67" s="553"/>
      <c r="AE67" s="553"/>
      <c r="AF67" s="553"/>
      <c r="AG67" s="553"/>
      <c r="AH67" s="553"/>
    </row>
    <row r="68" spans="1:34" s="422" customFormat="1" ht="5.25" customHeight="1" thickBot="1">
      <c r="A68" s="425"/>
      <c r="B68" s="801"/>
      <c r="C68" s="818"/>
      <c r="D68" s="448"/>
      <c r="E68" s="580"/>
      <c r="F68" s="580"/>
      <c r="G68" s="580"/>
      <c r="H68" s="580"/>
      <c r="I68" s="580"/>
      <c r="J68" s="580"/>
      <c r="K68" s="580"/>
      <c r="L68" s="580"/>
      <c r="M68" s="583"/>
      <c r="N68" s="728"/>
      <c r="O68" s="728"/>
      <c r="P68" s="429"/>
      <c r="Q68" s="428"/>
      <c r="R68" s="420"/>
      <c r="AB68" s="664"/>
      <c r="AC68" s="662"/>
      <c r="AD68" s="442"/>
      <c r="AE68" s="442"/>
      <c r="AF68" s="442"/>
      <c r="AG68" s="442"/>
      <c r="AH68" s="442"/>
    </row>
    <row r="69" spans="1:34" s="422" customFormat="1" ht="18" customHeight="1" thickBot="1">
      <c r="A69" s="447"/>
      <c r="B69" s="799" t="s">
        <v>1070</v>
      </c>
      <c r="C69" s="817" t="str">
        <f>IF($G$24="LW","W","P")</f>
        <v>W</v>
      </c>
      <c r="D69" s="448"/>
      <c r="E69" s="871">
        <f>IF($L$24="dB",E67-E148,E67+E148)</f>
        <v>29.900000000000002</v>
      </c>
      <c r="F69" s="871">
        <f t="shared" ref="F69:L69" si="5">IF($L$24="dB",F67-F148,F67+F148)</f>
        <v>25.9</v>
      </c>
      <c r="G69" s="871">
        <f t="shared" si="5"/>
        <v>22</v>
      </c>
      <c r="H69" s="871">
        <f t="shared" si="5"/>
        <v>19</v>
      </c>
      <c r="I69" s="871">
        <f t="shared" si="5"/>
        <v>15</v>
      </c>
      <c r="J69" s="871">
        <f t="shared" si="5"/>
        <v>12</v>
      </c>
      <c r="K69" s="871">
        <f t="shared" si="5"/>
        <v>9</v>
      </c>
      <c r="L69" s="872">
        <f t="shared" si="5"/>
        <v>6</v>
      </c>
      <c r="M69" s="585"/>
      <c r="N69" s="722">
        <f>IF(E69="","",ROUND(10*LOG(10^(E69/10)+10^(F69/10)+10^(G69/10)+10^(H69/10)+10^(I69/10)+10^(J69/10)+10^(K69/10)+10^(L69/10)),1))</f>
        <v>32.200000000000003</v>
      </c>
      <c r="O69" s="735" t="str">
        <f>IF($O$30="dB","dB(A)","dB")</f>
        <v>dB</v>
      </c>
      <c r="P69" s="490"/>
      <c r="Q69" s="428"/>
      <c r="R69" s="442"/>
      <c r="AB69" s="666"/>
      <c r="AC69" s="661"/>
      <c r="AD69" s="553"/>
      <c r="AE69" s="553"/>
      <c r="AF69" s="553"/>
      <c r="AG69" s="553"/>
      <c r="AH69" s="553"/>
    </row>
    <row r="70" spans="1:34" s="442" customFormat="1" ht="5.25" customHeight="1">
      <c r="A70" s="447"/>
      <c r="B70" s="449"/>
      <c r="C70" s="818"/>
      <c r="D70" s="448"/>
      <c r="E70" s="736"/>
      <c r="F70" s="736"/>
      <c r="G70" s="736"/>
      <c r="H70" s="736"/>
      <c r="I70" s="736"/>
      <c r="J70" s="736"/>
      <c r="K70" s="736"/>
      <c r="L70" s="736"/>
      <c r="M70" s="596"/>
      <c r="N70" s="729"/>
      <c r="O70" s="523"/>
      <c r="P70" s="490"/>
      <c r="Q70" s="428"/>
      <c r="R70" s="421"/>
      <c r="S70" s="777"/>
      <c r="T70" s="594"/>
      <c r="U70" s="595"/>
      <c r="V70" s="594"/>
      <c r="W70" s="439"/>
    </row>
    <row r="71" spans="1:34" s="442" customFormat="1" ht="18" customHeight="1" thickBot="1">
      <c r="A71" s="447"/>
      <c r="B71" s="906" t="s">
        <v>124</v>
      </c>
      <c r="C71" s="906"/>
      <c r="D71" s="448"/>
      <c r="E71" s="522" t="str">
        <f>IF(G24="LW","Schallleistungspegel:","Schalldruckpegel:")</f>
        <v>Schallleistungspegel:</v>
      </c>
      <c r="F71" s="554"/>
      <c r="G71" s="597"/>
      <c r="H71" s="598"/>
      <c r="K71" s="599"/>
      <c r="L71" s="486" t="s">
        <v>1082</v>
      </c>
      <c r="M71" s="598"/>
      <c r="N71" s="730"/>
      <c r="O71" s="523"/>
      <c r="P71" s="490"/>
      <c r="Q71" s="428"/>
      <c r="S71" s="777"/>
      <c r="T71" s="594"/>
      <c r="U71" s="595"/>
      <c r="V71" s="594"/>
      <c r="W71" s="439"/>
    </row>
    <row r="72" spans="1:34" s="550" customFormat="1" ht="18" customHeight="1" thickBot="1">
      <c r="A72" s="447"/>
      <c r="B72" s="449"/>
      <c r="C72" s="818"/>
      <c r="D72" s="448"/>
      <c r="E72" s="867">
        <v>63</v>
      </c>
      <c r="F72" s="867">
        <v>125</v>
      </c>
      <c r="G72" s="867">
        <v>250</v>
      </c>
      <c r="H72" s="867">
        <v>500</v>
      </c>
      <c r="I72" s="867">
        <v>1000</v>
      </c>
      <c r="J72" s="867">
        <v>2000</v>
      </c>
      <c r="K72" s="867">
        <v>4000</v>
      </c>
      <c r="L72" s="868">
        <v>8000</v>
      </c>
      <c r="M72" s="507"/>
      <c r="N72" s="933" t="s">
        <v>78</v>
      </c>
      <c r="O72" s="934"/>
      <c r="P72" s="490"/>
      <c r="Q72" s="428"/>
      <c r="S72" s="777"/>
      <c r="T72" s="594"/>
      <c r="U72" s="595"/>
      <c r="V72" s="594"/>
      <c r="W72" s="439"/>
      <c r="X72" s="442"/>
      <c r="Y72" s="442"/>
      <c r="Z72" s="442"/>
      <c r="AA72" s="442"/>
      <c r="AB72" s="442"/>
    </row>
    <row r="73" spans="1:34" s="422" customFormat="1" ht="5.25" customHeight="1" thickBot="1">
      <c r="A73" s="425"/>
      <c r="B73" s="449"/>
      <c r="C73" s="818"/>
      <c r="D73" s="448"/>
      <c r="F73" s="436"/>
      <c r="G73" s="436"/>
      <c r="H73" s="436"/>
      <c r="I73" s="436"/>
      <c r="J73" s="436"/>
      <c r="K73" s="437"/>
      <c r="L73" s="437"/>
      <c r="M73" s="469"/>
      <c r="N73" s="513"/>
      <c r="O73" s="513"/>
      <c r="P73" s="429"/>
      <c r="Q73" s="428"/>
      <c r="R73" s="420"/>
      <c r="S73" s="446"/>
      <c r="T73" s="446"/>
      <c r="V73" s="584"/>
    </row>
    <row r="74" spans="1:34" s="422" customFormat="1" ht="18" customHeight="1" thickBot="1">
      <c r="A74" s="447"/>
      <c r="B74" s="799" t="s">
        <v>1070</v>
      </c>
      <c r="C74" s="817" t="str">
        <f>IF($G$24="LW","W","P")</f>
        <v>W</v>
      </c>
      <c r="D74" s="448"/>
      <c r="E74" s="869" t="str">
        <f>IF(E30=0,"-",IF(E60="-",E67,IF(E67=0,E60,IF(AND(E67=0,E60=0),0,10*LOG(10^(E60/10)+10^(E67/10))))))</f>
        <v>-</v>
      </c>
      <c r="F74" s="869" t="str">
        <f t="shared" ref="F74:L74" si="6">IF(F30=0,"-",IF(F60="",F67,IF(F67=0,F60,IF(AND(F67=0,F60=0),0,10*LOG(10^(F60/10)+10^(F67/10))))))</f>
        <v>-</v>
      </c>
      <c r="G74" s="869" t="str">
        <f t="shared" si="6"/>
        <v>-</v>
      </c>
      <c r="H74" s="869" t="str">
        <f t="shared" si="6"/>
        <v>-</v>
      </c>
      <c r="I74" s="869" t="str">
        <f t="shared" si="6"/>
        <v>-</v>
      </c>
      <c r="J74" s="869" t="str">
        <f t="shared" si="6"/>
        <v>-</v>
      </c>
      <c r="K74" s="869" t="str">
        <f t="shared" si="6"/>
        <v>-</v>
      </c>
      <c r="L74" s="870" t="str">
        <f t="shared" si="6"/>
        <v>-</v>
      </c>
      <c r="M74" s="578"/>
      <c r="N74" s="721" t="str">
        <f>IF(E74="-","-",ROUND(10*LOG(10^(E74/10)+10^(F74/10)+10^(G74/10)+10^(H74/10)+10^(I74/10)+10^(J74/10)+10^(K74/10)+10^(L74/10)),1))</f>
        <v>-</v>
      </c>
      <c r="O74" s="734" t="str">
        <f>IF($L$24="dB","dB","dB(A)")</f>
        <v>dB(A)</v>
      </c>
      <c r="P74" s="490"/>
      <c r="Q74" s="428"/>
      <c r="R74" s="442"/>
      <c r="S74" s="777"/>
      <c r="T74" s="594"/>
      <c r="U74" s="595"/>
      <c r="V74" s="594"/>
      <c r="W74" s="439"/>
      <c r="X74" s="442"/>
      <c r="Y74" s="442"/>
      <c r="Z74" s="442"/>
      <c r="AA74" s="442"/>
      <c r="AB74" s="442"/>
    </row>
    <row r="75" spans="1:34" s="422" customFormat="1" ht="5.25" customHeight="1" thickBot="1">
      <c r="A75" s="425"/>
      <c r="B75" s="801"/>
      <c r="C75" s="818"/>
      <c r="D75" s="448"/>
      <c r="E75" s="580"/>
      <c r="F75" s="581"/>
      <c r="G75" s="581"/>
      <c r="H75" s="581"/>
      <c r="I75" s="581"/>
      <c r="J75" s="581"/>
      <c r="K75" s="582"/>
      <c r="L75" s="582"/>
      <c r="M75" s="583"/>
      <c r="N75" s="728"/>
      <c r="O75" s="728"/>
      <c r="P75" s="429"/>
      <c r="Q75" s="428"/>
      <c r="R75" s="420"/>
      <c r="S75" s="446"/>
      <c r="T75" s="446"/>
      <c r="V75" s="584"/>
    </row>
    <row r="76" spans="1:34" s="422" customFormat="1" ht="18" customHeight="1" thickBot="1">
      <c r="A76" s="447"/>
      <c r="B76" s="799" t="s">
        <v>1070</v>
      </c>
      <c r="C76" s="817" t="str">
        <f>IF($G$24="LW","W","P")</f>
        <v>W</v>
      </c>
      <c r="D76" s="448"/>
      <c r="E76" s="871" t="str">
        <f t="shared" ref="E76:L76" si="7">IF(E74="-","-",IF(AND($L$24="dB")=TRUE,E74-E122,E74+E122))</f>
        <v>-</v>
      </c>
      <c r="F76" s="871" t="str">
        <f t="shared" si="7"/>
        <v>-</v>
      </c>
      <c r="G76" s="871" t="str">
        <f t="shared" si="7"/>
        <v>-</v>
      </c>
      <c r="H76" s="871" t="str">
        <f t="shared" si="7"/>
        <v>-</v>
      </c>
      <c r="I76" s="871" t="str">
        <f t="shared" si="7"/>
        <v>-</v>
      </c>
      <c r="J76" s="871" t="str">
        <f t="shared" si="7"/>
        <v>-</v>
      </c>
      <c r="K76" s="871" t="str">
        <f t="shared" si="7"/>
        <v>-</v>
      </c>
      <c r="L76" s="872" t="str">
        <f t="shared" si="7"/>
        <v>-</v>
      </c>
      <c r="M76" s="585"/>
      <c r="N76" s="722" t="str">
        <f>IF(E76="-","-",ROUND(10*LOG(10^(E76/10)+10^(F76/10)+10^(G76/10)+10^(H76/10)+10^(I76/10)+10^(J76/10)+10^(K76/10)+10^(L76/10)),1))</f>
        <v>-</v>
      </c>
      <c r="O76" s="735" t="str">
        <f>IF($O$30="dB","dB(A)","dB")</f>
        <v>dB</v>
      </c>
      <c r="P76" s="490"/>
      <c r="Q76" s="428"/>
      <c r="R76" s="442"/>
      <c r="S76" s="777"/>
      <c r="T76" s="594"/>
      <c r="U76" s="595"/>
      <c r="V76" s="594"/>
      <c r="W76" s="439"/>
      <c r="X76" s="442"/>
      <c r="Y76" s="442"/>
      <c r="Z76" s="442"/>
      <c r="AA76" s="442"/>
      <c r="AB76" s="442"/>
    </row>
    <row r="77" spans="1:34" s="603" customFormat="1" ht="5.25" customHeight="1">
      <c r="A77" s="447"/>
      <c r="B77" s="805"/>
      <c r="C77" s="448"/>
      <c r="D77" s="448"/>
      <c r="E77" s="596"/>
      <c r="F77" s="596"/>
      <c r="G77" s="596"/>
      <c r="H77" s="596"/>
      <c r="I77" s="596"/>
      <c r="J77" s="596"/>
      <c r="K77" s="596"/>
      <c r="L77" s="596"/>
      <c r="M77" s="596"/>
      <c r="N77" s="731"/>
      <c r="O77" s="732"/>
      <c r="P77" s="602"/>
      <c r="Q77" s="428"/>
      <c r="S77" s="604"/>
      <c r="T77" s="605"/>
      <c r="U77" s="606"/>
      <c r="V77" s="605"/>
      <c r="W77" s="607"/>
    </row>
    <row r="78" spans="1:34" s="442" customFormat="1" ht="18" customHeight="1" thickBot="1">
      <c r="A78" s="447"/>
      <c r="B78" s="906" t="s">
        <v>125</v>
      </c>
      <c r="C78" s="906"/>
      <c r="D78" s="448"/>
      <c r="E78" s="522" t="str">
        <f>IF($C$81="","","Schalldruckpegel:")</f>
        <v/>
      </c>
      <c r="F78" s="554"/>
      <c r="G78" s="597"/>
      <c r="H78" s="598"/>
      <c r="K78" s="599"/>
      <c r="L78" s="843" t="str">
        <f>IF($C$81="P","('informativ' - Schalldruckpegel am Schalldämpferaustritt, wobei S = Schalldämpferquerschnitt)","")</f>
        <v/>
      </c>
      <c r="M78" s="598"/>
      <c r="N78" s="730"/>
      <c r="O78" s="523"/>
      <c r="P78" s="490"/>
      <c r="Q78" s="428"/>
      <c r="S78" s="777"/>
      <c r="T78" s="594"/>
      <c r="U78" s="595"/>
      <c r="V78" s="594"/>
      <c r="W78" s="439"/>
    </row>
    <row r="79" spans="1:34" s="550" customFormat="1" ht="18" customHeight="1" thickBot="1">
      <c r="A79" s="447"/>
      <c r="B79" s="449"/>
      <c r="C79" s="448"/>
      <c r="D79" s="448"/>
      <c r="E79" s="867">
        <v>63</v>
      </c>
      <c r="F79" s="867">
        <v>125</v>
      </c>
      <c r="G79" s="867">
        <v>250</v>
      </c>
      <c r="H79" s="867">
        <v>500</v>
      </c>
      <c r="I79" s="867">
        <v>1000</v>
      </c>
      <c r="J79" s="867">
        <v>2000</v>
      </c>
      <c r="K79" s="867">
        <v>4000</v>
      </c>
      <c r="L79" s="868" t="s">
        <v>1100</v>
      </c>
      <c r="M79" s="507"/>
      <c r="N79" s="933" t="s">
        <v>78</v>
      </c>
      <c r="O79" s="934"/>
      <c r="P79" s="490"/>
      <c r="Q79" s="428"/>
      <c r="R79" s="442"/>
      <c r="S79" s="777"/>
      <c r="T79" s="594"/>
      <c r="U79" s="595"/>
      <c r="V79" s="594"/>
      <c r="W79" s="439"/>
      <c r="X79" s="442"/>
      <c r="Y79" s="442"/>
      <c r="Z79" s="442"/>
      <c r="AA79" s="442"/>
      <c r="AB79" s="442"/>
    </row>
    <row r="80" spans="1:34" s="422" customFormat="1" ht="5.25" customHeight="1" thickBot="1">
      <c r="A80" s="425"/>
      <c r="B80" s="449"/>
      <c r="C80" s="448"/>
      <c r="D80" s="448"/>
      <c r="F80" s="436"/>
      <c r="G80" s="436"/>
      <c r="H80" s="436"/>
      <c r="I80" s="436"/>
      <c r="J80" s="436"/>
      <c r="K80" s="437"/>
      <c r="L80" s="437"/>
      <c r="M80" s="469"/>
      <c r="N80" s="513"/>
      <c r="O80" s="513"/>
      <c r="P80" s="429"/>
      <c r="Q80" s="428"/>
      <c r="R80" s="442"/>
      <c r="S80" s="777"/>
      <c r="T80" s="446"/>
      <c r="V80" s="584"/>
    </row>
    <row r="81" spans="1:28" s="422" customFormat="1" ht="18" customHeight="1" thickBot="1">
      <c r="A81" s="447"/>
      <c r="B81" s="844" t="str">
        <f>IF($E$81="-","","L")</f>
        <v/>
      </c>
      <c r="C81" s="846" t="str">
        <f>IF($E$81="-","","p")</f>
        <v/>
      </c>
      <c r="D81" s="448"/>
      <c r="E81" s="869" t="str">
        <f>IF(E74="-","-",IF($C$74="w",(E74-(10*LOG($G$42))),"-"))</f>
        <v>-</v>
      </c>
      <c r="F81" s="869" t="str">
        <f t="shared" ref="F81:L81" si="8">IF(F74="-","-",IF($C$74="w",(F74-(10*LOG($G$42))),"-"))</f>
        <v>-</v>
      </c>
      <c r="G81" s="869" t="str">
        <f t="shared" si="8"/>
        <v>-</v>
      </c>
      <c r="H81" s="869" t="str">
        <f t="shared" si="8"/>
        <v>-</v>
      </c>
      <c r="I81" s="869" t="str">
        <f t="shared" si="8"/>
        <v>-</v>
      </c>
      <c r="J81" s="869" t="str">
        <f t="shared" si="8"/>
        <v>-</v>
      </c>
      <c r="K81" s="869" t="str">
        <f t="shared" si="8"/>
        <v>-</v>
      </c>
      <c r="L81" s="870" t="str">
        <f t="shared" si="8"/>
        <v>-</v>
      </c>
      <c r="M81" s="578"/>
      <c r="N81" s="721" t="str">
        <f>IF(E81="-","-",ROUND(10*LOG(10^(E81/10)+10^(F81/10)+10^(G81/10)+10^(H81/10)+10^(I81/10)+10^(J81/10)+10^(K81/10)+10^(L81/10)),1))</f>
        <v>-</v>
      </c>
      <c r="O81" s="734" t="str">
        <f>IF($L$24="dB","dB","dB(A)")</f>
        <v>dB(A)</v>
      </c>
      <c r="P81" s="490"/>
      <c r="Q81" s="428"/>
      <c r="R81" s="442"/>
      <c r="S81" s="777"/>
      <c r="T81" s="594"/>
      <c r="U81" s="595"/>
      <c r="V81" s="594"/>
      <c r="W81" s="439"/>
      <c r="X81" s="442"/>
      <c r="Y81" s="442"/>
      <c r="Z81" s="442"/>
      <c r="AA81" s="442"/>
      <c r="AB81" s="442"/>
    </row>
    <row r="82" spans="1:28" s="422" customFormat="1" ht="5.25" customHeight="1" thickBot="1">
      <c r="A82" s="425"/>
      <c r="B82" s="845"/>
      <c r="C82" s="845"/>
      <c r="D82" s="448"/>
      <c r="E82" s="608"/>
      <c r="F82" s="609"/>
      <c r="G82" s="609"/>
      <c r="H82" s="609"/>
      <c r="I82" s="609"/>
      <c r="J82" s="609"/>
      <c r="K82" s="610"/>
      <c r="L82" s="610"/>
      <c r="M82" s="611"/>
      <c r="N82" s="733"/>
      <c r="O82" s="733"/>
      <c r="P82" s="429"/>
      <c r="Q82" s="428"/>
      <c r="R82" s="442"/>
      <c r="S82" s="777"/>
      <c r="T82" s="446"/>
      <c r="V82" s="584"/>
    </row>
    <row r="83" spans="1:28" s="422" customFormat="1" ht="18" customHeight="1" thickBot="1">
      <c r="A83" s="447"/>
      <c r="B83" s="844" t="str">
        <f>IF($E$83="-","","L")</f>
        <v/>
      </c>
      <c r="C83" s="846" t="str">
        <f>IF($E$83="-","","p")</f>
        <v/>
      </c>
      <c r="D83" s="448"/>
      <c r="E83" s="869" t="str">
        <f>IF(E76="-","-",IF($C$76="w",(E76-(10*LOG($G$42))),"-"))</f>
        <v>-</v>
      </c>
      <c r="F83" s="869" t="str">
        <f t="shared" ref="F83:L83" si="9">IF(F76="-","-",IF($C$76="w",(F76-(10*LOG($G$42))),"-"))</f>
        <v>-</v>
      </c>
      <c r="G83" s="869" t="str">
        <f t="shared" si="9"/>
        <v>-</v>
      </c>
      <c r="H83" s="869" t="str">
        <f t="shared" si="9"/>
        <v>-</v>
      </c>
      <c r="I83" s="869" t="str">
        <f t="shared" si="9"/>
        <v>-</v>
      </c>
      <c r="J83" s="869" t="str">
        <f t="shared" si="9"/>
        <v>-</v>
      </c>
      <c r="K83" s="869" t="str">
        <f t="shared" si="9"/>
        <v>-</v>
      </c>
      <c r="L83" s="870" t="str">
        <f t="shared" si="9"/>
        <v>-</v>
      </c>
      <c r="M83" s="585"/>
      <c r="N83" s="722" t="str">
        <f>IF(E83="-","-",ROUND(10*LOG(10^(E83/10)+10^(F83/10)+10^(G83/10)+10^(H83/10)+10^(I83/10)+10^(J83/10)+10^(K83/10)+10^(L83/10)),1))</f>
        <v>-</v>
      </c>
      <c r="O83" s="735" t="str">
        <f>IF($O$30="dB","dB(A)","dB")</f>
        <v>dB</v>
      </c>
      <c r="P83" s="490"/>
      <c r="Q83" s="428"/>
      <c r="R83" s="442"/>
      <c r="S83" s="777"/>
      <c r="T83" s="594"/>
      <c r="U83" s="595"/>
      <c r="V83" s="594"/>
      <c r="W83" s="439"/>
      <c r="X83" s="442"/>
      <c r="Y83" s="442"/>
      <c r="Z83" s="442"/>
      <c r="AA83" s="442"/>
      <c r="AB83" s="442"/>
    </row>
    <row r="84" spans="1:28" s="603" customFormat="1" ht="5.25" customHeight="1">
      <c r="A84" s="447"/>
      <c r="B84" s="805"/>
      <c r="C84" s="448"/>
      <c r="D84" s="448"/>
      <c r="E84" s="612"/>
      <c r="F84" s="612"/>
      <c r="G84" s="612"/>
      <c r="H84" s="596"/>
      <c r="I84" s="596"/>
      <c r="J84" s="596"/>
      <c r="K84" s="596"/>
      <c r="L84" s="596"/>
      <c r="M84" s="596"/>
      <c r="N84" s="600"/>
      <c r="O84" s="601"/>
      <c r="P84" s="602"/>
      <c r="Q84" s="428"/>
      <c r="R84" s="442"/>
      <c r="S84" s="777"/>
      <c r="T84" s="605"/>
      <c r="U84" s="606"/>
      <c r="V84" s="605"/>
      <c r="W84" s="607"/>
    </row>
    <row r="85" spans="1:28" s="613" customFormat="1" ht="15" customHeight="1">
      <c r="A85" s="447"/>
      <c r="B85" s="806"/>
      <c r="C85" s="614"/>
      <c r="D85" s="614"/>
      <c r="E85" s="614"/>
      <c r="F85" s="614"/>
      <c r="G85" s="614"/>
      <c r="H85" s="614"/>
      <c r="I85" s="614"/>
      <c r="J85" s="614"/>
      <c r="K85" s="614"/>
      <c r="L85" s="614"/>
      <c r="M85" s="614"/>
      <c r="N85" s="614"/>
      <c r="O85" s="615" t="s">
        <v>1107</v>
      </c>
      <c r="P85" s="616"/>
      <c r="Q85" s="428"/>
      <c r="R85" s="442"/>
      <c r="S85" s="777"/>
      <c r="T85" s="617"/>
      <c r="U85" s="618"/>
      <c r="V85" s="617"/>
      <c r="W85" s="618"/>
    </row>
    <row r="86" spans="1:28" s="613" customFormat="1" ht="15" customHeight="1">
      <c r="A86" s="619"/>
      <c r="B86" s="939" t="s">
        <v>1060</v>
      </c>
      <c r="C86" s="939"/>
      <c r="D86" s="939"/>
      <c r="E86" s="939"/>
      <c r="F86" s="939"/>
      <c r="G86" s="939"/>
      <c r="H86" s="939"/>
      <c r="I86" s="939"/>
      <c r="J86" s="939"/>
      <c r="K86" s="939"/>
      <c r="L86" s="939"/>
      <c r="M86" s="718"/>
      <c r="N86" s="718"/>
      <c r="O86" s="718"/>
      <c r="P86" s="616"/>
      <c r="S86" s="777"/>
      <c r="T86" s="617"/>
      <c r="U86" s="618"/>
      <c r="V86" s="617"/>
      <c r="W86" s="618"/>
    </row>
    <row r="87" spans="1:28" s="613" customFormat="1" ht="21.75" customHeight="1">
      <c r="A87" s="619"/>
      <c r="B87" s="939"/>
      <c r="C87" s="939"/>
      <c r="D87" s="939"/>
      <c r="E87" s="939"/>
      <c r="F87" s="939"/>
      <c r="G87" s="939"/>
      <c r="H87" s="939"/>
      <c r="I87" s="939"/>
      <c r="J87" s="939"/>
      <c r="K87" s="939"/>
      <c r="L87" s="939"/>
      <c r="M87" s="718"/>
      <c r="N87" s="940" t="s">
        <v>1114</v>
      </c>
      <c r="O87" s="941"/>
      <c r="P87" s="616"/>
      <c r="S87" s="777"/>
      <c r="T87" s="617"/>
      <c r="U87" s="618"/>
      <c r="V87" s="617"/>
      <c r="W87" s="618"/>
    </row>
    <row r="88" spans="1:28" s="613" customFormat="1" ht="36.75" customHeight="1">
      <c r="A88" s="619"/>
      <c r="B88" s="797"/>
      <c r="C88" s="718"/>
      <c r="D88" s="718"/>
      <c r="E88" s="718"/>
      <c r="F88" s="718"/>
      <c r="G88" s="718"/>
      <c r="H88" s="718"/>
      <c r="I88" s="718"/>
      <c r="J88" s="718"/>
      <c r="K88" s="718"/>
      <c r="L88" s="718"/>
      <c r="M88" s="718"/>
      <c r="N88" s="718"/>
      <c r="O88" s="718"/>
      <c r="P88" s="616"/>
      <c r="Q88" s="620"/>
      <c r="S88" s="777"/>
      <c r="T88" s="617"/>
      <c r="U88" s="618"/>
      <c r="V88" s="617"/>
      <c r="W88" s="618"/>
    </row>
    <row r="89" spans="1:28" s="613" customFormat="1" ht="4.5" customHeight="1" thickBot="1">
      <c r="A89" s="621"/>
      <c r="B89" s="807"/>
      <c r="C89" s="622"/>
      <c r="D89" s="622"/>
      <c r="E89" s="623"/>
      <c r="F89" s="623"/>
      <c r="G89" s="623"/>
      <c r="H89" s="624"/>
      <c r="I89" s="625"/>
      <c r="J89" s="626"/>
      <c r="K89" s="626"/>
      <c r="L89" s="625"/>
      <c r="M89" s="625"/>
      <c r="N89" s="625"/>
      <c r="O89" s="627"/>
      <c r="P89" s="628"/>
      <c r="S89" s="777"/>
      <c r="T89" s="617"/>
      <c r="U89" s="618"/>
      <c r="V89" s="617"/>
      <c r="W89" s="618"/>
    </row>
    <row r="90" spans="1:28" s="613" customFormat="1">
      <c r="A90" s="629"/>
      <c r="B90" s="804"/>
      <c r="C90" s="537"/>
      <c r="D90" s="537"/>
      <c r="E90" s="630"/>
      <c r="F90" s="630"/>
      <c r="G90" s="630"/>
      <c r="S90" s="777"/>
      <c r="T90" s="617"/>
      <c r="U90" s="618"/>
      <c r="V90" s="617"/>
      <c r="W90" s="631"/>
    </row>
    <row r="91" spans="1:28" s="635" customFormat="1">
      <c r="A91" s="632"/>
      <c r="B91" s="808"/>
      <c r="C91" s="633"/>
      <c r="D91" s="633"/>
      <c r="E91" s="634"/>
      <c r="S91" s="778"/>
      <c r="T91" s="636"/>
      <c r="U91" s="637"/>
      <c r="V91" s="636"/>
      <c r="W91" s="637"/>
      <c r="X91" s="638"/>
      <c r="Y91" s="638"/>
      <c r="Z91" s="638"/>
      <c r="AA91" s="638"/>
      <c r="AB91" s="638"/>
    </row>
    <row r="92" spans="1:28" s="635" customFormat="1" ht="12.75">
      <c r="B92" s="650"/>
      <c r="U92" s="637"/>
      <c r="W92" s="637"/>
      <c r="X92" s="638"/>
      <c r="Y92" s="638"/>
      <c r="Z92" s="638"/>
      <c r="AA92" s="638"/>
      <c r="AB92" s="638"/>
    </row>
    <row r="93" spans="1:28" s="635" customFormat="1" ht="12.75">
      <c r="B93" s="650"/>
      <c r="S93" s="778"/>
      <c r="T93" s="636"/>
      <c r="U93" s="639"/>
      <c r="V93" s="636"/>
      <c r="W93" s="639"/>
      <c r="X93" s="640"/>
      <c r="Y93" s="640"/>
      <c r="Z93" s="640"/>
      <c r="AA93" s="640"/>
      <c r="AB93" s="640"/>
    </row>
    <row r="94" spans="1:28" s="635" customFormat="1" ht="12.75">
      <c r="B94" s="650"/>
      <c r="S94" s="778"/>
      <c r="T94" s="636"/>
      <c r="V94" s="636"/>
      <c r="W94" s="640"/>
      <c r="X94" s="641"/>
      <c r="Y94" s="641"/>
      <c r="Z94" s="641"/>
      <c r="AA94" s="641"/>
      <c r="AB94" s="641"/>
    </row>
    <row r="95" spans="1:28" s="635" customFormat="1" ht="12.75" hidden="1" customHeight="1" outlineLevel="1">
      <c r="B95" s="650"/>
      <c r="Q95" s="642"/>
      <c r="R95" s="634"/>
      <c r="S95" s="778"/>
      <c r="T95" s="636"/>
      <c r="V95" s="636"/>
    </row>
    <row r="96" spans="1:28" s="635" customFormat="1" ht="13.5" hidden="1" customHeight="1" outlineLevel="1" thickBot="1">
      <c r="B96" s="650"/>
      <c r="Q96" s="642"/>
      <c r="R96" s="634"/>
      <c r="S96" s="778"/>
      <c r="T96" s="636"/>
      <c r="V96" s="636"/>
    </row>
    <row r="97" spans="1:28" s="613" customFormat="1" ht="15.75" hidden="1" customHeight="1" outlineLevel="1">
      <c r="A97" s="635"/>
      <c r="B97" s="809"/>
      <c r="C97" s="643"/>
      <c r="D97" s="643"/>
      <c r="E97" s="644" t="s">
        <v>87</v>
      </c>
      <c r="F97" s="644">
        <v>100</v>
      </c>
      <c r="G97" s="644" t="s">
        <v>213</v>
      </c>
      <c r="H97" s="644" t="s">
        <v>1</v>
      </c>
      <c r="I97" s="644" t="s">
        <v>1096</v>
      </c>
      <c r="J97" s="645"/>
      <c r="K97" s="646" t="s">
        <v>87</v>
      </c>
      <c r="L97" s="646" t="s">
        <v>1092</v>
      </c>
      <c r="M97" s="645"/>
      <c r="N97" s="645"/>
      <c r="O97" s="647" t="s">
        <v>130</v>
      </c>
      <c r="P97" s="635"/>
      <c r="R97" s="648"/>
      <c r="S97" s="779"/>
      <c r="T97" s="649"/>
      <c r="V97" s="649"/>
    </row>
    <row r="98" spans="1:28" ht="15.75" hidden="1" customHeight="1" outlineLevel="1">
      <c r="A98" s="635"/>
      <c r="B98" s="810"/>
      <c r="C98" s="633"/>
      <c r="D98" s="633"/>
      <c r="E98" s="493" t="s">
        <v>1083</v>
      </c>
      <c r="F98" s="493">
        <v>200</v>
      </c>
      <c r="G98" s="493" t="s">
        <v>81</v>
      </c>
      <c r="H98" s="493" t="s">
        <v>2</v>
      </c>
      <c r="I98" s="493" t="s">
        <v>1097</v>
      </c>
      <c r="J98" s="613"/>
      <c r="K98" s="493" t="s">
        <v>1083</v>
      </c>
      <c r="L98" s="650" t="s">
        <v>1093</v>
      </c>
      <c r="M98" s="613"/>
      <c r="N98" s="613"/>
      <c r="O98" s="651" t="s">
        <v>189</v>
      </c>
      <c r="P98" s="635"/>
      <c r="R98" s="653"/>
    </row>
    <row r="99" spans="1:28" ht="15" hidden="1" customHeight="1" outlineLevel="1">
      <c r="A99" s="635"/>
      <c r="B99" s="810"/>
      <c r="C99" s="633"/>
      <c r="D99" s="633"/>
      <c r="E99" s="650"/>
      <c r="F99" s="493">
        <v>300</v>
      </c>
      <c r="G99" s="493"/>
      <c r="H99" s="493"/>
      <c r="I99" s="493"/>
      <c r="J99" s="493"/>
      <c r="K99" s="650"/>
      <c r="M99" s="613"/>
      <c r="N99" s="613"/>
      <c r="O99" s="651" t="s">
        <v>190</v>
      </c>
      <c r="P99" s="635"/>
      <c r="R99" s="653"/>
    </row>
    <row r="100" spans="1:28" ht="15" hidden="1" customHeight="1" outlineLevel="1">
      <c r="A100" s="635"/>
      <c r="B100" s="810"/>
      <c r="C100" s="633"/>
      <c r="D100" s="633"/>
      <c r="E100" s="650" t="s">
        <v>1070</v>
      </c>
      <c r="F100" s="493"/>
      <c r="G100" s="493"/>
      <c r="H100" s="493"/>
      <c r="I100" s="493"/>
      <c r="J100" s="493"/>
      <c r="K100" s="650"/>
      <c r="M100" s="613"/>
      <c r="N100" s="613"/>
      <c r="O100" s="651"/>
      <c r="P100" s="635"/>
      <c r="Q100" s="862"/>
      <c r="R100" s="653"/>
    </row>
    <row r="101" spans="1:28" ht="15" hidden="1" customHeight="1" outlineLevel="1">
      <c r="A101" s="635"/>
      <c r="B101" s="810"/>
      <c r="C101" s="633"/>
      <c r="D101" s="633"/>
      <c r="E101" s="493" t="s">
        <v>1090</v>
      </c>
      <c r="F101" s="493"/>
      <c r="G101" s="493"/>
      <c r="H101" s="493"/>
      <c r="I101" s="493"/>
      <c r="J101" s="493"/>
      <c r="M101" s="650"/>
      <c r="N101" s="650"/>
      <c r="O101" s="655"/>
      <c r="P101" s="635"/>
      <c r="Q101" s="654"/>
      <c r="R101" s="654"/>
    </row>
    <row r="102" spans="1:28" ht="15" hidden="1" customHeight="1" outlineLevel="1">
      <c r="A102" s="635"/>
      <c r="B102" s="810"/>
      <c r="C102" s="633"/>
      <c r="D102" s="633"/>
      <c r="E102" s="493" t="s">
        <v>1091</v>
      </c>
      <c r="F102" s="493"/>
      <c r="G102" s="493"/>
      <c r="H102" s="493"/>
      <c r="I102" s="493"/>
      <c r="J102" s="493"/>
      <c r="L102" s="650"/>
      <c r="M102" s="650"/>
      <c r="N102" s="650"/>
      <c r="O102" s="655"/>
      <c r="P102" s="635"/>
      <c r="Q102" s="656"/>
      <c r="R102" s="653"/>
    </row>
    <row r="103" spans="1:28" ht="15.75" hidden="1" customHeight="1" outlineLevel="1" thickBot="1">
      <c r="A103" s="635"/>
      <c r="B103" s="811"/>
      <c r="C103" s="622"/>
      <c r="D103" s="622"/>
      <c r="E103" s="657"/>
      <c r="F103" s="657"/>
      <c r="G103" s="658"/>
      <c r="H103" s="658"/>
      <c r="I103" s="658"/>
      <c r="J103" s="658"/>
      <c r="K103" s="658"/>
      <c r="L103" s="659"/>
      <c r="M103" s="659"/>
      <c r="N103" s="659"/>
      <c r="O103" s="660"/>
      <c r="P103" s="635"/>
      <c r="Q103" s="654"/>
      <c r="R103" s="654"/>
      <c r="U103" s="661"/>
      <c r="W103" s="652"/>
    </row>
    <row r="104" spans="1:28" ht="15" hidden="1" customHeight="1" outlineLevel="1">
      <c r="A104" s="635"/>
      <c r="O104" s="662"/>
      <c r="P104" s="635"/>
      <c r="R104" s="654"/>
      <c r="U104" s="661"/>
      <c r="W104" s="661"/>
    </row>
    <row r="105" spans="1:28" ht="15" hidden="1" customHeight="1" outlineLevel="1">
      <c r="E105" s="653" t="s">
        <v>5</v>
      </c>
      <c r="F105" s="653"/>
      <c r="G105" s="653"/>
      <c r="O105" s="662"/>
      <c r="P105" s="630"/>
      <c r="Q105" s="654"/>
      <c r="R105" s="654"/>
      <c r="U105" s="661"/>
      <c r="W105" s="661"/>
    </row>
    <row r="106" spans="1:28" ht="15" hidden="1" customHeight="1" outlineLevel="1">
      <c r="E106" s="857">
        <v>63</v>
      </c>
      <c r="F106" s="857">
        <v>125</v>
      </c>
      <c r="G106" s="857">
        <v>250</v>
      </c>
      <c r="H106" s="857">
        <v>500</v>
      </c>
      <c r="I106" s="857">
        <v>1000</v>
      </c>
      <c r="J106" s="857">
        <v>2000</v>
      </c>
      <c r="K106" s="857">
        <v>4000</v>
      </c>
      <c r="L106" s="857">
        <v>8000</v>
      </c>
      <c r="M106" s="663"/>
      <c r="N106" s="664"/>
      <c r="O106" s="662"/>
      <c r="P106" s="630"/>
      <c r="Q106" s="654"/>
      <c r="R106" s="654"/>
      <c r="U106" s="661"/>
      <c r="W106" s="652"/>
    </row>
    <row r="107" spans="1:28" ht="15" hidden="1" customHeight="1" outlineLevel="1">
      <c r="E107" s="665">
        <f>IF($G$16="SDK",'Oktav-neu'!E42,IF($G$16="LDK",'Oktav-neu Kammerblech'!E42,))</f>
        <v>1</v>
      </c>
      <c r="F107" s="665">
        <f>IF($G$16="SDK",'Oktav-neu'!F42,IF($G$16="LDK",'Oktav-neu Kammerblech'!F42,))</f>
        <v>5</v>
      </c>
      <c r="G107" s="665">
        <f>IF($G$16="SDK",'Oktav-neu'!G42,IF($G$16="LDK",'Oktav-neu Kammerblech'!G42,))</f>
        <v>19</v>
      </c>
      <c r="H107" s="665">
        <f>IF($G$16="SDK",'Oktav-neu'!H42,IF($G$16="LDK",'Oktav-neu Kammerblech'!H42,))</f>
        <v>21</v>
      </c>
      <c r="I107" s="665">
        <f>IF($G$16="SDK",'Oktav-neu'!I42,IF($G$16="LDK",'Oktav-neu Kammerblech'!I42,))</f>
        <v>28</v>
      </c>
      <c r="J107" s="665">
        <f>IF($G$16="SDK",'Oktav-neu'!J42,IF($G$16="LDK",'Oktav-neu Kammerblech'!J42,))</f>
        <v>33</v>
      </c>
      <c r="K107" s="665">
        <f>IF($G$16="SDK",'Oktav-neu'!K42,IF($G$16="LDK",'Oktav-neu Kammerblech'!K42,))</f>
        <v>20</v>
      </c>
      <c r="L107" s="665">
        <f>IF($G$16="SDK",'Oktav-neu'!L42,IF($G$16="LDK",'Oktav-neu Kammerblech'!L42,))</f>
        <v>13</v>
      </c>
      <c r="M107" s="665"/>
      <c r="N107" s="666"/>
      <c r="O107" s="661" t="s">
        <v>1</v>
      </c>
      <c r="P107" s="618"/>
      <c r="Q107" s="654"/>
      <c r="R107" s="654"/>
      <c r="U107" s="668"/>
      <c r="W107" s="668"/>
      <c r="X107" s="663"/>
      <c r="Y107" s="663"/>
      <c r="Z107" s="663"/>
      <c r="AA107" s="663"/>
      <c r="AB107" s="663"/>
    </row>
    <row r="108" spans="1:28" ht="15" hidden="1" customHeight="1" outlineLevel="1">
      <c r="E108" s="669"/>
      <c r="F108" s="669"/>
      <c r="G108" s="669"/>
      <c r="H108" s="669"/>
      <c r="I108" s="669"/>
      <c r="J108" s="669"/>
      <c r="K108" s="669"/>
      <c r="L108" s="669"/>
      <c r="M108" s="669"/>
      <c r="N108" s="669"/>
      <c r="O108" s="662"/>
      <c r="P108" s="630"/>
      <c r="Q108" s="654"/>
      <c r="R108" s="654"/>
      <c r="U108" s="666"/>
      <c r="W108" s="666"/>
      <c r="X108" s="652"/>
      <c r="Y108" s="652"/>
      <c r="Z108" s="652"/>
      <c r="AA108" s="652"/>
      <c r="AB108" s="652"/>
    </row>
    <row r="109" spans="1:28" ht="15" hidden="1" customHeight="1" outlineLevel="1">
      <c r="E109" s="669"/>
      <c r="F109" s="669"/>
      <c r="G109" s="669"/>
      <c r="H109" s="669"/>
      <c r="I109" s="669"/>
      <c r="J109" s="669"/>
      <c r="K109" s="669"/>
      <c r="L109" s="669"/>
      <c r="M109" s="669"/>
      <c r="N109" s="669"/>
      <c r="O109" s="662"/>
      <c r="P109" s="630"/>
      <c r="Q109" s="654"/>
      <c r="R109" s="654"/>
      <c r="U109" s="666"/>
      <c r="W109" s="666"/>
      <c r="X109" s="652"/>
      <c r="Y109" s="652"/>
      <c r="Z109" s="652"/>
      <c r="AA109" s="652"/>
      <c r="AB109" s="652"/>
    </row>
    <row r="110" spans="1:28" ht="15" hidden="1" customHeight="1" outlineLevel="1">
      <c r="E110" s="669"/>
      <c r="F110" s="669"/>
      <c r="G110" s="669"/>
      <c r="H110" s="669"/>
      <c r="I110" s="669"/>
      <c r="J110" s="669"/>
      <c r="K110" s="669"/>
      <c r="L110" s="669"/>
      <c r="M110" s="669"/>
      <c r="N110" s="669"/>
      <c r="O110" s="662"/>
      <c r="P110" s="630"/>
      <c r="Q110" s="654"/>
      <c r="R110" s="654"/>
      <c r="U110" s="666"/>
      <c r="W110" s="666"/>
      <c r="X110" s="652"/>
      <c r="Y110" s="652"/>
      <c r="Z110" s="652"/>
      <c r="AA110" s="652"/>
      <c r="AB110" s="652"/>
    </row>
    <row r="111" spans="1:28" ht="15" hidden="1" customHeight="1" outlineLevel="1">
      <c r="E111" s="669"/>
      <c r="F111" s="669"/>
      <c r="G111" s="669"/>
      <c r="H111" s="669"/>
      <c r="I111" s="669"/>
      <c r="J111" s="669"/>
      <c r="K111" s="669"/>
      <c r="L111" s="669"/>
      <c r="M111" s="669"/>
      <c r="N111" s="669"/>
      <c r="O111" s="662"/>
      <c r="P111" s="630"/>
      <c r="Q111" s="654"/>
      <c r="R111" s="654"/>
      <c r="U111" s="666"/>
      <c r="W111" s="666"/>
      <c r="X111" s="652"/>
      <c r="Y111" s="652"/>
      <c r="Z111" s="652"/>
      <c r="AA111" s="652"/>
      <c r="AB111" s="652"/>
    </row>
    <row r="112" spans="1:28" ht="15" hidden="1" customHeight="1" outlineLevel="1">
      <c r="E112" s="669"/>
      <c r="F112" s="669"/>
      <c r="G112" s="669"/>
      <c r="H112" s="669"/>
      <c r="I112" s="669"/>
      <c r="J112" s="669"/>
      <c r="K112" s="669"/>
      <c r="L112" s="669"/>
      <c r="M112" s="669"/>
      <c r="N112" s="669"/>
      <c r="O112" s="662"/>
      <c r="P112" s="630"/>
      <c r="Q112" s="654"/>
      <c r="R112" s="654"/>
      <c r="U112" s="666"/>
      <c r="W112" s="666"/>
      <c r="X112" s="652"/>
      <c r="Y112" s="652"/>
      <c r="Z112" s="652"/>
      <c r="AA112" s="652"/>
      <c r="AB112" s="652"/>
    </row>
    <row r="113" spans="1:28" ht="15" hidden="1" customHeight="1" outlineLevel="1">
      <c r="E113" s="669"/>
      <c r="F113" s="669"/>
      <c r="G113" s="669"/>
      <c r="H113" s="669"/>
      <c r="I113" s="669"/>
      <c r="J113" s="669"/>
      <c r="K113" s="669"/>
      <c r="L113" s="669"/>
      <c r="M113" s="669"/>
      <c r="N113" s="669"/>
      <c r="O113" s="662"/>
      <c r="P113" s="630"/>
      <c r="Q113" s="654"/>
      <c r="R113" s="654"/>
      <c r="U113" s="666"/>
      <c r="W113" s="666"/>
      <c r="X113" s="652"/>
      <c r="Y113" s="652"/>
      <c r="Z113" s="652"/>
      <c r="AA113" s="652"/>
      <c r="AB113" s="652"/>
    </row>
    <row r="114" spans="1:28" ht="15" hidden="1" customHeight="1" outlineLevel="1">
      <c r="E114" s="669"/>
      <c r="F114" s="669"/>
      <c r="G114" s="669"/>
      <c r="H114" s="669"/>
      <c r="I114" s="669"/>
      <c r="J114" s="669"/>
      <c r="K114" s="669"/>
      <c r="L114" s="669"/>
      <c r="M114" s="669"/>
      <c r="N114" s="669"/>
      <c r="O114" s="662"/>
      <c r="P114" s="630"/>
      <c r="Q114" s="654"/>
      <c r="R114" s="654"/>
      <c r="U114" s="666"/>
      <c r="W114" s="666"/>
      <c r="X114" s="652"/>
      <c r="Y114" s="652"/>
      <c r="Z114" s="652"/>
      <c r="AA114" s="652"/>
      <c r="AB114" s="652"/>
    </row>
    <row r="115" spans="1:28" ht="15" hidden="1" customHeight="1" outlineLevel="1">
      <c r="E115" s="669"/>
      <c r="F115" s="669"/>
      <c r="G115" s="669"/>
      <c r="H115" s="669"/>
      <c r="I115" s="669"/>
      <c r="J115" s="669"/>
      <c r="K115" s="669"/>
      <c r="L115" s="669"/>
      <c r="M115" s="669"/>
      <c r="N115" s="669"/>
      <c r="O115" s="662"/>
      <c r="P115" s="630"/>
      <c r="Q115" s="654"/>
      <c r="R115" s="654"/>
      <c r="U115" s="666"/>
      <c r="W115" s="666"/>
      <c r="X115" s="652"/>
      <c r="Y115" s="652"/>
      <c r="Z115" s="652"/>
      <c r="AA115" s="652"/>
      <c r="AB115" s="652"/>
    </row>
    <row r="116" spans="1:28" ht="15" hidden="1" customHeight="1" outlineLevel="1">
      <c r="E116" s="669"/>
      <c r="F116" s="669"/>
      <c r="G116" s="669"/>
      <c r="H116" s="669"/>
      <c r="I116" s="669"/>
      <c r="J116" s="669"/>
      <c r="K116" s="669"/>
      <c r="L116" s="669"/>
      <c r="M116" s="669"/>
      <c r="N116" s="669"/>
      <c r="O116" s="662"/>
      <c r="P116" s="630"/>
      <c r="Q116" s="654"/>
      <c r="R116" s="654"/>
      <c r="U116" s="666"/>
      <c r="W116" s="666"/>
      <c r="X116" s="652"/>
      <c r="Y116" s="652"/>
      <c r="Z116" s="652"/>
      <c r="AA116" s="652"/>
      <c r="AB116" s="652"/>
    </row>
    <row r="117" spans="1:28" ht="15" hidden="1" customHeight="1" outlineLevel="1">
      <c r="E117" s="669"/>
      <c r="F117" s="669"/>
      <c r="G117" s="669"/>
      <c r="H117" s="669"/>
      <c r="I117" s="669"/>
      <c r="J117" s="669"/>
      <c r="K117" s="669"/>
      <c r="L117" s="669"/>
      <c r="M117" s="669"/>
      <c r="N117" s="669"/>
      <c r="O117" s="662"/>
      <c r="P117" s="630"/>
      <c r="Q117" s="654"/>
      <c r="R117" s="654"/>
      <c r="U117" s="666"/>
      <c r="W117" s="666"/>
      <c r="X117" s="652"/>
      <c r="Y117" s="652"/>
      <c r="Z117" s="652"/>
      <c r="AA117" s="652"/>
      <c r="AB117" s="652"/>
    </row>
    <row r="118" spans="1:28" ht="15" hidden="1" customHeight="1" outlineLevel="1">
      <c r="O118" s="662"/>
      <c r="P118" s="630"/>
      <c r="Q118" s="668"/>
      <c r="R118" s="668"/>
      <c r="U118" s="670"/>
      <c r="W118" s="652"/>
      <c r="X118" s="661"/>
      <c r="Y118" s="661"/>
      <c r="Z118" s="661"/>
      <c r="AA118" s="661"/>
      <c r="AB118" s="661"/>
    </row>
    <row r="119" spans="1:28" ht="15" hidden="1" customHeight="1" outlineLevel="1">
      <c r="E119" s="653" t="s">
        <v>6</v>
      </c>
      <c r="O119" s="662"/>
      <c r="P119" s="630"/>
      <c r="Q119" s="654"/>
      <c r="R119" s="654"/>
      <c r="U119" s="670"/>
      <c r="W119" s="652"/>
      <c r="X119" s="661"/>
      <c r="Y119" s="661"/>
      <c r="Z119" s="661"/>
      <c r="AA119" s="661"/>
      <c r="AB119" s="661"/>
    </row>
    <row r="120" spans="1:28" ht="15" hidden="1" customHeight="1" outlineLevel="1">
      <c r="E120" s="663">
        <v>63</v>
      </c>
      <c r="F120" s="663">
        <v>125</v>
      </c>
      <c r="G120" s="663">
        <v>250</v>
      </c>
      <c r="H120" s="663">
        <v>500</v>
      </c>
      <c r="I120" s="663">
        <v>1000</v>
      </c>
      <c r="J120" s="663">
        <v>2000</v>
      </c>
      <c r="K120" s="663">
        <v>4000</v>
      </c>
      <c r="L120" s="663">
        <v>8000</v>
      </c>
      <c r="N120" s="664"/>
      <c r="O120" s="662"/>
      <c r="P120" s="630"/>
      <c r="Q120" s="654"/>
      <c r="R120" s="654"/>
      <c r="U120" s="652"/>
      <c r="W120" s="670"/>
      <c r="X120" s="661"/>
      <c r="Y120" s="661"/>
      <c r="Z120" s="661"/>
      <c r="AA120" s="661"/>
      <c r="AB120" s="661"/>
    </row>
    <row r="121" spans="1:28" ht="15" hidden="1" customHeight="1" outlineLevel="1">
      <c r="E121" s="671">
        <f>E123+E122</f>
        <v>52.2</v>
      </c>
      <c r="F121" s="671">
        <f t="shared" ref="F121:L121" si="10">F123+F122</f>
        <v>32</v>
      </c>
      <c r="G121" s="671">
        <f t="shared" si="10"/>
        <v>8.6</v>
      </c>
      <c r="H121" s="671">
        <f t="shared" si="10"/>
        <v>3.2</v>
      </c>
      <c r="I121" s="671">
        <f t="shared" si="10"/>
        <v>0</v>
      </c>
      <c r="J121" s="671">
        <f t="shared" si="10"/>
        <v>-1.2</v>
      </c>
      <c r="K121" s="671">
        <f t="shared" si="10"/>
        <v>-1</v>
      </c>
      <c r="L121" s="671">
        <f t="shared" si="10"/>
        <v>1.1000000000000001</v>
      </c>
      <c r="N121" s="671"/>
      <c r="O121" s="662"/>
      <c r="P121" s="630"/>
      <c r="Q121" s="672">
        <f>IF(E121&gt;0,ROUND(10*LOG(10^(E121/10)+10^(F121/10)+10^(G121/10)+10^(H121/10)+10^(I121/10)+10^(J121/10)+10^(K121/10)+10^(L121/10)),1))</f>
        <v>52.2</v>
      </c>
      <c r="R121" s="653" t="s">
        <v>103</v>
      </c>
      <c r="U121" s="652"/>
      <c r="W121" s="670"/>
      <c r="X121" s="661"/>
      <c r="Y121" s="661"/>
      <c r="Z121" s="661"/>
      <c r="AA121" s="661"/>
      <c r="AB121" s="661"/>
    </row>
    <row r="122" spans="1:28" ht="15" hidden="1" customHeight="1" outlineLevel="1">
      <c r="E122" s="851">
        <v>26.1</v>
      </c>
      <c r="F122" s="851">
        <v>16</v>
      </c>
      <c r="G122" s="851">
        <v>8.6</v>
      </c>
      <c r="H122" s="851">
        <v>3.2</v>
      </c>
      <c r="I122" s="851">
        <v>0</v>
      </c>
      <c r="J122" s="851">
        <v>-1.2</v>
      </c>
      <c r="K122" s="851">
        <v>-1</v>
      </c>
      <c r="L122" s="851">
        <v>1.1000000000000001</v>
      </c>
      <c r="N122" s="673"/>
      <c r="O122" s="662"/>
      <c r="P122" s="630"/>
      <c r="Q122" s="654"/>
      <c r="R122" s="654"/>
      <c r="U122" s="652"/>
      <c r="W122" s="670"/>
      <c r="X122" s="661"/>
      <c r="Y122" s="661"/>
      <c r="Z122" s="661"/>
      <c r="AA122" s="661"/>
      <c r="AB122" s="661"/>
    </row>
    <row r="123" spans="1:28" s="680" customFormat="1" ht="15" hidden="1" customHeight="1" outlineLevel="1">
      <c r="A123" s="674"/>
      <c r="B123" s="813"/>
      <c r="C123" s="675"/>
      <c r="D123" s="675"/>
      <c r="E123" s="676">
        <f>IF(E30="",E131,E30)</f>
        <v>26.1</v>
      </c>
      <c r="F123" s="676">
        <f>IF($E$30="",F131,F30)</f>
        <v>16</v>
      </c>
      <c r="G123" s="676">
        <f t="shared" ref="G123:L123" si="11">IF($E$24="",G131,G30)</f>
        <v>0</v>
      </c>
      <c r="H123" s="676">
        <f t="shared" si="11"/>
        <v>0</v>
      </c>
      <c r="I123" s="676">
        <f t="shared" si="11"/>
        <v>0</v>
      </c>
      <c r="J123" s="676">
        <f t="shared" si="11"/>
        <v>0</v>
      </c>
      <c r="K123" s="676">
        <f t="shared" si="11"/>
        <v>0</v>
      </c>
      <c r="L123" s="676">
        <f t="shared" si="11"/>
        <v>0</v>
      </c>
      <c r="M123" s="654"/>
      <c r="N123" s="671"/>
      <c r="O123" s="671"/>
      <c r="P123" s="677"/>
      <c r="Q123" s="678">
        <f>IF(E123&gt;0,ROUND(10*LOG(10^(E123/10)+10^(F123/10)+10^(G123/10)+10^(H123/10)+10^(I123/10)+10^(J123/10)+10^(K123/10)+10^(L123/10)),1))</f>
        <v>26.6</v>
      </c>
      <c r="R123" s="679" t="s">
        <v>102</v>
      </c>
      <c r="S123" s="777"/>
      <c r="T123" s="617"/>
      <c r="V123" s="617"/>
    </row>
    <row r="124" spans="1:28" ht="15" hidden="1" customHeight="1" outlineLevel="1">
      <c r="E124" s="851">
        <v>26.1</v>
      </c>
      <c r="F124" s="851">
        <v>16</v>
      </c>
      <c r="G124" s="851">
        <v>8.6</v>
      </c>
      <c r="H124" s="851">
        <v>3.2</v>
      </c>
      <c r="I124" s="851">
        <v>0</v>
      </c>
      <c r="J124" s="851">
        <v>-1.2</v>
      </c>
      <c r="K124" s="851">
        <v>-1</v>
      </c>
      <c r="L124" s="851">
        <v>1.1000000000000001</v>
      </c>
      <c r="N124" s="673"/>
      <c r="O124" s="662"/>
      <c r="P124" s="630"/>
      <c r="Q124" s="662"/>
      <c r="R124" s="654"/>
    </row>
    <row r="125" spans="1:28" ht="15" hidden="1" customHeight="1" outlineLevel="1">
      <c r="E125" s="671">
        <f t="shared" ref="E125:L125" si="12">E123-E124</f>
        <v>0</v>
      </c>
      <c r="F125" s="671">
        <f t="shared" si="12"/>
        <v>0</v>
      </c>
      <c r="G125" s="671">
        <f t="shared" si="12"/>
        <v>-8.6</v>
      </c>
      <c r="H125" s="671">
        <f t="shared" si="12"/>
        <v>-3.2</v>
      </c>
      <c r="I125" s="671">
        <f t="shared" si="12"/>
        <v>0</v>
      </c>
      <c r="J125" s="671">
        <f t="shared" si="12"/>
        <v>1.2</v>
      </c>
      <c r="K125" s="671">
        <f t="shared" si="12"/>
        <v>1</v>
      </c>
      <c r="L125" s="671">
        <f t="shared" si="12"/>
        <v>-1.1000000000000001</v>
      </c>
      <c r="N125" s="671"/>
      <c r="O125" s="662"/>
      <c r="P125" s="630"/>
      <c r="Q125" s="678" t="b">
        <f>IF(E125&gt;0,ROUND(10*LOG(10^(E125/10)+10^(F125/10)+10^(G125/10)+10^(H125/10)+10^(I125/10)+10^(J125/10)+10^(K125/10)+10^(L125/10)),1))</f>
        <v>0</v>
      </c>
      <c r="R125" s="653" t="s">
        <v>104</v>
      </c>
    </row>
    <row r="126" spans="1:28" ht="15" hidden="1" customHeight="1" outlineLevel="1">
      <c r="E126" s="671"/>
      <c r="F126" s="671"/>
      <c r="G126" s="671"/>
      <c r="H126" s="671"/>
      <c r="I126" s="671"/>
      <c r="J126" s="671"/>
      <c r="K126" s="671"/>
      <c r="L126" s="671"/>
      <c r="N126" s="671"/>
      <c r="O126" s="662"/>
      <c r="P126" s="630"/>
      <c r="Q126" s="662"/>
      <c r="R126" s="654"/>
    </row>
    <row r="127" spans="1:28" ht="15" hidden="1" customHeight="1" outlineLevel="1">
      <c r="E127" s="681" t="s">
        <v>211</v>
      </c>
      <c r="W127" s="682"/>
    </row>
    <row r="128" spans="1:28" ht="15" hidden="1" customHeight="1" outlineLevel="1">
      <c r="E128" s="683" t="s">
        <v>98</v>
      </c>
      <c r="F128" s="662"/>
      <c r="G128" s="662"/>
      <c r="H128" s="662"/>
      <c r="I128" s="662"/>
      <c r="J128" s="662"/>
      <c r="K128" s="662"/>
      <c r="L128" s="662"/>
      <c r="N128" s="662"/>
      <c r="O128" s="662"/>
      <c r="P128" s="630"/>
      <c r="Q128" s="662"/>
      <c r="R128" s="662"/>
      <c r="U128" s="668"/>
      <c r="W128" s="668"/>
      <c r="X128" s="652"/>
      <c r="Z128" s="684"/>
      <c r="AA128" s="684"/>
      <c r="AB128" s="684"/>
    </row>
    <row r="129" spans="2:28" ht="15" hidden="1" customHeight="1" outlineLevel="1">
      <c r="E129" s="851">
        <v>26.1</v>
      </c>
      <c r="F129" s="851">
        <v>16</v>
      </c>
      <c r="G129" s="851">
        <v>8.6</v>
      </c>
      <c r="H129" s="851">
        <v>3.2</v>
      </c>
      <c r="I129" s="851">
        <v>0</v>
      </c>
      <c r="J129" s="851">
        <v>-1.2</v>
      </c>
      <c r="K129" s="851">
        <v>-1</v>
      </c>
      <c r="L129" s="851">
        <v>1.1000000000000001</v>
      </c>
      <c r="N129" s="685"/>
      <c r="O129" s="662"/>
      <c r="P129" s="630"/>
      <c r="Q129" s="662"/>
      <c r="R129" s="662"/>
      <c r="U129" s="668"/>
      <c r="W129" s="668"/>
      <c r="X129" s="652"/>
      <c r="Z129" s="684"/>
      <c r="AA129" s="684"/>
      <c r="AB129" s="684"/>
    </row>
    <row r="130" spans="2:28" ht="15" hidden="1" customHeight="1" outlineLevel="1">
      <c r="E130" s="686">
        <f t="shared" ref="E130:L130" si="13">E30</f>
        <v>0</v>
      </c>
      <c r="F130" s="686">
        <f t="shared" si="13"/>
        <v>0</v>
      </c>
      <c r="G130" s="686">
        <f t="shared" si="13"/>
        <v>0</v>
      </c>
      <c r="H130" s="686">
        <f t="shared" si="13"/>
        <v>0</v>
      </c>
      <c r="I130" s="686">
        <f t="shared" si="13"/>
        <v>0</v>
      </c>
      <c r="J130" s="686">
        <f t="shared" si="13"/>
        <v>0</v>
      </c>
      <c r="K130" s="686">
        <f t="shared" si="13"/>
        <v>0</v>
      </c>
      <c r="L130" s="686">
        <f t="shared" si="13"/>
        <v>0</v>
      </c>
      <c r="N130" s="687"/>
      <c r="O130" s="662" t="s">
        <v>2</v>
      </c>
      <c r="P130" s="630"/>
      <c r="Q130" s="688">
        <f>ROUND(10*LOG(10^(E130/10)+10^(F130/10)+10^(G130/10)+10^(H130/10)+10^(I130/10)+10^(J130/10)+10^(K130/10)+10^(L130/10)),1)</f>
        <v>9</v>
      </c>
      <c r="R130" s="662" t="s">
        <v>7</v>
      </c>
      <c r="U130" s="668"/>
      <c r="W130" s="668"/>
      <c r="X130" s="652"/>
      <c r="Z130" s="684"/>
      <c r="AA130" s="684"/>
      <c r="AB130" s="684"/>
    </row>
    <row r="131" spans="2:28" ht="15" hidden="1" customHeight="1" outlineLevel="1">
      <c r="E131" s="671">
        <f>E130+E129</f>
        <v>26.1</v>
      </c>
      <c r="F131" s="671">
        <f t="shared" ref="F131:L131" si="14">F130+F129</f>
        <v>16</v>
      </c>
      <c r="G131" s="671">
        <f t="shared" si="14"/>
        <v>8.6</v>
      </c>
      <c r="H131" s="671">
        <f t="shared" si="14"/>
        <v>3.2</v>
      </c>
      <c r="I131" s="671">
        <f t="shared" si="14"/>
        <v>0</v>
      </c>
      <c r="J131" s="671">
        <f t="shared" si="14"/>
        <v>-1.2</v>
      </c>
      <c r="K131" s="671">
        <f t="shared" si="14"/>
        <v>-1</v>
      </c>
      <c r="L131" s="671">
        <f t="shared" si="14"/>
        <v>1.1000000000000001</v>
      </c>
      <c r="N131" s="671"/>
      <c r="O131" s="654" t="s">
        <v>1</v>
      </c>
      <c r="P131" s="613"/>
      <c r="Q131" s="667">
        <f>ROUND(10*LOG(10^(E131/10)+10^(F131/10)+10^(G131/10)+10^(H131/10)+10^(I131/10)+10^(J131/10)+10^(K131/10)+10^(L131/10)),1)</f>
        <v>26.6</v>
      </c>
      <c r="R131" s="654" t="s">
        <v>8</v>
      </c>
      <c r="U131" s="668"/>
      <c r="W131" s="668"/>
      <c r="X131" s="652"/>
      <c r="Z131" s="684"/>
      <c r="AA131" s="684"/>
      <c r="AB131" s="684"/>
    </row>
    <row r="132" spans="2:28" ht="15.75" hidden="1" customHeight="1" outlineLevel="1" thickBot="1">
      <c r="B132" s="812" t="s">
        <v>219</v>
      </c>
      <c r="E132" s="689">
        <f>IF(Ström.rauschen!D35=0,0,IF(Ström.rauschen!D35&lt;1,0,Ström.rauschen!D35))</f>
        <v>30</v>
      </c>
      <c r="F132" s="689">
        <f>IF(Ström.rauschen!E35=0,0,IF(Ström.rauschen!E35&lt;1,0,Ström.rauschen!E35))</f>
        <v>26</v>
      </c>
      <c r="G132" s="689">
        <f>IF(Ström.rauschen!F35=0,0,IF(Ström.rauschen!F35&lt;1,0,Ström.rauschen!F35))</f>
        <v>22</v>
      </c>
      <c r="H132" s="689">
        <f>IF(Ström.rauschen!G35=0,0,IF(Ström.rauschen!G35&lt;1,0,Ström.rauschen!G35))</f>
        <v>19</v>
      </c>
      <c r="I132" s="689">
        <f>IF(Ström.rauschen!H35=0,0,IF(Ström.rauschen!H35&lt;1,0,Ström.rauschen!H35))</f>
        <v>15</v>
      </c>
      <c r="J132" s="689">
        <f>IF(Ström.rauschen!I35=0,0,IF(Ström.rauschen!I35&lt;1,0,Ström.rauschen!I35))</f>
        <v>12</v>
      </c>
      <c r="K132" s="689">
        <f>IF(Ström.rauschen!J35=0,0,IF(Ström.rauschen!J35&lt;1,0,Ström.rauschen!J35))</f>
        <v>9</v>
      </c>
      <c r="L132" s="689">
        <f>IF(Ström.rauschen!K35=0,0,IF(Ström.rauschen!K35&lt;1,0,Ström.rauschen!K35))</f>
        <v>6</v>
      </c>
      <c r="N132" s="671"/>
      <c r="O132" s="654" t="s">
        <v>1</v>
      </c>
      <c r="P132" s="613"/>
      <c r="Q132" s="667">
        <f>ROUND(10*LOG(10^(E132/10)+10^(F132/10)+10^(G132/10)+10^(H132/10)+10^(I132/10)+10^(J132/10)+10^(K132/10)+10^(L132/10)),1)</f>
        <v>32.299999999999997</v>
      </c>
      <c r="R132" s="654"/>
      <c r="S132" s="690" t="s">
        <v>105</v>
      </c>
      <c r="U132" s="668"/>
      <c r="W132" s="668"/>
      <c r="X132" s="652"/>
      <c r="Z132" s="684"/>
      <c r="AA132" s="684"/>
      <c r="AB132" s="684"/>
    </row>
    <row r="133" spans="2:28" ht="15" hidden="1" customHeight="1" outlineLevel="1">
      <c r="E133" s="681" t="s">
        <v>211</v>
      </c>
      <c r="O133" s="654"/>
      <c r="P133" s="613"/>
      <c r="Q133" s="654"/>
      <c r="R133" s="938"/>
      <c r="S133" s="938"/>
      <c r="U133" s="668"/>
      <c r="W133" s="668"/>
      <c r="X133" s="652"/>
      <c r="Z133" s="684"/>
      <c r="AA133" s="684"/>
      <c r="AB133" s="684"/>
    </row>
    <row r="134" spans="2:28" ht="15" hidden="1" customHeight="1" outlineLevel="1">
      <c r="E134" s="683" t="s">
        <v>101</v>
      </c>
      <c r="F134" s="662"/>
      <c r="G134" s="662"/>
      <c r="H134" s="662"/>
      <c r="I134" s="662"/>
      <c r="J134" s="662"/>
      <c r="K134" s="662"/>
      <c r="L134" s="662"/>
      <c r="N134" s="662"/>
      <c r="O134" s="662"/>
      <c r="P134" s="630"/>
      <c r="Q134" s="662"/>
      <c r="R134" s="662"/>
      <c r="U134" s="668"/>
      <c r="W134" s="668"/>
      <c r="X134" s="652"/>
      <c r="Z134" s="684"/>
      <c r="AA134" s="684"/>
      <c r="AB134" s="684"/>
    </row>
    <row r="135" spans="2:28" ht="15" hidden="1" customHeight="1" outlineLevel="1">
      <c r="E135" s="851">
        <v>26.1</v>
      </c>
      <c r="F135" s="851">
        <v>16</v>
      </c>
      <c r="G135" s="851">
        <v>8.6</v>
      </c>
      <c r="H135" s="851">
        <v>3.2</v>
      </c>
      <c r="I135" s="851">
        <v>0</v>
      </c>
      <c r="J135" s="851">
        <v>-1.2</v>
      </c>
      <c r="K135" s="851">
        <v>-1</v>
      </c>
      <c r="L135" s="851">
        <v>1.1000000000000001</v>
      </c>
      <c r="N135" s="685"/>
      <c r="O135" s="662"/>
      <c r="P135" s="630"/>
      <c r="Q135" s="662"/>
      <c r="R135" s="662"/>
      <c r="U135" s="668"/>
      <c r="W135" s="668"/>
      <c r="X135" s="652"/>
      <c r="Z135" s="684"/>
      <c r="AA135" s="684"/>
      <c r="AB135" s="684"/>
    </row>
    <row r="136" spans="2:28" ht="15" hidden="1" customHeight="1" outlineLevel="1">
      <c r="E136" s="686">
        <f t="shared" ref="E136:L136" si="15">E30</f>
        <v>0</v>
      </c>
      <c r="F136" s="686">
        <f t="shared" si="15"/>
        <v>0</v>
      </c>
      <c r="G136" s="686">
        <f t="shared" si="15"/>
        <v>0</v>
      </c>
      <c r="H136" s="686">
        <f t="shared" si="15"/>
        <v>0</v>
      </c>
      <c r="I136" s="686">
        <f t="shared" si="15"/>
        <v>0</v>
      </c>
      <c r="J136" s="686">
        <f t="shared" si="15"/>
        <v>0</v>
      </c>
      <c r="K136" s="686">
        <f t="shared" si="15"/>
        <v>0</v>
      </c>
      <c r="L136" s="686">
        <f t="shared" si="15"/>
        <v>0</v>
      </c>
      <c r="N136" s="687"/>
      <c r="O136" s="662" t="s">
        <v>1</v>
      </c>
      <c r="P136" s="630"/>
      <c r="Q136" s="688">
        <f>ROUND(10*LOG(10^(E136/10)+10^(F136/10)+10^(G136/10)+10^(H136/10)+10^(I136/10)+10^(J136/10)+10^(K136/10)+10^(L136/10)),1)</f>
        <v>9</v>
      </c>
      <c r="R136" s="662" t="s">
        <v>8</v>
      </c>
      <c r="U136" s="668"/>
      <c r="W136" s="668"/>
      <c r="X136" s="652"/>
      <c r="Z136" s="684"/>
      <c r="AA136" s="684"/>
      <c r="AB136" s="684"/>
    </row>
    <row r="137" spans="2:28" ht="15" hidden="1" customHeight="1" outlineLevel="1">
      <c r="E137" s="671">
        <f>E136-E135</f>
        <v>-26.1</v>
      </c>
      <c r="F137" s="671">
        <f t="shared" ref="F137:L137" si="16">F136-F135</f>
        <v>-16</v>
      </c>
      <c r="G137" s="671">
        <f t="shared" si="16"/>
        <v>-8.6</v>
      </c>
      <c r="H137" s="671">
        <f t="shared" si="16"/>
        <v>-3.2</v>
      </c>
      <c r="I137" s="671">
        <f t="shared" si="16"/>
        <v>0</v>
      </c>
      <c r="J137" s="671">
        <f t="shared" si="16"/>
        <v>1.2</v>
      </c>
      <c r="K137" s="671">
        <f t="shared" si="16"/>
        <v>1</v>
      </c>
      <c r="L137" s="671">
        <f t="shared" si="16"/>
        <v>-1.1000000000000001</v>
      </c>
      <c r="N137" s="671"/>
      <c r="O137" s="654" t="s">
        <v>2</v>
      </c>
      <c r="P137" s="613"/>
      <c r="Q137" s="688">
        <f>ROUND(10*LOG(10^(E137/10)+10^(F137/10)+10^(G137/10)+10^(H137/10)+10^(I137/10)+10^(J137/10)+10^(K137/10)+10^(L137/10)),1)</f>
        <v>7</v>
      </c>
      <c r="R137" s="654" t="s">
        <v>7</v>
      </c>
      <c r="U137" s="668"/>
      <c r="W137" s="668"/>
      <c r="X137" s="652"/>
      <c r="Z137" s="684"/>
      <c r="AA137" s="684"/>
      <c r="AB137" s="684"/>
    </row>
    <row r="138" spans="2:28" ht="15.75" hidden="1" customHeight="1" outlineLevel="1" thickBot="1">
      <c r="B138" s="812" t="s">
        <v>218</v>
      </c>
      <c r="E138" s="689">
        <f>IF(Ström.rauschen!D37=0,0,IF(Ström.rauschen!D37&lt;1,0,Ström.rauschen!D37))</f>
        <v>3.8000000000000007</v>
      </c>
      <c r="F138" s="689">
        <f>IF(Ström.rauschen!E37=0,0,IF(Ström.rauschen!E37&lt;1,0,Ström.rauschen!E37))</f>
        <v>9.8999999999999986</v>
      </c>
      <c r="G138" s="689">
        <f>IF(Ström.rauschen!F37=0,0,IF(Ström.rauschen!F37&lt;1,0,Ström.rauschen!F37))</f>
        <v>13.4</v>
      </c>
      <c r="H138" s="689">
        <f>IF(Ström.rauschen!G37=0,0,IF(Ström.rauschen!G37&lt;1,0,Ström.rauschen!G37))</f>
        <v>15.8</v>
      </c>
      <c r="I138" s="689">
        <f>IF(Ström.rauschen!H37=0,0,IF(Ström.rauschen!H37&lt;1,0,Ström.rauschen!H37))</f>
        <v>15</v>
      </c>
      <c r="J138" s="689">
        <f>IF(Ström.rauschen!I37=0,0,IF(Ström.rauschen!I37&lt;1,0,Ström.rauschen!I37))</f>
        <v>13.2</v>
      </c>
      <c r="K138" s="689">
        <f>IF(Ström.rauschen!J37=0,0,IF(Ström.rauschen!J37&lt;1,0,Ström.rauschen!J37))</f>
        <v>10</v>
      </c>
      <c r="L138" s="689">
        <f>IF(Ström.rauschen!K37=0,0,IF(Ström.rauschen!K37&lt;1,0,Ström.rauschen!K37))</f>
        <v>4.9000000000000004</v>
      </c>
      <c r="N138" s="671"/>
      <c r="O138" s="654" t="s">
        <v>2</v>
      </c>
      <c r="P138" s="613"/>
      <c r="Q138" s="667">
        <f>ROUND(10*LOG(10^(E138/10)+10^(F138/10)+10^(G138/10)+10^(H138/10)+10^(I138/10)+10^(J138/10)+10^(K138/10)+10^(L138/10)),1)</f>
        <v>21.4</v>
      </c>
      <c r="R138" s="654"/>
      <c r="S138" s="690" t="s">
        <v>105</v>
      </c>
      <c r="W138" s="682"/>
    </row>
    <row r="139" spans="2:28" ht="15" hidden="1" customHeight="1" outlineLevel="1">
      <c r="E139" s="671"/>
      <c r="F139" s="671"/>
      <c r="G139" s="671"/>
      <c r="H139" s="671"/>
      <c r="I139" s="671"/>
      <c r="J139" s="671"/>
      <c r="K139" s="671"/>
      <c r="L139" s="671"/>
      <c r="W139" s="682"/>
    </row>
    <row r="140" spans="2:28" ht="15" hidden="1" customHeight="1" outlineLevel="1">
      <c r="E140" s="681" t="s">
        <v>212</v>
      </c>
      <c r="W140" s="682"/>
    </row>
    <row r="141" spans="2:28" ht="15" hidden="1" customHeight="1" outlineLevel="1">
      <c r="E141" s="683" t="s">
        <v>98</v>
      </c>
      <c r="F141" s="662"/>
      <c r="G141" s="662"/>
      <c r="H141" s="662"/>
      <c r="I141" s="662"/>
      <c r="J141" s="662"/>
      <c r="K141" s="662"/>
      <c r="L141" s="662"/>
      <c r="N141" s="662"/>
      <c r="O141" s="662"/>
      <c r="P141" s="630"/>
      <c r="Q141" s="662"/>
      <c r="R141" s="662"/>
      <c r="U141" s="668"/>
      <c r="W141" s="668"/>
      <c r="X141" s="652"/>
      <c r="Z141" s="684"/>
      <c r="AA141" s="684"/>
      <c r="AB141" s="684"/>
    </row>
    <row r="142" spans="2:28" ht="15" hidden="1" customHeight="1" outlineLevel="1">
      <c r="E142" s="851">
        <v>26.1</v>
      </c>
      <c r="F142" s="851">
        <v>16</v>
      </c>
      <c r="G142" s="851">
        <v>8.6</v>
      </c>
      <c r="H142" s="851">
        <v>3.2</v>
      </c>
      <c r="I142" s="851">
        <v>0</v>
      </c>
      <c r="J142" s="851">
        <v>-1.2</v>
      </c>
      <c r="K142" s="851">
        <v>-1</v>
      </c>
      <c r="L142" s="851">
        <v>1.1000000000000001</v>
      </c>
      <c r="N142" s="685"/>
      <c r="O142" s="662"/>
      <c r="P142" s="630"/>
      <c r="Q142" s="662"/>
      <c r="R142" s="662"/>
      <c r="U142" s="668"/>
      <c r="W142" s="668"/>
      <c r="X142" s="652"/>
      <c r="Z142" s="684"/>
      <c r="AA142" s="684"/>
      <c r="AB142" s="684"/>
    </row>
    <row r="143" spans="2:28" ht="15" hidden="1" customHeight="1" outlineLevel="1">
      <c r="E143" s="686">
        <f>E30</f>
        <v>0</v>
      </c>
      <c r="F143" s="686">
        <f t="shared" ref="F143:L143" si="17">F30</f>
        <v>0</v>
      </c>
      <c r="G143" s="686">
        <f t="shared" si="17"/>
        <v>0</v>
      </c>
      <c r="H143" s="686">
        <f t="shared" si="17"/>
        <v>0</v>
      </c>
      <c r="I143" s="686">
        <f t="shared" si="17"/>
        <v>0</v>
      </c>
      <c r="J143" s="686">
        <f t="shared" si="17"/>
        <v>0</v>
      </c>
      <c r="K143" s="686">
        <f t="shared" si="17"/>
        <v>0</v>
      </c>
      <c r="L143" s="686">
        <f t="shared" si="17"/>
        <v>0</v>
      </c>
      <c r="N143" s="687"/>
      <c r="O143" s="662" t="s">
        <v>2</v>
      </c>
      <c r="P143" s="630"/>
      <c r="Q143" s="688">
        <f>ROUND(10*LOG(10^(E143/10)+10^(F143/10)+10^(G143/10)+10^(H143/10)+10^(I143/10)+10^(J143/10)+10^(K143/10)+10^(L143/10)),1)</f>
        <v>9</v>
      </c>
      <c r="R143" s="662" t="s">
        <v>7</v>
      </c>
      <c r="U143" s="668"/>
      <c r="W143" s="668"/>
      <c r="X143" s="652"/>
      <c r="Z143" s="684"/>
      <c r="AA143" s="684"/>
      <c r="AB143" s="684"/>
    </row>
    <row r="144" spans="2:28" ht="15" hidden="1" customHeight="1" outlineLevel="1">
      <c r="E144" s="671">
        <f>E143+E142</f>
        <v>26.1</v>
      </c>
      <c r="F144" s="671">
        <f t="shared" ref="F144:L144" si="18">F143+F142</f>
        <v>16</v>
      </c>
      <c r="G144" s="671">
        <f t="shared" si="18"/>
        <v>8.6</v>
      </c>
      <c r="H144" s="671">
        <f t="shared" si="18"/>
        <v>3.2</v>
      </c>
      <c r="I144" s="671">
        <f t="shared" si="18"/>
        <v>0</v>
      </c>
      <c r="J144" s="671">
        <f t="shared" si="18"/>
        <v>-1.2</v>
      </c>
      <c r="K144" s="671">
        <f t="shared" si="18"/>
        <v>-1</v>
      </c>
      <c r="L144" s="671">
        <f t="shared" si="18"/>
        <v>1.1000000000000001</v>
      </c>
      <c r="N144" s="671"/>
      <c r="O144" s="654" t="s">
        <v>1</v>
      </c>
      <c r="P144" s="613"/>
      <c r="Q144" s="667">
        <f>ROUND(10*LOG(10^(E144/10)+10^(F144/10)+10^(G144/10)+10^(H144/10)+10^(I144/10)+10^(J144/10)+10^(K144/10)+10^(L144/10)),1)</f>
        <v>26.6</v>
      </c>
      <c r="R144" s="654" t="s">
        <v>8</v>
      </c>
      <c r="U144" s="668"/>
      <c r="W144" s="668"/>
      <c r="X144" s="652"/>
      <c r="Z144" s="684"/>
      <c r="AA144" s="684"/>
      <c r="AB144" s="684"/>
    </row>
    <row r="145" spans="1:28" ht="15.75" hidden="1" customHeight="1" outlineLevel="1" thickBot="1">
      <c r="B145" s="812" t="s">
        <v>220</v>
      </c>
      <c r="E145" s="689">
        <f>IF(Ström.rauschen!D41=0,0,IF(Ström.rauschen!D41&lt;1,0,Ström.rauschen!D41))</f>
        <v>30</v>
      </c>
      <c r="F145" s="689">
        <f>IF(Ström.rauschen!E41=0,0,IF(Ström.rauschen!E41&lt;1,0,Ström.rauschen!E41))</f>
        <v>26</v>
      </c>
      <c r="G145" s="689">
        <f>IF(Ström.rauschen!F41=0,0,IF(Ström.rauschen!F41&lt;1,0,Ström.rauschen!F41))</f>
        <v>22</v>
      </c>
      <c r="H145" s="689">
        <f>IF(Ström.rauschen!G41=0,0,IF(Ström.rauschen!G41&lt;1,0,Ström.rauschen!G41))</f>
        <v>19</v>
      </c>
      <c r="I145" s="689">
        <f>IF(Ström.rauschen!H41=0,0,IF(Ström.rauschen!H41&lt;1,0,Ström.rauschen!H41))</f>
        <v>15</v>
      </c>
      <c r="J145" s="689">
        <f>IF(Ström.rauschen!I41=0,0,IF(Ström.rauschen!I41&lt;1,0,Ström.rauschen!I41))</f>
        <v>12</v>
      </c>
      <c r="K145" s="689">
        <f>IF(Ström.rauschen!J41=0,0,IF(Ström.rauschen!J41&lt;1,0,Ström.rauschen!J41))</f>
        <v>9</v>
      </c>
      <c r="L145" s="689">
        <f>IF(Ström.rauschen!K41=0,0,IF(Ström.rauschen!K41&lt;1,0,Ström.rauschen!K41))</f>
        <v>6</v>
      </c>
      <c r="N145" s="671"/>
      <c r="O145" s="654" t="s">
        <v>1</v>
      </c>
      <c r="P145" s="613"/>
      <c r="Q145" s="667">
        <f>ROUND(10*LOG(10^(E145/10)+10^(F145/10)+10^(G145/10)+10^(H145/10)+10^(I145/10)+10^(J145/10)+10^(K145/10)+10^(L145/10)),1)</f>
        <v>32.299999999999997</v>
      </c>
      <c r="R145" s="654"/>
      <c r="S145" s="690" t="s">
        <v>105</v>
      </c>
      <c r="U145" s="668"/>
      <c r="W145" s="668"/>
      <c r="X145" s="652"/>
      <c r="Z145" s="684"/>
      <c r="AA145" s="684"/>
      <c r="AB145" s="684"/>
    </row>
    <row r="146" spans="1:28" ht="15" hidden="1" customHeight="1" outlineLevel="1">
      <c r="E146" s="681" t="s">
        <v>212</v>
      </c>
      <c r="O146" s="654"/>
      <c r="P146" s="613"/>
      <c r="Q146" s="654"/>
      <c r="R146" s="938"/>
      <c r="S146" s="938"/>
      <c r="U146" s="668"/>
      <c r="W146" s="668"/>
      <c r="X146" s="652"/>
      <c r="Z146" s="684"/>
      <c r="AA146" s="684"/>
      <c r="AB146" s="684"/>
    </row>
    <row r="147" spans="1:28" ht="15" hidden="1" customHeight="1" outlineLevel="1">
      <c r="E147" s="683" t="s">
        <v>101</v>
      </c>
      <c r="F147" s="662"/>
      <c r="G147" s="662"/>
      <c r="H147" s="662"/>
      <c r="I147" s="662"/>
      <c r="J147" s="662"/>
      <c r="K147" s="662"/>
      <c r="L147" s="662"/>
      <c r="N147" s="662"/>
      <c r="O147" s="662"/>
      <c r="P147" s="630"/>
      <c r="Q147" s="662"/>
      <c r="R147" s="662"/>
      <c r="U147" s="668"/>
      <c r="W147" s="668"/>
      <c r="X147" s="652"/>
      <c r="Z147" s="684"/>
      <c r="AA147" s="684"/>
      <c r="AB147" s="684"/>
    </row>
    <row r="148" spans="1:28" ht="15" hidden="1" customHeight="1" outlineLevel="1">
      <c r="E148" s="851">
        <v>26.1</v>
      </c>
      <c r="F148" s="851">
        <v>16</v>
      </c>
      <c r="G148" s="851">
        <v>8.6</v>
      </c>
      <c r="H148" s="851">
        <v>3.2</v>
      </c>
      <c r="I148" s="851">
        <v>0</v>
      </c>
      <c r="J148" s="851">
        <v>-1.2</v>
      </c>
      <c r="K148" s="851">
        <v>-1</v>
      </c>
      <c r="L148" s="851">
        <v>1.1000000000000001</v>
      </c>
      <c r="N148" s="685"/>
      <c r="O148" s="662"/>
      <c r="P148" s="630"/>
      <c r="Q148" s="662"/>
      <c r="R148" s="662"/>
      <c r="U148" s="668"/>
      <c r="W148" s="668"/>
      <c r="X148" s="652"/>
      <c r="Z148" s="684"/>
      <c r="AA148" s="684"/>
      <c r="AB148" s="684"/>
    </row>
    <row r="149" spans="1:28" ht="15" hidden="1" customHeight="1" outlineLevel="1">
      <c r="E149" s="686">
        <f>E30</f>
        <v>0</v>
      </c>
      <c r="F149" s="686">
        <f t="shared" ref="F149:L149" si="19">F30</f>
        <v>0</v>
      </c>
      <c r="G149" s="686">
        <f t="shared" si="19"/>
        <v>0</v>
      </c>
      <c r="H149" s="686">
        <f t="shared" si="19"/>
        <v>0</v>
      </c>
      <c r="I149" s="686">
        <f t="shared" si="19"/>
        <v>0</v>
      </c>
      <c r="J149" s="686">
        <f t="shared" si="19"/>
        <v>0</v>
      </c>
      <c r="K149" s="686">
        <f t="shared" si="19"/>
        <v>0</v>
      </c>
      <c r="L149" s="686">
        <f t="shared" si="19"/>
        <v>0</v>
      </c>
      <c r="N149" s="687"/>
      <c r="O149" s="662" t="s">
        <v>1</v>
      </c>
      <c r="P149" s="630"/>
      <c r="Q149" s="688">
        <f>ROUND(10*LOG(10^(E149/10)+10^(F149/10)+10^(G149/10)+10^(H149/10)+10^(I149/10)+10^(J149/10)+10^(K149/10)+10^(L149/10)),1)</f>
        <v>9</v>
      </c>
      <c r="R149" s="662" t="s">
        <v>8</v>
      </c>
      <c r="U149" s="668"/>
      <c r="W149" s="668"/>
      <c r="X149" s="652"/>
      <c r="Z149" s="684"/>
      <c r="AA149" s="684"/>
      <c r="AB149" s="684"/>
    </row>
    <row r="150" spans="1:28" ht="15" hidden="1" customHeight="1" outlineLevel="1">
      <c r="E150" s="671">
        <f>E149-E148</f>
        <v>-26.1</v>
      </c>
      <c r="F150" s="671">
        <f t="shared" ref="F150:L150" si="20">F149-F148</f>
        <v>-16</v>
      </c>
      <c r="G150" s="671">
        <f t="shared" si="20"/>
        <v>-8.6</v>
      </c>
      <c r="H150" s="671">
        <f t="shared" si="20"/>
        <v>-3.2</v>
      </c>
      <c r="I150" s="671">
        <f t="shared" si="20"/>
        <v>0</v>
      </c>
      <c r="J150" s="671">
        <f t="shared" si="20"/>
        <v>1.2</v>
      </c>
      <c r="K150" s="671">
        <f t="shared" si="20"/>
        <v>1</v>
      </c>
      <c r="L150" s="671">
        <f t="shared" si="20"/>
        <v>-1.1000000000000001</v>
      </c>
      <c r="N150" s="671"/>
      <c r="O150" s="654" t="s">
        <v>2</v>
      </c>
      <c r="P150" s="613"/>
      <c r="Q150" s="688">
        <f>ROUND(10*LOG(10^(E150/10)+10^(F150/10)+10^(G150/10)+10^(H150/10)+10^(I150/10)+10^(J150/10)+10^(K150/10)+10^(L150/10)),1)</f>
        <v>7</v>
      </c>
      <c r="R150" s="654" t="s">
        <v>7</v>
      </c>
      <c r="U150" s="668"/>
      <c r="W150" s="668"/>
      <c r="X150" s="652"/>
      <c r="Z150" s="684"/>
      <c r="AA150" s="684"/>
      <c r="AB150" s="684"/>
    </row>
    <row r="151" spans="1:28" ht="15.75" hidden="1" customHeight="1" outlineLevel="1" thickBot="1">
      <c r="B151" s="812" t="s">
        <v>221</v>
      </c>
      <c r="E151" s="689">
        <f>IF(Ström.rauschen!D43=0,0,IF(Ström.rauschen!D43&lt;1,0,Ström.rauschen!D43))</f>
        <v>3.8000000000000007</v>
      </c>
      <c r="F151" s="689">
        <f>IF(Ström.rauschen!E43=0,0,IF(Ström.rauschen!E43&lt;1,0,Ström.rauschen!E43))</f>
        <v>9.8999999999999986</v>
      </c>
      <c r="G151" s="689">
        <f>IF(Ström.rauschen!F43=0,0,IF(Ström.rauschen!F43&lt;1,0,Ström.rauschen!F43))</f>
        <v>13.4</v>
      </c>
      <c r="H151" s="689">
        <f>IF(Ström.rauschen!G43=0,0,IF(Ström.rauschen!G43&lt;1,0,Ström.rauschen!G43))</f>
        <v>15.8</v>
      </c>
      <c r="I151" s="689">
        <f>IF(Ström.rauschen!H43=0,0,IF(Ström.rauschen!H43&lt;1,0,Ström.rauschen!H43))</f>
        <v>15</v>
      </c>
      <c r="J151" s="689">
        <f>IF(Ström.rauschen!I43=0,0,IF(Ström.rauschen!I43&lt;1,0,Ström.rauschen!I43))</f>
        <v>13.2</v>
      </c>
      <c r="K151" s="689">
        <f>IF(Ström.rauschen!J43=0,0,IF(Ström.rauschen!J43&lt;1,0,Ström.rauschen!J43))</f>
        <v>10</v>
      </c>
      <c r="L151" s="689">
        <f>IF(Ström.rauschen!K43=0,0,IF(Ström.rauschen!K43&lt;1,0,Ström.rauschen!K43))</f>
        <v>4.9000000000000004</v>
      </c>
      <c r="N151" s="671"/>
      <c r="O151" s="654" t="s">
        <v>2</v>
      </c>
      <c r="P151" s="613"/>
      <c r="Q151" s="667">
        <f>ROUND(10*LOG(10^(E151/10)+10^(F151/10)+10^(G151/10)+10^(H151/10)+10^(I151/10)+10^(J151/10)+10^(K151/10)+10^(L151/10)),1)</f>
        <v>21.4</v>
      </c>
      <c r="R151" s="654"/>
      <c r="S151" s="690" t="s">
        <v>105</v>
      </c>
      <c r="W151" s="682"/>
    </row>
    <row r="152" spans="1:28" ht="15" hidden="1" customHeight="1" outlineLevel="1">
      <c r="E152" s="661"/>
      <c r="F152" s="661"/>
      <c r="G152" s="661"/>
      <c r="H152" s="661"/>
      <c r="I152" s="661"/>
      <c r="J152" s="661"/>
      <c r="K152" s="661"/>
      <c r="L152" s="661"/>
      <c r="M152" s="661"/>
      <c r="N152" s="661"/>
      <c r="O152" s="662"/>
      <c r="P152" s="630"/>
      <c r="Q152" s="691"/>
      <c r="R152" s="653"/>
      <c r="W152" s="682"/>
    </row>
    <row r="153" spans="1:28" ht="15" hidden="1" customHeight="1" outlineLevel="1">
      <c r="E153" s="692" t="s">
        <v>215</v>
      </c>
      <c r="F153" s="661"/>
      <c r="G153" s="661"/>
      <c r="H153" s="661"/>
      <c r="I153" s="661"/>
      <c r="J153" s="661"/>
      <c r="K153" s="661"/>
      <c r="L153" s="661"/>
      <c r="M153" s="661"/>
      <c r="N153" s="661"/>
      <c r="O153" s="662"/>
      <c r="P153" s="630"/>
      <c r="Q153" s="691"/>
      <c r="R153" s="653"/>
      <c r="W153" s="682"/>
    </row>
    <row r="154" spans="1:28" ht="15" hidden="1" customHeight="1" outlineLevel="1">
      <c r="E154" s="661">
        <f t="shared" ref="E154:L154" si="21">IF($G$24="Lw",E132,E145)</f>
        <v>30</v>
      </c>
      <c r="F154" s="661">
        <f t="shared" si="21"/>
        <v>26</v>
      </c>
      <c r="G154" s="661">
        <f t="shared" si="21"/>
        <v>22</v>
      </c>
      <c r="H154" s="661">
        <f t="shared" si="21"/>
        <v>19</v>
      </c>
      <c r="I154" s="661">
        <f t="shared" si="21"/>
        <v>15</v>
      </c>
      <c r="J154" s="661">
        <f t="shared" si="21"/>
        <v>12</v>
      </c>
      <c r="K154" s="661">
        <f t="shared" si="21"/>
        <v>9</v>
      </c>
      <c r="L154" s="661">
        <f t="shared" si="21"/>
        <v>6</v>
      </c>
      <c r="M154" s="661"/>
      <c r="N154" s="661"/>
      <c r="O154" s="662"/>
      <c r="P154" s="630"/>
      <c r="Q154" s="691"/>
      <c r="R154" s="653"/>
      <c r="W154" s="682"/>
    </row>
    <row r="155" spans="1:28" ht="15" hidden="1" customHeight="1" outlineLevel="1">
      <c r="E155" s="692" t="s">
        <v>216</v>
      </c>
      <c r="F155" s="661"/>
      <c r="G155" s="661"/>
      <c r="H155" s="661"/>
      <c r="I155" s="661"/>
      <c r="J155" s="661"/>
      <c r="K155" s="661"/>
      <c r="L155" s="661"/>
      <c r="M155" s="661"/>
      <c r="N155" s="661"/>
      <c r="O155" s="662"/>
      <c r="P155" s="630"/>
      <c r="Q155" s="691"/>
      <c r="R155" s="653"/>
      <c r="W155" s="682"/>
    </row>
    <row r="156" spans="1:28" ht="15" hidden="1" customHeight="1" outlineLevel="1">
      <c r="E156" s="661">
        <f t="shared" ref="E156:L156" si="22">IF($G$24="Lw",E138,E151)</f>
        <v>3.8000000000000007</v>
      </c>
      <c r="F156" s="661">
        <f t="shared" si="22"/>
        <v>9.8999999999999986</v>
      </c>
      <c r="G156" s="661">
        <f t="shared" si="22"/>
        <v>13.4</v>
      </c>
      <c r="H156" s="661">
        <f t="shared" si="22"/>
        <v>15.8</v>
      </c>
      <c r="I156" s="661">
        <f t="shared" si="22"/>
        <v>15</v>
      </c>
      <c r="J156" s="661">
        <f t="shared" si="22"/>
        <v>13.2</v>
      </c>
      <c r="K156" s="661">
        <f t="shared" si="22"/>
        <v>10</v>
      </c>
      <c r="L156" s="661">
        <f t="shared" si="22"/>
        <v>4.9000000000000004</v>
      </c>
      <c r="M156" s="661"/>
      <c r="N156" s="661"/>
      <c r="O156" s="662"/>
      <c r="P156" s="630"/>
      <c r="Q156" s="691"/>
      <c r="R156" s="653"/>
      <c r="W156" s="682"/>
    </row>
    <row r="157" spans="1:28" ht="15" hidden="1" customHeight="1" outlineLevel="1">
      <c r="E157" s="654" t="s">
        <v>217</v>
      </c>
      <c r="F157" s="661"/>
      <c r="G157" s="661"/>
      <c r="H157" s="661"/>
      <c r="I157" s="661"/>
      <c r="J157" s="661"/>
      <c r="K157" s="661"/>
      <c r="L157" s="661"/>
      <c r="M157" s="661"/>
      <c r="N157" s="661"/>
      <c r="O157" s="662"/>
      <c r="P157" s="630"/>
      <c r="Q157" s="691"/>
      <c r="R157" s="653"/>
      <c r="W157" s="682"/>
    </row>
    <row r="158" spans="1:28" ht="15" hidden="1" customHeight="1" outlineLevel="1">
      <c r="E158" s="693">
        <f>IF($L$24="dB",E154,E156)</f>
        <v>3.8000000000000007</v>
      </c>
      <c r="F158" s="693">
        <f t="shared" ref="F158:L158" si="23">IF($L$24="dB",F154,F156)</f>
        <v>9.8999999999999986</v>
      </c>
      <c r="G158" s="693">
        <f t="shared" si="23"/>
        <v>13.4</v>
      </c>
      <c r="H158" s="693">
        <f t="shared" si="23"/>
        <v>15.8</v>
      </c>
      <c r="I158" s="693">
        <f t="shared" si="23"/>
        <v>15</v>
      </c>
      <c r="J158" s="693">
        <f t="shared" si="23"/>
        <v>13.2</v>
      </c>
      <c r="K158" s="693">
        <f t="shared" si="23"/>
        <v>10</v>
      </c>
      <c r="L158" s="693">
        <f t="shared" si="23"/>
        <v>4.9000000000000004</v>
      </c>
      <c r="M158" s="661"/>
      <c r="N158" s="661"/>
      <c r="O158" s="662"/>
      <c r="P158" s="630"/>
      <c r="Q158" s="691"/>
      <c r="R158" s="653"/>
      <c r="W158" s="682"/>
    </row>
    <row r="159" spans="1:28" ht="15" hidden="1" customHeight="1" outlineLevel="1">
      <c r="E159" s="661"/>
      <c r="F159" s="661"/>
      <c r="G159" s="661"/>
      <c r="H159" s="661"/>
      <c r="I159" s="661"/>
      <c r="J159" s="661"/>
      <c r="K159" s="661"/>
      <c r="L159" s="661"/>
      <c r="M159" s="661"/>
      <c r="N159" s="661"/>
      <c r="O159" s="662"/>
      <c r="P159" s="630"/>
      <c r="Q159" s="691"/>
      <c r="R159" s="653"/>
      <c r="W159" s="682"/>
    </row>
    <row r="160" spans="1:28" s="613" customFormat="1" ht="15" hidden="1" customHeight="1" outlineLevel="1">
      <c r="A160" s="629"/>
      <c r="B160" s="804"/>
      <c r="C160" s="537"/>
      <c r="D160" s="537"/>
      <c r="E160" s="694" t="s">
        <v>27</v>
      </c>
      <c r="F160" s="618"/>
      <c r="G160" s="695"/>
      <c r="H160" s="696"/>
      <c r="K160" s="695"/>
      <c r="L160" s="696"/>
      <c r="M160" s="696"/>
      <c r="N160" s="696"/>
      <c r="S160" s="777"/>
      <c r="T160" s="617"/>
      <c r="U160" s="618"/>
      <c r="V160" s="617"/>
      <c r="W160" s="631"/>
    </row>
    <row r="161" spans="1:23" s="613" customFormat="1" ht="15" hidden="1" customHeight="1" outlineLevel="1">
      <c r="A161" s="629"/>
      <c r="B161" s="804"/>
      <c r="C161" s="537"/>
      <c r="D161" s="537"/>
      <c r="E161" s="697">
        <v>63</v>
      </c>
      <c r="F161" s="697">
        <v>125</v>
      </c>
      <c r="G161" s="698">
        <v>250</v>
      </c>
      <c r="H161" s="697">
        <v>500</v>
      </c>
      <c r="I161" s="697">
        <v>1000</v>
      </c>
      <c r="J161" s="697">
        <v>2000</v>
      </c>
      <c r="K161" s="697">
        <v>4000</v>
      </c>
      <c r="L161" s="697">
        <v>8000</v>
      </c>
      <c r="M161" s="697"/>
      <c r="N161" s="697"/>
      <c r="S161" s="777"/>
      <c r="T161" s="617"/>
      <c r="U161" s="618"/>
      <c r="V161" s="617"/>
      <c r="W161" s="631"/>
    </row>
    <row r="162" spans="1:23" s="613" customFormat="1" ht="15" hidden="1" customHeight="1" outlineLevel="1">
      <c r="A162" s="629"/>
      <c r="B162" s="814"/>
      <c r="C162" s="699"/>
      <c r="D162" s="699"/>
      <c r="E162" s="700" t="str">
        <f t="shared" ref="E162:L162" si="24">E76</f>
        <v>-</v>
      </c>
      <c r="F162" s="700" t="str">
        <f t="shared" si="24"/>
        <v>-</v>
      </c>
      <c r="G162" s="700" t="str">
        <f t="shared" si="24"/>
        <v>-</v>
      </c>
      <c r="H162" s="700" t="str">
        <f t="shared" si="24"/>
        <v>-</v>
      </c>
      <c r="I162" s="700" t="str">
        <f t="shared" si="24"/>
        <v>-</v>
      </c>
      <c r="J162" s="700" t="str">
        <f t="shared" si="24"/>
        <v>-</v>
      </c>
      <c r="K162" s="700" t="str">
        <f t="shared" si="24"/>
        <v>-</v>
      </c>
      <c r="L162" s="700" t="str">
        <f t="shared" si="24"/>
        <v>-</v>
      </c>
      <c r="M162" s="700"/>
      <c r="N162" s="700"/>
      <c r="Q162" s="837" t="e">
        <f>10*LOG(SUM(E163:L163))</f>
        <v>#VALUE!</v>
      </c>
      <c r="R162" s="613" t="s">
        <v>26</v>
      </c>
      <c r="S162" s="777"/>
      <c r="T162" s="617"/>
      <c r="U162" s="618"/>
      <c r="V162" s="617"/>
      <c r="W162" s="631"/>
    </row>
    <row r="163" spans="1:23" s="613" customFormat="1" ht="15" hidden="1" customHeight="1" outlineLevel="1">
      <c r="A163" s="629"/>
      <c r="B163" s="814"/>
      <c r="C163" s="699"/>
      <c r="D163" s="699"/>
      <c r="E163" s="701" t="e">
        <f t="shared" ref="E163:L163" si="25">10^(E162/10)</f>
        <v>#VALUE!</v>
      </c>
      <c r="F163" s="701" t="e">
        <f t="shared" si="25"/>
        <v>#VALUE!</v>
      </c>
      <c r="G163" s="701" t="e">
        <f t="shared" si="25"/>
        <v>#VALUE!</v>
      </c>
      <c r="H163" s="701" t="e">
        <f t="shared" si="25"/>
        <v>#VALUE!</v>
      </c>
      <c r="I163" s="701" t="e">
        <f t="shared" si="25"/>
        <v>#VALUE!</v>
      </c>
      <c r="J163" s="701" t="e">
        <f t="shared" si="25"/>
        <v>#VALUE!</v>
      </c>
      <c r="K163" s="701" t="e">
        <f t="shared" si="25"/>
        <v>#VALUE!</v>
      </c>
      <c r="L163" s="701" t="e">
        <f t="shared" si="25"/>
        <v>#VALUE!</v>
      </c>
      <c r="M163" s="701"/>
      <c r="N163" s="701"/>
      <c r="Q163" s="838" t="e">
        <f>Q162+10*LOG($G$42)</f>
        <v>#VALUE!</v>
      </c>
      <c r="R163" s="613" t="s">
        <v>29</v>
      </c>
      <c r="S163" s="777"/>
      <c r="T163" s="617"/>
      <c r="U163" s="618"/>
      <c r="V163" s="617"/>
      <c r="W163" s="631"/>
    </row>
    <row r="164" spans="1:23" s="613" customFormat="1" ht="15" hidden="1" customHeight="1" outlineLevel="1">
      <c r="A164" s="629"/>
      <c r="B164" s="804"/>
      <c r="C164" s="537"/>
      <c r="D164" s="537"/>
      <c r="E164" s="702" t="str">
        <f t="shared" ref="E164:L164" si="26">E74</f>
        <v>-</v>
      </c>
      <c r="F164" s="702" t="str">
        <f t="shared" si="26"/>
        <v>-</v>
      </c>
      <c r="G164" s="702" t="str">
        <f t="shared" si="26"/>
        <v>-</v>
      </c>
      <c r="H164" s="702" t="str">
        <f t="shared" si="26"/>
        <v>-</v>
      </c>
      <c r="I164" s="702" t="str">
        <f t="shared" si="26"/>
        <v>-</v>
      </c>
      <c r="J164" s="702" t="str">
        <f t="shared" si="26"/>
        <v>-</v>
      </c>
      <c r="K164" s="702" t="str">
        <f t="shared" si="26"/>
        <v>-</v>
      </c>
      <c r="L164" s="702" t="str">
        <f t="shared" si="26"/>
        <v>-</v>
      </c>
      <c r="M164" s="702"/>
      <c r="N164" s="702"/>
      <c r="Q164" s="839" t="e">
        <f>10*LOG(SUM(E165:L165))</f>
        <v>#VALUE!</v>
      </c>
      <c r="R164" s="613" t="s">
        <v>28</v>
      </c>
      <c r="S164" s="777"/>
      <c r="T164" s="617"/>
      <c r="U164" s="618"/>
      <c r="V164" s="617"/>
      <c r="W164" s="631"/>
    </row>
    <row r="165" spans="1:23" s="613" customFormat="1" ht="15" hidden="1" customHeight="1" outlineLevel="1">
      <c r="A165" s="629"/>
      <c r="B165" s="804"/>
      <c r="C165" s="537"/>
      <c r="D165" s="537"/>
      <c r="E165" s="703" t="e">
        <f t="shared" ref="E165:L167" si="27">10^(E164/10)</f>
        <v>#VALUE!</v>
      </c>
      <c r="F165" s="703" t="e">
        <f t="shared" si="27"/>
        <v>#VALUE!</v>
      </c>
      <c r="G165" s="703" t="e">
        <f t="shared" si="27"/>
        <v>#VALUE!</v>
      </c>
      <c r="H165" s="703" t="e">
        <f t="shared" si="27"/>
        <v>#VALUE!</v>
      </c>
      <c r="I165" s="703" t="e">
        <f t="shared" si="27"/>
        <v>#VALUE!</v>
      </c>
      <c r="J165" s="703" t="e">
        <f t="shared" si="27"/>
        <v>#VALUE!</v>
      </c>
      <c r="K165" s="703" t="e">
        <f t="shared" si="27"/>
        <v>#VALUE!</v>
      </c>
      <c r="L165" s="703" t="e">
        <f t="shared" si="27"/>
        <v>#VALUE!</v>
      </c>
      <c r="M165" s="703"/>
      <c r="N165" s="703"/>
      <c r="Q165" s="840" t="e">
        <f>Q164+10*LOG($G$42)</f>
        <v>#VALUE!</v>
      </c>
      <c r="R165" s="613" t="s">
        <v>30</v>
      </c>
      <c r="S165" s="777"/>
      <c r="T165" s="617"/>
      <c r="U165" s="618"/>
      <c r="V165" s="617"/>
      <c r="W165" s="631"/>
    </row>
    <row r="166" spans="1:23" s="613" customFormat="1" ht="15" hidden="1" customHeight="1" outlineLevel="1">
      <c r="A166" s="629"/>
      <c r="B166" s="804"/>
      <c r="C166" s="537"/>
      <c r="D166" s="537"/>
      <c r="E166" s="705" t="e">
        <f t="shared" ref="E166:L166" si="28">E164+10*LOG($G$42)</f>
        <v>#VALUE!</v>
      </c>
      <c r="F166" s="705" t="e">
        <f t="shared" si="28"/>
        <v>#VALUE!</v>
      </c>
      <c r="G166" s="705" t="e">
        <f t="shared" si="28"/>
        <v>#VALUE!</v>
      </c>
      <c r="H166" s="705" t="e">
        <f t="shared" si="28"/>
        <v>#VALUE!</v>
      </c>
      <c r="I166" s="705" t="e">
        <f t="shared" si="28"/>
        <v>#VALUE!</v>
      </c>
      <c r="J166" s="705" t="e">
        <f t="shared" si="28"/>
        <v>#VALUE!</v>
      </c>
      <c r="K166" s="705" t="e">
        <f t="shared" si="28"/>
        <v>#VALUE!</v>
      </c>
      <c r="L166" s="705" t="e">
        <f t="shared" si="28"/>
        <v>#VALUE!</v>
      </c>
      <c r="M166" s="705"/>
      <c r="N166" s="705"/>
      <c r="Q166" s="841" t="s">
        <v>79</v>
      </c>
      <c r="R166" s="706"/>
      <c r="S166" s="780"/>
      <c r="T166" s="707"/>
      <c r="U166" s="708"/>
      <c r="V166" s="707"/>
      <c r="W166" s="631"/>
    </row>
    <row r="167" spans="1:23" s="613" customFormat="1" ht="15" hidden="1" customHeight="1" outlineLevel="1">
      <c r="A167" s="629"/>
      <c r="B167" s="814"/>
      <c r="C167" s="699"/>
      <c r="D167" s="699"/>
      <c r="E167" s="709" t="e">
        <f t="shared" si="27"/>
        <v>#VALUE!</v>
      </c>
      <c r="F167" s="709" t="e">
        <f t="shared" si="27"/>
        <v>#VALUE!</v>
      </c>
      <c r="G167" s="709" t="e">
        <f t="shared" si="27"/>
        <v>#VALUE!</v>
      </c>
      <c r="H167" s="709" t="e">
        <f t="shared" si="27"/>
        <v>#VALUE!</v>
      </c>
      <c r="I167" s="709" t="e">
        <f t="shared" si="27"/>
        <v>#VALUE!</v>
      </c>
      <c r="J167" s="709" t="e">
        <f t="shared" si="27"/>
        <v>#VALUE!</v>
      </c>
      <c r="K167" s="709" t="e">
        <f t="shared" si="27"/>
        <v>#VALUE!</v>
      </c>
      <c r="L167" s="709" t="e">
        <f t="shared" si="27"/>
        <v>#VALUE!</v>
      </c>
      <c r="M167" s="709"/>
      <c r="N167" s="709"/>
      <c r="Q167" s="842" t="e">
        <f>10*LOG(SUM(E167:L167))</f>
        <v>#VALUE!</v>
      </c>
      <c r="S167" s="710">
        <f>G20</f>
        <v>133</v>
      </c>
      <c r="T167" s="711"/>
      <c r="U167" s="618"/>
      <c r="V167" s="712"/>
      <c r="W167" s="631"/>
    </row>
    <row r="168" spans="1:23" s="613" customFormat="1" ht="15" hidden="1" customHeight="1" outlineLevel="1">
      <c r="A168" s="629"/>
      <c r="B168" s="814"/>
      <c r="C168" s="699"/>
      <c r="D168" s="699"/>
      <c r="E168" s="713"/>
      <c r="F168" s="713"/>
      <c r="G168" s="713"/>
      <c r="H168" s="713"/>
      <c r="I168" s="713"/>
      <c r="J168" s="713"/>
      <c r="K168" s="713"/>
      <c r="L168" s="713"/>
      <c r="M168" s="713"/>
      <c r="N168" s="713"/>
      <c r="S168" s="777"/>
      <c r="T168" s="617"/>
      <c r="U168" s="618"/>
      <c r="V168" s="617"/>
      <c r="W168" s="631"/>
    </row>
    <row r="169" spans="1:23" s="613" customFormat="1" ht="15" hidden="1" customHeight="1" outlineLevel="1">
      <c r="A169" s="629"/>
      <c r="B169" s="814"/>
      <c r="C169" s="699"/>
      <c r="D169" s="699"/>
      <c r="E169" s="713"/>
      <c r="F169" s="713"/>
      <c r="G169" s="713"/>
      <c r="H169" s="713"/>
      <c r="I169" s="713"/>
      <c r="J169" s="713"/>
      <c r="K169" s="713"/>
      <c r="L169" s="713"/>
      <c r="M169" s="713"/>
      <c r="N169" s="713"/>
      <c r="S169" s="777"/>
      <c r="T169" s="617"/>
      <c r="U169" s="618"/>
      <c r="V169" s="617"/>
      <c r="W169" s="631"/>
    </row>
    <row r="170" spans="1:23" ht="15" hidden="1" customHeight="1" outlineLevel="1"/>
    <row r="171" spans="1:23" ht="15" hidden="1" customHeight="1" outlineLevel="1"/>
    <row r="172" spans="1:23" collapsed="1"/>
    <row r="176" spans="1:23">
      <c r="E176" s="860">
        <v>63</v>
      </c>
      <c r="F176" s="860">
        <v>125</v>
      </c>
      <c r="G176" s="860">
        <v>250</v>
      </c>
      <c r="H176" s="860">
        <v>500</v>
      </c>
      <c r="I176" s="860">
        <v>1000</v>
      </c>
      <c r="J176" s="860">
        <v>2000</v>
      </c>
      <c r="K176" s="860">
        <v>4000</v>
      </c>
      <c r="L176" s="860">
        <v>8000</v>
      </c>
      <c r="M176" s="858"/>
    </row>
    <row r="177" spans="5:28">
      <c r="E177" s="861">
        <f t="shared" ref="E177:L177" si="29">E107</f>
        <v>1</v>
      </c>
      <c r="F177" s="861">
        <f t="shared" si="29"/>
        <v>5</v>
      </c>
      <c r="G177" s="861">
        <f t="shared" si="29"/>
        <v>19</v>
      </c>
      <c r="H177" s="861">
        <f t="shared" si="29"/>
        <v>21</v>
      </c>
      <c r="I177" s="861">
        <f t="shared" si="29"/>
        <v>28</v>
      </c>
      <c r="J177" s="861">
        <f t="shared" si="29"/>
        <v>33</v>
      </c>
      <c r="K177" s="861">
        <f t="shared" si="29"/>
        <v>20</v>
      </c>
      <c r="L177" s="861">
        <f t="shared" si="29"/>
        <v>13</v>
      </c>
      <c r="M177" s="859"/>
    </row>
    <row r="179" spans="5:28">
      <c r="E179" s="652"/>
      <c r="F179" s="652"/>
      <c r="G179" s="652"/>
      <c r="H179" s="652"/>
      <c r="I179" s="652"/>
      <c r="J179" s="652"/>
      <c r="K179" s="652"/>
      <c r="L179" s="652"/>
      <c r="M179" s="652"/>
      <c r="N179" s="652"/>
      <c r="O179" s="662"/>
      <c r="P179" s="630"/>
      <c r="Q179" s="704"/>
      <c r="R179" s="654"/>
      <c r="U179" s="668"/>
      <c r="W179" s="668"/>
      <c r="X179" s="652"/>
      <c r="Z179" s="684"/>
      <c r="AA179" s="684"/>
      <c r="AB179" s="684"/>
    </row>
    <row r="180" spans="5:28">
      <c r="E180" s="669"/>
      <c r="F180" s="669"/>
      <c r="G180" s="669"/>
      <c r="H180" s="669"/>
      <c r="I180" s="669"/>
      <c r="J180" s="669"/>
      <c r="K180" s="669"/>
      <c r="L180" s="669"/>
      <c r="M180" s="669"/>
      <c r="N180" s="669"/>
      <c r="O180" s="662"/>
      <c r="P180" s="630"/>
      <c r="Q180" s="662"/>
      <c r="R180" s="654"/>
      <c r="U180" s="668"/>
      <c r="W180" s="668"/>
      <c r="X180" s="652"/>
      <c r="Z180" s="684"/>
      <c r="AA180" s="684"/>
      <c r="AB180" s="684"/>
    </row>
    <row r="181" spans="5:28">
      <c r="O181" s="654"/>
      <c r="P181" s="613"/>
      <c r="Q181" s="654"/>
      <c r="R181" s="654"/>
      <c r="U181" s="668"/>
      <c r="W181" s="668"/>
      <c r="X181" s="652"/>
      <c r="Z181" s="684"/>
      <c r="AA181" s="684"/>
      <c r="AB181" s="684"/>
    </row>
    <row r="182" spans="5:28">
      <c r="O182" s="654"/>
      <c r="P182" s="613"/>
      <c r="Q182" s="654"/>
      <c r="R182" s="654"/>
      <c r="U182" s="668"/>
      <c r="W182" s="668"/>
      <c r="X182" s="652"/>
      <c r="Z182" s="684"/>
      <c r="AA182" s="684"/>
      <c r="AB182" s="684"/>
    </row>
    <row r="183" spans="5:28">
      <c r="O183" s="654"/>
      <c r="P183" s="613"/>
      <c r="Q183" s="654"/>
      <c r="R183" s="654"/>
      <c r="U183" s="668"/>
      <c r="W183" s="668"/>
      <c r="X183" s="652"/>
      <c r="Z183" s="684"/>
      <c r="AA183" s="684"/>
      <c r="AB183" s="684"/>
    </row>
    <row r="184" spans="5:28">
      <c r="O184" s="654"/>
      <c r="P184" s="613"/>
      <c r="Q184" s="654"/>
      <c r="R184" s="654"/>
      <c r="U184" s="668"/>
      <c r="W184" s="668"/>
      <c r="X184" s="652"/>
      <c r="Z184" s="684"/>
      <c r="AA184" s="684"/>
      <c r="AB184" s="684"/>
    </row>
    <row r="185" spans="5:28">
      <c r="O185" s="654"/>
      <c r="P185" s="613"/>
      <c r="Q185" s="654"/>
      <c r="R185" s="654"/>
      <c r="U185" s="668"/>
      <c r="W185" s="668"/>
      <c r="X185" s="652"/>
    </row>
    <row r="186" spans="5:28">
      <c r="O186" s="654"/>
      <c r="P186" s="613"/>
      <c r="Q186" s="654"/>
      <c r="R186" s="654"/>
      <c r="U186" s="668"/>
      <c r="W186" s="668"/>
      <c r="X186" s="652"/>
    </row>
    <row r="187" spans="5:28">
      <c r="O187" s="654"/>
      <c r="P187" s="613"/>
      <c r="Q187" s="654"/>
      <c r="R187" s="654"/>
      <c r="U187" s="668"/>
      <c r="W187" s="668"/>
      <c r="X187" s="652"/>
    </row>
    <row r="188" spans="5:28">
      <c r="O188" s="654"/>
      <c r="P188" s="613"/>
      <c r="Q188" s="654"/>
      <c r="R188" s="654"/>
      <c r="U188" s="668"/>
      <c r="W188" s="668"/>
      <c r="X188" s="652"/>
    </row>
    <row r="189" spans="5:28">
      <c r="O189" s="654"/>
      <c r="P189" s="613"/>
      <c r="Q189" s="654"/>
      <c r="R189" s="654"/>
      <c r="U189" s="668"/>
      <c r="W189" s="668"/>
      <c r="X189" s="652"/>
    </row>
    <row r="190" spans="5:28">
      <c r="O190" s="654"/>
      <c r="P190" s="613"/>
      <c r="Q190" s="654"/>
      <c r="R190" s="654"/>
      <c r="U190" s="668"/>
      <c r="W190" s="668"/>
      <c r="X190" s="652"/>
    </row>
    <row r="191" spans="5:28">
      <c r="O191" s="654"/>
      <c r="P191" s="613"/>
      <c r="Q191" s="654"/>
      <c r="R191" s="654"/>
      <c r="U191" s="668"/>
      <c r="W191" s="668"/>
      <c r="X191" s="652"/>
    </row>
    <row r="192" spans="5:28">
      <c r="O192" s="654"/>
      <c r="P192" s="613"/>
      <c r="Q192" s="654"/>
      <c r="R192" s="654"/>
      <c r="U192" s="668"/>
      <c r="W192" s="668"/>
      <c r="X192" s="652"/>
    </row>
    <row r="193" spans="15:24">
      <c r="O193" s="654"/>
      <c r="P193" s="613"/>
      <c r="Q193" s="654"/>
      <c r="R193" s="654"/>
      <c r="U193" s="668"/>
      <c r="W193" s="668"/>
      <c r="X193" s="652"/>
    </row>
    <row r="194" spans="15:24">
      <c r="O194" s="654"/>
      <c r="P194" s="613"/>
      <c r="Q194" s="654"/>
      <c r="R194" s="654"/>
      <c r="U194" s="668"/>
      <c r="W194" s="668"/>
      <c r="X194" s="652"/>
    </row>
    <row r="195" spans="15:24">
      <c r="O195" s="654"/>
      <c r="P195" s="613"/>
      <c r="Q195" s="654"/>
      <c r="R195" s="654"/>
      <c r="U195" s="668"/>
      <c r="W195" s="668"/>
      <c r="X195" s="652"/>
    </row>
    <row r="196" spans="15:24">
      <c r="O196" s="654"/>
      <c r="P196" s="613"/>
      <c r="Q196" s="654"/>
      <c r="R196" s="654"/>
      <c r="U196" s="668"/>
      <c r="W196" s="668"/>
      <c r="X196" s="652"/>
    </row>
    <row r="197" spans="15:24">
      <c r="O197" s="654"/>
      <c r="P197" s="613"/>
      <c r="Q197" s="654"/>
      <c r="R197" s="654"/>
      <c r="U197" s="668"/>
      <c r="W197" s="668"/>
      <c r="X197" s="652"/>
    </row>
    <row r="198" spans="15:24">
      <c r="O198" s="654"/>
      <c r="P198" s="613"/>
      <c r="Q198" s="654"/>
      <c r="R198" s="654"/>
      <c r="U198" s="668"/>
      <c r="W198" s="668"/>
      <c r="X198" s="652"/>
    </row>
    <row r="199" spans="15:24">
      <c r="O199" s="654"/>
      <c r="P199" s="613"/>
      <c r="Q199" s="654"/>
      <c r="R199" s="654"/>
      <c r="U199" s="668"/>
      <c r="W199" s="668"/>
      <c r="X199" s="652"/>
    </row>
    <row r="200" spans="15:24">
      <c r="O200" s="654"/>
      <c r="P200" s="613"/>
      <c r="Q200" s="654"/>
      <c r="R200" s="654"/>
      <c r="U200" s="668"/>
      <c r="W200" s="668"/>
      <c r="X200" s="652"/>
    </row>
    <row r="201" spans="15:24">
      <c r="O201" s="654"/>
      <c r="P201" s="613"/>
      <c r="Q201" s="654"/>
      <c r="R201" s="654"/>
      <c r="U201" s="668"/>
      <c r="W201" s="668"/>
      <c r="X201" s="652"/>
    </row>
    <row r="202" spans="15:24">
      <c r="O202" s="654"/>
      <c r="P202" s="613"/>
      <c r="Q202" s="654"/>
      <c r="R202" s="654"/>
      <c r="U202" s="668"/>
      <c r="W202" s="668"/>
      <c r="X202" s="652"/>
    </row>
    <row r="203" spans="15:24">
      <c r="O203" s="654"/>
      <c r="P203" s="613"/>
      <c r="Q203" s="654"/>
      <c r="R203" s="654"/>
      <c r="U203" s="668"/>
      <c r="W203" s="668"/>
      <c r="X203" s="652"/>
    </row>
    <row r="204" spans="15:24">
      <c r="O204" s="654"/>
      <c r="P204" s="613"/>
      <c r="Q204" s="654"/>
      <c r="R204" s="654"/>
      <c r="U204" s="668"/>
      <c r="W204" s="668"/>
      <c r="X204" s="652"/>
    </row>
    <row r="205" spans="15:24">
      <c r="O205" s="654"/>
      <c r="P205" s="613"/>
      <c r="Q205" s="654"/>
      <c r="R205" s="654"/>
      <c r="U205" s="668"/>
      <c r="W205" s="668"/>
      <c r="X205" s="652"/>
    </row>
    <row r="206" spans="15:24">
      <c r="O206" s="654"/>
      <c r="P206" s="613"/>
      <c r="Q206" s="654"/>
      <c r="R206" s="654"/>
      <c r="U206" s="668"/>
      <c r="W206" s="668"/>
      <c r="X206" s="652"/>
    </row>
    <row r="207" spans="15:24">
      <c r="O207" s="654"/>
      <c r="P207" s="613"/>
      <c r="Q207" s="654"/>
      <c r="R207" s="654"/>
      <c r="U207" s="668"/>
      <c r="W207" s="668"/>
      <c r="X207" s="652"/>
    </row>
    <row r="208" spans="15:24">
      <c r="O208" s="654"/>
      <c r="P208" s="613"/>
      <c r="Q208" s="654"/>
      <c r="R208" s="654"/>
      <c r="U208" s="668"/>
      <c r="W208" s="668"/>
      <c r="X208" s="652"/>
    </row>
    <row r="209" spans="15:24">
      <c r="O209" s="654"/>
      <c r="P209" s="613"/>
      <c r="Q209" s="654"/>
      <c r="R209" s="654"/>
      <c r="U209" s="668"/>
      <c r="W209" s="668"/>
      <c r="X209" s="652"/>
    </row>
    <row r="210" spans="15:24">
      <c r="O210" s="654"/>
      <c r="P210" s="613"/>
      <c r="Q210" s="654"/>
      <c r="R210" s="654"/>
      <c r="U210" s="668"/>
      <c r="W210" s="668"/>
      <c r="X210" s="652"/>
    </row>
    <row r="211" spans="15:24">
      <c r="O211" s="654"/>
      <c r="P211" s="613"/>
      <c r="Q211" s="654"/>
      <c r="R211" s="654"/>
      <c r="U211" s="668"/>
      <c r="W211" s="668"/>
      <c r="X211" s="652"/>
    </row>
    <row r="212" spans="15:24">
      <c r="O212" s="654"/>
      <c r="P212" s="613"/>
      <c r="Q212" s="654"/>
      <c r="R212" s="654"/>
      <c r="U212" s="668"/>
      <c r="W212" s="668"/>
      <c r="X212" s="652"/>
    </row>
    <row r="213" spans="15:24">
      <c r="O213" s="654"/>
      <c r="P213" s="613"/>
      <c r="Q213" s="654"/>
      <c r="R213" s="654"/>
      <c r="U213" s="668"/>
      <c r="W213" s="668"/>
      <c r="X213" s="652"/>
    </row>
    <row r="214" spans="15:24">
      <c r="O214" s="654"/>
      <c r="P214" s="613"/>
      <c r="Q214" s="654"/>
      <c r="R214" s="654"/>
      <c r="U214" s="668"/>
      <c r="W214" s="668"/>
      <c r="X214" s="652"/>
    </row>
    <row r="215" spans="15:24">
      <c r="O215" s="654"/>
      <c r="P215" s="613"/>
      <c r="Q215" s="654"/>
      <c r="R215" s="654"/>
      <c r="U215" s="668"/>
      <c r="W215" s="668"/>
      <c r="X215" s="652"/>
    </row>
    <row r="216" spans="15:24">
      <c r="O216" s="654"/>
      <c r="P216" s="613"/>
      <c r="Q216" s="654"/>
      <c r="R216" s="654"/>
      <c r="U216" s="668"/>
      <c r="W216" s="668"/>
      <c r="X216" s="652"/>
    </row>
    <row r="217" spans="15:24">
      <c r="O217" s="654"/>
      <c r="P217" s="613"/>
      <c r="Q217" s="654"/>
      <c r="R217" s="654"/>
      <c r="U217" s="668"/>
      <c r="W217" s="668"/>
      <c r="X217" s="652"/>
    </row>
    <row r="218" spans="15:24">
      <c r="O218" s="654"/>
      <c r="P218" s="613"/>
      <c r="Q218" s="654"/>
      <c r="R218" s="654"/>
      <c r="U218" s="668"/>
      <c r="W218" s="668"/>
      <c r="X218" s="652"/>
    </row>
    <row r="219" spans="15:24">
      <c r="O219" s="654"/>
      <c r="P219" s="613"/>
      <c r="Q219" s="654"/>
      <c r="R219" s="654"/>
      <c r="U219" s="668"/>
      <c r="W219" s="668"/>
      <c r="X219" s="652"/>
    </row>
    <row r="220" spans="15:24">
      <c r="O220" s="654"/>
      <c r="P220" s="613"/>
      <c r="Q220" s="654"/>
      <c r="R220" s="654"/>
      <c r="U220" s="668"/>
      <c r="W220" s="668"/>
      <c r="X220" s="652"/>
    </row>
    <row r="221" spans="15:24">
      <c r="O221" s="654"/>
      <c r="P221" s="613"/>
      <c r="Q221" s="654"/>
      <c r="R221" s="654"/>
      <c r="U221" s="668"/>
      <c r="W221" s="668"/>
      <c r="X221" s="652"/>
    </row>
    <row r="222" spans="15:24">
      <c r="O222" s="654"/>
      <c r="P222" s="613"/>
      <c r="Q222" s="654"/>
      <c r="R222" s="654"/>
      <c r="U222" s="668"/>
      <c r="W222" s="668"/>
      <c r="X222" s="652"/>
    </row>
    <row r="223" spans="15:24">
      <c r="O223" s="654"/>
      <c r="P223" s="613"/>
      <c r="Q223" s="654"/>
      <c r="R223" s="654"/>
      <c r="U223" s="668"/>
      <c r="W223" s="668"/>
      <c r="X223" s="652"/>
    </row>
    <row r="224" spans="15:24">
      <c r="O224" s="654"/>
      <c r="P224" s="613"/>
      <c r="Q224" s="654"/>
      <c r="R224" s="654"/>
      <c r="U224" s="668"/>
      <c r="W224" s="668"/>
      <c r="X224" s="652"/>
    </row>
    <row r="225" spans="15:24">
      <c r="O225" s="654"/>
      <c r="P225" s="613"/>
      <c r="Q225" s="654"/>
      <c r="R225" s="654"/>
      <c r="U225" s="668"/>
      <c r="W225" s="668"/>
      <c r="X225" s="652"/>
    </row>
    <row r="226" spans="15:24">
      <c r="O226" s="654"/>
      <c r="P226" s="613"/>
      <c r="Q226" s="654"/>
      <c r="R226" s="654"/>
      <c r="U226" s="668"/>
      <c r="W226" s="668"/>
      <c r="X226" s="652"/>
    </row>
    <row r="227" spans="15:24">
      <c r="O227" s="654"/>
      <c r="P227" s="613"/>
      <c r="Q227" s="654"/>
      <c r="R227" s="654"/>
      <c r="U227" s="668"/>
      <c r="W227" s="668"/>
      <c r="X227" s="652"/>
    </row>
    <row r="228" spans="15:24">
      <c r="O228" s="654"/>
      <c r="P228" s="613"/>
      <c r="Q228" s="654"/>
      <c r="R228" s="654"/>
      <c r="U228" s="668"/>
      <c r="W228" s="668"/>
      <c r="X228" s="652"/>
    </row>
    <row r="229" spans="15:24">
      <c r="O229" s="654"/>
      <c r="P229" s="613"/>
      <c r="Q229" s="654"/>
      <c r="R229" s="654"/>
      <c r="U229" s="668"/>
      <c r="W229" s="668"/>
      <c r="X229" s="652"/>
    </row>
    <row r="230" spans="15:24">
      <c r="O230" s="654"/>
      <c r="P230" s="613"/>
      <c r="Q230" s="654"/>
      <c r="R230" s="654"/>
      <c r="U230" s="668"/>
      <c r="W230" s="668"/>
      <c r="X230" s="652"/>
    </row>
    <row r="231" spans="15:24">
      <c r="O231" s="654"/>
      <c r="P231" s="613"/>
      <c r="Q231" s="654"/>
      <c r="R231" s="654"/>
      <c r="U231" s="668"/>
      <c r="W231" s="668"/>
      <c r="X231" s="652"/>
    </row>
    <row r="232" spans="15:24">
      <c r="O232" s="654"/>
      <c r="P232" s="613"/>
      <c r="Q232" s="654"/>
      <c r="R232" s="654"/>
      <c r="U232" s="668"/>
      <c r="W232" s="668"/>
      <c r="X232" s="652"/>
    </row>
    <row r="233" spans="15:24">
      <c r="O233" s="654"/>
      <c r="P233" s="613"/>
      <c r="Q233" s="654"/>
      <c r="R233" s="654"/>
      <c r="U233" s="668"/>
      <c r="W233" s="668"/>
      <c r="X233" s="652"/>
    </row>
    <row r="234" spans="15:24">
      <c r="O234" s="654"/>
      <c r="P234" s="613"/>
      <c r="Q234" s="654"/>
      <c r="R234" s="654"/>
      <c r="U234" s="668"/>
      <c r="W234" s="668"/>
      <c r="X234" s="652"/>
    </row>
    <row r="235" spans="15:24">
      <c r="O235" s="654"/>
      <c r="P235" s="613"/>
      <c r="Q235" s="654"/>
      <c r="R235" s="654"/>
      <c r="U235" s="668"/>
      <c r="W235" s="668"/>
      <c r="X235" s="652"/>
    </row>
    <row r="236" spans="15:24">
      <c r="O236" s="654"/>
      <c r="P236" s="613"/>
      <c r="Q236" s="654"/>
      <c r="R236" s="654"/>
      <c r="U236" s="668"/>
      <c r="W236" s="668"/>
      <c r="X236" s="652"/>
    </row>
    <row r="237" spans="15:24">
      <c r="O237" s="654"/>
      <c r="P237" s="613"/>
      <c r="Q237" s="654"/>
      <c r="R237" s="654"/>
      <c r="U237" s="668"/>
      <c r="W237" s="668"/>
      <c r="X237" s="652"/>
    </row>
    <row r="238" spans="15:24">
      <c r="Q238" s="654"/>
      <c r="R238" s="654"/>
      <c r="U238" s="668"/>
      <c r="W238" s="668"/>
      <c r="X238" s="652"/>
    </row>
    <row r="239" spans="15:24">
      <c r="Q239" s="654"/>
      <c r="R239" s="654"/>
      <c r="U239" s="668"/>
      <c r="W239" s="668"/>
      <c r="X239" s="652"/>
    </row>
    <row r="240" spans="15:24">
      <c r="Q240" s="654"/>
      <c r="R240" s="654"/>
      <c r="U240" s="668"/>
      <c r="W240" s="668"/>
      <c r="X240" s="652"/>
    </row>
    <row r="241" spans="10:24">
      <c r="Q241" s="654"/>
      <c r="R241" s="654"/>
      <c r="U241" s="668"/>
      <c r="W241" s="668"/>
      <c r="X241" s="652"/>
    </row>
    <row r="242" spans="10:24">
      <c r="Q242" s="654"/>
      <c r="R242" s="654"/>
      <c r="U242" s="668"/>
      <c r="W242" s="668"/>
      <c r="X242" s="652"/>
    </row>
    <row r="243" spans="10:24">
      <c r="Q243" s="654"/>
      <c r="R243" s="654"/>
      <c r="U243" s="668"/>
      <c r="W243" s="668"/>
      <c r="X243" s="652"/>
    </row>
    <row r="244" spans="10:24">
      <c r="Q244" s="654"/>
      <c r="R244" s="654"/>
      <c r="U244" s="668"/>
      <c r="W244" s="668"/>
      <c r="X244" s="652"/>
    </row>
    <row r="245" spans="10:24">
      <c r="Q245" s="654"/>
      <c r="R245" s="654"/>
      <c r="U245" s="668"/>
      <c r="W245" s="668"/>
      <c r="X245" s="652"/>
    </row>
    <row r="246" spans="10:24">
      <c r="Q246" s="654"/>
      <c r="R246" s="654"/>
      <c r="U246" s="668"/>
      <c r="W246" s="668"/>
      <c r="X246" s="652"/>
    </row>
    <row r="247" spans="10:24">
      <c r="Q247" s="654"/>
      <c r="R247" s="654"/>
    </row>
    <row r="248" spans="10:24">
      <c r="Q248" s="654"/>
      <c r="R248" s="654"/>
      <c r="S248" s="654"/>
      <c r="T248" s="654"/>
      <c r="V248" s="654"/>
    </row>
    <row r="249" spans="10:24">
      <c r="Q249" s="654"/>
      <c r="R249" s="654"/>
      <c r="S249" s="654"/>
      <c r="T249" s="654"/>
      <c r="V249" s="654"/>
    </row>
    <row r="250" spans="10:24">
      <c r="Q250" s="654"/>
      <c r="R250" s="654"/>
      <c r="S250" s="654"/>
      <c r="T250" s="654"/>
      <c r="V250" s="654"/>
    </row>
    <row r="251" spans="10:24">
      <c r="Q251" s="654"/>
      <c r="R251" s="654"/>
      <c r="S251" s="654"/>
      <c r="T251" s="654"/>
      <c r="V251" s="654"/>
    </row>
    <row r="252" spans="10:24">
      <c r="J252" s="714"/>
      <c r="Q252" s="654"/>
      <c r="R252" s="654"/>
      <c r="S252" s="654"/>
      <c r="T252" s="654"/>
      <c r="V252" s="654"/>
    </row>
    <row r="253" spans="10:24">
      <c r="Q253" s="654"/>
      <c r="R253" s="654"/>
      <c r="S253" s="654"/>
      <c r="T253" s="654"/>
      <c r="V253" s="654"/>
    </row>
    <row r="254" spans="10:24">
      <c r="Q254" s="654"/>
      <c r="R254" s="654"/>
      <c r="S254" s="654"/>
      <c r="T254" s="654"/>
      <c r="V254" s="654"/>
    </row>
    <row r="255" spans="10:24">
      <c r="Q255" s="654"/>
      <c r="R255" s="654"/>
      <c r="S255" s="654"/>
      <c r="T255" s="654"/>
      <c r="V255" s="654"/>
    </row>
    <row r="256" spans="10:24">
      <c r="Q256" s="654"/>
      <c r="R256" s="654"/>
      <c r="S256" s="654"/>
      <c r="T256" s="654"/>
      <c r="V256" s="654"/>
    </row>
    <row r="257" spans="15:22">
      <c r="Q257" s="654"/>
      <c r="R257" s="654"/>
      <c r="S257" s="654"/>
      <c r="T257" s="654"/>
      <c r="V257" s="654"/>
    </row>
    <row r="258" spans="15:22">
      <c r="Q258" s="654"/>
      <c r="R258" s="654"/>
      <c r="S258" s="654"/>
      <c r="T258" s="654"/>
      <c r="V258" s="654"/>
    </row>
    <row r="259" spans="15:22">
      <c r="Q259" s="654"/>
      <c r="R259" s="654"/>
      <c r="S259" s="654"/>
      <c r="T259" s="654"/>
      <c r="V259" s="654"/>
    </row>
    <row r="260" spans="15:22">
      <c r="Q260" s="654"/>
      <c r="R260" s="654"/>
      <c r="S260" s="654"/>
      <c r="T260" s="654"/>
      <c r="V260" s="654"/>
    </row>
    <row r="261" spans="15:22">
      <c r="Q261" s="654"/>
      <c r="R261" s="654"/>
      <c r="S261" s="654"/>
      <c r="T261" s="654"/>
      <c r="V261" s="654"/>
    </row>
    <row r="262" spans="15:22">
      <c r="Q262" s="654"/>
      <c r="R262" s="654"/>
      <c r="S262" s="654"/>
      <c r="T262" s="654"/>
      <c r="V262" s="654"/>
    </row>
    <row r="263" spans="15:22">
      <c r="Q263" s="654"/>
      <c r="R263" s="654"/>
      <c r="S263" s="654"/>
      <c r="T263" s="654"/>
      <c r="V263" s="654"/>
    </row>
    <row r="264" spans="15:22">
      <c r="O264" s="654"/>
      <c r="P264" s="613"/>
      <c r="Q264" s="654"/>
      <c r="R264" s="654"/>
      <c r="S264" s="654"/>
      <c r="T264" s="654"/>
      <c r="V264" s="654"/>
    </row>
    <row r="265" spans="15:22">
      <c r="O265" s="654"/>
      <c r="P265" s="613"/>
      <c r="Q265" s="654"/>
      <c r="R265" s="654"/>
      <c r="S265" s="654"/>
      <c r="T265" s="654"/>
      <c r="V265" s="654"/>
    </row>
    <row r="266" spans="15:22">
      <c r="O266" s="654"/>
      <c r="P266" s="613"/>
      <c r="Q266" s="654"/>
      <c r="R266" s="654"/>
      <c r="S266" s="654"/>
      <c r="T266" s="654"/>
      <c r="V266" s="654"/>
    </row>
    <row r="267" spans="15:22">
      <c r="O267" s="654"/>
      <c r="P267" s="613"/>
      <c r="Q267" s="654"/>
      <c r="R267" s="654"/>
      <c r="S267" s="654"/>
      <c r="T267" s="654"/>
      <c r="V267" s="654"/>
    </row>
    <row r="268" spans="15:22">
      <c r="O268" s="654"/>
      <c r="P268" s="613"/>
      <c r="Q268" s="654"/>
      <c r="R268" s="654"/>
      <c r="S268" s="654"/>
      <c r="T268" s="654"/>
      <c r="V268" s="654"/>
    </row>
    <row r="269" spans="15:22">
      <c r="O269" s="654"/>
      <c r="P269" s="613"/>
      <c r="Q269" s="654"/>
      <c r="R269" s="654"/>
      <c r="S269" s="654"/>
      <c r="T269" s="654"/>
      <c r="V269" s="654"/>
    </row>
    <row r="270" spans="15:22">
      <c r="O270" s="654"/>
      <c r="P270" s="613"/>
      <c r="Q270" s="654"/>
      <c r="R270" s="654"/>
      <c r="S270" s="654"/>
      <c r="T270" s="654"/>
      <c r="V270" s="654"/>
    </row>
    <row r="271" spans="15:22">
      <c r="O271" s="654"/>
      <c r="P271" s="613"/>
      <c r="Q271" s="654"/>
      <c r="R271" s="654"/>
      <c r="S271" s="654"/>
      <c r="T271" s="654"/>
      <c r="V271" s="654"/>
    </row>
    <row r="272" spans="15:22">
      <c r="O272" s="654"/>
      <c r="P272" s="613"/>
      <c r="Q272" s="654"/>
      <c r="R272" s="654"/>
      <c r="S272" s="654"/>
      <c r="T272" s="654"/>
      <c r="V272" s="654"/>
    </row>
    <row r="273" spans="15:22">
      <c r="O273" s="654"/>
      <c r="P273" s="613"/>
      <c r="Q273" s="654"/>
      <c r="R273" s="654"/>
      <c r="S273" s="654"/>
      <c r="T273" s="654"/>
      <c r="V273" s="654"/>
    </row>
    <row r="274" spans="15:22">
      <c r="O274" s="654"/>
      <c r="P274" s="613"/>
      <c r="Q274" s="654"/>
      <c r="R274" s="654"/>
      <c r="S274" s="654"/>
      <c r="T274" s="654"/>
      <c r="V274" s="654"/>
    </row>
    <row r="275" spans="15:22">
      <c r="O275" s="654"/>
      <c r="P275" s="613"/>
      <c r="Q275" s="654"/>
      <c r="R275" s="654"/>
      <c r="S275" s="654"/>
      <c r="T275" s="654"/>
      <c r="V275" s="654"/>
    </row>
    <row r="276" spans="15:22">
      <c r="O276" s="654"/>
      <c r="P276" s="613"/>
      <c r="Q276" s="654"/>
      <c r="R276" s="654"/>
      <c r="S276" s="654"/>
      <c r="T276" s="654"/>
      <c r="V276" s="654"/>
    </row>
    <row r="277" spans="15:22">
      <c r="O277" s="654"/>
      <c r="P277" s="613"/>
      <c r="Q277" s="654"/>
      <c r="R277" s="654"/>
      <c r="S277" s="654"/>
      <c r="T277" s="654"/>
      <c r="V277" s="654"/>
    </row>
    <row r="278" spans="15:22">
      <c r="O278" s="654"/>
      <c r="P278" s="613"/>
      <c r="Q278" s="654"/>
      <c r="R278" s="654"/>
      <c r="S278" s="654"/>
      <c r="T278" s="654"/>
      <c r="V278" s="654"/>
    </row>
    <row r="279" spans="15:22">
      <c r="O279" s="654"/>
      <c r="P279" s="613"/>
      <c r="Q279" s="654"/>
      <c r="R279" s="654"/>
      <c r="S279" s="654"/>
      <c r="T279" s="654"/>
      <c r="V279" s="654"/>
    </row>
    <row r="280" spans="15:22">
      <c r="O280" s="654"/>
      <c r="P280" s="613"/>
      <c r="Q280" s="654"/>
      <c r="R280" s="654"/>
      <c r="S280" s="654"/>
      <c r="T280" s="654"/>
      <c r="V280" s="654"/>
    </row>
    <row r="281" spans="15:22">
      <c r="O281" s="654"/>
      <c r="P281" s="613"/>
      <c r="Q281" s="654"/>
      <c r="R281" s="654"/>
      <c r="S281" s="654"/>
      <c r="T281" s="654"/>
      <c r="V281" s="654"/>
    </row>
    <row r="282" spans="15:22">
      <c r="O282" s="654"/>
      <c r="P282" s="613"/>
      <c r="Q282" s="654"/>
      <c r="R282" s="654"/>
      <c r="S282" s="654"/>
      <c r="T282" s="654"/>
      <c r="V282" s="654"/>
    </row>
    <row r="283" spans="15:22">
      <c r="O283" s="654"/>
      <c r="P283" s="613"/>
      <c r="Q283" s="654"/>
      <c r="R283" s="654"/>
      <c r="S283" s="654"/>
      <c r="T283" s="654"/>
      <c r="V283" s="654"/>
    </row>
    <row r="284" spans="15:22">
      <c r="O284" s="654"/>
      <c r="P284" s="613"/>
      <c r="Q284" s="654"/>
      <c r="R284" s="654"/>
      <c r="S284" s="654"/>
      <c r="T284" s="654"/>
      <c r="V284" s="654"/>
    </row>
    <row r="285" spans="15:22">
      <c r="O285" s="654"/>
      <c r="P285" s="613"/>
      <c r="Q285" s="654"/>
      <c r="R285" s="654"/>
      <c r="S285" s="654"/>
      <c r="T285" s="654"/>
      <c r="V285" s="654"/>
    </row>
    <row r="286" spans="15:22">
      <c r="O286" s="654"/>
      <c r="P286" s="613"/>
      <c r="Q286" s="654"/>
      <c r="R286" s="654"/>
      <c r="S286" s="654"/>
      <c r="T286" s="654"/>
      <c r="V286" s="654"/>
    </row>
    <row r="287" spans="15:22">
      <c r="O287" s="654"/>
      <c r="P287" s="613"/>
      <c r="Q287" s="654"/>
      <c r="R287" s="654"/>
      <c r="S287" s="654"/>
      <c r="T287" s="654"/>
      <c r="V287" s="654"/>
    </row>
    <row r="288" spans="15:22">
      <c r="O288" s="654"/>
      <c r="P288" s="613"/>
      <c r="Q288" s="654"/>
      <c r="R288" s="654"/>
      <c r="S288" s="654"/>
      <c r="T288" s="654"/>
      <c r="V288" s="654"/>
    </row>
    <row r="289" spans="15:22">
      <c r="O289" s="654"/>
      <c r="P289" s="613"/>
      <c r="Q289" s="654"/>
      <c r="R289" s="654"/>
      <c r="S289" s="654"/>
      <c r="T289" s="654"/>
      <c r="V289" s="654"/>
    </row>
    <row r="290" spans="15:22">
      <c r="O290" s="654"/>
      <c r="P290" s="613"/>
      <c r="Q290" s="654"/>
      <c r="R290" s="654"/>
      <c r="S290" s="654"/>
      <c r="T290" s="654"/>
      <c r="V290" s="654"/>
    </row>
    <row r="291" spans="15:22">
      <c r="O291" s="654"/>
      <c r="P291" s="613"/>
      <c r="Q291" s="654"/>
      <c r="R291" s="654"/>
      <c r="S291" s="654"/>
      <c r="T291" s="654"/>
      <c r="V291" s="654"/>
    </row>
    <row r="292" spans="15:22">
      <c r="O292" s="654"/>
      <c r="P292" s="613"/>
      <c r="Q292" s="654"/>
      <c r="R292" s="654"/>
      <c r="S292" s="654"/>
      <c r="T292" s="654"/>
      <c r="V292" s="654"/>
    </row>
    <row r="527" hidden="1" outlineLevel="1"/>
    <row r="528" hidden="1" outlineLevel="1"/>
    <row r="529" hidden="1" outlineLevel="1"/>
    <row r="530" hidden="1" outlineLevel="1"/>
    <row r="531" hidden="1" outlineLevel="1"/>
    <row r="532" collapsed="1"/>
  </sheetData>
  <sheetProtection password="9FF1" sheet="1" objects="1" selectLockedCells="1"/>
  <customSheetViews>
    <customSheetView guid="{C6286C7A-02D7-4CAE-AC51-02B1EFEA8251}" scale="75" showGridLines="0" fitToPage="1" printArea="1" hiddenRows="1">
      <selection activeCell="A37" sqref="A37:IV54"/>
      <pageMargins left="0.39370078740157483" right="0.39370078740157483" top="0.78740157480314965" bottom="0.39370078740157483" header="0.51181102362204722" footer="0.11811023622047245"/>
      <printOptions horizontalCentered="1"/>
      <pageSetup paperSize="9" scale="79" orientation="portrait" horizontalDpi="300" r:id="rId1"/>
      <headerFooter alignWithMargins="0">
        <oddFooter>&amp;L&amp;"Arial,Standard"&amp;8Ing. Andreas Fragner&amp;C&amp;"Arial,Standard"&amp;8&amp;F/&amp;D&amp;R&amp;"Arial,Standard"&amp;8Vers.: 4-11-2008</oddFooter>
      </headerFooter>
    </customSheetView>
    <customSheetView guid="{1C4B7030-F349-418C-BDB4-62C0F7CCC2D8}" scale="85" showPageBreaks="1" showGridLines="0" fitToPage="1" printArea="1">
      <selection activeCell="F127" sqref="F127"/>
      <pageMargins left="0.55118110236220474" right="3.937007874015748E-2" top="0.27559055118110237" bottom="0.31496062992125984" header="0.51181102362204722" footer="0.11811023622047245"/>
      <printOptions horizontalCentered="1"/>
      <pageSetup paperSize="9" scale="72" orientation="portrait" r:id="rId2"/>
      <headerFooter alignWithMargins="0">
        <oddFooter>&amp;L&amp;"Arial,Standard"&amp;8Vers.: 18-05-2015&amp;C&amp;"Arial,Standard"&amp;8&amp;D&amp;R&amp;"Arial,Standard"&amp;8&amp;F</oddFooter>
      </headerFooter>
    </customSheetView>
  </customSheetViews>
  <mergeCells count="63">
    <mergeCell ref="B86:L87"/>
    <mergeCell ref="N87:O87"/>
    <mergeCell ref="N28:O28"/>
    <mergeCell ref="N79:O79"/>
    <mergeCell ref="N36:O36"/>
    <mergeCell ref="B55:C55"/>
    <mergeCell ref="N72:O72"/>
    <mergeCell ref="N58:O58"/>
    <mergeCell ref="F50:G50"/>
    <mergeCell ref="R146:S146"/>
    <mergeCell ref="U28:U32"/>
    <mergeCell ref="U34:U38"/>
    <mergeCell ref="U40:U44"/>
    <mergeCell ref="U46:U50"/>
    <mergeCell ref="R133:S133"/>
    <mergeCell ref="V22:V26"/>
    <mergeCell ref="L22:M22"/>
    <mergeCell ref="N65:O65"/>
    <mergeCell ref="W4:W50"/>
    <mergeCell ref="U10:U14"/>
    <mergeCell ref="U16:U20"/>
    <mergeCell ref="U22:U26"/>
    <mergeCell ref="V16:V20"/>
    <mergeCell ref="V10:V14"/>
    <mergeCell ref="V46:V50"/>
    <mergeCell ref="V40:V44"/>
    <mergeCell ref="V34:V38"/>
    <mergeCell ref="V28:V32"/>
    <mergeCell ref="N22:O22"/>
    <mergeCell ref="S1:S2"/>
    <mergeCell ref="L8:O8"/>
    <mergeCell ref="B2:O2"/>
    <mergeCell ref="B4:E4"/>
    <mergeCell ref="B6:E6"/>
    <mergeCell ref="B8:C8"/>
    <mergeCell ref="T1:T2"/>
    <mergeCell ref="V1:V2"/>
    <mergeCell ref="U4:U8"/>
    <mergeCell ref="U1:U2"/>
    <mergeCell ref="V4:V8"/>
    <mergeCell ref="B10:C10"/>
    <mergeCell ref="B12:C12"/>
    <mergeCell ref="B14:C14"/>
    <mergeCell ref="A1:P1"/>
    <mergeCell ref="B15:C15"/>
    <mergeCell ref="G4:I4"/>
    <mergeCell ref="G6:I6"/>
    <mergeCell ref="K4:O4"/>
    <mergeCell ref="K6:O6"/>
    <mergeCell ref="B16:C16"/>
    <mergeCell ref="B17:C17"/>
    <mergeCell ref="B18:C18"/>
    <mergeCell ref="B19:C19"/>
    <mergeCell ref="B20:C20"/>
    <mergeCell ref="B21:C21"/>
    <mergeCell ref="B22:C22"/>
    <mergeCell ref="B34:C34"/>
    <mergeCell ref="B48:C48"/>
    <mergeCell ref="B78:C78"/>
    <mergeCell ref="B52:C52"/>
    <mergeCell ref="B57:C57"/>
    <mergeCell ref="B64:C64"/>
    <mergeCell ref="B71:C71"/>
  </mergeCells>
  <phoneticPr fontId="0" type="noConversion"/>
  <conditionalFormatting sqref="H11">
    <cfRule type="expression" dxfId="19" priority="68" stopIfTrue="1">
      <formula>"$F$10&lt;150"</formula>
    </cfRule>
  </conditionalFormatting>
  <conditionalFormatting sqref="I48">
    <cfRule type="containsText" dxfId="18" priority="25" operator="containsText" text="L">
      <formula>NOT(ISERROR(SEARCH("L",I48)))</formula>
    </cfRule>
    <cfRule type="containsText" dxfId="17" priority="26" operator="containsText" text="H">
      <formula>NOT(ISERROR(SEARCH("H",I48)))</formula>
    </cfRule>
    <cfRule type="cellIs" dxfId="16" priority="29" operator="greaterThan">
      <formula>10</formula>
    </cfRule>
    <cfRule type="cellIs" dxfId="15" priority="30" operator="greaterThan">
      <formula>10.4</formula>
    </cfRule>
    <cfRule type="cellIs" dxfId="14" priority="31" operator="greaterThan">
      <formula>10.4</formula>
    </cfRule>
    <cfRule type="cellIs" dxfId="13" priority="32" operator="greaterThan">
      <formula>10.4</formula>
    </cfRule>
    <cfRule type="cellIs" dxfId="12" priority="33" operator="greaterThan">
      <formula>10</formula>
    </cfRule>
    <cfRule type="cellIs" dxfId="11" priority="34" operator="greaterThan">
      <formula>10</formula>
    </cfRule>
    <cfRule type="cellIs" dxfId="10" priority="35" operator="greaterThan">
      <formula>22.4</formula>
    </cfRule>
    <cfRule type="cellIs" dxfId="9" priority="36" operator="greaterThan">
      <formula>12</formula>
    </cfRule>
  </conditionalFormatting>
  <conditionalFormatting sqref="I50">
    <cfRule type="containsText" dxfId="8" priority="23" operator="containsText" text="Randkulissen">
      <formula>NOT(ISERROR(SEARCH("Randkulissen",I50)))</formula>
    </cfRule>
    <cfRule type="containsText" dxfId="7" priority="28" operator="containsText" text="Randkulissen">
      <formula>NOT(ISERROR(SEARCH("Randkulissen",I50)))</formula>
    </cfRule>
  </conditionalFormatting>
  <conditionalFormatting sqref="I48:I50">
    <cfRule type="containsText" dxfId="6" priority="27" operator="containsText" text="KÜ">
      <formula>NOT(ISERROR(SEARCH("KÜ",I48)))</formula>
    </cfRule>
  </conditionalFormatting>
  <conditionalFormatting sqref="N50">
    <cfRule type="cellIs" dxfId="5" priority="20" operator="greaterThan">
      <formula>12</formula>
    </cfRule>
  </conditionalFormatting>
  <conditionalFormatting sqref="I46">
    <cfRule type="beginsWith" dxfId="4" priority="1" operator="beginsWith" text="HD">
      <formula>LEFT(I46,LEN("HD"))="HD"</formula>
    </cfRule>
  </conditionalFormatting>
  <dataValidations disablePrompts="1" count="7">
    <dataValidation type="list" allowBlank="1" showInputMessage="1" showErrorMessage="1" sqref="L24">
      <formula1>$H$97:$H$98</formula1>
    </dataValidation>
    <dataValidation type="list" allowBlank="1" showInputMessage="1" showErrorMessage="1" sqref="I46">
      <formula1>$O$97:$O$99</formula1>
    </dataValidation>
    <dataValidation type="list" allowBlank="1" showInputMessage="1" showErrorMessage="1" sqref="G18">
      <formula1>$F$97:$F$99</formula1>
    </dataValidation>
    <dataValidation type="list" allowBlank="1" showInputMessage="1" showErrorMessage="1" sqref="G24">
      <formula1>$G$97:$G$98</formula1>
    </dataValidation>
    <dataValidation type="list" allowBlank="1" showInputMessage="1" showErrorMessage="1" sqref="I50">
      <formula1>$I$97:$I$98</formula1>
    </dataValidation>
    <dataValidation type="list" allowBlank="1" showInputMessage="1" showErrorMessage="1" sqref="G16">
      <formula1>$E$97:$E$98</formula1>
    </dataValidation>
    <dataValidation type="list" allowBlank="1" showInputMessage="1" showErrorMessage="1" sqref="I48">
      <formula1>$E$99:$E$102</formula1>
    </dataValidation>
  </dataValidations>
  <printOptions horizontalCentered="1"/>
  <pageMargins left="0.55118110236220474" right="3.937007874015748E-2" top="0.34404761904761905" bottom="0.31496062992125984" header="0.51181102362204722" footer="0.11811023622047245"/>
  <pageSetup paperSize="9" scale="70" orientation="portrait" r:id="rId3"/>
  <headerFooter alignWithMargins="0">
    <oddFooter>&amp;L&amp;"Arial,Standard"&amp;8&amp;D&amp;R&amp;"Arial,Standard"&amp;8&amp;F</oddFooter>
  </headerFooter>
  <drawing r:id="rId4"/>
  <legacyDrawing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9">
    <tabColor rgb="FF92D050"/>
  </sheetPr>
  <dimension ref="B2:E11"/>
  <sheetViews>
    <sheetView zoomScale="115" zoomScaleNormal="115" workbookViewId="0">
      <selection activeCell="B17" sqref="B17"/>
    </sheetView>
  </sheetViews>
  <sheetFormatPr baseColWidth="10" defaultRowHeight="12.75"/>
  <cols>
    <col min="2" max="2" width="32.7109375" customWidth="1"/>
    <col min="5" max="5" width="32.7109375" customWidth="1"/>
  </cols>
  <sheetData>
    <row r="2" spans="2:5">
      <c r="B2" s="850" t="s">
        <v>1085</v>
      </c>
    </row>
    <row r="8" spans="2:5" ht="13.5" thickBot="1"/>
    <row r="9" spans="2:5" ht="13.5" thickBot="1">
      <c r="D9" s="856" t="s">
        <v>1089</v>
      </c>
      <c r="E9" s="855" t="str">
        <f>IF(Kulissentyp="LDK","10","11")</f>
        <v>11</v>
      </c>
    </row>
    <row r="10" spans="2:5" ht="83.25" customHeight="1"/>
    <row r="11" spans="2:5" ht="83.45" customHeight="1"/>
  </sheetData>
  <sheetProtection password="9FF1" sheet="1" objects="1"/>
  <pageMargins left="0.7" right="0.7" top="0.78740157499999996" bottom="0.78740157499999996"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4">
    <tabColor rgb="FF92D050"/>
  </sheetPr>
  <dimension ref="A1:IV113"/>
  <sheetViews>
    <sheetView zoomScale="85" zoomScaleNormal="85" zoomScalePageLayoutView="85" workbookViewId="0">
      <selection activeCell="J4" sqref="J4:K4"/>
    </sheetView>
  </sheetViews>
  <sheetFormatPr baseColWidth="10" defaultRowHeight="12.75" outlineLevelRow="1"/>
  <cols>
    <col min="1" max="1" width="1.140625" customWidth="1"/>
    <col min="2" max="2" width="4.85546875" bestFit="1" customWidth="1"/>
    <col min="3" max="3" width="1" customWidth="1"/>
    <col min="4" max="11" width="13.7109375" customWidth="1"/>
    <col min="12" max="12" width="1" customWidth="1"/>
    <col min="13" max="13" width="6.85546875" customWidth="1"/>
    <col min="14" max="14" width="6.7109375" customWidth="1"/>
    <col min="15" max="15" width="1.140625" customWidth="1"/>
    <col min="16" max="16" width="8.5703125" customWidth="1"/>
    <col min="17" max="17" width="5.28515625" customWidth="1"/>
    <col min="18" max="18" width="8.85546875" bestFit="1" customWidth="1"/>
  </cols>
  <sheetData>
    <row r="1" spans="1:256" s="248" customFormat="1" ht="61.5" customHeight="1" thickBot="1">
      <c r="A1" s="946"/>
      <c r="B1" s="947"/>
      <c r="C1" s="947"/>
      <c r="D1" s="947"/>
      <c r="E1" s="947"/>
      <c r="F1" s="947"/>
      <c r="G1" s="947"/>
      <c r="H1" s="947"/>
      <c r="I1" s="947"/>
      <c r="J1" s="947"/>
      <c r="K1" s="947"/>
      <c r="L1" s="947"/>
      <c r="M1" s="947"/>
      <c r="N1" s="947"/>
      <c r="O1" s="948"/>
      <c r="P1"/>
      <c r="Q1"/>
      <c r="R1"/>
      <c r="S1"/>
      <c r="T1"/>
      <c r="U1"/>
      <c r="V1"/>
      <c r="W1"/>
      <c r="X1"/>
      <c r="Y1"/>
      <c r="Z1"/>
      <c r="AA1"/>
      <c r="AB1"/>
      <c r="AC1"/>
      <c r="AD1"/>
      <c r="AE1"/>
      <c r="AF1"/>
      <c r="AG1"/>
      <c r="AH1"/>
      <c r="AI1"/>
      <c r="AJ1"/>
      <c r="AK1"/>
      <c r="AL1"/>
      <c r="AM1"/>
      <c r="AN1"/>
      <c r="AO1"/>
      <c r="AP1"/>
      <c r="AQ1"/>
      <c r="AR1"/>
      <c r="AS1"/>
      <c r="AT1"/>
      <c r="AU1"/>
      <c r="AV1"/>
      <c r="AW1"/>
      <c r="AX1"/>
      <c r="AY1"/>
      <c r="AZ1"/>
      <c r="BA1"/>
      <c r="BB1"/>
      <c r="BC1"/>
      <c r="BD1"/>
      <c r="BE1"/>
      <c r="BF1"/>
      <c r="BG1"/>
      <c r="BH1"/>
      <c r="BI1"/>
      <c r="BJ1"/>
      <c r="BK1"/>
      <c r="BL1"/>
      <c r="BM1"/>
      <c r="BN1"/>
      <c r="BO1"/>
      <c r="BP1"/>
      <c r="BQ1"/>
      <c r="BR1"/>
      <c r="BS1"/>
      <c r="BT1"/>
      <c r="BU1"/>
      <c r="BV1"/>
      <c r="BW1"/>
      <c r="BX1"/>
      <c r="BY1"/>
      <c r="BZ1"/>
      <c r="CA1"/>
      <c r="CB1"/>
      <c r="CC1"/>
      <c r="CD1"/>
      <c r="CE1"/>
      <c r="CF1"/>
      <c r="CG1"/>
      <c r="CH1"/>
      <c r="CI1"/>
      <c r="CJ1"/>
      <c r="CK1"/>
      <c r="CL1"/>
      <c r="CM1"/>
      <c r="CN1"/>
      <c r="CO1"/>
      <c r="CP1"/>
      <c r="CQ1"/>
      <c r="CR1"/>
      <c r="CS1"/>
      <c r="CT1"/>
      <c r="CU1"/>
      <c r="CV1"/>
      <c r="CW1"/>
      <c r="CX1"/>
      <c r="CY1"/>
      <c r="CZ1"/>
      <c r="DA1"/>
      <c r="DB1"/>
      <c r="DC1"/>
      <c r="DD1"/>
      <c r="DE1"/>
      <c r="DF1"/>
      <c r="DG1"/>
      <c r="DH1"/>
      <c r="DI1"/>
      <c r="DJ1"/>
      <c r="DK1"/>
      <c r="DL1"/>
      <c r="DM1"/>
      <c r="DN1"/>
      <c r="DO1"/>
      <c r="DP1"/>
      <c r="DQ1"/>
      <c r="DR1"/>
      <c r="DS1"/>
      <c r="DT1"/>
      <c r="DU1"/>
      <c r="DV1"/>
      <c r="DW1"/>
      <c r="DX1"/>
      <c r="DY1"/>
      <c r="DZ1"/>
      <c r="EA1"/>
      <c r="EB1"/>
      <c r="EC1"/>
      <c r="ED1"/>
      <c r="EE1"/>
      <c r="EF1"/>
      <c r="EG1"/>
      <c r="EH1"/>
      <c r="EI1"/>
      <c r="EJ1"/>
      <c r="EK1"/>
      <c r="EL1"/>
      <c r="EM1"/>
      <c r="EN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c r="IF1"/>
      <c r="IG1"/>
      <c r="IH1"/>
      <c r="II1"/>
      <c r="IJ1"/>
      <c r="IK1"/>
      <c r="IL1"/>
      <c r="IM1"/>
      <c r="IN1"/>
      <c r="IO1"/>
      <c r="IP1"/>
      <c r="IQ1"/>
      <c r="IR1"/>
      <c r="IS1"/>
      <c r="IT1"/>
      <c r="IU1"/>
      <c r="IV1"/>
    </row>
    <row r="2" spans="1:256" s="248" customFormat="1" ht="33.75" customHeight="1" thickBot="1">
      <c r="A2" s="253"/>
      <c r="B2" s="949" t="s">
        <v>257</v>
      </c>
      <c r="C2" s="950"/>
      <c r="D2" s="950"/>
      <c r="E2" s="950"/>
      <c r="F2" s="950"/>
      <c r="G2" s="950"/>
      <c r="H2" s="950"/>
      <c r="I2" s="950"/>
      <c r="J2" s="950"/>
      <c r="K2" s="950"/>
      <c r="L2" s="950"/>
      <c r="M2" s="950"/>
      <c r="N2" s="951"/>
      <c r="O2" s="254"/>
      <c r="P2"/>
      <c r="Q2"/>
      <c r="R2"/>
      <c r="S2"/>
      <c r="T2"/>
      <c r="U2"/>
      <c r="V2"/>
      <c r="W2"/>
      <c r="X2"/>
      <c r="Y2"/>
      <c r="Z2"/>
      <c r="AA2"/>
      <c r="AB2"/>
      <c r="AC2"/>
      <c r="AD2"/>
      <c r="AE2"/>
      <c r="AF2"/>
      <c r="AG2"/>
      <c r="AH2"/>
      <c r="AI2"/>
      <c r="AJ2"/>
      <c r="AK2"/>
      <c r="AL2"/>
      <c r="AM2"/>
      <c r="AN2"/>
      <c r="AO2"/>
      <c r="AP2"/>
      <c r="AQ2"/>
      <c r="AR2"/>
      <c r="AS2"/>
      <c r="AT2"/>
      <c r="AU2"/>
      <c r="AV2"/>
      <c r="AW2"/>
      <c r="AX2"/>
      <c r="AY2"/>
      <c r="AZ2"/>
      <c r="BA2"/>
      <c r="BB2"/>
      <c r="BC2"/>
      <c r="BD2"/>
      <c r="BE2"/>
      <c r="BF2"/>
      <c r="BG2"/>
      <c r="BH2"/>
      <c r="BI2"/>
      <c r="BJ2"/>
      <c r="BK2"/>
      <c r="BL2"/>
      <c r="BM2"/>
      <c r="BN2"/>
      <c r="BO2"/>
      <c r="BP2"/>
      <c r="BQ2"/>
      <c r="BR2"/>
      <c r="BS2"/>
      <c r="BT2"/>
      <c r="BU2"/>
      <c r="BV2"/>
      <c r="BW2"/>
      <c r="BX2"/>
      <c r="BY2"/>
      <c r="BZ2"/>
      <c r="CA2"/>
      <c r="CB2"/>
      <c r="CC2"/>
      <c r="CD2"/>
      <c r="CE2"/>
      <c r="CF2"/>
      <c r="CG2"/>
      <c r="CH2"/>
      <c r="CI2"/>
      <c r="CJ2"/>
      <c r="CK2"/>
      <c r="CL2"/>
      <c r="CM2"/>
      <c r="CN2"/>
      <c r="CO2"/>
      <c r="CP2"/>
      <c r="CQ2"/>
      <c r="CR2"/>
      <c r="CS2"/>
      <c r="CT2"/>
      <c r="CU2"/>
      <c r="CV2"/>
      <c r="CW2"/>
      <c r="CX2"/>
      <c r="CY2"/>
      <c r="CZ2"/>
      <c r="DA2"/>
      <c r="DB2"/>
      <c r="DC2"/>
      <c r="DD2"/>
      <c r="DE2"/>
      <c r="DF2"/>
      <c r="DG2"/>
      <c r="DH2"/>
      <c r="DI2"/>
      <c r="DJ2"/>
      <c r="DK2"/>
      <c r="DL2"/>
      <c r="DM2"/>
      <c r="DN2"/>
      <c r="DO2"/>
      <c r="DP2"/>
      <c r="DQ2"/>
      <c r="DR2"/>
      <c r="DS2"/>
      <c r="DT2"/>
      <c r="DU2"/>
      <c r="DV2"/>
      <c r="DW2"/>
      <c r="DX2"/>
      <c r="DY2"/>
      <c r="DZ2"/>
      <c r="EA2"/>
      <c r="EB2"/>
      <c r="EC2"/>
      <c r="ED2"/>
      <c r="EE2"/>
      <c r="EF2"/>
      <c r="EG2"/>
      <c r="EH2"/>
      <c r="EI2"/>
      <c r="EJ2"/>
      <c r="EK2"/>
      <c r="EL2"/>
      <c r="EM2"/>
      <c r="EN2"/>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c r="IF2"/>
      <c r="IG2"/>
      <c r="IH2"/>
      <c r="II2"/>
      <c r="IJ2"/>
      <c r="IK2"/>
      <c r="IL2"/>
      <c r="IM2"/>
      <c r="IN2"/>
      <c r="IO2"/>
      <c r="IP2"/>
      <c r="IQ2"/>
      <c r="IR2"/>
      <c r="IS2"/>
      <c r="IT2"/>
      <c r="IU2"/>
      <c r="IV2"/>
    </row>
    <row r="3" spans="1:256" s="248" customFormat="1" ht="12.75" customHeight="1" thickBot="1">
      <c r="A3" s="249"/>
      <c r="B3" s="228"/>
      <c r="C3" s="228"/>
      <c r="D3" s="51"/>
      <c r="E3" s="51"/>
      <c r="F3" s="51"/>
      <c r="G3" s="51"/>
      <c r="H3" s="51"/>
      <c r="I3" s="51"/>
      <c r="J3" s="51"/>
      <c r="K3" s="51"/>
      <c r="L3" s="51"/>
      <c r="M3" s="51"/>
      <c r="N3" s="4"/>
      <c r="O3" s="200"/>
      <c r="P3"/>
      <c r="Q3"/>
      <c r="R3"/>
      <c r="S3"/>
      <c r="T3"/>
      <c r="U3"/>
      <c r="V3"/>
      <c r="W3"/>
      <c r="X3"/>
      <c r="Y3"/>
      <c r="Z3"/>
      <c r="AA3"/>
      <c r="AB3"/>
      <c r="AC3"/>
      <c r="AD3"/>
      <c r="AE3"/>
      <c r="AF3"/>
      <c r="AG3"/>
      <c r="AH3"/>
      <c r="AI3"/>
      <c r="AJ3"/>
      <c r="AK3"/>
      <c r="AL3"/>
      <c r="AM3"/>
      <c r="AN3"/>
      <c r="AO3"/>
      <c r="AP3"/>
      <c r="AQ3"/>
      <c r="AR3"/>
      <c r="AS3"/>
      <c r="AT3"/>
      <c r="AU3"/>
      <c r="AV3"/>
      <c r="AW3"/>
      <c r="AX3"/>
      <c r="AY3"/>
      <c r="AZ3"/>
      <c r="BA3"/>
      <c r="BB3"/>
      <c r="BC3"/>
      <c r="BD3"/>
      <c r="BE3"/>
      <c r="BF3"/>
      <c r="BG3"/>
      <c r="BH3"/>
      <c r="BI3"/>
      <c r="BJ3"/>
      <c r="BK3"/>
      <c r="BL3"/>
      <c r="BM3"/>
      <c r="BN3"/>
      <c r="BO3"/>
      <c r="BP3"/>
      <c r="BQ3"/>
      <c r="BR3"/>
      <c r="BS3"/>
      <c r="BT3"/>
      <c r="BU3"/>
      <c r="BV3"/>
      <c r="BW3"/>
      <c r="BX3"/>
      <c r="BY3"/>
      <c r="BZ3"/>
      <c r="CA3"/>
      <c r="CB3"/>
      <c r="CC3"/>
      <c r="CD3"/>
      <c r="CE3"/>
      <c r="CF3"/>
      <c r="CG3"/>
      <c r="CH3"/>
      <c r="CI3"/>
      <c r="CJ3"/>
      <c r="CK3"/>
      <c r="CL3"/>
      <c r="CM3"/>
      <c r="CN3"/>
      <c r="CO3"/>
      <c r="CP3"/>
      <c r="CQ3"/>
      <c r="CR3"/>
      <c r="CS3"/>
      <c r="CT3"/>
      <c r="CU3"/>
      <c r="CV3"/>
      <c r="CW3"/>
      <c r="CX3"/>
      <c r="CY3"/>
      <c r="CZ3"/>
      <c r="DA3"/>
      <c r="DB3"/>
      <c r="DC3"/>
      <c r="DD3"/>
      <c r="DE3"/>
      <c r="DF3"/>
      <c r="DG3"/>
      <c r="DH3"/>
      <c r="DI3"/>
      <c r="DJ3"/>
      <c r="DK3"/>
      <c r="DL3"/>
      <c r="DM3"/>
      <c r="DN3"/>
      <c r="DO3"/>
      <c r="DP3"/>
      <c r="DQ3"/>
      <c r="DR3"/>
      <c r="DS3"/>
      <c r="DT3"/>
      <c r="DU3"/>
      <c r="DV3"/>
      <c r="DW3"/>
      <c r="DX3"/>
      <c r="DY3"/>
      <c r="DZ3"/>
      <c r="EA3"/>
      <c r="EB3"/>
      <c r="EC3"/>
      <c r="ED3"/>
      <c r="EE3"/>
      <c r="EF3"/>
      <c r="EG3"/>
      <c r="EH3"/>
      <c r="EI3"/>
      <c r="EJ3"/>
      <c r="EK3"/>
      <c r="EL3"/>
      <c r="EM3"/>
      <c r="EN3"/>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c r="IF3"/>
      <c r="IG3"/>
      <c r="IH3"/>
      <c r="II3"/>
      <c r="IJ3"/>
      <c r="IK3"/>
      <c r="IL3"/>
      <c r="IM3"/>
      <c r="IN3"/>
      <c r="IO3"/>
      <c r="IP3"/>
      <c r="IQ3"/>
      <c r="IR3"/>
      <c r="IS3"/>
      <c r="IT3"/>
      <c r="IU3"/>
      <c r="IV3"/>
    </row>
    <row r="4" spans="1:256" ht="15.75" customHeight="1" thickBot="1">
      <c r="A4" s="377"/>
      <c r="B4" s="955" t="s">
        <v>209</v>
      </c>
      <c r="C4" s="956"/>
      <c r="D4" s="957"/>
      <c r="E4" s="371"/>
      <c r="F4" s="431" t="s">
        <v>96</v>
      </c>
      <c r="G4" s="961" t="str">
        <f>'SD-BER'!G4:H4</f>
        <v>A</v>
      </c>
      <c r="H4" s="962"/>
      <c r="I4" s="431" t="s">
        <v>1069</v>
      </c>
      <c r="J4" s="963" t="s">
        <v>1077</v>
      </c>
      <c r="K4" s="964"/>
      <c r="L4" s="371"/>
      <c r="M4" s="371"/>
      <c r="N4" s="371"/>
      <c r="O4" s="378"/>
    </row>
    <row r="5" spans="1:256" ht="3.75" customHeight="1" thickBot="1">
      <c r="A5" s="377"/>
      <c r="B5" s="225"/>
      <c r="C5" s="225"/>
      <c r="D5" s="223"/>
      <c r="E5" s="371"/>
      <c r="F5" s="431"/>
      <c r="G5" s="436"/>
      <c r="H5" s="436"/>
      <c r="I5" s="431"/>
      <c r="J5" s="437"/>
      <c r="K5" s="438"/>
      <c r="L5" s="371"/>
      <c r="M5" s="371"/>
      <c r="N5" s="371"/>
      <c r="O5" s="378"/>
    </row>
    <row r="6" spans="1:256" ht="15.75" customHeight="1" thickBot="1">
      <c r="A6" s="377"/>
      <c r="B6" s="958" t="s">
        <v>210</v>
      </c>
      <c r="C6" s="959"/>
      <c r="D6" s="960"/>
      <c r="E6" s="371"/>
      <c r="F6" s="431" t="s">
        <v>94</v>
      </c>
      <c r="G6" s="961" t="str">
        <f>'SD-BER'!G6:H6</f>
        <v>B</v>
      </c>
      <c r="H6" s="962"/>
      <c r="I6" s="431" t="s">
        <v>93</v>
      </c>
      <c r="J6" s="963"/>
      <c r="K6" s="964"/>
      <c r="L6" s="371"/>
      <c r="M6" s="371"/>
      <c r="N6" s="371"/>
      <c r="O6" s="378"/>
    </row>
    <row r="7" spans="1:256" ht="15.75" customHeight="1">
      <c r="A7" s="377"/>
      <c r="B7" s="371"/>
      <c r="C7" s="371"/>
      <c r="D7" s="371"/>
      <c r="E7" s="371"/>
      <c r="F7" s="371"/>
      <c r="G7" s="371"/>
      <c r="H7" s="371"/>
      <c r="I7" s="371"/>
      <c r="J7" s="371"/>
      <c r="K7" s="371"/>
      <c r="L7" s="371"/>
      <c r="M7" s="371"/>
      <c r="N7" s="371"/>
      <c r="O7" s="378"/>
    </row>
    <row r="8" spans="1:256" ht="15.75" customHeight="1">
      <c r="A8" s="377"/>
      <c r="B8" s="371"/>
      <c r="C8" s="371"/>
      <c r="D8" s="371"/>
      <c r="E8" s="371"/>
      <c r="F8" s="371"/>
      <c r="G8" s="371"/>
      <c r="H8" s="371"/>
      <c r="I8" s="371"/>
      <c r="J8" s="371"/>
      <c r="K8" s="371"/>
      <c r="L8" s="371"/>
      <c r="M8" s="371"/>
      <c r="N8" s="371"/>
      <c r="O8" s="378"/>
    </row>
    <row r="9" spans="1:256" ht="15.75" customHeight="1" thickBot="1">
      <c r="A9" s="377"/>
      <c r="B9" s="820" t="s">
        <v>108</v>
      </c>
      <c r="C9" s="821"/>
      <c r="D9" s="229" t="s">
        <v>1076</v>
      </c>
      <c r="E9" s="822"/>
      <c r="F9" s="821"/>
      <c r="G9" s="255" t="s">
        <v>228</v>
      </c>
      <c r="H9" s="1"/>
      <c r="I9" s="1"/>
      <c r="J9" s="2"/>
      <c r="K9" s="3"/>
      <c r="L9" s="3"/>
      <c r="M9" s="227"/>
      <c r="N9" s="371"/>
      <c r="O9" s="378"/>
    </row>
    <row r="10" spans="1:256" ht="15.75" customHeight="1" thickBot="1">
      <c r="A10" s="377"/>
      <c r="B10" s="371"/>
      <c r="C10" s="371"/>
      <c r="D10" s="196">
        <v>63</v>
      </c>
      <c r="E10" s="197">
        <v>125</v>
      </c>
      <c r="F10" s="197">
        <v>250</v>
      </c>
      <c r="G10" s="197">
        <v>500</v>
      </c>
      <c r="H10" s="197">
        <v>1000</v>
      </c>
      <c r="I10" s="197">
        <v>2000</v>
      </c>
      <c r="J10" s="197">
        <v>4000</v>
      </c>
      <c r="K10" s="198">
        <v>8000</v>
      </c>
      <c r="L10" s="199"/>
      <c r="M10" s="953" t="s">
        <v>78</v>
      </c>
      <c r="N10" s="954"/>
      <c r="O10" s="378"/>
    </row>
    <row r="11" spans="1:256" ht="6.75" customHeight="1" thickBot="1">
      <c r="A11" s="377"/>
      <c r="B11" s="371"/>
      <c r="C11" s="371"/>
      <c r="D11" s="371"/>
      <c r="E11" s="371"/>
      <c r="F11" s="371"/>
      <c r="G11" s="371"/>
      <c r="H11" s="371"/>
      <c r="I11" s="371"/>
      <c r="J11" s="371"/>
      <c r="K11" s="371"/>
      <c r="L11" s="371"/>
      <c r="M11" s="371"/>
      <c r="N11" s="371"/>
      <c r="O11" s="378"/>
    </row>
    <row r="12" spans="1:256" ht="15.75" customHeight="1" thickBot="1">
      <c r="A12" s="377"/>
      <c r="B12" s="252" t="s">
        <v>1074</v>
      </c>
      <c r="C12" s="371"/>
      <c r="D12" s="344" t="str">
        <f>'SD-BER'!E74</f>
        <v>-</v>
      </c>
      <c r="E12" s="344" t="str">
        <f>'SD-BER'!F74</f>
        <v>-</v>
      </c>
      <c r="F12" s="344" t="str">
        <f>'SD-BER'!G74</f>
        <v>-</v>
      </c>
      <c r="G12" s="344" t="str">
        <f>'SD-BER'!H74</f>
        <v>-</v>
      </c>
      <c r="H12" s="344" t="str">
        <f>'SD-BER'!I74</f>
        <v>-</v>
      </c>
      <c r="I12" s="344" t="str">
        <f>'SD-BER'!J74</f>
        <v>-</v>
      </c>
      <c r="J12" s="344" t="str">
        <f>'SD-BER'!K74</f>
        <v>-</v>
      </c>
      <c r="K12" s="344" t="str">
        <f>'SD-BER'!L74</f>
        <v>-</v>
      </c>
      <c r="L12" s="345"/>
      <c r="M12" s="346" t="str">
        <f>'SD-BER'!N74</f>
        <v>-</v>
      </c>
      <c r="N12" s="347" t="str">
        <f>'SD-BER'!O74</f>
        <v>dB(A)</v>
      </c>
      <c r="O12" s="378"/>
    </row>
    <row r="13" spans="1:256" ht="5.25" customHeight="1" thickBot="1">
      <c r="A13" s="377"/>
      <c r="B13" s="225"/>
      <c r="C13" s="371"/>
      <c r="D13" s="373"/>
      <c r="E13" s="348"/>
      <c r="F13" s="348"/>
      <c r="G13" s="348"/>
      <c r="H13" s="348"/>
      <c r="I13" s="348"/>
      <c r="J13" s="349"/>
      <c r="K13" s="349"/>
      <c r="L13" s="350"/>
      <c r="M13" s="349"/>
      <c r="N13" s="349"/>
      <c r="O13" s="378"/>
    </row>
    <row r="14" spans="1:256" ht="15.75" customHeight="1" thickBot="1">
      <c r="A14" s="377"/>
      <c r="B14" s="252" t="s">
        <v>1074</v>
      </c>
      <c r="C14" s="371"/>
      <c r="D14" s="351" t="str">
        <f>'SD-BER'!E76</f>
        <v>-</v>
      </c>
      <c r="E14" s="351" t="str">
        <f>'SD-BER'!F76</f>
        <v>-</v>
      </c>
      <c r="F14" s="351" t="str">
        <f>'SD-BER'!G76</f>
        <v>-</v>
      </c>
      <c r="G14" s="351" t="str">
        <f>'SD-BER'!H76</f>
        <v>-</v>
      </c>
      <c r="H14" s="351" t="str">
        <f>'SD-BER'!I76</f>
        <v>-</v>
      </c>
      <c r="I14" s="351" t="str">
        <f>'SD-BER'!J76</f>
        <v>-</v>
      </c>
      <c r="J14" s="351" t="str">
        <f>'SD-BER'!K76</f>
        <v>-</v>
      </c>
      <c r="K14" s="351" t="str">
        <f>'SD-BER'!L76</f>
        <v>-</v>
      </c>
      <c r="L14" s="352"/>
      <c r="M14" s="353" t="str">
        <f>'SD-BER'!N76</f>
        <v>-</v>
      </c>
      <c r="N14" s="354" t="str">
        <f>'SD-BER'!O76</f>
        <v>dB</v>
      </c>
      <c r="O14" s="378"/>
    </row>
    <row r="15" spans="1:256" ht="15.75" customHeight="1">
      <c r="A15" s="377"/>
      <c r="C15" s="371"/>
      <c r="D15" s="371"/>
      <c r="E15" s="371"/>
      <c r="F15" s="371"/>
      <c r="G15" s="371"/>
      <c r="H15" s="371"/>
      <c r="I15" s="371"/>
      <c r="J15" s="371"/>
      <c r="K15" s="371"/>
      <c r="L15" s="371"/>
      <c r="M15" s="371"/>
      <c r="N15" s="371"/>
      <c r="O15" s="378"/>
      <c r="Q15" s="357"/>
    </row>
    <row r="16" spans="1:256" ht="15.75" customHeight="1">
      <c r="A16" s="377"/>
      <c r="B16" s="820" t="s">
        <v>258</v>
      </c>
      <c r="C16" s="821"/>
      <c r="D16" s="823" t="s">
        <v>230</v>
      </c>
      <c r="E16" s="821"/>
      <c r="F16" s="821"/>
      <c r="G16" s="371"/>
      <c r="H16" s="371"/>
      <c r="I16" s="371"/>
      <c r="J16" s="371"/>
      <c r="K16" s="371"/>
      <c r="L16" s="371"/>
      <c r="M16" s="371"/>
      <c r="N16" s="371"/>
      <c r="O16" s="378"/>
      <c r="Q16" s="357"/>
    </row>
    <row r="17" spans="1:20" ht="15.75" customHeight="1" thickBot="1">
      <c r="A17" s="377"/>
      <c r="B17" s="371"/>
      <c r="C17" s="371"/>
      <c r="D17" s="371"/>
      <c r="E17" s="371"/>
      <c r="F17" s="371"/>
      <c r="G17" s="371"/>
      <c r="H17" s="371"/>
      <c r="I17" s="371"/>
      <c r="J17" s="371"/>
      <c r="K17" s="371"/>
      <c r="L17" s="371"/>
      <c r="M17" s="371"/>
      <c r="N17" s="371"/>
      <c r="O17" s="378"/>
      <c r="Q17" s="357">
        <v>1</v>
      </c>
      <c r="R17" t="s">
        <v>222</v>
      </c>
      <c r="S17" s="360">
        <f>4*PI()*$G$20^2</f>
        <v>1256.6370614359173</v>
      </c>
      <c r="T17" s="357">
        <v>0.1</v>
      </c>
    </row>
    <row r="18" spans="1:20" ht="15.75" customHeight="1" thickBot="1">
      <c r="A18" s="377"/>
      <c r="B18" s="371"/>
      <c r="C18" s="371"/>
      <c r="D18" s="224" t="s">
        <v>229</v>
      </c>
      <c r="E18" s="371"/>
      <c r="F18" s="371"/>
      <c r="G18" s="355">
        <v>1</v>
      </c>
      <c r="H18" s="371" t="s">
        <v>1073</v>
      </c>
      <c r="I18" s="371"/>
      <c r="J18" s="371"/>
      <c r="K18" s="371"/>
      <c r="L18" s="371"/>
      <c r="M18" s="371"/>
      <c r="N18" s="371"/>
      <c r="O18" s="378"/>
      <c r="Q18" s="357">
        <v>1.5</v>
      </c>
      <c r="R18" t="s">
        <v>223</v>
      </c>
      <c r="S18" s="360">
        <f>2*PI()*$G$20^2</f>
        <v>628.31853071795865</v>
      </c>
      <c r="T18" s="357">
        <v>0.2</v>
      </c>
    </row>
    <row r="19" spans="1:20" ht="6.75" customHeight="1" thickBot="1">
      <c r="A19" s="377"/>
      <c r="B19" s="371"/>
      <c r="C19" s="371"/>
      <c r="D19" s="371"/>
      <c r="E19" s="371"/>
      <c r="F19" s="371"/>
      <c r="G19" s="371"/>
      <c r="H19" s="371"/>
      <c r="I19" s="371"/>
      <c r="J19" s="371"/>
      <c r="K19" s="371"/>
      <c r="L19" s="371"/>
      <c r="M19" s="371"/>
      <c r="N19" s="371"/>
      <c r="O19" s="378"/>
      <c r="Q19" s="357">
        <v>2</v>
      </c>
      <c r="R19" t="s">
        <v>224</v>
      </c>
      <c r="S19" s="360">
        <f>1*PI()*$G$20^2</f>
        <v>314.15926535897933</v>
      </c>
      <c r="T19" s="357">
        <v>0.3</v>
      </c>
    </row>
    <row r="20" spans="1:20" ht="15.75" customHeight="1" thickBot="1">
      <c r="A20" s="377"/>
      <c r="B20" s="371"/>
      <c r="C20" s="371"/>
      <c r="D20" s="224" t="s">
        <v>227</v>
      </c>
      <c r="E20" s="371"/>
      <c r="F20" s="371"/>
      <c r="G20" s="355">
        <v>10</v>
      </c>
      <c r="H20" s="371" t="s">
        <v>261</v>
      </c>
      <c r="I20" s="383"/>
      <c r="J20" s="382"/>
      <c r="K20" s="371"/>
      <c r="L20" s="371"/>
      <c r="M20" s="371"/>
      <c r="N20" s="371"/>
      <c r="O20" s="378"/>
      <c r="Q20" s="357">
        <v>2.5</v>
      </c>
      <c r="R20" t="s">
        <v>225</v>
      </c>
      <c r="S20" s="360">
        <f>0.5*PI()*$G$20^2</f>
        <v>157.07963267948966</v>
      </c>
      <c r="T20" s="357">
        <v>0.4</v>
      </c>
    </row>
    <row r="21" spans="1:20" ht="6.75" customHeight="1" thickBot="1">
      <c r="A21" s="377"/>
      <c r="B21" s="371"/>
      <c r="C21" s="371"/>
      <c r="D21" s="371"/>
      <c r="E21" s="371"/>
      <c r="F21" s="371"/>
      <c r="G21" s="371"/>
      <c r="H21" s="371"/>
      <c r="I21" s="371"/>
      <c r="J21" s="371"/>
      <c r="K21" s="371"/>
      <c r="L21" s="371"/>
      <c r="M21" s="371"/>
      <c r="N21" s="371"/>
      <c r="O21" s="378"/>
      <c r="Q21" s="357">
        <v>3</v>
      </c>
      <c r="T21" s="357">
        <v>0.5</v>
      </c>
    </row>
    <row r="22" spans="1:20" ht="15.75" customHeight="1" thickBot="1">
      <c r="A22" s="377"/>
      <c r="B22" s="371"/>
      <c r="C22" s="371"/>
      <c r="D22" s="224" t="s">
        <v>260</v>
      </c>
      <c r="E22" s="371"/>
      <c r="F22" s="371"/>
      <c r="G22" s="356" t="s">
        <v>222</v>
      </c>
      <c r="H22" s="371"/>
      <c r="I22" s="371"/>
      <c r="J22" s="226" t="s">
        <v>226</v>
      </c>
      <c r="K22" s="359">
        <f>VLOOKUP(G22,R17:S20,2,TRUE)</f>
        <v>1256.6370614359173</v>
      </c>
      <c r="L22" s="371"/>
      <c r="M22" s="371"/>
      <c r="N22" s="371"/>
      <c r="O22" s="378"/>
      <c r="Q22" s="357">
        <v>4</v>
      </c>
      <c r="T22" s="357">
        <v>0.6</v>
      </c>
    </row>
    <row r="23" spans="1:20" ht="5.25" customHeight="1">
      <c r="A23" s="377"/>
      <c r="B23" s="371"/>
      <c r="C23" s="371"/>
      <c r="D23" s="224"/>
      <c r="E23" s="371"/>
      <c r="F23" s="371"/>
      <c r="G23" s="371"/>
      <c r="H23" s="371"/>
      <c r="I23" s="371"/>
      <c r="J23" s="371"/>
      <c r="K23" s="371"/>
      <c r="L23" s="371"/>
      <c r="M23" s="371"/>
      <c r="N23" s="371"/>
      <c r="O23" s="378"/>
      <c r="Q23" s="357">
        <v>5</v>
      </c>
      <c r="T23" s="357">
        <v>0.7</v>
      </c>
    </row>
    <row r="24" spans="1:20" ht="15.75" customHeight="1">
      <c r="A24" s="377"/>
      <c r="B24" s="371"/>
      <c r="C24" s="371"/>
      <c r="D24" s="371"/>
      <c r="E24" s="371"/>
      <c r="F24" s="371"/>
      <c r="G24" s="371"/>
      <c r="H24" s="371"/>
      <c r="I24" s="371"/>
      <c r="J24" s="371"/>
      <c r="K24" s="371"/>
      <c r="L24" s="371"/>
      <c r="M24" s="371"/>
      <c r="N24" s="371"/>
      <c r="O24" s="378"/>
      <c r="Q24" s="357">
        <v>6</v>
      </c>
      <c r="T24" s="357">
        <v>0.8</v>
      </c>
    </row>
    <row r="25" spans="1:20" ht="15.75" customHeight="1">
      <c r="A25" s="377"/>
      <c r="B25" s="371"/>
      <c r="C25" s="371"/>
      <c r="D25" s="371"/>
      <c r="E25" s="371"/>
      <c r="F25" s="371"/>
      <c r="G25" s="371"/>
      <c r="H25" s="371"/>
      <c r="I25" s="371"/>
      <c r="J25" s="371"/>
      <c r="K25" s="371"/>
      <c r="L25" s="371"/>
      <c r="M25" s="371"/>
      <c r="N25" s="371"/>
      <c r="O25" s="378"/>
      <c r="Q25" s="357">
        <v>7</v>
      </c>
      <c r="T25" s="357">
        <v>0.9</v>
      </c>
    </row>
    <row r="26" spans="1:20" ht="15.75" customHeight="1">
      <c r="A26" s="377"/>
      <c r="B26" s="371"/>
      <c r="C26" s="371"/>
      <c r="D26" s="371"/>
      <c r="E26" s="371"/>
      <c r="F26" s="371"/>
      <c r="G26" s="371"/>
      <c r="H26" s="371"/>
      <c r="I26" s="371"/>
      <c r="J26" s="371"/>
      <c r="K26" s="371"/>
      <c r="L26" s="371"/>
      <c r="M26" s="371"/>
      <c r="N26" s="371"/>
      <c r="O26" s="378"/>
      <c r="Q26" s="357">
        <v>8</v>
      </c>
      <c r="T26" s="357">
        <v>1</v>
      </c>
    </row>
    <row r="27" spans="1:20" ht="15.75" customHeight="1">
      <c r="A27" s="377"/>
      <c r="B27" s="371"/>
      <c r="C27" s="371"/>
      <c r="D27" s="371"/>
      <c r="E27" s="371"/>
      <c r="F27" s="371"/>
      <c r="G27" s="371"/>
      <c r="H27" s="371"/>
      <c r="I27" s="371"/>
      <c r="J27" s="371"/>
      <c r="K27" s="371"/>
      <c r="L27" s="371"/>
      <c r="M27" s="371"/>
      <c r="N27" s="371"/>
      <c r="O27" s="378"/>
      <c r="Q27" s="357">
        <v>9</v>
      </c>
      <c r="T27" s="357">
        <v>1.1000000000000001</v>
      </c>
    </row>
    <row r="28" spans="1:20" ht="15.75" customHeight="1">
      <c r="A28" s="377"/>
      <c r="B28" s="371"/>
      <c r="C28" s="371"/>
      <c r="D28" s="371"/>
      <c r="E28" s="371"/>
      <c r="F28" s="371"/>
      <c r="G28" s="371"/>
      <c r="H28" s="371"/>
      <c r="I28" s="371"/>
      <c r="J28" s="371"/>
      <c r="K28" s="371"/>
      <c r="L28" s="371"/>
      <c r="M28" s="371"/>
      <c r="N28" s="371"/>
      <c r="O28" s="378"/>
      <c r="Q28" s="357">
        <v>10</v>
      </c>
      <c r="T28" s="357">
        <v>1.2</v>
      </c>
    </row>
    <row r="29" spans="1:20" ht="15.75" customHeight="1">
      <c r="A29" s="377"/>
      <c r="B29" s="371"/>
      <c r="C29" s="371"/>
      <c r="D29" s="371"/>
      <c r="E29" s="371"/>
      <c r="F29" s="371"/>
      <c r="G29" s="371"/>
      <c r="H29" s="371"/>
      <c r="I29" s="371"/>
      <c r="J29" s="371"/>
      <c r="K29" s="371"/>
      <c r="L29" s="371"/>
      <c r="M29" s="371"/>
      <c r="N29" s="371"/>
      <c r="O29" s="378"/>
      <c r="Q29" s="357">
        <v>11</v>
      </c>
      <c r="T29" s="357">
        <v>1.3</v>
      </c>
    </row>
    <row r="30" spans="1:20" ht="15.75" customHeight="1">
      <c r="A30" s="377"/>
      <c r="B30" s="371"/>
      <c r="C30" s="371"/>
      <c r="D30" s="371"/>
      <c r="E30" s="371"/>
      <c r="F30" s="371"/>
      <c r="G30" s="371"/>
      <c r="H30" s="371"/>
      <c r="I30" s="371"/>
      <c r="J30" s="371"/>
      <c r="K30" s="371"/>
      <c r="L30" s="371"/>
      <c r="M30" s="371"/>
      <c r="N30" s="371"/>
      <c r="O30" s="378"/>
      <c r="Q30" s="357">
        <v>12</v>
      </c>
      <c r="T30" s="357">
        <v>1.4</v>
      </c>
    </row>
    <row r="31" spans="1:20" ht="15.75" customHeight="1">
      <c r="A31" s="377"/>
      <c r="B31" s="371"/>
      <c r="C31" s="371"/>
      <c r="D31" s="371"/>
      <c r="E31" s="371"/>
      <c r="F31" s="371"/>
      <c r="G31" s="371"/>
      <c r="H31" s="371"/>
      <c r="I31" s="371"/>
      <c r="J31" s="371"/>
      <c r="K31" s="371"/>
      <c r="L31" s="371"/>
      <c r="M31" s="371"/>
      <c r="N31" s="371"/>
      <c r="O31" s="378"/>
      <c r="Q31" s="357">
        <v>13</v>
      </c>
      <c r="T31" s="357">
        <v>1.5</v>
      </c>
    </row>
    <row r="32" spans="1:20" ht="15.75" customHeight="1">
      <c r="A32" s="377"/>
      <c r="B32" s="371"/>
      <c r="C32" s="371"/>
      <c r="D32" s="371"/>
      <c r="E32" s="371"/>
      <c r="F32" s="371"/>
      <c r="G32" s="371"/>
      <c r="H32" s="371"/>
      <c r="I32" s="371"/>
      <c r="J32" s="371"/>
      <c r="K32" s="371"/>
      <c r="L32" s="371"/>
      <c r="M32" s="371"/>
      <c r="N32" s="371"/>
      <c r="O32" s="378"/>
      <c r="Q32" s="357">
        <v>14</v>
      </c>
      <c r="T32" s="357">
        <v>1.6</v>
      </c>
    </row>
    <row r="33" spans="1:20" ht="15.75" customHeight="1">
      <c r="A33" s="377"/>
      <c r="B33" s="371"/>
      <c r="C33" s="371"/>
      <c r="D33" s="371"/>
      <c r="E33" s="371"/>
      <c r="F33" s="371"/>
      <c r="G33" s="371"/>
      <c r="H33" s="371"/>
      <c r="I33" s="371"/>
      <c r="J33" s="371"/>
      <c r="K33" s="371"/>
      <c r="L33" s="371"/>
      <c r="M33" s="371"/>
      <c r="N33" s="371"/>
      <c r="O33" s="378"/>
      <c r="Q33" s="357">
        <v>15</v>
      </c>
      <c r="T33" s="357">
        <v>1.7</v>
      </c>
    </row>
    <row r="34" spans="1:20" ht="15.75" customHeight="1">
      <c r="A34" s="377"/>
      <c r="B34" s="371"/>
      <c r="C34" s="371"/>
      <c r="D34" s="952" t="s">
        <v>222</v>
      </c>
      <c r="E34" s="952"/>
      <c r="F34" s="952" t="s">
        <v>223</v>
      </c>
      <c r="G34" s="952"/>
      <c r="H34" s="952" t="s">
        <v>224</v>
      </c>
      <c r="I34" s="952"/>
      <c r="J34" s="952" t="s">
        <v>225</v>
      </c>
      <c r="K34" s="952"/>
      <c r="L34" s="371"/>
      <c r="M34" s="371"/>
      <c r="N34" s="371"/>
      <c r="O34" s="378"/>
      <c r="Q34" s="357">
        <v>16</v>
      </c>
      <c r="T34" s="357">
        <v>1.8</v>
      </c>
    </row>
    <row r="35" spans="1:20" ht="15.75" customHeight="1">
      <c r="A35" s="377"/>
      <c r="B35" s="371"/>
      <c r="C35" s="371"/>
      <c r="D35" s="374"/>
      <c r="E35" s="374"/>
      <c r="F35" s="374"/>
      <c r="G35" s="374"/>
      <c r="H35" s="374"/>
      <c r="I35" s="374"/>
      <c r="J35" s="374"/>
      <c r="K35" s="371"/>
      <c r="L35" s="371"/>
      <c r="M35" s="371"/>
      <c r="N35" s="371"/>
      <c r="O35" s="378"/>
      <c r="Q35" s="357">
        <v>17</v>
      </c>
      <c r="T35" s="357">
        <v>1.9</v>
      </c>
    </row>
    <row r="36" spans="1:20" ht="15.75" customHeight="1" thickBot="1">
      <c r="A36" s="377"/>
      <c r="B36" s="402" t="s">
        <v>259</v>
      </c>
      <c r="C36" s="403"/>
      <c r="D36" s="401" t="s">
        <v>270</v>
      </c>
      <c r="E36" s="371"/>
      <c r="F36" s="371"/>
      <c r="G36" s="371"/>
      <c r="H36" s="371"/>
      <c r="I36" s="371"/>
      <c r="J36" s="371"/>
      <c r="K36" s="371"/>
      <c r="L36" s="371"/>
      <c r="M36" s="371"/>
      <c r="N36" s="371"/>
      <c r="O36" s="378"/>
      <c r="Q36" s="357">
        <v>18</v>
      </c>
      <c r="T36" s="357">
        <v>2</v>
      </c>
    </row>
    <row r="37" spans="1:20" ht="15.75" customHeight="1" thickBot="1">
      <c r="A37" s="377"/>
      <c r="B37" s="371"/>
      <c r="C37" s="371"/>
      <c r="D37" s="196">
        <v>63</v>
      </c>
      <c r="E37" s="197">
        <v>125</v>
      </c>
      <c r="F37" s="197">
        <v>250</v>
      </c>
      <c r="G37" s="197">
        <v>500</v>
      </c>
      <c r="H37" s="197">
        <v>1000</v>
      </c>
      <c r="I37" s="197">
        <v>2000</v>
      </c>
      <c r="J37" s="197">
        <v>4000</v>
      </c>
      <c r="K37" s="198">
        <v>8000</v>
      </c>
      <c r="L37" s="199"/>
      <c r="M37" s="953" t="s">
        <v>78</v>
      </c>
      <c r="N37" s="954"/>
      <c r="O37" s="378"/>
      <c r="Q37" s="357">
        <v>19</v>
      </c>
      <c r="T37" s="357">
        <v>2.1</v>
      </c>
    </row>
    <row r="38" spans="1:20" ht="5.25" customHeight="1" thickBot="1">
      <c r="A38" s="377"/>
      <c r="B38" s="371"/>
      <c r="C38" s="371"/>
      <c r="D38" s="371"/>
      <c r="E38" s="371"/>
      <c r="F38" s="371"/>
      <c r="G38" s="371"/>
      <c r="H38" s="371"/>
      <c r="I38" s="371"/>
      <c r="J38" s="371"/>
      <c r="K38" s="371"/>
      <c r="L38" s="371"/>
      <c r="M38" s="371"/>
      <c r="N38" s="371"/>
      <c r="O38" s="378"/>
      <c r="Q38" s="357">
        <v>20</v>
      </c>
      <c r="T38" s="357">
        <v>2.2000000000000002</v>
      </c>
    </row>
    <row r="39" spans="1:20" ht="15.75" customHeight="1" thickBot="1">
      <c r="A39" s="377"/>
      <c r="B39" s="252" t="s">
        <v>1075</v>
      </c>
      <c r="C39" s="371"/>
      <c r="D39" s="384" t="e">
        <f>IF($G$20&lt;=($G$18),D12,IF($G$20&lt;=($G$18*3),D12-3,(D12-(10*LOG($K$22)))))</f>
        <v>#VALUE!</v>
      </c>
      <c r="E39" s="384" t="e">
        <f t="shared" ref="E39:K39" si="0">IF($G$20&lt;=($G$18),E12,IF($G$20&lt;=($G$18*3),E12-3,(E12-(10*LOG($K$22)))))</f>
        <v>#VALUE!</v>
      </c>
      <c r="F39" s="384" t="e">
        <f t="shared" si="0"/>
        <v>#VALUE!</v>
      </c>
      <c r="G39" s="384" t="e">
        <f t="shared" si="0"/>
        <v>#VALUE!</v>
      </c>
      <c r="H39" s="384" t="e">
        <f t="shared" si="0"/>
        <v>#VALUE!</v>
      </c>
      <c r="I39" s="384" t="e">
        <f t="shared" si="0"/>
        <v>#VALUE!</v>
      </c>
      <c r="J39" s="384" t="e">
        <f t="shared" si="0"/>
        <v>#VALUE!</v>
      </c>
      <c r="K39" s="384" t="e">
        <f t="shared" si="0"/>
        <v>#VALUE!</v>
      </c>
      <c r="L39" s="345"/>
      <c r="M39" s="346" t="e">
        <f>IF(D39="","",ROUND(10*LOG(10^(D39/10)+10^(E39/10)+10^(F39/10)+10^(G39/10)+10^(H39/10)+10^(I39/10)+10^(J39/10)+10^(K39/10)),1))</f>
        <v>#VALUE!</v>
      </c>
      <c r="N39" s="347" t="str">
        <f>'SD-BER'!O74</f>
        <v>dB(A)</v>
      </c>
      <c r="O39" s="378"/>
      <c r="Q39" s="357">
        <v>21</v>
      </c>
      <c r="T39" s="357">
        <v>2.2999999999999998</v>
      </c>
    </row>
    <row r="40" spans="1:20" ht="5.25" customHeight="1" thickBot="1">
      <c r="A40" s="377"/>
      <c r="B40" s="225"/>
      <c r="C40" s="371"/>
      <c r="D40" s="385"/>
      <c r="E40" s="386"/>
      <c r="F40" s="386"/>
      <c r="G40" s="386"/>
      <c r="H40" s="386"/>
      <c r="I40" s="386"/>
      <c r="J40" s="387"/>
      <c r="K40" s="387"/>
      <c r="L40" s="350"/>
      <c r="M40" s="349"/>
      <c r="N40" s="349"/>
      <c r="O40" s="378"/>
      <c r="Q40" s="357">
        <v>22</v>
      </c>
      <c r="T40" s="357">
        <v>2.4</v>
      </c>
    </row>
    <row r="41" spans="1:20" ht="15.75" customHeight="1" thickBot="1">
      <c r="A41" s="377"/>
      <c r="B41" s="252" t="s">
        <v>1075</v>
      </c>
      <c r="C41" s="371"/>
      <c r="D41" s="388" t="e">
        <f>IF($G$20&lt;=($G$18),D14,IF($G$20&lt;=($G$18*3),D14-3,(D14-(10*LOG($K$22)))))</f>
        <v>#VALUE!</v>
      </c>
      <c r="E41" s="388" t="e">
        <f>IF($G$20&lt;=($G$18),E14,IF($G$20&lt;=($G$18*3),E14-3,(E14-(10*LOG($K$22)))))</f>
        <v>#VALUE!</v>
      </c>
      <c r="F41" s="388" t="e">
        <f t="shared" ref="F41:K41" si="1">IF($G$20&lt;=($G$18),F14,IF($G$20&lt;=($G$18*3),F14-3,(F14-(10*LOG($K$22)))))</f>
        <v>#VALUE!</v>
      </c>
      <c r="G41" s="388" t="e">
        <f t="shared" si="1"/>
        <v>#VALUE!</v>
      </c>
      <c r="H41" s="388" t="e">
        <f t="shared" si="1"/>
        <v>#VALUE!</v>
      </c>
      <c r="I41" s="388" t="e">
        <f t="shared" si="1"/>
        <v>#VALUE!</v>
      </c>
      <c r="J41" s="388" t="e">
        <f t="shared" si="1"/>
        <v>#VALUE!</v>
      </c>
      <c r="K41" s="388" t="e">
        <f t="shared" si="1"/>
        <v>#VALUE!</v>
      </c>
      <c r="L41" s="352"/>
      <c r="M41" s="353" t="e">
        <f>IF(D41="","",ROUND(10*LOG(10^(D41/10)+10^(E41/10)+10^(F41/10)+10^(G41/10)+10^(H41/10)+10^(I41/10)+10^(J41/10)+10^(K41/10)),1))</f>
        <v>#VALUE!</v>
      </c>
      <c r="N41" s="354" t="str">
        <f>'SD-BER'!O76</f>
        <v>dB</v>
      </c>
      <c r="O41" s="378"/>
      <c r="Q41" s="357">
        <v>23</v>
      </c>
      <c r="T41" s="357">
        <v>2.5</v>
      </c>
    </row>
    <row r="42" spans="1:20" ht="15.75" customHeight="1" thickBot="1">
      <c r="A42" s="377"/>
      <c r="B42" s="371"/>
      <c r="C42" s="371"/>
      <c r="D42" s="371"/>
      <c r="E42" s="371"/>
      <c r="F42" s="371"/>
      <c r="G42" s="371"/>
      <c r="H42" s="371"/>
      <c r="I42" s="371"/>
      <c r="J42" s="371"/>
      <c r="K42" s="371"/>
      <c r="L42" s="371"/>
      <c r="M42" s="371"/>
      <c r="N42" s="371"/>
      <c r="O42" s="378"/>
      <c r="Q42" s="357">
        <v>24</v>
      </c>
      <c r="T42" s="357">
        <v>3</v>
      </c>
    </row>
    <row r="43" spans="1:20" ht="15.75" customHeight="1" thickBot="1">
      <c r="A43" s="377"/>
      <c r="B43" s="371"/>
      <c r="C43" s="371"/>
      <c r="D43" s="384" t="e">
        <f>(D12-(10*LOG($K$22)))</f>
        <v>#VALUE!</v>
      </c>
      <c r="E43" t="s">
        <v>271</v>
      </c>
      <c r="F43" s="371"/>
      <c r="G43" s="371"/>
      <c r="H43" s="371"/>
      <c r="I43" s="371"/>
      <c r="J43" s="371"/>
      <c r="K43" s="371"/>
      <c r="L43" s="371"/>
      <c r="M43" s="371"/>
      <c r="N43" s="371"/>
      <c r="O43" s="378"/>
      <c r="Q43" s="357">
        <v>25</v>
      </c>
      <c r="T43" s="357">
        <v>4</v>
      </c>
    </row>
    <row r="44" spans="1:20" ht="15.75" customHeight="1" thickBot="1">
      <c r="A44" s="377"/>
      <c r="B44" s="371"/>
      <c r="C44" s="371"/>
      <c r="D44" s="229" t="s">
        <v>268</v>
      </c>
      <c r="E44" s="371"/>
      <c r="F44" s="371"/>
      <c r="G44" s="371"/>
      <c r="H44" s="371"/>
      <c r="I44" s="371"/>
      <c r="J44" s="371"/>
      <c r="K44" s="371"/>
      <c r="L44" s="371"/>
      <c r="M44" s="361">
        <v>56</v>
      </c>
      <c r="N44" s="362" t="str">
        <f>'SD-BER'!O74</f>
        <v>dB(A)</v>
      </c>
      <c r="O44" s="378"/>
      <c r="Q44" s="357">
        <v>26</v>
      </c>
      <c r="T44" s="357">
        <v>5</v>
      </c>
    </row>
    <row r="45" spans="1:20" ht="6" customHeight="1" thickBot="1">
      <c r="A45" s="377"/>
      <c r="B45" s="371"/>
      <c r="C45" s="371"/>
      <c r="D45" s="371"/>
      <c r="E45" s="371"/>
      <c r="F45" s="371"/>
      <c r="G45" s="371"/>
      <c r="H45" s="371"/>
      <c r="I45" s="371"/>
      <c r="J45" s="371"/>
      <c r="K45" s="371"/>
      <c r="L45" s="371"/>
      <c r="M45" s="375"/>
      <c r="N45" s="375"/>
      <c r="O45" s="378"/>
      <c r="T45" s="357">
        <v>6</v>
      </c>
    </row>
    <row r="46" spans="1:20" ht="15.75" customHeight="1" thickBot="1">
      <c r="A46" s="377"/>
      <c r="B46" s="371"/>
      <c r="C46" s="371"/>
      <c r="D46" s="389" t="e">
        <f>(D12-(1*LOG($K$22)))</f>
        <v>#VALUE!</v>
      </c>
      <c r="E46" s="371"/>
      <c r="F46" s="371"/>
      <c r="G46" s="371"/>
      <c r="H46" s="371"/>
      <c r="I46" s="371"/>
      <c r="J46" s="371"/>
      <c r="K46" s="371"/>
      <c r="L46" s="371"/>
      <c r="M46" s="361">
        <v>60</v>
      </c>
      <c r="N46" s="363" t="str">
        <f>'SD-BER'!O76</f>
        <v>dB</v>
      </c>
      <c r="O46" s="378"/>
      <c r="T46" s="357">
        <v>7</v>
      </c>
    </row>
    <row r="47" spans="1:20" ht="15.75" customHeight="1" thickBot="1">
      <c r="A47" s="377"/>
      <c r="B47" s="371"/>
      <c r="C47" s="371"/>
      <c r="D47" s="371"/>
      <c r="E47" s="371"/>
      <c r="F47" s="371"/>
      <c r="G47" s="371"/>
      <c r="H47" s="371"/>
      <c r="I47" s="371"/>
      <c r="J47" s="371"/>
      <c r="K47" s="371"/>
      <c r="L47" s="371"/>
      <c r="M47" s="371"/>
      <c r="N47" s="371"/>
      <c r="O47" s="378"/>
      <c r="T47" s="357">
        <v>8</v>
      </c>
    </row>
    <row r="48" spans="1:20" ht="15.75" customHeight="1" thickBot="1">
      <c r="A48" s="377"/>
      <c r="B48" s="371"/>
      <c r="C48" s="371"/>
      <c r="D48" s="371"/>
      <c r="E48" s="371"/>
      <c r="F48" s="371"/>
      <c r="G48" s="371"/>
      <c r="H48" s="371"/>
      <c r="I48" s="371"/>
      <c r="J48" s="371"/>
      <c r="K48" s="371"/>
      <c r="L48" s="371"/>
      <c r="M48" s="346" t="e">
        <f>IF(M44="","",ROUND(10*LOG(10^(M39/10)+10^(M44/10)),1))</f>
        <v>#VALUE!</v>
      </c>
      <c r="N48" s="347" t="str">
        <f>'SD-BER'!O74</f>
        <v>dB(A)</v>
      </c>
      <c r="O48" s="378"/>
      <c r="T48" s="357">
        <v>9</v>
      </c>
    </row>
    <row r="49" spans="1:20" ht="15" customHeight="1" thickBot="1">
      <c r="A49" s="377"/>
      <c r="B49" s="371"/>
      <c r="C49" s="371"/>
      <c r="D49" s="371"/>
      <c r="E49" s="371"/>
      <c r="F49" s="371"/>
      <c r="G49" s="371"/>
      <c r="H49" s="371"/>
      <c r="I49" s="371"/>
      <c r="J49" s="371"/>
      <c r="K49" s="226" t="s">
        <v>256</v>
      </c>
      <c r="L49" s="371"/>
      <c r="M49" s="349"/>
      <c r="N49" s="349"/>
      <c r="O49" s="378"/>
      <c r="T49" s="357">
        <v>10</v>
      </c>
    </row>
    <row r="50" spans="1:20" ht="15.75" customHeight="1" thickBot="1">
      <c r="A50" s="377"/>
      <c r="B50" s="371"/>
      <c r="C50" s="371"/>
      <c r="D50" s="371"/>
      <c r="E50" s="371"/>
      <c r="F50" s="371"/>
      <c r="G50" s="371"/>
      <c r="H50" s="371"/>
      <c r="I50" s="371"/>
      <c r="J50" s="371"/>
      <c r="K50" s="371"/>
      <c r="L50" s="371"/>
      <c r="M50" s="346" t="e">
        <f>IF(M46="","",ROUND(10*LOG(10^(M41/10)+10^(M46/10)),1))</f>
        <v>#VALUE!</v>
      </c>
      <c r="N50" s="354" t="str">
        <f>'SD-BER'!O76</f>
        <v>dB</v>
      </c>
      <c r="O50" s="378"/>
      <c r="T50" s="357">
        <v>11</v>
      </c>
    </row>
    <row r="51" spans="1:20" ht="15.75" customHeight="1">
      <c r="A51" s="377"/>
      <c r="B51" s="371"/>
      <c r="C51" s="371"/>
      <c r="D51" s="371"/>
      <c r="E51" s="371"/>
      <c r="F51" s="371"/>
      <c r="G51" s="371"/>
      <c r="H51" s="371"/>
      <c r="I51" s="371"/>
      <c r="J51" s="371"/>
      <c r="K51" s="371"/>
      <c r="L51" s="371"/>
      <c r="M51" s="371"/>
      <c r="N51" s="371"/>
      <c r="O51" s="378"/>
      <c r="T51" s="357">
        <v>12</v>
      </c>
    </row>
    <row r="52" spans="1:20" ht="15.75" customHeight="1">
      <c r="A52" s="377"/>
      <c r="B52" s="402" t="s">
        <v>109</v>
      </c>
      <c r="C52" s="403"/>
      <c r="D52" s="368" t="s">
        <v>231</v>
      </c>
      <c r="E52" s="371"/>
      <c r="F52" s="371"/>
      <c r="G52" s="371"/>
      <c r="H52" s="371"/>
      <c r="I52" s="371"/>
      <c r="J52" s="371"/>
      <c r="K52" s="371"/>
      <c r="L52" s="371"/>
      <c r="M52" s="371"/>
      <c r="N52" s="371"/>
      <c r="O52" s="378"/>
      <c r="T52" s="357">
        <v>13</v>
      </c>
    </row>
    <row r="53" spans="1:20" ht="15.75" customHeight="1" thickBot="1">
      <c r="A53" s="377"/>
      <c r="B53" s="371"/>
      <c r="C53" s="371"/>
      <c r="D53" s="371"/>
      <c r="E53" s="371"/>
      <c r="F53" s="371"/>
      <c r="G53" s="371"/>
      <c r="H53" s="371"/>
      <c r="I53" s="371"/>
      <c r="J53" s="371"/>
      <c r="K53" s="371"/>
      <c r="L53" s="371"/>
      <c r="M53" s="371"/>
      <c r="N53" s="371"/>
      <c r="O53" s="378"/>
      <c r="Q53" s="358"/>
      <c r="R53" s="358" t="s">
        <v>250</v>
      </c>
      <c r="S53" s="358" t="s">
        <v>251</v>
      </c>
      <c r="T53" s="357"/>
    </row>
    <row r="54" spans="1:20" ht="15.75" customHeight="1" thickBot="1">
      <c r="A54" s="377"/>
      <c r="B54" s="371"/>
      <c r="C54" s="371"/>
      <c r="D54" s="224" t="s">
        <v>232</v>
      </c>
      <c r="E54" s="371"/>
      <c r="F54" s="356">
        <v>5</v>
      </c>
      <c r="G54" s="371"/>
      <c r="H54" s="224" t="s">
        <v>236</v>
      </c>
      <c r="I54" s="371"/>
      <c r="J54" s="365">
        <v>1</v>
      </c>
      <c r="K54" s="371"/>
      <c r="L54" s="371"/>
      <c r="M54" s="371"/>
      <c r="N54" s="371"/>
      <c r="O54" s="378"/>
      <c r="Q54" s="357">
        <v>0.5</v>
      </c>
      <c r="R54" s="366">
        <v>0.06</v>
      </c>
      <c r="S54" s="366">
        <v>0.5</v>
      </c>
    </row>
    <row r="55" spans="1:20" ht="15.75" customHeight="1" thickBot="1">
      <c r="A55" s="377"/>
      <c r="B55" s="371"/>
      <c r="C55" s="371"/>
      <c r="D55" s="371"/>
      <c r="E55" s="371"/>
      <c r="F55" s="371"/>
      <c r="G55" s="371"/>
      <c r="H55" s="371" t="s">
        <v>237</v>
      </c>
      <c r="I55" s="371"/>
      <c r="J55" s="371"/>
      <c r="K55" s="371"/>
      <c r="L55" s="371"/>
      <c r="M55" s="371"/>
      <c r="N55" s="371"/>
      <c r="O55" s="378"/>
      <c r="Q55" s="357">
        <v>1</v>
      </c>
      <c r="R55" s="366">
        <v>7.0000000000000007E-2</v>
      </c>
      <c r="S55" s="366">
        <v>1</v>
      </c>
    </row>
    <row r="56" spans="1:20" ht="15.75" customHeight="1" thickBot="1">
      <c r="A56" s="377"/>
      <c r="B56" s="371"/>
      <c r="C56" s="371"/>
      <c r="D56" s="224" t="s">
        <v>233</v>
      </c>
      <c r="E56" s="371"/>
      <c r="F56" s="356">
        <v>5</v>
      </c>
      <c r="G56" s="371"/>
      <c r="H56" s="374">
        <v>1</v>
      </c>
      <c r="I56" s="371" t="s">
        <v>238</v>
      </c>
      <c r="J56" s="371"/>
      <c r="K56" s="371"/>
      <c r="L56" s="371"/>
      <c r="M56" s="371"/>
      <c r="N56" s="371"/>
      <c r="O56" s="378"/>
      <c r="Q56" s="357">
        <v>1.5</v>
      </c>
      <c r="R56" s="366">
        <v>0.1</v>
      </c>
      <c r="S56" s="366">
        <v>1.5</v>
      </c>
    </row>
    <row r="57" spans="1:20" ht="15.75" customHeight="1" thickBot="1">
      <c r="A57" s="377"/>
      <c r="B57" s="371"/>
      <c r="C57" s="371"/>
      <c r="D57" s="371"/>
      <c r="E57" s="371"/>
      <c r="F57" s="371"/>
      <c r="G57" s="371"/>
      <c r="H57" s="374">
        <v>2</v>
      </c>
      <c r="I57" s="371" t="s">
        <v>239</v>
      </c>
      <c r="J57" s="371"/>
      <c r="K57" s="371"/>
      <c r="L57" s="371"/>
      <c r="M57" s="371"/>
      <c r="N57" s="371"/>
      <c r="O57" s="378"/>
      <c r="Q57" s="357">
        <v>2</v>
      </c>
      <c r="R57" s="366">
        <v>0.12</v>
      </c>
      <c r="S57" s="366">
        <v>2</v>
      </c>
    </row>
    <row r="58" spans="1:20" ht="15.75" customHeight="1" thickBot="1">
      <c r="A58" s="377"/>
      <c r="B58" s="371"/>
      <c r="C58" s="371"/>
      <c r="D58" s="224" t="s">
        <v>234</v>
      </c>
      <c r="E58" s="371"/>
      <c r="F58" s="355">
        <v>3</v>
      </c>
      <c r="G58" s="371"/>
      <c r="H58" s="374">
        <v>4</v>
      </c>
      <c r="I58" s="371" t="s">
        <v>240</v>
      </c>
      <c r="J58" s="371"/>
      <c r="K58" s="371"/>
      <c r="L58" s="371"/>
      <c r="M58" s="371"/>
      <c r="N58" s="371"/>
      <c r="O58" s="378"/>
      <c r="Q58" s="357">
        <v>2.5</v>
      </c>
      <c r="R58" s="366">
        <v>0.16</v>
      </c>
      <c r="S58" s="366"/>
    </row>
    <row r="59" spans="1:20" ht="15.75" customHeight="1">
      <c r="A59" s="377"/>
      <c r="B59" s="371"/>
      <c r="C59" s="371"/>
      <c r="D59" s="371"/>
      <c r="E59" s="371"/>
      <c r="F59" s="371"/>
      <c r="G59" s="371"/>
      <c r="H59" s="374">
        <v>8</v>
      </c>
      <c r="I59" s="371" t="s">
        <v>241</v>
      </c>
      <c r="J59" s="371"/>
      <c r="K59" s="371"/>
      <c r="L59" s="371"/>
      <c r="M59" s="371"/>
      <c r="N59" s="371"/>
      <c r="O59" s="378"/>
      <c r="Q59" s="357">
        <v>3</v>
      </c>
      <c r="R59" s="366">
        <v>0.2</v>
      </c>
      <c r="S59" s="366"/>
    </row>
    <row r="60" spans="1:20" ht="15.75" customHeight="1" thickBot="1">
      <c r="A60" s="377"/>
      <c r="B60" s="371"/>
      <c r="C60" s="371"/>
      <c r="D60" s="371"/>
      <c r="E60" s="371"/>
      <c r="F60" s="371"/>
      <c r="G60" s="371"/>
      <c r="H60" s="371"/>
      <c r="I60" s="371"/>
      <c r="J60" s="371"/>
      <c r="K60" s="371"/>
      <c r="L60" s="371"/>
      <c r="M60" s="371"/>
      <c r="N60" s="371"/>
      <c r="O60" s="378"/>
      <c r="Q60" s="357">
        <v>3.5</v>
      </c>
      <c r="R60" s="366">
        <v>0.28000000000000003</v>
      </c>
      <c r="S60" s="366"/>
    </row>
    <row r="61" spans="1:20" ht="15.75" customHeight="1" thickBot="1">
      <c r="A61" s="377"/>
      <c r="B61" s="371"/>
      <c r="C61" s="371"/>
      <c r="D61" s="224" t="s">
        <v>249</v>
      </c>
      <c r="E61" s="371"/>
      <c r="F61" s="367">
        <v>1</v>
      </c>
      <c r="G61" s="226"/>
      <c r="H61" s="371"/>
      <c r="I61" s="226" t="s">
        <v>255</v>
      </c>
      <c r="J61" s="369">
        <f>0.163*F54*F56*F58/F61</f>
        <v>12.225000000000001</v>
      </c>
      <c r="K61" s="371"/>
      <c r="L61" s="371"/>
      <c r="M61" s="371"/>
      <c r="N61" s="371"/>
      <c r="O61" s="378"/>
      <c r="Q61" s="357">
        <v>4</v>
      </c>
      <c r="R61" s="366">
        <v>0.5</v>
      </c>
      <c r="S61" s="366"/>
    </row>
    <row r="62" spans="1:20" ht="15.75" customHeight="1" thickBot="1">
      <c r="A62" s="377"/>
      <c r="B62" s="371"/>
      <c r="C62" s="371"/>
      <c r="D62" s="371" t="s">
        <v>235</v>
      </c>
      <c r="E62" s="371"/>
      <c r="F62" s="371"/>
      <c r="G62" s="371"/>
      <c r="H62" s="371"/>
      <c r="I62" s="371"/>
      <c r="J62" s="371"/>
      <c r="K62" s="371"/>
      <c r="L62" s="371"/>
      <c r="M62" s="371"/>
      <c r="N62" s="371"/>
      <c r="O62" s="378"/>
    </row>
    <row r="63" spans="1:20" ht="15.75" customHeight="1" thickBot="1">
      <c r="A63" s="377"/>
      <c r="B63" s="371"/>
      <c r="C63" s="371"/>
      <c r="D63" s="376">
        <v>2</v>
      </c>
      <c r="E63" s="371" t="s">
        <v>252</v>
      </c>
      <c r="F63" s="371"/>
      <c r="G63" s="371"/>
      <c r="H63" s="371"/>
      <c r="I63" s="226" t="s">
        <v>253</v>
      </c>
      <c r="J63" s="370">
        <f>(ROUND(0.14286*SQRT(J61*J54),1))</f>
        <v>0.5</v>
      </c>
      <c r="K63" s="371"/>
      <c r="L63" s="371"/>
      <c r="M63" s="371"/>
      <c r="N63" s="371"/>
      <c r="O63" s="378"/>
    </row>
    <row r="64" spans="1:20" ht="15.75" customHeight="1">
      <c r="A64" s="377"/>
      <c r="B64" s="371"/>
      <c r="C64" s="371"/>
      <c r="D64" s="376">
        <v>1.5</v>
      </c>
      <c r="E64" s="371" t="s">
        <v>242</v>
      </c>
      <c r="F64" s="371"/>
      <c r="G64" s="371"/>
      <c r="H64" s="371"/>
      <c r="I64" s="371"/>
      <c r="J64" s="371"/>
      <c r="K64" s="376"/>
      <c r="L64" s="371"/>
      <c r="M64" s="371"/>
      <c r="N64" s="371"/>
      <c r="O64" s="378"/>
    </row>
    <row r="65" spans="1:15" ht="15.75" customHeight="1">
      <c r="A65" s="377"/>
      <c r="B65" s="371"/>
      <c r="C65" s="371"/>
      <c r="D65" s="376">
        <v>1</v>
      </c>
      <c r="E65" s="371" t="s">
        <v>243</v>
      </c>
      <c r="F65" s="371"/>
      <c r="G65" s="371"/>
      <c r="H65" s="371"/>
      <c r="I65" s="371"/>
      <c r="J65" s="371"/>
      <c r="K65" s="371"/>
      <c r="L65" s="371"/>
      <c r="M65" s="371"/>
      <c r="N65" s="371"/>
      <c r="O65" s="378"/>
    </row>
    <row r="66" spans="1:15" ht="15.75" customHeight="1">
      <c r="A66" s="377"/>
      <c r="B66" s="371"/>
      <c r="C66" s="371"/>
      <c r="D66" s="376">
        <v>1</v>
      </c>
      <c r="E66" s="371" t="s">
        <v>244</v>
      </c>
      <c r="F66" s="371"/>
      <c r="G66" s="371"/>
      <c r="H66" s="371"/>
      <c r="I66" s="371"/>
      <c r="J66" s="371"/>
      <c r="K66" s="371"/>
      <c r="L66" s="371"/>
      <c r="M66" s="371"/>
      <c r="N66" s="371"/>
      <c r="O66" s="378"/>
    </row>
    <row r="67" spans="1:15" ht="15.75" customHeight="1" thickBot="1">
      <c r="A67" s="377"/>
      <c r="B67" s="371"/>
      <c r="C67" s="371"/>
      <c r="D67" s="376">
        <v>1</v>
      </c>
      <c r="E67" s="371" t="s">
        <v>245</v>
      </c>
      <c r="F67" s="371"/>
      <c r="G67" s="371"/>
      <c r="H67" s="371"/>
      <c r="I67" s="371"/>
      <c r="J67" s="371"/>
      <c r="K67" s="371"/>
      <c r="L67" s="371"/>
      <c r="M67" s="371"/>
      <c r="N67" s="371"/>
      <c r="O67" s="378"/>
    </row>
    <row r="68" spans="1:15" ht="15.75" customHeight="1" thickBot="1">
      <c r="A68" s="377"/>
      <c r="B68" s="371"/>
      <c r="C68" s="371"/>
      <c r="D68" s="376">
        <v>1</v>
      </c>
      <c r="E68" s="371" t="s">
        <v>247</v>
      </c>
      <c r="F68" s="371"/>
      <c r="G68" s="371"/>
      <c r="H68" s="371"/>
      <c r="I68" s="371"/>
      <c r="J68" s="222"/>
      <c r="K68" s="222"/>
      <c r="L68" s="371"/>
      <c r="M68" s="250" t="e">
        <f>M12+10*LOG(J54/(4*3.14*J63^2)+4/J61)</f>
        <v>#VALUE!</v>
      </c>
      <c r="N68" s="347" t="str">
        <f>'SD-BER'!O74</f>
        <v>dB(A)</v>
      </c>
      <c r="O68" s="378"/>
    </row>
    <row r="69" spans="1:15" ht="15.75" customHeight="1" thickBot="1">
      <c r="A69" s="377"/>
      <c r="B69" s="371"/>
      <c r="C69" s="371"/>
      <c r="D69" s="376">
        <v>0.5</v>
      </c>
      <c r="E69" s="371" t="s">
        <v>246</v>
      </c>
      <c r="F69" s="371"/>
      <c r="G69" s="371"/>
      <c r="H69" s="371"/>
      <c r="I69" s="371"/>
      <c r="J69" s="222" t="s">
        <v>254</v>
      </c>
      <c r="K69" s="222"/>
      <c r="L69" s="371"/>
      <c r="M69" s="372"/>
      <c r="N69" s="349"/>
      <c r="O69" s="378"/>
    </row>
    <row r="70" spans="1:15" ht="15.75" customHeight="1" thickBot="1">
      <c r="A70" s="377"/>
      <c r="B70" s="371"/>
      <c r="C70" s="371"/>
      <c r="D70" s="376">
        <v>0.5</v>
      </c>
      <c r="E70" s="371" t="s">
        <v>248</v>
      </c>
      <c r="F70" s="371"/>
      <c r="G70" s="371"/>
      <c r="H70" s="371"/>
      <c r="I70" s="371"/>
      <c r="J70" s="371"/>
      <c r="K70" s="371"/>
      <c r="L70" s="371"/>
      <c r="M70" s="251" t="e">
        <f>M14+10*LOG(J54/(4*3.14*J63^2)+4/J61)</f>
        <v>#VALUE!</v>
      </c>
      <c r="N70" s="354" t="str">
        <f>'SD-BER'!O76</f>
        <v>dB</v>
      </c>
      <c r="O70" s="378"/>
    </row>
    <row r="71" spans="1:15" ht="15.75" customHeight="1">
      <c r="A71" s="377"/>
      <c r="B71" s="371"/>
      <c r="C71" s="371"/>
      <c r="D71" s="371"/>
      <c r="E71" s="371"/>
      <c r="F71" s="371"/>
      <c r="G71" s="371"/>
      <c r="H71" s="376"/>
      <c r="I71" s="371"/>
      <c r="J71" s="371"/>
      <c r="K71" s="371"/>
      <c r="L71" s="371"/>
      <c r="M71" s="371"/>
      <c r="N71" s="371"/>
      <c r="O71" s="378"/>
    </row>
    <row r="72" spans="1:15" ht="15.75" customHeight="1" thickBot="1">
      <c r="A72" s="379"/>
      <c r="B72" s="380"/>
      <c r="C72" s="380"/>
      <c r="D72" s="380"/>
      <c r="E72" s="380"/>
      <c r="F72" s="380"/>
      <c r="G72" s="380"/>
      <c r="H72" s="380"/>
      <c r="I72" s="380"/>
      <c r="J72" s="380"/>
      <c r="K72" s="380"/>
      <c r="L72" s="380"/>
      <c r="M72" s="380"/>
      <c r="N72" s="380"/>
      <c r="O72" s="381"/>
    </row>
    <row r="73" spans="1:15" ht="15.75" customHeight="1"/>
    <row r="74" spans="1:15" ht="6.75" customHeight="1"/>
    <row r="75" spans="1:15" ht="15.75" hidden="1" customHeight="1" outlineLevel="1">
      <c r="D75" s="390">
        <v>60</v>
      </c>
      <c r="E75" s="391" t="s">
        <v>1</v>
      </c>
      <c r="F75" s="392">
        <v>8</v>
      </c>
      <c r="G75" s="360">
        <f>2*PI()*$F$75^2</f>
        <v>402.12385965949352</v>
      </c>
    </row>
    <row r="76" spans="1:15" ht="15.75" hidden="1" customHeight="1" outlineLevel="1" thickBot="1">
      <c r="F76" s="392">
        <v>4</v>
      </c>
    </row>
    <row r="77" spans="1:15" ht="15.75" hidden="1" customHeight="1" outlineLevel="1" thickBot="1">
      <c r="D77" s="389">
        <f>D75-10*LOG($G$75)</f>
        <v>33.956401576579978</v>
      </c>
      <c r="E77" t="s">
        <v>263</v>
      </c>
      <c r="F77">
        <f>D77-D75</f>
        <v>-26.043598423420022</v>
      </c>
      <c r="G77" t="s">
        <v>264</v>
      </c>
      <c r="H77" s="366"/>
    </row>
    <row r="78" spans="1:15" ht="15.75" hidden="1" customHeight="1" outlineLevel="1" thickBot="1">
      <c r="H78" s="366"/>
    </row>
    <row r="79" spans="1:15" ht="15.75" hidden="1" customHeight="1" outlineLevel="1" thickBot="1">
      <c r="D79" s="389">
        <f>D75-20*LOG(F75/F76)</f>
        <v>53.979400086720375</v>
      </c>
      <c r="E79" t="s">
        <v>262</v>
      </c>
      <c r="F79">
        <f>D79-D75</f>
        <v>-6.0205999132796251</v>
      </c>
      <c r="G79" t="s">
        <v>264</v>
      </c>
      <c r="H79" s="366"/>
    </row>
    <row r="80" spans="1:15" hidden="1" outlineLevel="1">
      <c r="H80" s="366"/>
    </row>
    <row r="81" spans="4:14" hidden="1" outlineLevel="1">
      <c r="F81" s="393"/>
      <c r="M81" s="358"/>
    </row>
    <row r="82" spans="4:14" hidden="1" outlineLevel="1">
      <c r="D82" s="360">
        <f>2*PI()*D83^2</f>
        <v>0</v>
      </c>
      <c r="E82" s="360">
        <f t="shared" ref="E82:M82" si="2">2*PI()*E83^2</f>
        <v>6.2831853071795862</v>
      </c>
      <c r="F82" s="360">
        <f t="shared" si="2"/>
        <v>25.132741228718345</v>
      </c>
      <c r="G82" s="360">
        <f t="shared" si="2"/>
        <v>56.548667764616276</v>
      </c>
      <c r="H82" s="360">
        <f t="shared" si="2"/>
        <v>100.53096491487338</v>
      </c>
      <c r="I82" s="360">
        <f t="shared" si="2"/>
        <v>157.07963267948966</v>
      </c>
      <c r="J82" s="360">
        <f t="shared" si="2"/>
        <v>226.1946710584651</v>
      </c>
      <c r="K82" s="360">
        <f t="shared" si="2"/>
        <v>307.8760800517997</v>
      </c>
      <c r="L82" s="360"/>
      <c r="M82" s="360">
        <f t="shared" si="2"/>
        <v>402.12385965949352</v>
      </c>
      <c r="N82" t="s">
        <v>265</v>
      </c>
    </row>
    <row r="83" spans="4:14" hidden="1" outlineLevel="1">
      <c r="D83" s="392">
        <v>0</v>
      </c>
      <c r="E83" s="392">
        <v>1</v>
      </c>
      <c r="F83" s="392">
        <v>2</v>
      </c>
      <c r="G83" s="392">
        <v>3</v>
      </c>
      <c r="H83" s="392">
        <v>4</v>
      </c>
      <c r="I83" s="392">
        <v>5</v>
      </c>
      <c r="J83" s="392">
        <v>6</v>
      </c>
      <c r="K83" s="392">
        <v>7</v>
      </c>
      <c r="M83" s="392">
        <v>8</v>
      </c>
      <c r="N83" t="s">
        <v>266</v>
      </c>
    </row>
    <row r="84" spans="4:14" hidden="1" outlineLevel="1">
      <c r="D84" s="394">
        <v>60</v>
      </c>
      <c r="E84" s="394">
        <v>60</v>
      </c>
      <c r="F84" s="394">
        <v>60</v>
      </c>
      <c r="G84" s="394">
        <v>58.5</v>
      </c>
      <c r="H84" s="394">
        <v>57</v>
      </c>
      <c r="I84" s="394">
        <v>55.5</v>
      </c>
      <c r="J84" s="394">
        <v>54</v>
      </c>
      <c r="K84" s="394">
        <v>52.5</v>
      </c>
      <c r="L84" s="395"/>
      <c r="M84" s="396">
        <v>51</v>
      </c>
      <c r="N84" t="s">
        <v>1</v>
      </c>
    </row>
    <row r="85" spans="4:14" hidden="1" outlineLevel="1">
      <c r="H85" s="366"/>
      <c r="M85" s="358"/>
    </row>
    <row r="86" spans="4:14" hidden="1" outlineLevel="1">
      <c r="D86" s="358">
        <v>60</v>
      </c>
      <c r="E86" s="358">
        <v>60</v>
      </c>
      <c r="F86" s="358">
        <v>57</v>
      </c>
      <c r="G86" s="358">
        <v>57</v>
      </c>
      <c r="H86" s="392">
        <v>40</v>
      </c>
      <c r="I86" s="392">
        <v>38</v>
      </c>
      <c r="J86" s="392">
        <v>36.5</v>
      </c>
      <c r="K86" s="392">
        <v>35.1</v>
      </c>
      <c r="L86" s="392"/>
      <c r="M86" s="392">
        <v>34</v>
      </c>
    </row>
    <row r="87" spans="4:14" hidden="1" outlineLevel="1">
      <c r="H87" s="366"/>
    </row>
    <row r="88" spans="4:14" hidden="1" outlineLevel="1">
      <c r="H88" s="366"/>
    </row>
    <row r="89" spans="4:14" hidden="1" outlineLevel="1">
      <c r="H89" s="366"/>
    </row>
    <row r="90" spans="4:14" collapsed="1">
      <c r="H90" s="366"/>
    </row>
    <row r="91" spans="4:14">
      <c r="H91" s="366"/>
    </row>
    <row r="92" spans="4:14">
      <c r="H92" s="366"/>
    </row>
    <row r="93" spans="4:14">
      <c r="H93" s="366"/>
    </row>
    <row r="94" spans="4:14">
      <c r="H94" s="366"/>
    </row>
    <row r="95" spans="4:14">
      <c r="H95" s="366"/>
    </row>
    <row r="96" spans="4:14">
      <c r="H96" s="366"/>
    </row>
    <row r="97" spans="4:14">
      <c r="H97" s="366"/>
    </row>
    <row r="98" spans="4:14">
      <c r="H98" s="366"/>
    </row>
    <row r="99" spans="4:14">
      <c r="H99" s="366"/>
    </row>
    <row r="100" spans="4:14">
      <c r="H100" s="366"/>
    </row>
    <row r="101" spans="4:14">
      <c r="H101" s="366"/>
    </row>
    <row r="102" spans="4:14">
      <c r="H102" s="366"/>
    </row>
    <row r="103" spans="4:14">
      <c r="H103" s="366"/>
    </row>
    <row r="104" spans="4:14">
      <c r="H104" s="366"/>
    </row>
    <row r="105" spans="4:14">
      <c r="H105" s="366"/>
    </row>
    <row r="106" spans="4:14">
      <c r="H106" s="366"/>
    </row>
    <row r="107" spans="4:14">
      <c r="H107" s="366"/>
    </row>
    <row r="108" spans="4:14">
      <c r="H108" s="366"/>
    </row>
    <row r="109" spans="4:14">
      <c r="H109" s="366"/>
    </row>
    <row r="110" spans="4:14">
      <c r="H110" s="366"/>
    </row>
    <row r="111" spans="4:14">
      <c r="D111" s="364"/>
      <c r="E111" s="364"/>
      <c r="F111" s="364"/>
      <c r="G111" s="364"/>
      <c r="H111" s="364"/>
      <c r="I111" s="364"/>
      <c r="J111" s="364"/>
      <c r="K111" s="364"/>
      <c r="L111" s="364"/>
      <c r="M111" s="364"/>
      <c r="N111" s="364"/>
    </row>
    <row r="112" spans="4:14">
      <c r="D112" s="364"/>
      <c r="E112" s="364"/>
      <c r="F112" s="364"/>
      <c r="G112" s="364"/>
      <c r="H112" s="364"/>
      <c r="I112" s="364"/>
      <c r="J112" s="357"/>
      <c r="K112" s="364"/>
      <c r="L112" s="364"/>
      <c r="M112" s="364"/>
      <c r="N112" s="364"/>
    </row>
    <row r="113" spans="4:14">
      <c r="D113" s="364"/>
      <c r="E113" s="364"/>
      <c r="F113" s="364"/>
      <c r="G113" s="364"/>
      <c r="H113" s="364"/>
      <c r="I113" s="364"/>
      <c r="J113" s="364"/>
      <c r="K113" s="364"/>
      <c r="L113" s="364"/>
      <c r="M113" s="364"/>
      <c r="N113" s="364"/>
    </row>
  </sheetData>
  <sheetProtection password="9FF1" sheet="1" objects="1"/>
  <mergeCells count="14">
    <mergeCell ref="A1:O1"/>
    <mergeCell ref="B2:N2"/>
    <mergeCell ref="J34:K34"/>
    <mergeCell ref="M10:N10"/>
    <mergeCell ref="M37:N37"/>
    <mergeCell ref="H34:I34"/>
    <mergeCell ref="B4:D4"/>
    <mergeCell ref="B6:D6"/>
    <mergeCell ref="F34:G34"/>
    <mergeCell ref="D34:E34"/>
    <mergeCell ref="G4:H4"/>
    <mergeCell ref="J4:K4"/>
    <mergeCell ref="G6:H6"/>
    <mergeCell ref="J6:K6"/>
  </mergeCells>
  <dataValidations disablePrompts="1" count="5">
    <dataValidation type="list" allowBlank="1" showInputMessage="1" showErrorMessage="1" sqref="F61">
      <formula1>$S$54:$S$61</formula1>
    </dataValidation>
    <dataValidation type="list" allowBlank="1" showInputMessage="1" showErrorMessage="1" sqref="J54">
      <formula1>$H$56:$H$59</formula1>
    </dataValidation>
    <dataValidation type="list" allowBlank="1" showInputMessage="1" showErrorMessage="1" sqref="G22">
      <formula1>$R$17:$R$20</formula1>
    </dataValidation>
    <dataValidation type="list" allowBlank="1" showInputMessage="1" showErrorMessage="1" sqref="G20">
      <formula1>$Q$17:$Q$44</formula1>
    </dataValidation>
    <dataValidation type="list" allowBlank="1" showInputMessage="1" showErrorMessage="1" sqref="G18">
      <formula1>$T$17:$T$52</formula1>
    </dataValidation>
  </dataValidations>
  <pageMargins left="0.7" right="0.27083333333333331" top="0.20074404761904763" bottom="0.61279761904761909" header="0.3" footer="0.3"/>
  <pageSetup paperSize="9" scale="71" orientation="portrait" r:id="rId1"/>
  <colBreaks count="1" manualBreakCount="1">
    <brk id="15"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11">
    <tabColor rgb="FF92D050"/>
  </sheetPr>
  <dimension ref="A1:O2542"/>
  <sheetViews>
    <sheetView zoomScale="90" zoomScaleNormal="90" workbookViewId="0">
      <selection activeCell="E8" sqref="E8"/>
    </sheetView>
  </sheetViews>
  <sheetFormatPr baseColWidth="10" defaultColWidth="13.28515625" defaultRowHeight="12.75"/>
  <cols>
    <col min="1" max="1" width="13.28515625" style="69"/>
    <col min="2" max="2" width="18.28515625" style="66" customWidth="1"/>
    <col min="3" max="4" width="10.140625" style="66" customWidth="1"/>
    <col min="5" max="12" width="10.140625" style="183" customWidth="1"/>
    <col min="13" max="13" width="72.85546875" style="68" customWidth="1"/>
    <col min="14" max="15" width="42.85546875" style="68" customWidth="1"/>
    <col min="16" max="16384" width="13.28515625" style="69"/>
  </cols>
  <sheetData>
    <row r="1" spans="1:15" s="59" customFormat="1">
      <c r="B1" s="55" t="s">
        <v>24</v>
      </c>
      <c r="C1" s="55" t="s">
        <v>22</v>
      </c>
      <c r="D1" s="55" t="s">
        <v>25</v>
      </c>
      <c r="E1" s="181"/>
      <c r="F1" s="181"/>
      <c r="G1" s="181"/>
      <c r="H1" s="181"/>
      <c r="I1" s="181"/>
      <c r="J1" s="181"/>
      <c r="K1" s="181"/>
      <c r="L1" s="181"/>
      <c r="M1" s="57" t="s">
        <v>39</v>
      </c>
      <c r="N1" s="58"/>
      <c r="O1" s="58"/>
    </row>
    <row r="2" spans="1:15" s="64" customFormat="1">
      <c r="B2" s="60">
        <f>'SD-BER'!G18</f>
        <v>200</v>
      </c>
      <c r="C2" s="887">
        <f>'SD-BER'!N44</f>
        <v>133.33333333333334</v>
      </c>
      <c r="D2" s="61">
        <f>'SD-BER'!G14</f>
        <v>1000</v>
      </c>
      <c r="E2" s="182"/>
      <c r="F2" s="182"/>
      <c r="G2" s="182"/>
      <c r="H2" s="182"/>
      <c r="I2" s="182"/>
      <c r="J2" s="182"/>
      <c r="K2" s="182"/>
      <c r="L2" s="182"/>
      <c r="M2" s="62"/>
      <c r="N2" s="63"/>
      <c r="O2" s="63"/>
    </row>
    <row r="3" spans="1:15">
      <c r="B3" s="65"/>
      <c r="M3" s="67"/>
    </row>
    <row r="4" spans="1:15" s="74" customFormat="1">
      <c r="B4" s="70" t="s">
        <v>24</v>
      </c>
      <c r="C4" s="70" t="s">
        <v>22</v>
      </c>
      <c r="D4" s="70" t="s">
        <v>25</v>
      </c>
      <c r="E4" s="184"/>
      <c r="F4" s="184"/>
      <c r="G4" s="184"/>
      <c r="H4" s="184"/>
      <c r="I4" s="184"/>
      <c r="J4" s="184"/>
      <c r="K4" s="184"/>
      <c r="L4" s="184"/>
      <c r="M4" s="72" t="s">
        <v>40</v>
      </c>
      <c r="N4" s="73"/>
      <c r="O4" s="73"/>
    </row>
    <row r="5" spans="1:15">
      <c r="B5" s="75">
        <f>'SD-BER'!G18</f>
        <v>200</v>
      </c>
      <c r="C5" s="76">
        <f>ROUNDDOWN('SD-BER'!N44/10,0)*10</f>
        <v>130</v>
      </c>
      <c r="D5" s="76">
        <f>ROUNDDOWN('SD-BER'!G14/250,0)*250</f>
        <v>1000</v>
      </c>
      <c r="E5" s="185"/>
      <c r="F5" s="185"/>
      <c r="G5" s="185"/>
      <c r="H5" s="185"/>
      <c r="I5" s="185"/>
      <c r="J5" s="185"/>
      <c r="K5" s="185"/>
      <c r="L5" s="185"/>
      <c r="M5" s="77" t="s">
        <v>42</v>
      </c>
    </row>
    <row r="6" spans="1:15" s="64" customFormat="1">
      <c r="B6" s="78"/>
      <c r="C6" s="79"/>
      <c r="D6" s="79"/>
      <c r="E6" s="186"/>
      <c r="F6" s="186"/>
      <c r="G6" s="186"/>
      <c r="H6" s="186"/>
      <c r="I6" s="186"/>
      <c r="J6" s="186"/>
      <c r="K6" s="186"/>
      <c r="L6" s="186"/>
      <c r="M6" s="80"/>
      <c r="N6" s="63"/>
      <c r="O6" s="63"/>
    </row>
    <row r="7" spans="1:15" s="74" customFormat="1">
      <c r="B7" s="81" t="s">
        <v>24</v>
      </c>
      <c r="C7" s="81" t="s">
        <v>22</v>
      </c>
      <c r="D7" s="81" t="s">
        <v>25</v>
      </c>
      <c r="E7" s="187">
        <v>63</v>
      </c>
      <c r="F7" s="187">
        <v>125</v>
      </c>
      <c r="G7" s="187">
        <v>250</v>
      </c>
      <c r="H7" s="187">
        <v>500</v>
      </c>
      <c r="I7" s="187">
        <v>1000</v>
      </c>
      <c r="J7" s="187">
        <v>2000</v>
      </c>
      <c r="K7" s="187">
        <v>4000</v>
      </c>
      <c r="L7" s="187">
        <v>8000</v>
      </c>
      <c r="M7" s="83" t="s">
        <v>35</v>
      </c>
      <c r="N7" s="73"/>
      <c r="O7" s="73"/>
    </row>
    <row r="8" spans="1:15">
      <c r="A8" s="404" t="str">
        <f>B8&amp;C8&amp;D8</f>
        <v>2001301000</v>
      </c>
      <c r="B8" s="405">
        <f>B5</f>
        <v>200</v>
      </c>
      <c r="C8" s="406">
        <f>C5</f>
        <v>130</v>
      </c>
      <c r="D8" s="406">
        <f>D5</f>
        <v>1000</v>
      </c>
      <c r="E8" s="410">
        <f>VLOOKUP($A8,Matrix_SDK,5,FALSE)</f>
        <v>1</v>
      </c>
      <c r="F8" s="410">
        <f>VLOOKUP($A8,Matrix_SDK,6,FALSE)</f>
        <v>5</v>
      </c>
      <c r="G8" s="410">
        <f>VLOOKUP($A8,Matrix_SDK,7,FALSE)</f>
        <v>19</v>
      </c>
      <c r="H8" s="410">
        <f>VLOOKUP($A8,Matrix_SDK,8,FALSE)</f>
        <v>22</v>
      </c>
      <c r="I8" s="410">
        <f>VLOOKUP($A8,Matrix_SDK,9,FALSE)</f>
        <v>29</v>
      </c>
      <c r="J8" s="410">
        <f>VLOOKUP($A8,Matrix_SDK,10,FALSE)</f>
        <v>34</v>
      </c>
      <c r="K8" s="410">
        <f>VLOOKUP($A8,Matrix_SDK,11,FALSE)</f>
        <v>20</v>
      </c>
      <c r="L8" s="410">
        <f>VLOOKUP($A8,Matrix_SDK,12,FALSE)</f>
        <v>13</v>
      </c>
      <c r="M8" s="86"/>
    </row>
    <row r="9" spans="1:15">
      <c r="B9" s="87"/>
      <c r="C9" s="88"/>
      <c r="D9" s="88"/>
      <c r="E9" s="188"/>
      <c r="F9" s="188"/>
      <c r="G9" s="188"/>
      <c r="H9" s="188"/>
      <c r="I9" s="188"/>
      <c r="J9" s="188"/>
      <c r="K9" s="188"/>
      <c r="L9" s="188"/>
      <c r="M9" s="89"/>
    </row>
    <row r="10" spans="1:15">
      <c r="B10" s="78"/>
      <c r="C10" s="79"/>
      <c r="D10" s="79"/>
      <c r="E10" s="186"/>
      <c r="F10" s="186"/>
      <c r="G10" s="186"/>
      <c r="H10" s="186"/>
      <c r="I10" s="186"/>
      <c r="J10" s="186"/>
      <c r="K10" s="186"/>
      <c r="L10" s="186"/>
      <c r="M10" s="80"/>
    </row>
    <row r="11" spans="1:15">
      <c r="B11" s="70" t="s">
        <v>24</v>
      </c>
      <c r="C11" s="70" t="s">
        <v>22</v>
      </c>
      <c r="D11" s="70" t="s">
        <v>25</v>
      </c>
      <c r="E11" s="184"/>
      <c r="F11" s="184"/>
      <c r="G11" s="184"/>
      <c r="H11" s="184"/>
      <c r="I11" s="184"/>
      <c r="J11" s="184"/>
      <c r="K11" s="184"/>
      <c r="L11" s="184"/>
      <c r="M11" s="72" t="s">
        <v>41</v>
      </c>
    </row>
    <row r="12" spans="1:15">
      <c r="B12" s="75">
        <f>B5</f>
        <v>200</v>
      </c>
      <c r="C12" s="76">
        <f>IF(C2=C5,C5,C5+10)</f>
        <v>140</v>
      </c>
      <c r="D12" s="76">
        <f>D5</f>
        <v>1000</v>
      </c>
      <c r="E12" s="185"/>
      <c r="F12" s="185"/>
      <c r="G12" s="185"/>
      <c r="H12" s="185"/>
      <c r="I12" s="185"/>
      <c r="J12" s="185"/>
      <c r="K12" s="185"/>
      <c r="L12" s="185"/>
      <c r="M12" s="77" t="s">
        <v>45</v>
      </c>
    </row>
    <row r="13" spans="1:15">
      <c r="B13" s="65"/>
      <c r="M13" s="67"/>
    </row>
    <row r="14" spans="1:15">
      <c r="B14" s="81" t="s">
        <v>24</v>
      </c>
      <c r="C14" s="81" t="s">
        <v>22</v>
      </c>
      <c r="D14" s="81" t="s">
        <v>25</v>
      </c>
      <c r="E14" s="187">
        <v>63</v>
      </c>
      <c r="F14" s="187">
        <v>125</v>
      </c>
      <c r="G14" s="187">
        <v>250</v>
      </c>
      <c r="H14" s="187">
        <v>500</v>
      </c>
      <c r="I14" s="187">
        <v>1000</v>
      </c>
      <c r="J14" s="187">
        <v>2000</v>
      </c>
      <c r="K14" s="187">
        <v>4000</v>
      </c>
      <c r="L14" s="187">
        <v>8000</v>
      </c>
      <c r="M14" s="83" t="s">
        <v>36</v>
      </c>
    </row>
    <row r="15" spans="1:15">
      <c r="A15" s="404" t="str">
        <f>B15&amp;C15&amp;D15</f>
        <v>2001401000</v>
      </c>
      <c r="B15" s="405">
        <f>B12</f>
        <v>200</v>
      </c>
      <c r="C15" s="406">
        <f>C12</f>
        <v>140</v>
      </c>
      <c r="D15" s="406">
        <f>D12</f>
        <v>1000</v>
      </c>
      <c r="E15" s="410">
        <f>VLOOKUP($A15,Matrix_SDK,5,FALSE)</f>
        <v>1</v>
      </c>
      <c r="F15" s="410">
        <f>VLOOKUP($A15,Matrix_SDK,6,FALSE)</f>
        <v>5</v>
      </c>
      <c r="G15" s="410">
        <f>VLOOKUP($A15,Matrix_SDK,7,FALSE)</f>
        <v>18</v>
      </c>
      <c r="H15" s="410">
        <f>VLOOKUP($A15,Matrix_SDK,8,FALSE)</f>
        <v>20</v>
      </c>
      <c r="I15" s="410">
        <f>VLOOKUP($A15,Matrix_SDK,9,FALSE)</f>
        <v>27</v>
      </c>
      <c r="J15" s="410">
        <f>VLOOKUP($A15,Matrix_SDK,10,FALSE)</f>
        <v>32</v>
      </c>
      <c r="K15" s="410">
        <f>VLOOKUP($A15,Matrix_SDK,11,FALSE)</f>
        <v>19</v>
      </c>
      <c r="L15" s="410">
        <f>VLOOKUP($A15,Matrix_SDK,12,FALSE)</f>
        <v>12</v>
      </c>
      <c r="M15" s="86"/>
    </row>
    <row r="16" spans="1:15">
      <c r="B16" s="87"/>
      <c r="C16" s="88"/>
      <c r="D16" s="88"/>
      <c r="E16" s="188"/>
      <c r="F16" s="188"/>
      <c r="G16" s="188"/>
      <c r="H16" s="188"/>
      <c r="I16" s="188"/>
      <c r="J16" s="188"/>
      <c r="K16" s="188"/>
      <c r="L16" s="188"/>
      <c r="M16" s="89"/>
    </row>
    <row r="17" spans="1:15">
      <c r="B17" s="78"/>
      <c r="C17" s="79"/>
      <c r="D17" s="79"/>
      <c r="E17" s="186"/>
      <c r="F17" s="186"/>
      <c r="G17" s="186"/>
      <c r="H17" s="186"/>
      <c r="I17" s="186"/>
      <c r="J17" s="186"/>
      <c r="K17" s="186"/>
      <c r="L17" s="186"/>
      <c r="M17" s="63"/>
    </row>
    <row r="18" spans="1:15">
      <c r="B18" s="70" t="s">
        <v>24</v>
      </c>
      <c r="C18" s="70" t="s">
        <v>22</v>
      </c>
      <c r="D18" s="70" t="s">
        <v>25</v>
      </c>
      <c r="E18" s="184"/>
      <c r="F18" s="184"/>
      <c r="G18" s="184"/>
      <c r="H18" s="184"/>
      <c r="I18" s="184"/>
      <c r="J18" s="184"/>
      <c r="K18" s="184"/>
      <c r="L18" s="184"/>
      <c r="M18" s="72" t="s">
        <v>37</v>
      </c>
    </row>
    <row r="19" spans="1:15">
      <c r="B19" s="75">
        <f>B12</f>
        <v>200</v>
      </c>
      <c r="C19" s="76">
        <f>C5</f>
        <v>130</v>
      </c>
      <c r="D19" s="76">
        <f>IF(D2=D5,D5,IF(D2&gt;2500,2500,D5+250))</f>
        <v>1000</v>
      </c>
      <c r="E19" s="185"/>
      <c r="F19" s="185"/>
      <c r="G19" s="185"/>
      <c r="H19" s="185"/>
      <c r="I19" s="185"/>
      <c r="J19" s="185"/>
      <c r="K19" s="185"/>
      <c r="L19" s="185"/>
      <c r="M19" s="77" t="s">
        <v>44</v>
      </c>
    </row>
    <row r="20" spans="1:15">
      <c r="B20" s="65"/>
      <c r="M20" s="67"/>
    </row>
    <row r="21" spans="1:15" s="64" customFormat="1">
      <c r="B21" s="81" t="s">
        <v>24</v>
      </c>
      <c r="C21" s="81" t="s">
        <v>22</v>
      </c>
      <c r="D21" s="81" t="s">
        <v>25</v>
      </c>
      <c r="E21" s="187">
        <v>63</v>
      </c>
      <c r="F21" s="187">
        <v>125</v>
      </c>
      <c r="G21" s="187">
        <v>250</v>
      </c>
      <c r="H21" s="187">
        <v>500</v>
      </c>
      <c r="I21" s="187">
        <v>1000</v>
      </c>
      <c r="J21" s="187">
        <v>2000</v>
      </c>
      <c r="K21" s="187">
        <v>4000</v>
      </c>
      <c r="L21" s="187">
        <v>8000</v>
      </c>
      <c r="M21" s="83" t="s">
        <v>38</v>
      </c>
      <c r="N21" s="63"/>
      <c r="O21" s="63"/>
    </row>
    <row r="22" spans="1:15">
      <c r="A22" s="404" t="str">
        <f>B22&amp;C22&amp;D22</f>
        <v>2001301000</v>
      </c>
      <c r="B22" s="405">
        <f>B19</f>
        <v>200</v>
      </c>
      <c r="C22" s="406">
        <f>C19</f>
        <v>130</v>
      </c>
      <c r="D22" s="406">
        <f>D19</f>
        <v>1000</v>
      </c>
      <c r="E22" s="410">
        <f>VLOOKUP($A22,Matrix_SDK,5,FALSE)</f>
        <v>1</v>
      </c>
      <c r="F22" s="410">
        <f>VLOOKUP($A22,Matrix_SDK,6,FALSE)</f>
        <v>5</v>
      </c>
      <c r="G22" s="410">
        <f>VLOOKUP($A22,Matrix_SDK,7,FALSE)</f>
        <v>19</v>
      </c>
      <c r="H22" s="410">
        <f>VLOOKUP($A22,Matrix_SDK,8,FALSE)</f>
        <v>22</v>
      </c>
      <c r="I22" s="410">
        <f>VLOOKUP($A22,Matrix_SDK,9,FALSE)</f>
        <v>29</v>
      </c>
      <c r="J22" s="410">
        <f>VLOOKUP($A22,Matrix_SDK,10,FALSE)</f>
        <v>34</v>
      </c>
      <c r="K22" s="410">
        <f>VLOOKUP($A22,Matrix_SDK,11,FALSE)</f>
        <v>20</v>
      </c>
      <c r="L22" s="410">
        <f>VLOOKUP($A22,Matrix_SDK,12,FALSE)</f>
        <v>13</v>
      </c>
      <c r="M22" s="86"/>
    </row>
    <row r="23" spans="1:15">
      <c r="B23" s="87"/>
      <c r="C23" s="88"/>
      <c r="D23" s="88"/>
      <c r="E23" s="188"/>
      <c r="F23" s="188"/>
      <c r="G23" s="188"/>
      <c r="H23" s="188"/>
      <c r="I23" s="188"/>
      <c r="J23" s="188"/>
      <c r="K23" s="188"/>
      <c r="L23" s="188"/>
      <c r="M23" s="89"/>
    </row>
    <row r="25" spans="1:15">
      <c r="B25" s="70" t="s">
        <v>24</v>
      </c>
      <c r="C25" s="70" t="s">
        <v>22</v>
      </c>
      <c r="D25" s="70" t="s">
        <v>25</v>
      </c>
      <c r="E25" s="184"/>
      <c r="F25" s="184"/>
      <c r="G25" s="184"/>
      <c r="H25" s="184"/>
      <c r="I25" s="184"/>
      <c r="J25" s="184"/>
      <c r="K25" s="184"/>
      <c r="L25" s="184"/>
      <c r="M25" s="72" t="s">
        <v>46</v>
      </c>
    </row>
    <row r="26" spans="1:15">
      <c r="B26" s="75">
        <f>B19</f>
        <v>200</v>
      </c>
      <c r="C26" s="76">
        <f>C12</f>
        <v>140</v>
      </c>
      <c r="D26" s="76">
        <f>D19</f>
        <v>1000</v>
      </c>
      <c r="E26" s="185"/>
      <c r="F26" s="185"/>
      <c r="G26" s="185"/>
      <c r="H26" s="185"/>
      <c r="I26" s="185"/>
      <c r="J26" s="185"/>
      <c r="K26" s="185"/>
      <c r="L26" s="185"/>
      <c r="M26" s="77" t="s">
        <v>43</v>
      </c>
    </row>
    <row r="27" spans="1:15">
      <c r="B27" s="65"/>
      <c r="M27" s="67"/>
    </row>
    <row r="28" spans="1:15" s="64" customFormat="1">
      <c r="B28" s="81" t="s">
        <v>24</v>
      </c>
      <c r="C28" s="81" t="s">
        <v>22</v>
      </c>
      <c r="D28" s="81" t="s">
        <v>25</v>
      </c>
      <c r="E28" s="187">
        <v>63</v>
      </c>
      <c r="F28" s="187">
        <v>125</v>
      </c>
      <c r="G28" s="187">
        <v>250</v>
      </c>
      <c r="H28" s="187">
        <v>500</v>
      </c>
      <c r="I28" s="187">
        <v>1000</v>
      </c>
      <c r="J28" s="187">
        <v>2000</v>
      </c>
      <c r="K28" s="187">
        <v>4000</v>
      </c>
      <c r="L28" s="187">
        <v>8000</v>
      </c>
      <c r="M28" s="83" t="s">
        <v>47</v>
      </c>
      <c r="N28" s="63"/>
      <c r="O28" s="63"/>
    </row>
    <row r="29" spans="1:15">
      <c r="A29" s="404" t="str">
        <f>B29&amp;C29&amp;D29</f>
        <v>2001401000</v>
      </c>
      <c r="B29" s="405">
        <f>B26</f>
        <v>200</v>
      </c>
      <c r="C29" s="406">
        <f>C26</f>
        <v>140</v>
      </c>
      <c r="D29" s="406">
        <f>D26</f>
        <v>1000</v>
      </c>
      <c r="E29" s="410">
        <f>VLOOKUP($A29,Matrix_SDK,5,FALSE)</f>
        <v>1</v>
      </c>
      <c r="F29" s="410">
        <f>VLOOKUP($A29,Matrix_SDK,6,FALSE)</f>
        <v>5</v>
      </c>
      <c r="G29" s="410">
        <f>VLOOKUP($A29,Matrix_SDK,7,FALSE)</f>
        <v>18</v>
      </c>
      <c r="H29" s="410">
        <f>VLOOKUP($A29,Matrix_SDK,8,FALSE)</f>
        <v>20</v>
      </c>
      <c r="I29" s="410">
        <f>VLOOKUP($A29,Matrix_SDK,9,FALSE)</f>
        <v>27</v>
      </c>
      <c r="J29" s="410">
        <f>VLOOKUP($A29,Matrix_SDK,10,FALSE)</f>
        <v>32</v>
      </c>
      <c r="K29" s="410">
        <f>VLOOKUP($A29,Matrix_SDK,11,FALSE)</f>
        <v>19</v>
      </c>
      <c r="L29" s="410">
        <f>VLOOKUP($A29,Matrix_SDK,12,FALSE)</f>
        <v>12</v>
      </c>
      <c r="M29" s="86"/>
    </row>
    <row r="30" spans="1:15">
      <c r="B30" s="87"/>
      <c r="C30" s="88"/>
      <c r="D30" s="88"/>
      <c r="E30" s="188"/>
      <c r="F30" s="188"/>
      <c r="G30" s="188"/>
      <c r="H30" s="188"/>
      <c r="I30" s="188"/>
      <c r="J30" s="188"/>
      <c r="K30" s="188"/>
      <c r="L30" s="188"/>
      <c r="M30" s="89"/>
    </row>
    <row r="31" spans="1:15">
      <c r="C31" s="90"/>
      <c r="D31" s="91"/>
      <c r="M31" s="92"/>
    </row>
    <row r="32" spans="1:15">
      <c r="B32" s="93"/>
      <c r="C32" s="66">
        <f>C8</f>
        <v>130</v>
      </c>
      <c r="D32" s="66">
        <f t="shared" ref="D32:L32" si="0">D8</f>
        <v>1000</v>
      </c>
      <c r="E32" s="183">
        <f t="shared" si="0"/>
        <v>1</v>
      </c>
      <c r="F32" s="183">
        <f t="shared" si="0"/>
        <v>5</v>
      </c>
      <c r="G32" s="183">
        <f t="shared" si="0"/>
        <v>19</v>
      </c>
      <c r="H32" s="183">
        <f t="shared" si="0"/>
        <v>22</v>
      </c>
      <c r="I32" s="183">
        <f t="shared" si="0"/>
        <v>29</v>
      </c>
      <c r="J32" s="183">
        <f t="shared" si="0"/>
        <v>34</v>
      </c>
      <c r="K32" s="183">
        <f t="shared" si="0"/>
        <v>20</v>
      </c>
      <c r="L32" s="183">
        <f t="shared" si="0"/>
        <v>13</v>
      </c>
      <c r="M32" s="67"/>
    </row>
    <row r="33" spans="1:15" s="95" customFormat="1">
      <c r="B33" s="94"/>
      <c r="C33" s="66">
        <f>C15</f>
        <v>140</v>
      </c>
      <c r="D33" s="66">
        <f t="shared" ref="D33:L33" si="1">D15</f>
        <v>1000</v>
      </c>
      <c r="E33" s="183">
        <f t="shared" si="1"/>
        <v>1</v>
      </c>
      <c r="F33" s="183">
        <f t="shared" si="1"/>
        <v>5</v>
      </c>
      <c r="G33" s="183">
        <f t="shared" si="1"/>
        <v>18</v>
      </c>
      <c r="H33" s="183">
        <f t="shared" si="1"/>
        <v>20</v>
      </c>
      <c r="I33" s="183">
        <f t="shared" si="1"/>
        <v>27</v>
      </c>
      <c r="J33" s="183">
        <f t="shared" si="1"/>
        <v>32</v>
      </c>
      <c r="K33" s="183">
        <f t="shared" si="1"/>
        <v>19</v>
      </c>
      <c r="L33" s="183">
        <f t="shared" si="1"/>
        <v>12</v>
      </c>
      <c r="M33" s="67"/>
    </row>
    <row r="34" spans="1:15">
      <c r="B34" s="96"/>
      <c r="E34" s="189">
        <f>(E32+E33)/2</f>
        <v>1</v>
      </c>
      <c r="F34" s="189">
        <f t="shared" ref="F34:L34" si="2">(F32+F33)/2</f>
        <v>5</v>
      </c>
      <c r="G34" s="189">
        <f t="shared" si="2"/>
        <v>18.5</v>
      </c>
      <c r="H34" s="189">
        <f t="shared" si="2"/>
        <v>21</v>
      </c>
      <c r="I34" s="189">
        <f t="shared" si="2"/>
        <v>28</v>
      </c>
      <c r="J34" s="189">
        <f t="shared" si="2"/>
        <v>33</v>
      </c>
      <c r="K34" s="189">
        <f t="shared" si="2"/>
        <v>19.5</v>
      </c>
      <c r="L34" s="189">
        <f t="shared" si="2"/>
        <v>12.5</v>
      </c>
      <c r="M34" s="97" t="s">
        <v>48</v>
      </c>
    </row>
    <row r="35" spans="1:15">
      <c r="B35" s="96"/>
      <c r="M35" s="98"/>
    </row>
    <row r="36" spans="1:15">
      <c r="B36" s="99"/>
      <c r="C36" s="100">
        <f t="shared" ref="C36:L36" si="3">C22</f>
        <v>130</v>
      </c>
      <c r="D36" s="100">
        <f t="shared" si="3"/>
        <v>1000</v>
      </c>
      <c r="E36" s="183">
        <f t="shared" si="3"/>
        <v>1</v>
      </c>
      <c r="F36" s="183">
        <f t="shared" si="3"/>
        <v>5</v>
      </c>
      <c r="G36" s="183">
        <f t="shared" si="3"/>
        <v>19</v>
      </c>
      <c r="H36" s="183">
        <f t="shared" si="3"/>
        <v>22</v>
      </c>
      <c r="I36" s="183">
        <f t="shared" si="3"/>
        <v>29</v>
      </c>
      <c r="J36" s="183">
        <f t="shared" si="3"/>
        <v>34</v>
      </c>
      <c r="K36" s="183">
        <f t="shared" si="3"/>
        <v>20</v>
      </c>
      <c r="L36" s="183">
        <f t="shared" si="3"/>
        <v>13</v>
      </c>
      <c r="M36" s="98"/>
    </row>
    <row r="37" spans="1:15">
      <c r="B37" s="93"/>
      <c r="C37" s="100">
        <f t="shared" ref="C37:L37" si="4">C29</f>
        <v>140</v>
      </c>
      <c r="D37" s="100">
        <f t="shared" si="4"/>
        <v>1000</v>
      </c>
      <c r="E37" s="183">
        <f t="shared" si="4"/>
        <v>1</v>
      </c>
      <c r="F37" s="183">
        <f t="shared" si="4"/>
        <v>5</v>
      </c>
      <c r="G37" s="183">
        <f t="shared" si="4"/>
        <v>18</v>
      </c>
      <c r="H37" s="183">
        <f t="shared" si="4"/>
        <v>20</v>
      </c>
      <c r="I37" s="183">
        <f t="shared" si="4"/>
        <v>27</v>
      </c>
      <c r="J37" s="183">
        <f t="shared" si="4"/>
        <v>32</v>
      </c>
      <c r="K37" s="183">
        <f t="shared" si="4"/>
        <v>19</v>
      </c>
      <c r="L37" s="183">
        <f t="shared" si="4"/>
        <v>12</v>
      </c>
      <c r="M37" s="98"/>
    </row>
    <row r="38" spans="1:15">
      <c r="B38" s="65"/>
      <c r="E38" s="189">
        <f t="shared" ref="E38:L38" si="5">(E36+E37)/2</f>
        <v>1</v>
      </c>
      <c r="F38" s="189">
        <f t="shared" si="5"/>
        <v>5</v>
      </c>
      <c r="G38" s="189">
        <f t="shared" si="5"/>
        <v>18.5</v>
      </c>
      <c r="H38" s="189">
        <f t="shared" si="5"/>
        <v>21</v>
      </c>
      <c r="I38" s="189">
        <f t="shared" si="5"/>
        <v>28</v>
      </c>
      <c r="J38" s="189">
        <f t="shared" si="5"/>
        <v>33</v>
      </c>
      <c r="K38" s="189">
        <f t="shared" si="5"/>
        <v>19.5</v>
      </c>
      <c r="L38" s="189">
        <f t="shared" si="5"/>
        <v>12.5</v>
      </c>
      <c r="M38" s="97" t="s">
        <v>49</v>
      </c>
    </row>
    <row r="39" spans="1:15">
      <c r="B39" s="65"/>
    </row>
    <row r="40" spans="1:15">
      <c r="B40" s="65"/>
      <c r="E40" s="183">
        <f>((E38-E34)*($D$2-$D$5))/250</f>
        <v>0</v>
      </c>
      <c r="F40" s="183">
        <f t="shared" ref="F40:L40" si="6">((F38-F34)*($D$2-$D$5))/250</f>
        <v>0</v>
      </c>
      <c r="G40" s="183">
        <f t="shared" si="6"/>
        <v>0</v>
      </c>
      <c r="H40" s="183">
        <f t="shared" si="6"/>
        <v>0</v>
      </c>
      <c r="I40" s="183">
        <f t="shared" si="6"/>
        <v>0</v>
      </c>
      <c r="J40" s="183">
        <f t="shared" si="6"/>
        <v>0</v>
      </c>
      <c r="K40" s="183">
        <f t="shared" si="6"/>
        <v>0</v>
      </c>
      <c r="L40" s="183">
        <f t="shared" si="6"/>
        <v>0</v>
      </c>
      <c r="M40" s="98"/>
    </row>
    <row r="41" spans="1:15">
      <c r="B41" s="65"/>
      <c r="M41" s="98"/>
    </row>
    <row r="42" spans="1:15">
      <c r="B42" s="65"/>
      <c r="C42" s="195">
        <f>C2</f>
        <v>133.33333333333334</v>
      </c>
      <c r="D42" s="102">
        <f>D2</f>
        <v>1000</v>
      </c>
      <c r="E42" s="190">
        <f>ROUND(E34+E40,0)</f>
        <v>1</v>
      </c>
      <c r="F42" s="190">
        <f t="shared" ref="F42:L42" si="7">ROUND(F34+F40,0)</f>
        <v>5</v>
      </c>
      <c r="G42" s="190">
        <f t="shared" si="7"/>
        <v>19</v>
      </c>
      <c r="H42" s="190">
        <f t="shared" si="7"/>
        <v>21</v>
      </c>
      <c r="I42" s="190">
        <f t="shared" si="7"/>
        <v>28</v>
      </c>
      <c r="J42" s="190">
        <f t="shared" si="7"/>
        <v>33</v>
      </c>
      <c r="K42" s="190">
        <f t="shared" si="7"/>
        <v>20</v>
      </c>
      <c r="L42" s="190">
        <f t="shared" si="7"/>
        <v>13</v>
      </c>
      <c r="M42" s="104" t="s">
        <v>50</v>
      </c>
    </row>
    <row r="43" spans="1:15">
      <c r="B43" s="65"/>
      <c r="M43" s="98"/>
    </row>
    <row r="44" spans="1:15">
      <c r="A44" s="407" t="s">
        <v>275</v>
      </c>
      <c r="B44" s="65"/>
      <c r="M44" s="98"/>
    </row>
    <row r="45" spans="1:15">
      <c r="A45" s="408" t="s">
        <v>274</v>
      </c>
      <c r="B45" s="409">
        <v>2</v>
      </c>
      <c r="C45" s="409">
        <v>3</v>
      </c>
      <c r="D45" s="409">
        <v>4</v>
      </c>
      <c r="E45" s="409">
        <v>5</v>
      </c>
      <c r="F45" s="409">
        <v>6</v>
      </c>
      <c r="G45" s="409">
        <v>7</v>
      </c>
      <c r="H45" s="409">
        <v>8</v>
      </c>
      <c r="I45" s="409">
        <v>9</v>
      </c>
      <c r="J45" s="409">
        <v>10</v>
      </c>
      <c r="K45" s="409">
        <v>11</v>
      </c>
      <c r="L45" s="409">
        <v>12</v>
      </c>
      <c r="M45" s="98"/>
    </row>
    <row r="46" spans="1:15" s="234" customFormat="1">
      <c r="A46" s="404" t="s">
        <v>273</v>
      </c>
      <c r="B46" s="230"/>
      <c r="C46" s="193"/>
      <c r="D46" s="193"/>
      <c r="E46" s="231"/>
      <c r="F46" s="231"/>
      <c r="G46" s="231"/>
      <c r="H46" s="231"/>
      <c r="I46" s="231"/>
      <c r="J46" s="231"/>
      <c r="K46" s="231"/>
      <c r="L46" s="231"/>
      <c r="M46" s="232"/>
      <c r="N46" s="233"/>
      <c r="O46" s="233"/>
    </row>
    <row r="47" spans="1:15" s="239" customFormat="1">
      <c r="A47" s="404" t="s">
        <v>272</v>
      </c>
      <c r="B47" s="235" t="s">
        <v>24</v>
      </c>
      <c r="C47" s="235" t="s">
        <v>22</v>
      </c>
      <c r="D47" s="235" t="s">
        <v>25</v>
      </c>
      <c r="E47" s="236">
        <v>63</v>
      </c>
      <c r="F47" s="236">
        <v>125</v>
      </c>
      <c r="G47" s="236">
        <v>250</v>
      </c>
      <c r="H47" s="236">
        <v>500</v>
      </c>
      <c r="I47" s="236">
        <v>1000</v>
      </c>
      <c r="J47" s="236">
        <v>2000</v>
      </c>
      <c r="K47" s="236">
        <v>4000</v>
      </c>
      <c r="L47" s="236">
        <v>8000</v>
      </c>
      <c r="M47" s="237" t="s">
        <v>32</v>
      </c>
      <c r="N47" s="238"/>
      <c r="O47" s="238"/>
    </row>
    <row r="48" spans="1:15" s="234" customFormat="1">
      <c r="A48" s="404" t="str">
        <f>B48&amp;C48&amp;D48</f>
        <v>10020500</v>
      </c>
      <c r="B48" s="230">
        <v>100</v>
      </c>
      <c r="C48" s="193">
        <v>20</v>
      </c>
      <c r="D48" s="193">
        <v>500</v>
      </c>
      <c r="E48" s="399">
        <v>0</v>
      </c>
      <c r="F48" s="399">
        <v>2</v>
      </c>
      <c r="G48" s="399">
        <v>20</v>
      </c>
      <c r="H48" s="399">
        <v>44</v>
      </c>
      <c r="I48" s="399">
        <v>50</v>
      </c>
      <c r="J48" s="399">
        <v>50</v>
      </c>
      <c r="K48" s="399">
        <v>50</v>
      </c>
      <c r="L48" s="399">
        <v>50</v>
      </c>
      <c r="M48" s="247" t="s">
        <v>33</v>
      </c>
      <c r="N48" s="233"/>
      <c r="O48" s="233"/>
    </row>
    <row r="49" spans="1:15" s="234" customFormat="1">
      <c r="A49" s="404" t="str">
        <f t="shared" ref="A49:A112" si="8">B49&amp;C49&amp;D49</f>
        <v>10030500</v>
      </c>
      <c r="B49" s="230">
        <v>100</v>
      </c>
      <c r="C49" s="193">
        <v>30</v>
      </c>
      <c r="D49" s="193">
        <v>500</v>
      </c>
      <c r="E49" s="399">
        <v>0</v>
      </c>
      <c r="F49" s="399">
        <v>1</v>
      </c>
      <c r="G49" s="399">
        <v>11</v>
      </c>
      <c r="H49" s="399">
        <v>44</v>
      </c>
      <c r="I49" s="399">
        <v>50</v>
      </c>
      <c r="J49" s="399">
        <v>50</v>
      </c>
      <c r="K49" s="399">
        <v>50</v>
      </c>
      <c r="L49" s="399">
        <v>26</v>
      </c>
      <c r="M49" s="247" t="s">
        <v>34</v>
      </c>
      <c r="N49" s="233"/>
      <c r="O49" s="233"/>
    </row>
    <row r="50" spans="1:15" s="234" customFormat="1">
      <c r="A50" s="404" t="str">
        <f t="shared" si="8"/>
        <v>10040500</v>
      </c>
      <c r="B50" s="230">
        <v>100</v>
      </c>
      <c r="C50" s="193">
        <v>40</v>
      </c>
      <c r="D50" s="193">
        <v>500</v>
      </c>
      <c r="E50" s="399">
        <v>0</v>
      </c>
      <c r="F50" s="399">
        <v>0</v>
      </c>
      <c r="G50" s="399">
        <v>5</v>
      </c>
      <c r="H50" s="399">
        <v>36</v>
      </c>
      <c r="I50" s="399">
        <v>50</v>
      </c>
      <c r="J50" s="399">
        <v>50</v>
      </c>
      <c r="K50" s="399">
        <v>35</v>
      </c>
      <c r="L50" s="399">
        <v>20</v>
      </c>
      <c r="M50" s="232"/>
      <c r="N50" s="233"/>
      <c r="O50" s="233"/>
    </row>
    <row r="51" spans="1:15" s="234" customFormat="1">
      <c r="A51" s="404" t="str">
        <f t="shared" si="8"/>
        <v>10050500</v>
      </c>
      <c r="B51" s="230">
        <v>100</v>
      </c>
      <c r="C51" s="193">
        <v>50</v>
      </c>
      <c r="D51" s="193">
        <v>500</v>
      </c>
      <c r="E51" s="399">
        <v>0</v>
      </c>
      <c r="F51" s="399">
        <v>0</v>
      </c>
      <c r="G51" s="399">
        <v>4</v>
      </c>
      <c r="H51" s="399">
        <v>22</v>
      </c>
      <c r="I51" s="399">
        <v>50</v>
      </c>
      <c r="J51" s="399">
        <v>50</v>
      </c>
      <c r="K51" s="399">
        <v>25</v>
      </c>
      <c r="L51" s="399">
        <v>15</v>
      </c>
      <c r="M51" s="240" t="s">
        <v>75</v>
      </c>
      <c r="N51" s="233"/>
      <c r="O51" s="233"/>
    </row>
    <row r="52" spans="1:15" s="234" customFormat="1">
      <c r="A52" s="404" t="str">
        <f t="shared" si="8"/>
        <v>10060500</v>
      </c>
      <c r="B52" s="230">
        <v>100</v>
      </c>
      <c r="C52" s="193">
        <v>60</v>
      </c>
      <c r="D52" s="193">
        <v>500</v>
      </c>
      <c r="E52" s="399">
        <v>0</v>
      </c>
      <c r="F52" s="399">
        <v>0</v>
      </c>
      <c r="G52" s="399">
        <v>3</v>
      </c>
      <c r="H52" s="399">
        <v>16</v>
      </c>
      <c r="I52" s="399">
        <v>44</v>
      </c>
      <c r="J52" s="399">
        <v>46</v>
      </c>
      <c r="K52" s="399">
        <v>21</v>
      </c>
      <c r="L52" s="399">
        <v>12</v>
      </c>
      <c r="M52" s="240" t="s">
        <v>76</v>
      </c>
      <c r="N52" s="233"/>
      <c r="O52" s="233"/>
    </row>
    <row r="53" spans="1:15" s="234" customFormat="1">
      <c r="A53" s="404" t="str">
        <f t="shared" si="8"/>
        <v>10070500</v>
      </c>
      <c r="B53" s="230">
        <v>100</v>
      </c>
      <c r="C53" s="193">
        <v>70</v>
      </c>
      <c r="D53" s="193">
        <v>500</v>
      </c>
      <c r="E53" s="399">
        <v>0</v>
      </c>
      <c r="F53" s="399">
        <v>0</v>
      </c>
      <c r="G53" s="399">
        <v>1</v>
      </c>
      <c r="H53" s="399">
        <v>12</v>
      </c>
      <c r="I53" s="399">
        <v>33</v>
      </c>
      <c r="J53" s="399">
        <v>34</v>
      </c>
      <c r="K53" s="399">
        <v>19</v>
      </c>
      <c r="L53" s="399">
        <v>10</v>
      </c>
      <c r="M53" s="247"/>
      <c r="N53" s="233"/>
      <c r="O53" s="233"/>
    </row>
    <row r="54" spans="1:15" s="234" customFormat="1">
      <c r="A54" s="404" t="str">
        <f t="shared" si="8"/>
        <v>10080500</v>
      </c>
      <c r="B54" s="230">
        <v>100</v>
      </c>
      <c r="C54" s="193">
        <v>80</v>
      </c>
      <c r="D54" s="193">
        <v>500</v>
      </c>
      <c r="E54" s="399">
        <v>0</v>
      </c>
      <c r="F54" s="399">
        <v>0</v>
      </c>
      <c r="G54" s="399">
        <v>0</v>
      </c>
      <c r="H54" s="399">
        <v>10</v>
      </c>
      <c r="I54" s="399">
        <v>24</v>
      </c>
      <c r="J54" s="399">
        <v>27</v>
      </c>
      <c r="K54" s="399">
        <v>15</v>
      </c>
      <c r="L54" s="399">
        <v>9</v>
      </c>
      <c r="M54" s="246" t="s">
        <v>127</v>
      </c>
      <c r="N54" s="233"/>
      <c r="O54" s="233"/>
    </row>
    <row r="55" spans="1:15" s="234" customFormat="1">
      <c r="A55" s="404" t="str">
        <f t="shared" si="8"/>
        <v>10090500</v>
      </c>
      <c r="B55" s="230">
        <v>100</v>
      </c>
      <c r="C55" s="193">
        <v>90</v>
      </c>
      <c r="D55" s="193">
        <v>500</v>
      </c>
      <c r="E55" s="399">
        <v>0</v>
      </c>
      <c r="F55" s="399">
        <v>0</v>
      </c>
      <c r="G55" s="399">
        <v>0</v>
      </c>
      <c r="H55" s="399">
        <v>8</v>
      </c>
      <c r="I55" s="399">
        <v>21</v>
      </c>
      <c r="J55" s="399">
        <v>25</v>
      </c>
      <c r="K55" s="399">
        <v>15</v>
      </c>
      <c r="L55" s="399">
        <v>9</v>
      </c>
      <c r="M55" s="246" t="s">
        <v>126</v>
      </c>
      <c r="N55" s="233"/>
      <c r="O55" s="233"/>
    </row>
    <row r="56" spans="1:15" s="234" customFormat="1">
      <c r="A56" s="404" t="str">
        <f t="shared" si="8"/>
        <v>100100500</v>
      </c>
      <c r="B56" s="230">
        <v>100</v>
      </c>
      <c r="C56" s="193">
        <v>100</v>
      </c>
      <c r="D56" s="193">
        <v>500</v>
      </c>
      <c r="E56" s="399">
        <v>0</v>
      </c>
      <c r="F56" s="399">
        <v>0</v>
      </c>
      <c r="G56" s="399">
        <v>0</v>
      </c>
      <c r="H56" s="399">
        <v>6</v>
      </c>
      <c r="I56" s="399">
        <v>19</v>
      </c>
      <c r="J56" s="399">
        <v>21</v>
      </c>
      <c r="K56" s="399">
        <v>13</v>
      </c>
      <c r="L56" s="399">
        <v>9</v>
      </c>
      <c r="M56" s="232"/>
      <c r="N56" s="233"/>
      <c r="O56" s="233"/>
    </row>
    <row r="57" spans="1:15" s="234" customFormat="1">
      <c r="A57" s="404" t="str">
        <f t="shared" si="8"/>
        <v>100110500</v>
      </c>
      <c r="B57" s="230">
        <v>100</v>
      </c>
      <c r="C57" s="193">
        <v>110</v>
      </c>
      <c r="D57" s="193">
        <v>500</v>
      </c>
      <c r="E57" s="399">
        <v>0</v>
      </c>
      <c r="F57" s="399">
        <v>0</v>
      </c>
      <c r="G57" s="399">
        <v>0</v>
      </c>
      <c r="H57" s="399">
        <v>5</v>
      </c>
      <c r="I57" s="399">
        <v>17</v>
      </c>
      <c r="J57" s="399">
        <v>19</v>
      </c>
      <c r="K57" s="399">
        <v>11</v>
      </c>
      <c r="L57" s="399">
        <v>6</v>
      </c>
      <c r="M57" s="232"/>
      <c r="N57" s="233"/>
      <c r="O57" s="233"/>
    </row>
    <row r="58" spans="1:15" s="234" customFormat="1">
      <c r="A58" s="404" t="str">
        <f t="shared" si="8"/>
        <v>100120500</v>
      </c>
      <c r="B58" s="230">
        <v>100</v>
      </c>
      <c r="C58" s="193">
        <v>120</v>
      </c>
      <c r="D58" s="193">
        <v>500</v>
      </c>
      <c r="E58" s="399">
        <v>0</v>
      </c>
      <c r="F58" s="399">
        <v>0</v>
      </c>
      <c r="G58" s="399">
        <v>0</v>
      </c>
      <c r="H58" s="399">
        <v>5</v>
      </c>
      <c r="I58" s="399">
        <v>14</v>
      </c>
      <c r="J58" s="399">
        <v>18</v>
      </c>
      <c r="K58" s="399">
        <v>9</v>
      </c>
      <c r="L58" s="399">
        <v>7</v>
      </c>
      <c r="M58" s="232"/>
      <c r="N58" s="233"/>
      <c r="O58" s="233"/>
    </row>
    <row r="59" spans="1:15" s="234" customFormat="1">
      <c r="A59" s="404" t="str">
        <f t="shared" si="8"/>
        <v>100130500</v>
      </c>
      <c r="B59" s="230">
        <v>100</v>
      </c>
      <c r="C59" s="193">
        <v>130</v>
      </c>
      <c r="D59" s="193">
        <v>500</v>
      </c>
      <c r="E59" s="399">
        <v>0</v>
      </c>
      <c r="F59" s="399">
        <v>0</v>
      </c>
      <c r="G59" s="399">
        <v>0</v>
      </c>
      <c r="H59" s="399">
        <v>4</v>
      </c>
      <c r="I59" s="399">
        <v>13</v>
      </c>
      <c r="J59" s="399">
        <v>17</v>
      </c>
      <c r="K59" s="399">
        <v>9</v>
      </c>
      <c r="L59" s="399">
        <v>6</v>
      </c>
      <c r="M59" s="232"/>
      <c r="N59" s="233"/>
      <c r="O59" s="233"/>
    </row>
    <row r="60" spans="1:15" s="234" customFormat="1">
      <c r="A60" s="404" t="str">
        <f t="shared" si="8"/>
        <v>100140500</v>
      </c>
      <c r="B60" s="230">
        <v>100</v>
      </c>
      <c r="C60" s="193">
        <v>140</v>
      </c>
      <c r="D60" s="193">
        <v>500</v>
      </c>
      <c r="E60" s="399">
        <v>0</v>
      </c>
      <c r="F60" s="399">
        <v>0</v>
      </c>
      <c r="G60" s="399">
        <v>0</v>
      </c>
      <c r="H60" s="399">
        <v>4</v>
      </c>
      <c r="I60" s="399">
        <v>13</v>
      </c>
      <c r="J60" s="399">
        <v>15</v>
      </c>
      <c r="K60" s="399">
        <v>8</v>
      </c>
      <c r="L60" s="399">
        <v>6</v>
      </c>
      <c r="M60" s="232"/>
      <c r="N60" s="233"/>
      <c r="O60" s="233"/>
    </row>
    <row r="61" spans="1:15" s="234" customFormat="1">
      <c r="A61" s="404" t="str">
        <f t="shared" si="8"/>
        <v>100150500</v>
      </c>
      <c r="B61" s="230">
        <v>100</v>
      </c>
      <c r="C61" s="193">
        <v>150</v>
      </c>
      <c r="D61" s="193">
        <v>500</v>
      </c>
      <c r="E61" s="399">
        <v>0</v>
      </c>
      <c r="F61" s="399">
        <v>0</v>
      </c>
      <c r="G61" s="399">
        <v>0</v>
      </c>
      <c r="H61" s="399">
        <v>3</v>
      </c>
      <c r="I61" s="399">
        <v>11</v>
      </c>
      <c r="J61" s="399">
        <v>13</v>
      </c>
      <c r="K61" s="399">
        <v>8</v>
      </c>
      <c r="L61" s="399">
        <v>5</v>
      </c>
      <c r="M61" s="232"/>
      <c r="N61" s="233"/>
      <c r="O61" s="233"/>
    </row>
    <row r="62" spans="1:15" s="234" customFormat="1">
      <c r="A62" s="404" t="str">
        <f t="shared" si="8"/>
        <v>100160500</v>
      </c>
      <c r="B62" s="230">
        <v>100</v>
      </c>
      <c r="C62" s="193">
        <v>160</v>
      </c>
      <c r="D62" s="193">
        <v>500</v>
      </c>
      <c r="E62" s="399">
        <v>0</v>
      </c>
      <c r="F62" s="399">
        <v>0</v>
      </c>
      <c r="G62" s="399">
        <v>0</v>
      </c>
      <c r="H62" s="399">
        <v>2</v>
      </c>
      <c r="I62" s="399">
        <v>11</v>
      </c>
      <c r="J62" s="399">
        <v>13</v>
      </c>
      <c r="K62" s="399">
        <v>7</v>
      </c>
      <c r="L62" s="399">
        <v>4</v>
      </c>
      <c r="M62" s="232"/>
      <c r="N62" s="233"/>
      <c r="O62" s="233"/>
    </row>
    <row r="63" spans="1:15" s="234" customFormat="1">
      <c r="A63" s="404" t="str">
        <f t="shared" si="8"/>
        <v>100170500</v>
      </c>
      <c r="B63" s="230">
        <v>100</v>
      </c>
      <c r="C63" s="193">
        <v>170</v>
      </c>
      <c r="D63" s="193">
        <v>500</v>
      </c>
      <c r="E63" s="232"/>
      <c r="F63" s="232"/>
      <c r="G63" s="232"/>
      <c r="H63" s="232"/>
      <c r="I63" s="232"/>
      <c r="J63" s="232"/>
      <c r="K63" s="232"/>
      <c r="L63" s="232"/>
      <c r="M63" s="232"/>
      <c r="N63" s="233"/>
      <c r="O63" s="233"/>
    </row>
    <row r="64" spans="1:15" s="234" customFormat="1">
      <c r="A64" s="404" t="str">
        <f t="shared" si="8"/>
        <v>100180500</v>
      </c>
      <c r="B64" s="230">
        <v>100</v>
      </c>
      <c r="C64" s="193">
        <v>180</v>
      </c>
      <c r="D64" s="193">
        <v>500</v>
      </c>
      <c r="E64" s="232"/>
      <c r="F64" s="232"/>
      <c r="G64" s="232"/>
      <c r="H64" s="232"/>
      <c r="I64" s="232"/>
      <c r="J64" s="232"/>
      <c r="K64" s="232"/>
      <c r="L64" s="232"/>
      <c r="M64" s="232"/>
      <c r="N64" s="233"/>
      <c r="O64" s="233"/>
    </row>
    <row r="65" spans="1:15" s="234" customFormat="1">
      <c r="A65" s="404" t="str">
        <f t="shared" si="8"/>
        <v>100190500</v>
      </c>
      <c r="B65" s="230">
        <v>100</v>
      </c>
      <c r="C65" s="193">
        <v>190</v>
      </c>
      <c r="D65" s="193">
        <v>500</v>
      </c>
      <c r="E65" s="232"/>
      <c r="F65" s="232"/>
      <c r="G65" s="232"/>
      <c r="H65" s="232"/>
      <c r="I65" s="232"/>
      <c r="J65" s="232"/>
      <c r="K65" s="232"/>
      <c r="L65" s="232"/>
      <c r="M65" s="232"/>
      <c r="N65" s="233"/>
      <c r="O65" s="233"/>
    </row>
    <row r="66" spans="1:15" s="234" customFormat="1">
      <c r="A66" s="404" t="str">
        <f t="shared" si="8"/>
        <v>100200500</v>
      </c>
      <c r="B66" s="230">
        <v>100</v>
      </c>
      <c r="C66" s="193">
        <v>200</v>
      </c>
      <c r="D66" s="193">
        <v>500</v>
      </c>
      <c r="E66" s="232"/>
      <c r="F66" s="232"/>
      <c r="G66" s="232"/>
      <c r="H66" s="232"/>
      <c r="I66" s="232"/>
      <c r="J66" s="232"/>
      <c r="K66" s="232"/>
      <c r="L66" s="232"/>
      <c r="M66" s="232"/>
      <c r="N66" s="233"/>
      <c r="O66" s="233"/>
    </row>
    <row r="67" spans="1:15" s="234" customFormat="1">
      <c r="A67" s="404" t="str">
        <f t="shared" si="8"/>
        <v>100210500</v>
      </c>
      <c r="B67" s="230">
        <v>100</v>
      </c>
      <c r="C67" s="193">
        <v>210</v>
      </c>
      <c r="D67" s="193">
        <v>500</v>
      </c>
      <c r="E67" s="232"/>
      <c r="F67" s="232"/>
      <c r="G67" s="232"/>
      <c r="H67" s="232"/>
      <c r="I67" s="232"/>
      <c r="J67" s="232"/>
      <c r="K67" s="232"/>
      <c r="L67" s="232"/>
      <c r="M67" s="232"/>
      <c r="N67" s="233"/>
      <c r="O67" s="233"/>
    </row>
    <row r="68" spans="1:15" s="234" customFormat="1">
      <c r="A68" s="404" t="str">
        <f t="shared" si="8"/>
        <v>100220500</v>
      </c>
      <c r="B68" s="230">
        <v>100</v>
      </c>
      <c r="C68" s="193">
        <v>220</v>
      </c>
      <c r="D68" s="193">
        <v>500</v>
      </c>
      <c r="E68" s="232"/>
      <c r="F68" s="232"/>
      <c r="G68" s="232"/>
      <c r="H68" s="232"/>
      <c r="I68" s="232"/>
      <c r="J68" s="232"/>
      <c r="K68" s="232"/>
      <c r="L68" s="232"/>
      <c r="M68" s="232"/>
      <c r="N68" s="233"/>
      <c r="O68" s="233"/>
    </row>
    <row r="69" spans="1:15" s="234" customFormat="1">
      <c r="A69" s="404" t="str">
        <f t="shared" si="8"/>
        <v>100230500</v>
      </c>
      <c r="B69" s="230">
        <v>100</v>
      </c>
      <c r="C69" s="193">
        <v>230</v>
      </c>
      <c r="D69" s="193">
        <v>500</v>
      </c>
      <c r="E69" s="232"/>
      <c r="F69" s="232"/>
      <c r="G69" s="232"/>
      <c r="H69" s="232"/>
      <c r="I69" s="232"/>
      <c r="J69" s="232"/>
      <c r="K69" s="232"/>
      <c r="L69" s="232"/>
      <c r="M69" s="232"/>
      <c r="N69" s="233"/>
      <c r="O69" s="233"/>
    </row>
    <row r="70" spans="1:15" s="234" customFormat="1">
      <c r="A70" s="404" t="str">
        <f t="shared" si="8"/>
        <v>100240500</v>
      </c>
      <c r="B70" s="230">
        <v>100</v>
      </c>
      <c r="C70" s="193">
        <v>240</v>
      </c>
      <c r="D70" s="193">
        <v>500</v>
      </c>
      <c r="E70" s="232"/>
      <c r="F70" s="232"/>
      <c r="G70" s="232"/>
      <c r="H70" s="232"/>
      <c r="I70" s="232"/>
      <c r="J70" s="232"/>
      <c r="K70" s="232"/>
      <c r="L70" s="232"/>
      <c r="M70" s="232"/>
      <c r="N70" s="233"/>
      <c r="O70" s="233"/>
    </row>
    <row r="71" spans="1:15" s="234" customFormat="1">
      <c r="A71" s="404" t="str">
        <f t="shared" si="8"/>
        <v>100250500</v>
      </c>
      <c r="B71" s="230">
        <v>100</v>
      </c>
      <c r="C71" s="193">
        <v>250</v>
      </c>
      <c r="D71" s="193">
        <v>500</v>
      </c>
      <c r="E71" s="232"/>
      <c r="F71" s="232"/>
      <c r="G71" s="232"/>
      <c r="H71" s="232"/>
      <c r="I71" s="232"/>
      <c r="J71" s="232"/>
      <c r="K71" s="232"/>
      <c r="L71" s="232"/>
      <c r="M71" s="232"/>
      <c r="N71" s="233"/>
      <c r="O71" s="233"/>
    </row>
    <row r="72" spans="1:15" s="234" customFormat="1">
      <c r="A72" s="404" t="str">
        <f t="shared" si="8"/>
        <v>100260500</v>
      </c>
      <c r="B72" s="230">
        <v>100</v>
      </c>
      <c r="C72" s="193">
        <v>260</v>
      </c>
      <c r="D72" s="193">
        <v>500</v>
      </c>
      <c r="E72" s="232"/>
      <c r="F72" s="232"/>
      <c r="G72" s="232"/>
      <c r="H72" s="232"/>
      <c r="I72" s="232"/>
      <c r="J72" s="232"/>
      <c r="K72" s="232"/>
      <c r="L72" s="232"/>
      <c r="M72" s="232"/>
      <c r="N72" s="233"/>
      <c r="O72" s="233"/>
    </row>
    <row r="73" spans="1:15" s="234" customFormat="1">
      <c r="A73" s="404" t="str">
        <f t="shared" si="8"/>
        <v>100270500</v>
      </c>
      <c r="B73" s="230">
        <v>100</v>
      </c>
      <c r="C73" s="193">
        <v>270</v>
      </c>
      <c r="D73" s="193">
        <v>500</v>
      </c>
      <c r="E73" s="232"/>
      <c r="F73" s="232"/>
      <c r="G73" s="232"/>
      <c r="H73" s="232"/>
      <c r="I73" s="232"/>
      <c r="J73" s="232"/>
      <c r="K73" s="232"/>
      <c r="L73" s="232"/>
      <c r="M73" s="232"/>
      <c r="N73" s="233"/>
      <c r="O73" s="233"/>
    </row>
    <row r="74" spans="1:15" s="234" customFormat="1">
      <c r="A74" s="404" t="str">
        <f t="shared" si="8"/>
        <v>100280500</v>
      </c>
      <c r="B74" s="230">
        <v>100</v>
      </c>
      <c r="C74" s="193">
        <v>280</v>
      </c>
      <c r="D74" s="193">
        <v>500</v>
      </c>
      <c r="E74" s="232"/>
      <c r="F74" s="232"/>
      <c r="G74" s="232"/>
      <c r="H74" s="232"/>
      <c r="I74" s="232"/>
      <c r="J74" s="232"/>
      <c r="K74" s="232"/>
      <c r="L74" s="232"/>
      <c r="M74" s="232"/>
      <c r="N74" s="233"/>
      <c r="O74" s="233"/>
    </row>
    <row r="75" spans="1:15" s="234" customFormat="1">
      <c r="A75" s="404" t="str">
        <f t="shared" si="8"/>
        <v>100290500</v>
      </c>
      <c r="B75" s="230">
        <v>100</v>
      </c>
      <c r="C75" s="193">
        <v>290</v>
      </c>
      <c r="D75" s="193">
        <v>500</v>
      </c>
      <c r="E75" s="232"/>
      <c r="F75" s="232"/>
      <c r="G75" s="232"/>
      <c r="H75" s="232"/>
      <c r="I75" s="232"/>
      <c r="J75" s="232"/>
      <c r="K75" s="232"/>
      <c r="L75" s="232"/>
      <c r="M75" s="232"/>
      <c r="N75" s="233"/>
      <c r="O75" s="233"/>
    </row>
    <row r="76" spans="1:15" s="234" customFormat="1">
      <c r="A76" s="404" t="str">
        <f t="shared" si="8"/>
        <v>100300500</v>
      </c>
      <c r="B76" s="230">
        <v>100</v>
      </c>
      <c r="C76" s="193">
        <v>300</v>
      </c>
      <c r="D76" s="193">
        <v>500</v>
      </c>
      <c r="E76" s="232"/>
      <c r="F76" s="232"/>
      <c r="G76" s="232"/>
      <c r="H76" s="232"/>
      <c r="I76" s="232"/>
      <c r="J76" s="232"/>
      <c r="K76" s="232"/>
      <c r="L76" s="232"/>
      <c r="M76" s="232"/>
      <c r="N76" s="233"/>
      <c r="O76" s="233"/>
    </row>
    <row r="77" spans="1:15" s="234" customFormat="1">
      <c r="A77" s="404" t="str">
        <f t="shared" si="8"/>
        <v>100310500</v>
      </c>
      <c r="B77" s="230">
        <v>100</v>
      </c>
      <c r="C77" s="193">
        <v>310</v>
      </c>
      <c r="D77" s="193">
        <v>500</v>
      </c>
      <c r="E77" s="232"/>
      <c r="F77" s="232"/>
      <c r="G77" s="232"/>
      <c r="H77" s="232"/>
      <c r="I77" s="232"/>
      <c r="J77" s="232"/>
      <c r="K77" s="232"/>
      <c r="L77" s="232"/>
      <c r="M77" s="232"/>
      <c r="N77" s="233"/>
      <c r="O77" s="233"/>
    </row>
    <row r="78" spans="1:15" s="234" customFormat="1">
      <c r="A78" s="404" t="str">
        <f t="shared" si="8"/>
        <v>100320500</v>
      </c>
      <c r="B78" s="230">
        <v>100</v>
      </c>
      <c r="C78" s="193">
        <v>320</v>
      </c>
      <c r="D78" s="193">
        <v>500</v>
      </c>
      <c r="E78" s="232"/>
      <c r="F78" s="232"/>
      <c r="G78" s="232"/>
      <c r="H78" s="232"/>
      <c r="I78" s="232"/>
      <c r="J78" s="232"/>
      <c r="K78" s="232"/>
      <c r="L78" s="232"/>
      <c r="M78" s="232"/>
      <c r="N78" s="233"/>
      <c r="O78" s="233"/>
    </row>
    <row r="79" spans="1:15" s="234" customFormat="1">
      <c r="A79" s="404" t="str">
        <f t="shared" si="8"/>
        <v>100330500</v>
      </c>
      <c r="B79" s="230">
        <v>100</v>
      </c>
      <c r="C79" s="193">
        <v>330</v>
      </c>
      <c r="D79" s="193">
        <v>500</v>
      </c>
      <c r="E79" s="232"/>
      <c r="F79" s="232"/>
      <c r="G79" s="232"/>
      <c r="H79" s="232"/>
      <c r="I79" s="232"/>
      <c r="J79" s="232"/>
      <c r="K79" s="232"/>
      <c r="L79" s="232"/>
      <c r="M79" s="232"/>
      <c r="N79" s="233"/>
      <c r="O79" s="233"/>
    </row>
    <row r="80" spans="1:15" s="234" customFormat="1">
      <c r="A80" s="404" t="str">
        <f t="shared" si="8"/>
        <v>100340500</v>
      </c>
      <c r="B80" s="230">
        <v>100</v>
      </c>
      <c r="C80" s="193">
        <v>340</v>
      </c>
      <c r="D80" s="193">
        <v>500</v>
      </c>
      <c r="E80" s="232"/>
      <c r="F80" s="232"/>
      <c r="G80" s="232"/>
      <c r="H80" s="232"/>
      <c r="I80" s="232"/>
      <c r="J80" s="232"/>
      <c r="K80" s="232"/>
      <c r="L80" s="232"/>
      <c r="M80" s="232"/>
      <c r="N80" s="233"/>
      <c r="O80" s="233"/>
    </row>
    <row r="81" spans="1:15" s="234" customFormat="1">
      <c r="A81" s="404" t="str">
        <f t="shared" si="8"/>
        <v>100350500</v>
      </c>
      <c r="B81" s="230">
        <v>100</v>
      </c>
      <c r="C81" s="193">
        <v>350</v>
      </c>
      <c r="D81" s="193">
        <v>500</v>
      </c>
      <c r="E81" s="232"/>
      <c r="F81" s="232"/>
      <c r="G81" s="232"/>
      <c r="H81" s="232"/>
      <c r="I81" s="232"/>
      <c r="J81" s="232"/>
      <c r="K81" s="232"/>
      <c r="L81" s="232"/>
      <c r="M81" s="232"/>
      <c r="N81" s="233"/>
      <c r="O81" s="233"/>
    </row>
    <row r="82" spans="1:15" s="234" customFormat="1">
      <c r="A82" s="404" t="str">
        <f t="shared" si="8"/>
        <v>10020750</v>
      </c>
      <c r="B82" s="230">
        <v>100</v>
      </c>
      <c r="C82" s="193">
        <v>20</v>
      </c>
      <c r="D82" s="193">
        <v>750</v>
      </c>
      <c r="E82" s="191">
        <v>0</v>
      </c>
      <c r="F82" s="191">
        <v>4</v>
      </c>
      <c r="G82" s="191">
        <v>27</v>
      </c>
      <c r="H82" s="191">
        <v>44</v>
      </c>
      <c r="I82" s="191">
        <v>50</v>
      </c>
      <c r="J82" s="191">
        <v>50</v>
      </c>
      <c r="K82" s="191">
        <v>50</v>
      </c>
      <c r="L82" s="191">
        <v>50</v>
      </c>
      <c r="M82" s="232"/>
      <c r="N82" s="233"/>
      <c r="O82" s="233"/>
    </row>
    <row r="83" spans="1:15" s="234" customFormat="1">
      <c r="A83" s="404" t="str">
        <f t="shared" si="8"/>
        <v>10030750</v>
      </c>
      <c r="B83" s="230">
        <v>100</v>
      </c>
      <c r="C83" s="193">
        <v>30</v>
      </c>
      <c r="D83" s="193">
        <v>750</v>
      </c>
      <c r="E83" s="191">
        <v>0</v>
      </c>
      <c r="F83" s="191">
        <v>2</v>
      </c>
      <c r="G83" s="191">
        <v>17</v>
      </c>
      <c r="H83" s="191">
        <v>44</v>
      </c>
      <c r="I83" s="191">
        <v>50</v>
      </c>
      <c r="J83" s="191">
        <v>50</v>
      </c>
      <c r="K83" s="191">
        <v>50</v>
      </c>
      <c r="L83" s="191">
        <v>38</v>
      </c>
      <c r="M83" s="232"/>
      <c r="N83" s="233"/>
      <c r="O83" s="233"/>
    </row>
    <row r="84" spans="1:15" s="234" customFormat="1">
      <c r="A84" s="404" t="str">
        <f t="shared" si="8"/>
        <v>10040750</v>
      </c>
      <c r="B84" s="230">
        <v>100</v>
      </c>
      <c r="C84" s="193">
        <v>40</v>
      </c>
      <c r="D84" s="193">
        <v>750</v>
      </c>
      <c r="E84" s="191">
        <v>0</v>
      </c>
      <c r="F84" s="191">
        <v>0</v>
      </c>
      <c r="G84" s="191">
        <v>11</v>
      </c>
      <c r="H84" s="191">
        <v>40</v>
      </c>
      <c r="I84" s="191">
        <v>50</v>
      </c>
      <c r="J84" s="191">
        <v>50</v>
      </c>
      <c r="K84" s="191">
        <v>46</v>
      </c>
      <c r="L84" s="191">
        <v>29</v>
      </c>
      <c r="M84" s="232"/>
      <c r="N84" s="233"/>
      <c r="O84" s="233"/>
    </row>
    <row r="85" spans="1:15" s="234" customFormat="1">
      <c r="A85" s="404" t="str">
        <f t="shared" si="8"/>
        <v>10050750</v>
      </c>
      <c r="B85" s="230">
        <v>100</v>
      </c>
      <c r="C85" s="193">
        <v>50</v>
      </c>
      <c r="D85" s="193">
        <v>750</v>
      </c>
      <c r="E85" s="191">
        <v>0</v>
      </c>
      <c r="F85" s="191">
        <v>0</v>
      </c>
      <c r="G85" s="191">
        <v>8</v>
      </c>
      <c r="H85" s="191">
        <v>32</v>
      </c>
      <c r="I85" s="191">
        <v>50</v>
      </c>
      <c r="J85" s="191">
        <v>50</v>
      </c>
      <c r="K85" s="191">
        <v>37</v>
      </c>
      <c r="L85" s="191">
        <v>23</v>
      </c>
      <c r="M85" s="232"/>
      <c r="N85" s="233"/>
      <c r="O85" s="233"/>
    </row>
    <row r="86" spans="1:15" s="234" customFormat="1">
      <c r="A86" s="404" t="str">
        <f t="shared" si="8"/>
        <v>10060750</v>
      </c>
      <c r="B86" s="230">
        <v>100</v>
      </c>
      <c r="C86" s="193">
        <v>60</v>
      </c>
      <c r="D86" s="193">
        <v>750</v>
      </c>
      <c r="E86" s="191">
        <v>0</v>
      </c>
      <c r="F86" s="191">
        <v>0</v>
      </c>
      <c r="G86" s="191">
        <v>6</v>
      </c>
      <c r="H86" s="191">
        <v>26</v>
      </c>
      <c r="I86" s="191">
        <v>48</v>
      </c>
      <c r="J86" s="191">
        <v>50</v>
      </c>
      <c r="K86" s="191">
        <v>31</v>
      </c>
      <c r="L86" s="191">
        <v>19</v>
      </c>
      <c r="M86" s="232"/>
      <c r="N86" s="233"/>
      <c r="O86" s="233"/>
    </row>
    <row r="87" spans="1:15" s="234" customFormat="1">
      <c r="A87" s="404" t="str">
        <f t="shared" si="8"/>
        <v>10070750</v>
      </c>
      <c r="B87" s="230">
        <v>100</v>
      </c>
      <c r="C87" s="193">
        <v>70</v>
      </c>
      <c r="D87" s="193">
        <v>750</v>
      </c>
      <c r="E87" s="191">
        <v>0</v>
      </c>
      <c r="F87" s="191">
        <v>0</v>
      </c>
      <c r="G87" s="191">
        <v>4</v>
      </c>
      <c r="H87" s="191">
        <v>21</v>
      </c>
      <c r="I87" s="191">
        <v>42</v>
      </c>
      <c r="J87" s="191">
        <v>46</v>
      </c>
      <c r="K87" s="191">
        <v>27</v>
      </c>
      <c r="L87" s="191">
        <v>16</v>
      </c>
      <c r="M87" s="232"/>
      <c r="N87" s="233"/>
      <c r="O87" s="233"/>
    </row>
    <row r="88" spans="1:15" s="234" customFormat="1">
      <c r="A88" s="404" t="str">
        <f t="shared" si="8"/>
        <v>10080750</v>
      </c>
      <c r="B88" s="230">
        <v>100</v>
      </c>
      <c r="C88" s="193">
        <v>80</v>
      </c>
      <c r="D88" s="193">
        <v>750</v>
      </c>
      <c r="E88" s="191">
        <v>0</v>
      </c>
      <c r="F88" s="191">
        <v>0</v>
      </c>
      <c r="G88" s="191">
        <v>3</v>
      </c>
      <c r="H88" s="191">
        <v>18</v>
      </c>
      <c r="I88" s="191">
        <v>36</v>
      </c>
      <c r="J88" s="191">
        <v>40</v>
      </c>
      <c r="K88" s="191">
        <v>23</v>
      </c>
      <c r="L88" s="191">
        <v>14</v>
      </c>
      <c r="M88" s="232"/>
      <c r="N88" s="233"/>
      <c r="O88" s="233"/>
    </row>
    <row r="89" spans="1:15" s="234" customFormat="1">
      <c r="A89" s="404" t="str">
        <f t="shared" si="8"/>
        <v>10090750</v>
      </c>
      <c r="B89" s="230">
        <v>100</v>
      </c>
      <c r="C89" s="193">
        <v>90</v>
      </c>
      <c r="D89" s="193">
        <v>750</v>
      </c>
      <c r="E89" s="191">
        <v>0</v>
      </c>
      <c r="F89" s="191">
        <v>0</v>
      </c>
      <c r="G89" s="191">
        <v>2</v>
      </c>
      <c r="H89" s="191">
        <v>15</v>
      </c>
      <c r="I89" s="191">
        <v>32</v>
      </c>
      <c r="J89" s="191">
        <v>36</v>
      </c>
      <c r="K89" s="191">
        <v>21</v>
      </c>
      <c r="L89" s="191">
        <v>13</v>
      </c>
      <c r="M89" s="232"/>
      <c r="N89" s="233"/>
      <c r="O89" s="233"/>
    </row>
    <row r="90" spans="1:15" s="234" customFormat="1">
      <c r="A90" s="404" t="str">
        <f t="shared" si="8"/>
        <v>100100750</v>
      </c>
      <c r="B90" s="230">
        <v>100</v>
      </c>
      <c r="C90" s="193">
        <v>100</v>
      </c>
      <c r="D90" s="193">
        <v>750</v>
      </c>
      <c r="E90" s="191">
        <v>0</v>
      </c>
      <c r="F90" s="191">
        <v>0</v>
      </c>
      <c r="G90" s="191">
        <v>1</v>
      </c>
      <c r="H90" s="191">
        <v>13</v>
      </c>
      <c r="I90" s="191">
        <v>29</v>
      </c>
      <c r="J90" s="191">
        <v>32</v>
      </c>
      <c r="K90" s="191">
        <v>19</v>
      </c>
      <c r="L90" s="191">
        <v>12</v>
      </c>
      <c r="M90" s="232"/>
      <c r="N90" s="233"/>
      <c r="O90" s="233"/>
    </row>
    <row r="91" spans="1:15" s="234" customFormat="1">
      <c r="A91" s="404" t="str">
        <f t="shared" si="8"/>
        <v>100110750</v>
      </c>
      <c r="B91" s="230">
        <v>100</v>
      </c>
      <c r="C91" s="193">
        <v>110</v>
      </c>
      <c r="D91" s="193">
        <v>750</v>
      </c>
      <c r="E91" s="191">
        <v>0</v>
      </c>
      <c r="F91" s="191">
        <v>0</v>
      </c>
      <c r="G91" s="191">
        <v>1</v>
      </c>
      <c r="H91" s="191">
        <v>11</v>
      </c>
      <c r="I91" s="191">
        <v>26</v>
      </c>
      <c r="J91" s="191">
        <v>29</v>
      </c>
      <c r="K91" s="191">
        <v>17</v>
      </c>
      <c r="L91" s="191">
        <v>10</v>
      </c>
      <c r="M91" s="232"/>
      <c r="N91" s="233"/>
      <c r="O91" s="233"/>
    </row>
    <row r="92" spans="1:15" s="234" customFormat="1">
      <c r="A92" s="404" t="str">
        <f t="shared" si="8"/>
        <v>100120750</v>
      </c>
      <c r="B92" s="230">
        <v>100</v>
      </c>
      <c r="C92" s="193">
        <v>120</v>
      </c>
      <c r="D92" s="193">
        <v>750</v>
      </c>
      <c r="E92" s="191">
        <v>0</v>
      </c>
      <c r="F92" s="191">
        <v>0</v>
      </c>
      <c r="G92" s="191">
        <v>0</v>
      </c>
      <c r="H92" s="191">
        <v>10</v>
      </c>
      <c r="I92" s="191">
        <v>23</v>
      </c>
      <c r="J92" s="191">
        <v>27</v>
      </c>
      <c r="K92" s="191">
        <v>15</v>
      </c>
      <c r="L92" s="191">
        <v>10</v>
      </c>
      <c r="M92" s="232"/>
      <c r="N92" s="233"/>
      <c r="O92" s="233"/>
    </row>
    <row r="93" spans="1:15" s="234" customFormat="1">
      <c r="A93" s="404" t="str">
        <f t="shared" si="8"/>
        <v>100130750</v>
      </c>
      <c r="B93" s="230">
        <v>100</v>
      </c>
      <c r="C93" s="193">
        <v>130</v>
      </c>
      <c r="D93" s="193">
        <v>750</v>
      </c>
      <c r="E93" s="191">
        <v>0</v>
      </c>
      <c r="F93" s="191">
        <v>0</v>
      </c>
      <c r="G93" s="191">
        <v>0</v>
      </c>
      <c r="H93" s="191">
        <v>9</v>
      </c>
      <c r="I93" s="191">
        <v>21</v>
      </c>
      <c r="J93" s="191">
        <v>25</v>
      </c>
      <c r="K93" s="191">
        <v>14</v>
      </c>
      <c r="L93" s="191">
        <v>9</v>
      </c>
      <c r="M93" s="232"/>
      <c r="N93" s="233"/>
      <c r="O93" s="233"/>
    </row>
    <row r="94" spans="1:15" s="234" customFormat="1">
      <c r="A94" s="404" t="str">
        <f t="shared" si="8"/>
        <v>100140750</v>
      </c>
      <c r="B94" s="230">
        <v>100</v>
      </c>
      <c r="C94" s="193">
        <v>140</v>
      </c>
      <c r="D94" s="193">
        <v>750</v>
      </c>
      <c r="E94" s="191">
        <v>0</v>
      </c>
      <c r="F94" s="191">
        <v>0</v>
      </c>
      <c r="G94" s="191">
        <v>0</v>
      </c>
      <c r="H94" s="191">
        <v>8</v>
      </c>
      <c r="I94" s="191">
        <v>20</v>
      </c>
      <c r="J94" s="191">
        <v>23</v>
      </c>
      <c r="K94" s="191">
        <v>13</v>
      </c>
      <c r="L94" s="191">
        <v>8</v>
      </c>
      <c r="M94" s="232"/>
      <c r="N94" s="233"/>
      <c r="O94" s="233"/>
    </row>
    <row r="95" spans="1:15" s="234" customFormat="1">
      <c r="A95" s="404" t="str">
        <f t="shared" si="8"/>
        <v>100150750</v>
      </c>
      <c r="B95" s="230">
        <v>100</v>
      </c>
      <c r="C95" s="193">
        <v>150</v>
      </c>
      <c r="D95" s="193">
        <v>750</v>
      </c>
      <c r="E95" s="191">
        <v>0</v>
      </c>
      <c r="F95" s="191">
        <v>0</v>
      </c>
      <c r="G95" s="191">
        <v>0</v>
      </c>
      <c r="H95" s="191">
        <v>7</v>
      </c>
      <c r="I95" s="191">
        <v>18</v>
      </c>
      <c r="J95" s="191">
        <v>21</v>
      </c>
      <c r="K95" s="191">
        <v>12</v>
      </c>
      <c r="L95" s="191">
        <v>8</v>
      </c>
      <c r="M95" s="232"/>
      <c r="N95" s="233"/>
      <c r="O95" s="233"/>
    </row>
    <row r="96" spans="1:15" s="234" customFormat="1">
      <c r="A96" s="404" t="str">
        <f t="shared" si="8"/>
        <v>100160750</v>
      </c>
      <c r="B96" s="230">
        <v>100</v>
      </c>
      <c r="C96" s="193">
        <v>160</v>
      </c>
      <c r="D96" s="193">
        <v>750</v>
      </c>
      <c r="E96" s="191">
        <v>0</v>
      </c>
      <c r="F96" s="191">
        <v>0</v>
      </c>
      <c r="G96" s="191">
        <v>0</v>
      </c>
      <c r="H96" s="191">
        <v>6</v>
      </c>
      <c r="I96" s="191">
        <v>17</v>
      </c>
      <c r="J96" s="191">
        <v>20</v>
      </c>
      <c r="K96" s="191">
        <v>12</v>
      </c>
      <c r="L96" s="191">
        <v>7</v>
      </c>
      <c r="M96" s="232"/>
      <c r="N96" s="233"/>
      <c r="O96" s="233"/>
    </row>
    <row r="97" spans="1:15" s="234" customFormat="1">
      <c r="A97" s="404" t="str">
        <f t="shared" si="8"/>
        <v>100170750</v>
      </c>
      <c r="B97" s="230">
        <v>100</v>
      </c>
      <c r="C97" s="193">
        <v>170</v>
      </c>
      <c r="D97" s="193">
        <v>750</v>
      </c>
      <c r="E97" s="232"/>
      <c r="F97" s="232"/>
      <c r="G97" s="232"/>
      <c r="H97" s="232"/>
      <c r="I97" s="232"/>
      <c r="J97" s="232"/>
      <c r="K97" s="232"/>
      <c r="L97" s="232"/>
      <c r="M97" s="232"/>
      <c r="N97" s="233"/>
      <c r="O97" s="233"/>
    </row>
    <row r="98" spans="1:15" s="234" customFormat="1">
      <c r="A98" s="404" t="str">
        <f t="shared" si="8"/>
        <v>100180750</v>
      </c>
      <c r="B98" s="230">
        <v>100</v>
      </c>
      <c r="C98" s="193">
        <v>180</v>
      </c>
      <c r="D98" s="193">
        <v>750</v>
      </c>
      <c r="E98" s="232"/>
      <c r="F98" s="232"/>
      <c r="G98" s="232"/>
      <c r="H98" s="232"/>
      <c r="I98" s="232"/>
      <c r="J98" s="232"/>
      <c r="K98" s="232"/>
      <c r="L98" s="232"/>
      <c r="M98" s="232"/>
      <c r="N98" s="233"/>
      <c r="O98" s="233"/>
    </row>
    <row r="99" spans="1:15" s="234" customFormat="1">
      <c r="A99" s="404" t="str">
        <f t="shared" si="8"/>
        <v>100190750</v>
      </c>
      <c r="B99" s="230">
        <v>100</v>
      </c>
      <c r="C99" s="193">
        <v>190</v>
      </c>
      <c r="D99" s="193">
        <v>750</v>
      </c>
      <c r="E99" s="232"/>
      <c r="F99" s="232"/>
      <c r="G99" s="232"/>
      <c r="H99" s="232"/>
      <c r="I99" s="232"/>
      <c r="J99" s="232"/>
      <c r="K99" s="232"/>
      <c r="L99" s="232"/>
      <c r="M99" s="232"/>
      <c r="N99" s="233"/>
      <c r="O99" s="233"/>
    </row>
    <row r="100" spans="1:15" s="234" customFormat="1">
      <c r="A100" s="404" t="str">
        <f t="shared" si="8"/>
        <v>100200750</v>
      </c>
      <c r="B100" s="230">
        <v>100</v>
      </c>
      <c r="C100" s="193">
        <v>200</v>
      </c>
      <c r="D100" s="193">
        <v>750</v>
      </c>
      <c r="E100" s="232"/>
      <c r="F100" s="232"/>
      <c r="G100" s="232"/>
      <c r="H100" s="232"/>
      <c r="I100" s="232"/>
      <c r="J100" s="232"/>
      <c r="K100" s="232"/>
      <c r="L100" s="232"/>
      <c r="M100" s="232"/>
      <c r="N100" s="233"/>
      <c r="O100" s="233"/>
    </row>
    <row r="101" spans="1:15" s="234" customFormat="1">
      <c r="A101" s="404" t="str">
        <f t="shared" si="8"/>
        <v>100210750</v>
      </c>
      <c r="B101" s="230">
        <v>100</v>
      </c>
      <c r="C101" s="193">
        <v>210</v>
      </c>
      <c r="D101" s="193">
        <v>750</v>
      </c>
      <c r="E101" s="232"/>
      <c r="F101" s="232"/>
      <c r="G101" s="232"/>
      <c r="H101" s="232"/>
      <c r="I101" s="232"/>
      <c r="J101" s="232"/>
      <c r="K101" s="232"/>
      <c r="L101" s="232"/>
      <c r="M101" s="232"/>
      <c r="N101" s="233"/>
      <c r="O101" s="233"/>
    </row>
    <row r="102" spans="1:15" s="234" customFormat="1">
      <c r="A102" s="404" t="str">
        <f t="shared" si="8"/>
        <v>100220750</v>
      </c>
      <c r="B102" s="230">
        <v>100</v>
      </c>
      <c r="C102" s="193">
        <v>220</v>
      </c>
      <c r="D102" s="193">
        <v>750</v>
      </c>
      <c r="E102" s="232"/>
      <c r="F102" s="232"/>
      <c r="G102" s="232"/>
      <c r="H102" s="232"/>
      <c r="I102" s="232"/>
      <c r="J102" s="232"/>
      <c r="K102" s="232"/>
      <c r="L102" s="232"/>
      <c r="M102" s="232"/>
      <c r="N102" s="233"/>
      <c r="O102" s="233"/>
    </row>
    <row r="103" spans="1:15" s="234" customFormat="1">
      <c r="A103" s="404" t="str">
        <f t="shared" si="8"/>
        <v>100230750</v>
      </c>
      <c r="B103" s="230">
        <v>100</v>
      </c>
      <c r="C103" s="193">
        <v>230</v>
      </c>
      <c r="D103" s="193">
        <v>750</v>
      </c>
      <c r="E103" s="232"/>
      <c r="F103" s="232"/>
      <c r="G103" s="232"/>
      <c r="H103" s="232"/>
      <c r="I103" s="232"/>
      <c r="J103" s="232"/>
      <c r="K103" s="232"/>
      <c r="L103" s="232"/>
      <c r="M103" s="232"/>
      <c r="N103" s="233"/>
      <c r="O103" s="233"/>
    </row>
    <row r="104" spans="1:15" s="234" customFormat="1">
      <c r="A104" s="404" t="str">
        <f t="shared" si="8"/>
        <v>100240750</v>
      </c>
      <c r="B104" s="230">
        <v>100</v>
      </c>
      <c r="C104" s="193">
        <v>240</v>
      </c>
      <c r="D104" s="193">
        <v>750</v>
      </c>
      <c r="E104" s="232"/>
      <c r="F104" s="232"/>
      <c r="G104" s="232"/>
      <c r="H104" s="232"/>
      <c r="I104" s="232"/>
      <c r="J104" s="232"/>
      <c r="K104" s="232"/>
      <c r="L104" s="232"/>
      <c r="M104" s="232"/>
      <c r="N104" s="233"/>
      <c r="O104" s="233"/>
    </row>
    <row r="105" spans="1:15" s="234" customFormat="1">
      <c r="A105" s="404" t="str">
        <f t="shared" si="8"/>
        <v>100250750</v>
      </c>
      <c r="B105" s="230">
        <v>100</v>
      </c>
      <c r="C105" s="193">
        <v>250</v>
      </c>
      <c r="D105" s="193">
        <v>750</v>
      </c>
      <c r="E105" s="232"/>
      <c r="F105" s="232"/>
      <c r="G105" s="232"/>
      <c r="H105" s="232"/>
      <c r="I105" s="232"/>
      <c r="J105" s="232"/>
      <c r="K105" s="232"/>
      <c r="L105" s="232"/>
      <c r="M105" s="232"/>
      <c r="N105" s="233"/>
      <c r="O105" s="233"/>
    </row>
    <row r="106" spans="1:15" s="234" customFormat="1">
      <c r="A106" s="404" t="str">
        <f t="shared" si="8"/>
        <v>100260750</v>
      </c>
      <c r="B106" s="230">
        <v>100</v>
      </c>
      <c r="C106" s="193">
        <v>260</v>
      </c>
      <c r="D106" s="193">
        <v>750</v>
      </c>
      <c r="E106" s="232"/>
      <c r="F106" s="232"/>
      <c r="G106" s="232"/>
      <c r="H106" s="232"/>
      <c r="I106" s="232"/>
      <c r="J106" s="232"/>
      <c r="K106" s="232"/>
      <c r="L106" s="232"/>
      <c r="M106" s="232"/>
      <c r="N106" s="233"/>
      <c r="O106" s="233"/>
    </row>
    <row r="107" spans="1:15" s="234" customFormat="1">
      <c r="A107" s="404" t="str">
        <f t="shared" si="8"/>
        <v>100270750</v>
      </c>
      <c r="B107" s="230">
        <v>100</v>
      </c>
      <c r="C107" s="193">
        <v>270</v>
      </c>
      <c r="D107" s="193">
        <v>750</v>
      </c>
      <c r="E107" s="232"/>
      <c r="F107" s="232"/>
      <c r="G107" s="232"/>
      <c r="H107" s="232"/>
      <c r="I107" s="232"/>
      <c r="J107" s="232"/>
      <c r="K107" s="232"/>
      <c r="L107" s="232"/>
      <c r="M107" s="232"/>
      <c r="N107" s="233"/>
      <c r="O107" s="233"/>
    </row>
    <row r="108" spans="1:15" s="234" customFormat="1">
      <c r="A108" s="404" t="str">
        <f t="shared" si="8"/>
        <v>100280750</v>
      </c>
      <c r="B108" s="230">
        <v>100</v>
      </c>
      <c r="C108" s="193">
        <v>280</v>
      </c>
      <c r="D108" s="193">
        <v>750</v>
      </c>
      <c r="E108" s="232"/>
      <c r="F108" s="232"/>
      <c r="G108" s="232"/>
      <c r="H108" s="232"/>
      <c r="I108" s="232"/>
      <c r="J108" s="232"/>
      <c r="K108" s="232"/>
      <c r="L108" s="232"/>
      <c r="M108" s="232"/>
      <c r="N108" s="233"/>
      <c r="O108" s="233"/>
    </row>
    <row r="109" spans="1:15" s="234" customFormat="1">
      <c r="A109" s="404" t="str">
        <f t="shared" si="8"/>
        <v>100290750</v>
      </c>
      <c r="B109" s="230">
        <v>100</v>
      </c>
      <c r="C109" s="193">
        <v>290</v>
      </c>
      <c r="D109" s="193">
        <v>750</v>
      </c>
      <c r="E109" s="232"/>
      <c r="F109" s="232"/>
      <c r="G109" s="232"/>
      <c r="H109" s="232"/>
      <c r="I109" s="232"/>
      <c r="J109" s="232"/>
      <c r="K109" s="232"/>
      <c r="L109" s="232"/>
      <c r="M109" s="232"/>
      <c r="N109" s="233"/>
      <c r="O109" s="233"/>
    </row>
    <row r="110" spans="1:15" s="234" customFormat="1">
      <c r="A110" s="404" t="str">
        <f t="shared" si="8"/>
        <v>100300750</v>
      </c>
      <c r="B110" s="230">
        <v>100</v>
      </c>
      <c r="C110" s="193">
        <v>300</v>
      </c>
      <c r="D110" s="193">
        <v>750</v>
      </c>
      <c r="E110" s="232"/>
      <c r="F110" s="232"/>
      <c r="G110" s="232"/>
      <c r="H110" s="232"/>
      <c r="I110" s="232"/>
      <c r="J110" s="232"/>
      <c r="K110" s="232"/>
      <c r="L110" s="232"/>
      <c r="M110" s="232"/>
      <c r="N110" s="233"/>
      <c r="O110" s="233"/>
    </row>
    <row r="111" spans="1:15" s="234" customFormat="1">
      <c r="A111" s="404" t="str">
        <f t="shared" si="8"/>
        <v>100310750</v>
      </c>
      <c r="B111" s="230">
        <v>100</v>
      </c>
      <c r="C111" s="193">
        <v>310</v>
      </c>
      <c r="D111" s="193">
        <v>750</v>
      </c>
      <c r="E111" s="232"/>
      <c r="F111" s="232"/>
      <c r="G111" s="232"/>
      <c r="H111" s="232"/>
      <c r="I111" s="232"/>
      <c r="J111" s="232"/>
      <c r="K111" s="232"/>
      <c r="L111" s="232"/>
      <c r="M111" s="232"/>
      <c r="N111" s="233"/>
      <c r="O111" s="233"/>
    </row>
    <row r="112" spans="1:15" s="234" customFormat="1">
      <c r="A112" s="404" t="str">
        <f t="shared" si="8"/>
        <v>100320750</v>
      </c>
      <c r="B112" s="230">
        <v>100</v>
      </c>
      <c r="C112" s="193">
        <v>320</v>
      </c>
      <c r="D112" s="193">
        <v>750</v>
      </c>
      <c r="E112" s="232"/>
      <c r="F112" s="232"/>
      <c r="G112" s="232"/>
      <c r="H112" s="232"/>
      <c r="I112" s="232"/>
      <c r="J112" s="232"/>
      <c r="K112" s="232"/>
      <c r="L112" s="232"/>
      <c r="M112" s="232"/>
      <c r="N112" s="233"/>
      <c r="O112" s="233"/>
    </row>
    <row r="113" spans="1:15" s="234" customFormat="1">
      <c r="A113" s="404" t="str">
        <f t="shared" ref="A113:A176" si="9">B113&amp;C113&amp;D113</f>
        <v>100330750</v>
      </c>
      <c r="B113" s="230">
        <v>100</v>
      </c>
      <c r="C113" s="193">
        <v>330</v>
      </c>
      <c r="D113" s="193">
        <v>750</v>
      </c>
      <c r="E113" s="232"/>
      <c r="F113" s="232"/>
      <c r="G113" s="232"/>
      <c r="H113" s="232"/>
      <c r="I113" s="232"/>
      <c r="J113" s="232"/>
      <c r="K113" s="232"/>
      <c r="L113" s="232"/>
      <c r="M113" s="232"/>
      <c r="N113" s="233"/>
      <c r="O113" s="233"/>
    </row>
    <row r="114" spans="1:15" s="234" customFormat="1">
      <c r="A114" s="404" t="str">
        <f t="shared" si="9"/>
        <v>100340750</v>
      </c>
      <c r="B114" s="230">
        <v>100</v>
      </c>
      <c r="C114" s="193">
        <v>340</v>
      </c>
      <c r="D114" s="193">
        <v>750</v>
      </c>
      <c r="E114" s="232"/>
      <c r="F114" s="232"/>
      <c r="G114" s="232"/>
      <c r="H114" s="232"/>
      <c r="I114" s="232"/>
      <c r="J114" s="232"/>
      <c r="K114" s="232"/>
      <c r="L114" s="232"/>
      <c r="M114" s="232"/>
      <c r="N114" s="233"/>
      <c r="O114" s="233"/>
    </row>
    <row r="115" spans="1:15" s="234" customFormat="1">
      <c r="A115" s="404" t="str">
        <f t="shared" si="9"/>
        <v>100350750</v>
      </c>
      <c r="B115" s="230">
        <v>100</v>
      </c>
      <c r="C115" s="193">
        <v>350</v>
      </c>
      <c r="D115" s="193">
        <v>750</v>
      </c>
      <c r="E115" s="232"/>
      <c r="F115" s="232"/>
      <c r="G115" s="232"/>
      <c r="H115" s="232"/>
      <c r="I115" s="232"/>
      <c r="J115" s="232"/>
      <c r="K115" s="232"/>
      <c r="L115" s="232"/>
      <c r="M115" s="232"/>
      <c r="N115" s="233"/>
      <c r="O115" s="233"/>
    </row>
    <row r="116" spans="1:15" s="234" customFormat="1">
      <c r="A116" s="404" t="str">
        <f t="shared" si="9"/>
        <v>100201000</v>
      </c>
      <c r="B116" s="230">
        <v>100</v>
      </c>
      <c r="C116" s="193">
        <v>20</v>
      </c>
      <c r="D116" s="193">
        <v>1000</v>
      </c>
      <c r="E116" s="191">
        <v>0</v>
      </c>
      <c r="F116" s="191">
        <v>7</v>
      </c>
      <c r="G116" s="191">
        <v>34</v>
      </c>
      <c r="H116" s="191">
        <v>44</v>
      </c>
      <c r="I116" s="191">
        <v>50</v>
      </c>
      <c r="J116" s="191">
        <v>50</v>
      </c>
      <c r="K116" s="191">
        <v>50</v>
      </c>
      <c r="L116" s="191">
        <v>50</v>
      </c>
      <c r="M116" s="232"/>
      <c r="N116" s="233"/>
      <c r="O116" s="233"/>
    </row>
    <row r="117" spans="1:15" s="234" customFormat="1">
      <c r="A117" s="404" t="str">
        <f t="shared" si="9"/>
        <v>100301000</v>
      </c>
      <c r="B117" s="230">
        <v>100</v>
      </c>
      <c r="C117" s="193">
        <v>30</v>
      </c>
      <c r="D117" s="193">
        <v>1000</v>
      </c>
      <c r="E117" s="191">
        <v>0</v>
      </c>
      <c r="F117" s="191">
        <v>3</v>
      </c>
      <c r="G117" s="191">
        <v>23</v>
      </c>
      <c r="H117" s="191">
        <v>44</v>
      </c>
      <c r="I117" s="191">
        <v>50</v>
      </c>
      <c r="J117" s="191">
        <v>50</v>
      </c>
      <c r="K117" s="191">
        <v>50</v>
      </c>
      <c r="L117" s="191">
        <v>50</v>
      </c>
      <c r="M117" s="232"/>
      <c r="N117" s="233"/>
      <c r="O117" s="233"/>
    </row>
    <row r="118" spans="1:15" s="234" customFormat="1">
      <c r="A118" s="404" t="str">
        <f t="shared" si="9"/>
        <v>100401000</v>
      </c>
      <c r="B118" s="230">
        <v>100</v>
      </c>
      <c r="C118" s="193">
        <v>40</v>
      </c>
      <c r="D118" s="193">
        <v>1000</v>
      </c>
      <c r="E118" s="191">
        <v>0</v>
      </c>
      <c r="F118" s="191">
        <v>2</v>
      </c>
      <c r="G118" s="191">
        <v>17</v>
      </c>
      <c r="H118" s="191">
        <v>44</v>
      </c>
      <c r="I118" s="191">
        <v>50</v>
      </c>
      <c r="J118" s="191">
        <v>50</v>
      </c>
      <c r="K118" s="191">
        <v>50</v>
      </c>
      <c r="L118" s="191">
        <v>38</v>
      </c>
      <c r="M118" s="232"/>
      <c r="N118" s="233"/>
      <c r="O118" s="233"/>
    </row>
    <row r="119" spans="1:15" s="234" customFormat="1">
      <c r="A119" s="404" t="str">
        <f t="shared" si="9"/>
        <v>100501000</v>
      </c>
      <c r="B119" s="230">
        <v>100</v>
      </c>
      <c r="C119" s="193">
        <v>50</v>
      </c>
      <c r="D119" s="193">
        <v>1000</v>
      </c>
      <c r="E119" s="191">
        <v>0</v>
      </c>
      <c r="F119" s="191">
        <v>0</v>
      </c>
      <c r="G119" s="191">
        <v>12</v>
      </c>
      <c r="H119" s="191">
        <v>42</v>
      </c>
      <c r="I119" s="191">
        <v>50</v>
      </c>
      <c r="J119" s="191">
        <v>50</v>
      </c>
      <c r="K119" s="191">
        <v>49</v>
      </c>
      <c r="L119" s="191">
        <v>31</v>
      </c>
      <c r="M119" s="232"/>
      <c r="N119" s="233"/>
      <c r="O119" s="233"/>
    </row>
    <row r="120" spans="1:15" s="234" customFormat="1">
      <c r="A120" s="404" t="str">
        <f t="shared" si="9"/>
        <v>100601000</v>
      </c>
      <c r="B120" s="230">
        <v>100</v>
      </c>
      <c r="C120" s="193">
        <v>60</v>
      </c>
      <c r="D120" s="193">
        <v>1000</v>
      </c>
      <c r="E120" s="191">
        <v>0</v>
      </c>
      <c r="F120" s="191">
        <v>0</v>
      </c>
      <c r="G120" s="191">
        <v>9</v>
      </c>
      <c r="H120" s="191">
        <v>36</v>
      </c>
      <c r="I120" s="191">
        <v>50</v>
      </c>
      <c r="J120" s="191">
        <v>50</v>
      </c>
      <c r="K120" s="191">
        <v>41</v>
      </c>
      <c r="L120" s="191">
        <v>26</v>
      </c>
      <c r="M120" s="232"/>
      <c r="N120" s="233"/>
      <c r="O120" s="233"/>
    </row>
    <row r="121" spans="1:15" s="234" customFormat="1">
      <c r="A121" s="404" t="str">
        <f t="shared" si="9"/>
        <v>100701000</v>
      </c>
      <c r="B121" s="230">
        <v>100</v>
      </c>
      <c r="C121" s="193">
        <v>70</v>
      </c>
      <c r="D121" s="193">
        <v>1000</v>
      </c>
      <c r="E121" s="191">
        <v>0</v>
      </c>
      <c r="F121" s="191">
        <v>0</v>
      </c>
      <c r="G121" s="191">
        <v>7</v>
      </c>
      <c r="H121" s="191">
        <v>30</v>
      </c>
      <c r="I121" s="191">
        <v>50</v>
      </c>
      <c r="J121" s="191">
        <v>50</v>
      </c>
      <c r="K121" s="191">
        <v>35</v>
      </c>
      <c r="L121" s="191">
        <v>22</v>
      </c>
      <c r="M121" s="232"/>
      <c r="N121" s="233"/>
      <c r="O121" s="233"/>
    </row>
    <row r="122" spans="1:15" s="234" customFormat="1">
      <c r="A122" s="404" t="str">
        <f t="shared" si="9"/>
        <v>100801000</v>
      </c>
      <c r="B122" s="230">
        <v>100</v>
      </c>
      <c r="C122" s="193">
        <v>80</v>
      </c>
      <c r="D122" s="193">
        <v>1000</v>
      </c>
      <c r="E122" s="191">
        <v>0</v>
      </c>
      <c r="F122" s="191">
        <v>0</v>
      </c>
      <c r="G122" s="191">
        <v>6</v>
      </c>
      <c r="H122" s="191">
        <v>26</v>
      </c>
      <c r="I122" s="191">
        <v>48</v>
      </c>
      <c r="J122" s="191">
        <v>50</v>
      </c>
      <c r="K122" s="191">
        <v>31</v>
      </c>
      <c r="L122" s="191">
        <v>19</v>
      </c>
      <c r="M122" s="232"/>
      <c r="N122" s="233"/>
      <c r="O122" s="233"/>
    </row>
    <row r="123" spans="1:15" s="234" customFormat="1">
      <c r="A123" s="404" t="str">
        <f t="shared" si="9"/>
        <v>100901000</v>
      </c>
      <c r="B123" s="230">
        <v>100</v>
      </c>
      <c r="C123" s="193">
        <v>90</v>
      </c>
      <c r="D123" s="193">
        <v>1000</v>
      </c>
      <c r="E123" s="191">
        <v>0</v>
      </c>
      <c r="F123" s="191">
        <v>0</v>
      </c>
      <c r="G123" s="191">
        <v>5</v>
      </c>
      <c r="H123" s="191">
        <v>22</v>
      </c>
      <c r="I123" s="191">
        <v>43</v>
      </c>
      <c r="J123" s="191">
        <v>47</v>
      </c>
      <c r="K123" s="191">
        <v>27</v>
      </c>
      <c r="L123" s="191">
        <v>17</v>
      </c>
      <c r="M123" s="232"/>
      <c r="N123" s="233"/>
      <c r="O123" s="233"/>
    </row>
    <row r="124" spans="1:15" s="234" customFormat="1">
      <c r="A124" s="404" t="str">
        <f t="shared" si="9"/>
        <v>1001001000</v>
      </c>
      <c r="B124" s="230">
        <v>100</v>
      </c>
      <c r="C124" s="193">
        <v>100</v>
      </c>
      <c r="D124" s="193">
        <v>1000</v>
      </c>
      <c r="E124" s="191">
        <v>0</v>
      </c>
      <c r="F124" s="191">
        <v>0</v>
      </c>
      <c r="G124" s="191">
        <v>4</v>
      </c>
      <c r="H124" s="191">
        <v>20</v>
      </c>
      <c r="I124" s="191">
        <v>39</v>
      </c>
      <c r="J124" s="191">
        <v>43</v>
      </c>
      <c r="K124" s="191">
        <v>25</v>
      </c>
      <c r="L124" s="191">
        <v>15</v>
      </c>
      <c r="M124" s="232"/>
      <c r="N124" s="233"/>
      <c r="O124" s="233"/>
    </row>
    <row r="125" spans="1:15" s="234" customFormat="1">
      <c r="A125" s="404" t="str">
        <f t="shared" si="9"/>
        <v>1001101000</v>
      </c>
      <c r="B125" s="230">
        <v>100</v>
      </c>
      <c r="C125" s="193">
        <v>110</v>
      </c>
      <c r="D125" s="193">
        <v>1000</v>
      </c>
      <c r="E125" s="191">
        <v>0</v>
      </c>
      <c r="F125" s="191">
        <v>0</v>
      </c>
      <c r="G125" s="191">
        <v>3</v>
      </c>
      <c r="H125" s="191">
        <v>17</v>
      </c>
      <c r="I125" s="191">
        <v>35</v>
      </c>
      <c r="J125" s="191">
        <v>39</v>
      </c>
      <c r="K125" s="191">
        <v>23</v>
      </c>
      <c r="L125" s="191">
        <v>14</v>
      </c>
      <c r="M125" s="232"/>
      <c r="N125" s="233"/>
      <c r="O125" s="233"/>
    </row>
    <row r="126" spans="1:15" s="234" customFormat="1">
      <c r="A126" s="404" t="str">
        <f t="shared" si="9"/>
        <v>1001201000</v>
      </c>
      <c r="B126" s="230">
        <v>100</v>
      </c>
      <c r="C126" s="193">
        <v>120</v>
      </c>
      <c r="D126" s="193">
        <v>1000</v>
      </c>
      <c r="E126" s="191">
        <v>0</v>
      </c>
      <c r="F126" s="191">
        <v>0</v>
      </c>
      <c r="G126" s="191">
        <v>2</v>
      </c>
      <c r="H126" s="191">
        <v>15</v>
      </c>
      <c r="I126" s="191">
        <v>32</v>
      </c>
      <c r="J126" s="191">
        <v>36</v>
      </c>
      <c r="K126" s="191">
        <v>21</v>
      </c>
      <c r="L126" s="191">
        <v>13</v>
      </c>
      <c r="M126" s="232"/>
      <c r="N126" s="233"/>
      <c r="O126" s="233"/>
    </row>
    <row r="127" spans="1:15" s="234" customFormat="1">
      <c r="A127" s="404" t="str">
        <f t="shared" si="9"/>
        <v>1001301000</v>
      </c>
      <c r="B127" s="230">
        <v>100</v>
      </c>
      <c r="C127" s="193">
        <v>130</v>
      </c>
      <c r="D127" s="193">
        <v>1000</v>
      </c>
      <c r="E127" s="191">
        <v>0</v>
      </c>
      <c r="F127" s="191">
        <v>0</v>
      </c>
      <c r="G127" s="191">
        <v>2</v>
      </c>
      <c r="H127" s="191">
        <v>14</v>
      </c>
      <c r="I127" s="191">
        <v>29</v>
      </c>
      <c r="J127" s="191">
        <v>33</v>
      </c>
      <c r="K127" s="191">
        <v>19</v>
      </c>
      <c r="L127" s="191">
        <v>12</v>
      </c>
      <c r="M127" s="232"/>
      <c r="N127" s="233"/>
      <c r="O127" s="233"/>
    </row>
    <row r="128" spans="1:15" s="234" customFormat="1">
      <c r="A128" s="404" t="str">
        <f t="shared" si="9"/>
        <v>1001401000</v>
      </c>
      <c r="B128" s="230">
        <v>100</v>
      </c>
      <c r="C128" s="193">
        <v>140</v>
      </c>
      <c r="D128" s="193">
        <v>1000</v>
      </c>
      <c r="E128" s="191">
        <v>0</v>
      </c>
      <c r="F128" s="191">
        <v>0</v>
      </c>
      <c r="G128" s="191">
        <v>1</v>
      </c>
      <c r="H128" s="191">
        <v>12</v>
      </c>
      <c r="I128" s="191">
        <v>27</v>
      </c>
      <c r="J128" s="191">
        <v>31</v>
      </c>
      <c r="K128" s="191">
        <v>18</v>
      </c>
      <c r="L128" s="191">
        <v>11</v>
      </c>
      <c r="M128" s="232"/>
      <c r="N128" s="233"/>
      <c r="O128" s="233"/>
    </row>
    <row r="129" spans="1:15" s="234" customFormat="1">
      <c r="A129" s="404" t="str">
        <f t="shared" si="9"/>
        <v>1001501000</v>
      </c>
      <c r="B129" s="230">
        <v>100</v>
      </c>
      <c r="C129" s="193">
        <v>150</v>
      </c>
      <c r="D129" s="193">
        <v>1000</v>
      </c>
      <c r="E129" s="191">
        <v>0</v>
      </c>
      <c r="F129" s="191">
        <v>0</v>
      </c>
      <c r="G129" s="191">
        <v>1</v>
      </c>
      <c r="H129" s="191">
        <v>11</v>
      </c>
      <c r="I129" s="191">
        <v>25</v>
      </c>
      <c r="J129" s="191">
        <v>29</v>
      </c>
      <c r="K129" s="191">
        <v>17</v>
      </c>
      <c r="L129" s="191">
        <v>10</v>
      </c>
      <c r="M129" s="232"/>
      <c r="N129" s="233"/>
      <c r="O129" s="233"/>
    </row>
    <row r="130" spans="1:15" s="234" customFormat="1">
      <c r="A130" s="404" t="str">
        <f t="shared" si="9"/>
        <v>1001601000</v>
      </c>
      <c r="B130" s="230">
        <v>100</v>
      </c>
      <c r="C130" s="193">
        <v>160</v>
      </c>
      <c r="D130" s="193">
        <v>1000</v>
      </c>
      <c r="E130" s="191">
        <v>0</v>
      </c>
      <c r="F130" s="191">
        <v>0</v>
      </c>
      <c r="G130" s="191">
        <v>0</v>
      </c>
      <c r="H130" s="191">
        <v>10</v>
      </c>
      <c r="I130" s="191">
        <v>23</v>
      </c>
      <c r="J130" s="191">
        <v>27</v>
      </c>
      <c r="K130" s="191">
        <v>15</v>
      </c>
      <c r="L130" s="191">
        <v>10</v>
      </c>
      <c r="M130" s="232"/>
      <c r="N130" s="233"/>
      <c r="O130" s="233"/>
    </row>
    <row r="131" spans="1:15" s="234" customFormat="1">
      <c r="A131" s="404" t="str">
        <f t="shared" si="9"/>
        <v>1001701000</v>
      </c>
      <c r="B131" s="230">
        <v>100</v>
      </c>
      <c r="C131" s="193">
        <v>170</v>
      </c>
      <c r="D131" s="193">
        <v>1000</v>
      </c>
      <c r="E131" s="232"/>
      <c r="F131" s="232"/>
      <c r="G131" s="232"/>
      <c r="H131" s="232"/>
      <c r="I131" s="232"/>
      <c r="J131" s="232"/>
      <c r="K131" s="232"/>
      <c r="L131" s="232"/>
      <c r="M131" s="232"/>
      <c r="N131" s="233"/>
      <c r="O131" s="233"/>
    </row>
    <row r="132" spans="1:15" s="234" customFormat="1">
      <c r="A132" s="404" t="str">
        <f t="shared" si="9"/>
        <v>1001801000</v>
      </c>
      <c r="B132" s="230">
        <v>100</v>
      </c>
      <c r="C132" s="193">
        <v>180</v>
      </c>
      <c r="D132" s="193">
        <v>1000</v>
      </c>
      <c r="E132" s="232"/>
      <c r="F132" s="232"/>
      <c r="G132" s="232"/>
      <c r="H132" s="232"/>
      <c r="I132" s="232"/>
      <c r="J132" s="232"/>
      <c r="K132" s="232"/>
      <c r="L132" s="232"/>
      <c r="M132" s="232"/>
      <c r="N132" s="233"/>
      <c r="O132" s="233"/>
    </row>
    <row r="133" spans="1:15" s="234" customFormat="1">
      <c r="A133" s="404" t="str">
        <f t="shared" si="9"/>
        <v>1001901000</v>
      </c>
      <c r="B133" s="230">
        <v>100</v>
      </c>
      <c r="C133" s="193">
        <v>190</v>
      </c>
      <c r="D133" s="193">
        <v>1000</v>
      </c>
      <c r="E133" s="232"/>
      <c r="F133" s="232"/>
      <c r="G133" s="232"/>
      <c r="H133" s="232"/>
      <c r="I133" s="232"/>
      <c r="J133" s="232"/>
      <c r="K133" s="232"/>
      <c r="L133" s="232"/>
      <c r="M133" s="232"/>
      <c r="N133" s="233"/>
      <c r="O133" s="233"/>
    </row>
    <row r="134" spans="1:15" s="234" customFormat="1">
      <c r="A134" s="404" t="str">
        <f t="shared" si="9"/>
        <v>1002001000</v>
      </c>
      <c r="B134" s="230">
        <v>100</v>
      </c>
      <c r="C134" s="193">
        <v>200</v>
      </c>
      <c r="D134" s="193">
        <v>1000</v>
      </c>
      <c r="E134" s="232"/>
      <c r="F134" s="232"/>
      <c r="G134" s="232"/>
      <c r="H134" s="232"/>
      <c r="I134" s="232"/>
      <c r="J134" s="232"/>
      <c r="K134" s="232"/>
      <c r="L134" s="232"/>
      <c r="M134" s="232"/>
      <c r="N134" s="233"/>
      <c r="O134" s="233"/>
    </row>
    <row r="135" spans="1:15" s="234" customFormat="1">
      <c r="A135" s="404" t="str">
        <f t="shared" si="9"/>
        <v>1002101000</v>
      </c>
      <c r="B135" s="230">
        <v>100</v>
      </c>
      <c r="C135" s="193">
        <v>210</v>
      </c>
      <c r="D135" s="193">
        <v>1000</v>
      </c>
      <c r="E135" s="232"/>
      <c r="F135" s="232"/>
      <c r="G135" s="232"/>
      <c r="H135" s="232"/>
      <c r="I135" s="232"/>
      <c r="J135" s="232"/>
      <c r="K135" s="232"/>
      <c r="L135" s="232"/>
      <c r="M135" s="232"/>
      <c r="N135" s="233"/>
      <c r="O135" s="233"/>
    </row>
    <row r="136" spans="1:15" s="234" customFormat="1">
      <c r="A136" s="404" t="str">
        <f t="shared" si="9"/>
        <v>1002201000</v>
      </c>
      <c r="B136" s="230">
        <v>100</v>
      </c>
      <c r="C136" s="193">
        <v>220</v>
      </c>
      <c r="D136" s="193">
        <v>1000</v>
      </c>
      <c r="E136" s="232"/>
      <c r="F136" s="232"/>
      <c r="G136" s="232"/>
      <c r="H136" s="232"/>
      <c r="I136" s="232"/>
      <c r="J136" s="232"/>
      <c r="K136" s="232"/>
      <c r="L136" s="232"/>
      <c r="M136" s="232"/>
      <c r="N136" s="233"/>
      <c r="O136" s="233"/>
    </row>
    <row r="137" spans="1:15" s="234" customFormat="1">
      <c r="A137" s="404" t="str">
        <f t="shared" si="9"/>
        <v>1002301000</v>
      </c>
      <c r="B137" s="230">
        <v>100</v>
      </c>
      <c r="C137" s="193">
        <v>230</v>
      </c>
      <c r="D137" s="193">
        <v>1000</v>
      </c>
      <c r="E137" s="232"/>
      <c r="F137" s="232"/>
      <c r="G137" s="232"/>
      <c r="H137" s="232"/>
      <c r="I137" s="232"/>
      <c r="J137" s="232"/>
      <c r="K137" s="232"/>
      <c r="L137" s="232"/>
      <c r="M137" s="232"/>
      <c r="N137" s="233"/>
      <c r="O137" s="233"/>
    </row>
    <row r="138" spans="1:15" s="234" customFormat="1">
      <c r="A138" s="404" t="str">
        <f t="shared" si="9"/>
        <v>1002401000</v>
      </c>
      <c r="B138" s="230">
        <v>100</v>
      </c>
      <c r="C138" s="193">
        <v>240</v>
      </c>
      <c r="D138" s="193">
        <v>1000</v>
      </c>
      <c r="E138" s="232"/>
      <c r="F138" s="232"/>
      <c r="G138" s="232"/>
      <c r="H138" s="232"/>
      <c r="I138" s="232"/>
      <c r="J138" s="232"/>
      <c r="K138" s="232"/>
      <c r="L138" s="232"/>
      <c r="M138" s="232"/>
      <c r="N138" s="233"/>
      <c r="O138" s="233"/>
    </row>
    <row r="139" spans="1:15" s="234" customFormat="1">
      <c r="A139" s="404" t="str">
        <f t="shared" si="9"/>
        <v>1002501000</v>
      </c>
      <c r="B139" s="230">
        <v>100</v>
      </c>
      <c r="C139" s="193">
        <v>250</v>
      </c>
      <c r="D139" s="193">
        <v>1000</v>
      </c>
      <c r="E139" s="232"/>
      <c r="F139" s="232"/>
      <c r="G139" s="232"/>
      <c r="H139" s="232"/>
      <c r="I139" s="232"/>
      <c r="J139" s="232"/>
      <c r="K139" s="232"/>
      <c r="L139" s="232"/>
      <c r="M139" s="232"/>
      <c r="N139" s="233"/>
      <c r="O139" s="233"/>
    </row>
    <row r="140" spans="1:15" s="234" customFormat="1">
      <c r="A140" s="404" t="str">
        <f t="shared" si="9"/>
        <v>1002601000</v>
      </c>
      <c r="B140" s="230">
        <v>100</v>
      </c>
      <c r="C140" s="193">
        <v>260</v>
      </c>
      <c r="D140" s="193">
        <v>1000</v>
      </c>
      <c r="E140" s="232"/>
      <c r="F140" s="232"/>
      <c r="G140" s="232"/>
      <c r="H140" s="232"/>
      <c r="I140" s="232"/>
      <c r="J140" s="232"/>
      <c r="K140" s="232"/>
      <c r="L140" s="232"/>
      <c r="M140" s="232"/>
      <c r="N140" s="233"/>
      <c r="O140" s="233"/>
    </row>
    <row r="141" spans="1:15" s="234" customFormat="1">
      <c r="A141" s="404" t="str">
        <f t="shared" si="9"/>
        <v>1002701000</v>
      </c>
      <c r="B141" s="230">
        <v>100</v>
      </c>
      <c r="C141" s="193">
        <v>270</v>
      </c>
      <c r="D141" s="193">
        <v>1000</v>
      </c>
      <c r="E141" s="232"/>
      <c r="F141" s="232"/>
      <c r="G141" s="232"/>
      <c r="H141" s="232"/>
      <c r="I141" s="232"/>
      <c r="J141" s="232"/>
      <c r="K141" s="232"/>
      <c r="L141" s="232"/>
      <c r="M141" s="232"/>
      <c r="N141" s="233"/>
      <c r="O141" s="233"/>
    </row>
    <row r="142" spans="1:15" s="234" customFormat="1">
      <c r="A142" s="404" t="str">
        <f t="shared" si="9"/>
        <v>1002801000</v>
      </c>
      <c r="B142" s="230">
        <v>100</v>
      </c>
      <c r="C142" s="193">
        <v>280</v>
      </c>
      <c r="D142" s="193">
        <v>1000</v>
      </c>
      <c r="E142" s="232"/>
      <c r="F142" s="232"/>
      <c r="G142" s="232"/>
      <c r="H142" s="232"/>
      <c r="I142" s="232"/>
      <c r="J142" s="232"/>
      <c r="K142" s="232"/>
      <c r="L142" s="232"/>
      <c r="M142" s="232"/>
      <c r="N142" s="233"/>
      <c r="O142" s="233"/>
    </row>
    <row r="143" spans="1:15" s="234" customFormat="1">
      <c r="A143" s="404" t="str">
        <f t="shared" si="9"/>
        <v>1002901000</v>
      </c>
      <c r="B143" s="230">
        <v>100</v>
      </c>
      <c r="C143" s="193">
        <v>290</v>
      </c>
      <c r="D143" s="193">
        <v>1000</v>
      </c>
      <c r="E143" s="232"/>
      <c r="F143" s="232"/>
      <c r="G143" s="232"/>
      <c r="H143" s="232"/>
      <c r="I143" s="232"/>
      <c r="J143" s="232"/>
      <c r="K143" s="232"/>
      <c r="L143" s="232"/>
      <c r="M143" s="232"/>
      <c r="N143" s="233"/>
      <c r="O143" s="233"/>
    </row>
    <row r="144" spans="1:15" s="234" customFormat="1">
      <c r="A144" s="404" t="str">
        <f t="shared" si="9"/>
        <v>1003001000</v>
      </c>
      <c r="B144" s="230">
        <v>100</v>
      </c>
      <c r="C144" s="193">
        <v>300</v>
      </c>
      <c r="D144" s="193">
        <v>1000</v>
      </c>
      <c r="E144" s="232"/>
      <c r="F144" s="232"/>
      <c r="G144" s="232"/>
      <c r="H144" s="232"/>
      <c r="I144" s="232"/>
      <c r="J144" s="232"/>
      <c r="K144" s="232"/>
      <c r="L144" s="232"/>
      <c r="M144" s="232"/>
      <c r="N144" s="233"/>
      <c r="O144" s="233"/>
    </row>
    <row r="145" spans="1:15" s="234" customFormat="1">
      <c r="A145" s="404" t="str">
        <f t="shared" si="9"/>
        <v>1003101000</v>
      </c>
      <c r="B145" s="230">
        <v>100</v>
      </c>
      <c r="C145" s="193">
        <v>310</v>
      </c>
      <c r="D145" s="193">
        <v>1000</v>
      </c>
      <c r="E145" s="232"/>
      <c r="F145" s="232"/>
      <c r="G145" s="232"/>
      <c r="H145" s="232"/>
      <c r="I145" s="232"/>
      <c r="J145" s="232"/>
      <c r="K145" s="232"/>
      <c r="L145" s="232"/>
      <c r="M145" s="232"/>
      <c r="N145" s="233"/>
      <c r="O145" s="233"/>
    </row>
    <row r="146" spans="1:15" s="234" customFormat="1">
      <c r="A146" s="404" t="str">
        <f t="shared" si="9"/>
        <v>1003201000</v>
      </c>
      <c r="B146" s="230">
        <v>100</v>
      </c>
      <c r="C146" s="193">
        <v>320</v>
      </c>
      <c r="D146" s="193">
        <v>1000</v>
      </c>
      <c r="E146" s="232"/>
      <c r="F146" s="232"/>
      <c r="G146" s="232"/>
      <c r="H146" s="232"/>
      <c r="I146" s="232"/>
      <c r="J146" s="232"/>
      <c r="K146" s="232"/>
      <c r="L146" s="232"/>
      <c r="M146" s="232"/>
      <c r="N146" s="233"/>
      <c r="O146" s="233"/>
    </row>
    <row r="147" spans="1:15" s="234" customFormat="1">
      <c r="A147" s="404" t="str">
        <f t="shared" si="9"/>
        <v>1003301000</v>
      </c>
      <c r="B147" s="230">
        <v>100</v>
      </c>
      <c r="C147" s="193">
        <v>330</v>
      </c>
      <c r="D147" s="193">
        <v>1000</v>
      </c>
      <c r="E147" s="232"/>
      <c r="F147" s="232"/>
      <c r="G147" s="232"/>
      <c r="H147" s="232"/>
      <c r="I147" s="232"/>
      <c r="J147" s="232"/>
      <c r="K147" s="232"/>
      <c r="L147" s="232"/>
      <c r="M147" s="232"/>
      <c r="N147" s="233"/>
      <c r="O147" s="233"/>
    </row>
    <row r="148" spans="1:15" s="234" customFormat="1">
      <c r="A148" s="404" t="str">
        <f t="shared" si="9"/>
        <v>1003401000</v>
      </c>
      <c r="B148" s="230">
        <v>100</v>
      </c>
      <c r="C148" s="193">
        <v>340</v>
      </c>
      <c r="D148" s="193">
        <v>1000</v>
      </c>
      <c r="E148" s="232"/>
      <c r="F148" s="232"/>
      <c r="G148" s="232"/>
      <c r="H148" s="232"/>
      <c r="I148" s="232"/>
      <c r="J148" s="232"/>
      <c r="K148" s="232"/>
      <c r="L148" s="232"/>
      <c r="M148" s="232"/>
      <c r="N148" s="233"/>
      <c r="O148" s="233"/>
    </row>
    <row r="149" spans="1:15" s="234" customFormat="1">
      <c r="A149" s="404" t="str">
        <f t="shared" si="9"/>
        <v>1003501000</v>
      </c>
      <c r="B149" s="230">
        <v>100</v>
      </c>
      <c r="C149" s="193">
        <v>350</v>
      </c>
      <c r="D149" s="193">
        <v>1000</v>
      </c>
      <c r="E149" s="232"/>
      <c r="F149" s="232"/>
      <c r="G149" s="232"/>
      <c r="H149" s="232"/>
      <c r="I149" s="232"/>
      <c r="J149" s="232"/>
      <c r="K149" s="232"/>
      <c r="L149" s="232"/>
      <c r="M149" s="232"/>
      <c r="N149" s="233"/>
      <c r="O149" s="233"/>
    </row>
    <row r="150" spans="1:15" s="234" customFormat="1">
      <c r="A150" s="404" t="str">
        <f t="shared" si="9"/>
        <v>100201250</v>
      </c>
      <c r="B150" s="230">
        <v>100</v>
      </c>
      <c r="C150" s="193">
        <v>20</v>
      </c>
      <c r="D150" s="193">
        <v>1250</v>
      </c>
      <c r="E150" s="191">
        <v>1</v>
      </c>
      <c r="F150" s="191">
        <v>10</v>
      </c>
      <c r="G150" s="191">
        <v>36</v>
      </c>
      <c r="H150" s="191">
        <v>44</v>
      </c>
      <c r="I150" s="191">
        <v>50</v>
      </c>
      <c r="J150" s="191">
        <v>50</v>
      </c>
      <c r="K150" s="191">
        <v>50</v>
      </c>
      <c r="L150" s="191">
        <v>50</v>
      </c>
      <c r="M150" s="232"/>
      <c r="N150" s="233"/>
      <c r="O150" s="233"/>
    </row>
    <row r="151" spans="1:15" s="234" customFormat="1">
      <c r="A151" s="404" t="str">
        <f t="shared" si="9"/>
        <v>100301250</v>
      </c>
      <c r="B151" s="230">
        <v>100</v>
      </c>
      <c r="C151" s="193">
        <v>30</v>
      </c>
      <c r="D151" s="193">
        <v>1250</v>
      </c>
      <c r="E151" s="191">
        <v>0</v>
      </c>
      <c r="F151" s="191">
        <v>5</v>
      </c>
      <c r="G151" s="191">
        <v>30</v>
      </c>
      <c r="H151" s="191">
        <v>44</v>
      </c>
      <c r="I151" s="191">
        <v>50</v>
      </c>
      <c r="J151" s="191">
        <v>50</v>
      </c>
      <c r="K151" s="191">
        <v>50</v>
      </c>
      <c r="L151" s="191">
        <v>50</v>
      </c>
      <c r="M151" s="232"/>
      <c r="N151" s="233"/>
      <c r="O151" s="233"/>
    </row>
    <row r="152" spans="1:15" s="234" customFormat="1">
      <c r="A152" s="404" t="str">
        <f t="shared" si="9"/>
        <v>100401250</v>
      </c>
      <c r="B152" s="230">
        <v>100</v>
      </c>
      <c r="C152" s="193">
        <v>40</v>
      </c>
      <c r="D152" s="193">
        <v>1250</v>
      </c>
      <c r="E152" s="191">
        <v>0</v>
      </c>
      <c r="F152" s="191">
        <v>3</v>
      </c>
      <c r="G152" s="191">
        <v>22</v>
      </c>
      <c r="H152" s="191">
        <v>44</v>
      </c>
      <c r="I152" s="191">
        <v>50</v>
      </c>
      <c r="J152" s="191">
        <v>50</v>
      </c>
      <c r="K152" s="191">
        <v>50</v>
      </c>
      <c r="L152" s="191">
        <v>47</v>
      </c>
      <c r="M152" s="232"/>
      <c r="N152" s="233"/>
      <c r="O152" s="233"/>
    </row>
    <row r="153" spans="1:15" s="234" customFormat="1">
      <c r="A153" s="404" t="str">
        <f t="shared" si="9"/>
        <v>100501250</v>
      </c>
      <c r="B153" s="230">
        <v>100</v>
      </c>
      <c r="C153" s="193">
        <v>50</v>
      </c>
      <c r="D153" s="193">
        <v>1250</v>
      </c>
      <c r="E153" s="191">
        <v>0</v>
      </c>
      <c r="F153" s="191">
        <v>2</v>
      </c>
      <c r="G153" s="191">
        <v>17</v>
      </c>
      <c r="H153" s="191">
        <v>44</v>
      </c>
      <c r="I153" s="191">
        <v>50</v>
      </c>
      <c r="J153" s="191">
        <v>50</v>
      </c>
      <c r="K153" s="191">
        <v>50</v>
      </c>
      <c r="L153" s="191">
        <v>38</v>
      </c>
      <c r="M153" s="232"/>
      <c r="N153" s="233"/>
      <c r="O153" s="233"/>
    </row>
    <row r="154" spans="1:15" s="234" customFormat="1">
      <c r="A154" s="404" t="str">
        <f t="shared" si="9"/>
        <v>100601250</v>
      </c>
      <c r="B154" s="230">
        <v>100</v>
      </c>
      <c r="C154" s="193">
        <v>60</v>
      </c>
      <c r="D154" s="193">
        <v>1250</v>
      </c>
      <c r="E154" s="191">
        <v>0</v>
      </c>
      <c r="F154" s="191">
        <v>1</v>
      </c>
      <c r="G154" s="191">
        <v>13</v>
      </c>
      <c r="H154" s="191">
        <v>42</v>
      </c>
      <c r="I154" s="191">
        <v>50</v>
      </c>
      <c r="J154" s="191">
        <v>50</v>
      </c>
      <c r="K154" s="191">
        <v>50</v>
      </c>
      <c r="L154" s="191">
        <v>32</v>
      </c>
      <c r="M154" s="232"/>
      <c r="N154" s="233"/>
      <c r="O154" s="233"/>
    </row>
    <row r="155" spans="1:15" s="234" customFormat="1">
      <c r="A155" s="404" t="str">
        <f t="shared" si="9"/>
        <v>100701250</v>
      </c>
      <c r="B155" s="230">
        <v>100</v>
      </c>
      <c r="C155" s="193">
        <v>70</v>
      </c>
      <c r="D155" s="193">
        <v>1250</v>
      </c>
      <c r="E155" s="191">
        <v>0</v>
      </c>
      <c r="F155" s="191">
        <v>0</v>
      </c>
      <c r="G155" s="191">
        <v>10</v>
      </c>
      <c r="H155" s="191">
        <v>38</v>
      </c>
      <c r="I155" s="191">
        <v>50</v>
      </c>
      <c r="J155" s="191">
        <v>50</v>
      </c>
      <c r="K155" s="191">
        <v>44</v>
      </c>
      <c r="L155" s="191">
        <v>27</v>
      </c>
      <c r="M155" s="232"/>
      <c r="N155" s="233"/>
      <c r="O155" s="233"/>
    </row>
    <row r="156" spans="1:15" s="234" customFormat="1">
      <c r="A156" s="404" t="str">
        <f t="shared" si="9"/>
        <v>100801250</v>
      </c>
      <c r="B156" s="230">
        <v>100</v>
      </c>
      <c r="C156" s="193">
        <v>80</v>
      </c>
      <c r="D156" s="193">
        <v>1250</v>
      </c>
      <c r="E156" s="191">
        <v>0</v>
      </c>
      <c r="F156" s="191">
        <v>0</v>
      </c>
      <c r="G156" s="191">
        <v>8</v>
      </c>
      <c r="H156" s="191">
        <v>33</v>
      </c>
      <c r="I156" s="191">
        <v>50</v>
      </c>
      <c r="J156" s="191">
        <v>50</v>
      </c>
      <c r="K156" s="191">
        <v>39</v>
      </c>
      <c r="L156" s="191">
        <v>24</v>
      </c>
      <c r="M156" s="232"/>
      <c r="N156" s="233"/>
      <c r="O156" s="233"/>
    </row>
    <row r="157" spans="1:15" s="234" customFormat="1">
      <c r="A157" s="404" t="str">
        <f t="shared" si="9"/>
        <v>100901250</v>
      </c>
      <c r="B157" s="230">
        <v>100</v>
      </c>
      <c r="C157" s="193">
        <v>90</v>
      </c>
      <c r="D157" s="193">
        <v>1250</v>
      </c>
      <c r="E157" s="191">
        <v>0</v>
      </c>
      <c r="F157" s="191">
        <v>0</v>
      </c>
      <c r="G157" s="191">
        <v>7</v>
      </c>
      <c r="H157" s="191">
        <v>29</v>
      </c>
      <c r="I157" s="191">
        <v>50</v>
      </c>
      <c r="J157" s="191">
        <v>50</v>
      </c>
      <c r="K157" s="191">
        <v>34</v>
      </c>
      <c r="L157" s="191">
        <v>21</v>
      </c>
      <c r="M157" s="232"/>
      <c r="N157" s="233"/>
      <c r="O157" s="233"/>
    </row>
    <row r="158" spans="1:15" s="234" customFormat="1">
      <c r="A158" s="404" t="str">
        <f t="shared" si="9"/>
        <v>1001001250</v>
      </c>
      <c r="B158" s="230">
        <v>100</v>
      </c>
      <c r="C158" s="193">
        <v>100</v>
      </c>
      <c r="D158" s="193">
        <v>1250</v>
      </c>
      <c r="E158" s="191">
        <v>0</v>
      </c>
      <c r="F158" s="191">
        <v>0</v>
      </c>
      <c r="G158" s="191">
        <v>6</v>
      </c>
      <c r="H158" s="191">
        <v>26</v>
      </c>
      <c r="I158" s="191">
        <v>48</v>
      </c>
      <c r="J158" s="191">
        <v>50</v>
      </c>
      <c r="K158" s="191">
        <v>31</v>
      </c>
      <c r="L158" s="191">
        <v>19</v>
      </c>
      <c r="M158" s="232"/>
      <c r="N158" s="233"/>
      <c r="O158" s="233"/>
    </row>
    <row r="159" spans="1:15" s="234" customFormat="1">
      <c r="A159" s="404" t="str">
        <f t="shared" si="9"/>
        <v>1001101250</v>
      </c>
      <c r="B159" s="230">
        <v>100</v>
      </c>
      <c r="C159" s="193">
        <v>110</v>
      </c>
      <c r="D159" s="193">
        <v>1250</v>
      </c>
      <c r="E159" s="191">
        <v>0</v>
      </c>
      <c r="F159" s="191">
        <v>0</v>
      </c>
      <c r="G159" s="191">
        <v>5</v>
      </c>
      <c r="H159" s="191">
        <v>23</v>
      </c>
      <c r="I159" s="191">
        <v>44</v>
      </c>
      <c r="J159" s="191">
        <v>48</v>
      </c>
      <c r="K159" s="191">
        <v>28</v>
      </c>
      <c r="L159" s="191">
        <v>17</v>
      </c>
      <c r="M159" s="232"/>
      <c r="N159" s="233"/>
      <c r="O159" s="233"/>
    </row>
    <row r="160" spans="1:15" s="234" customFormat="1">
      <c r="A160" s="404" t="str">
        <f t="shared" si="9"/>
        <v>1001201250</v>
      </c>
      <c r="B160" s="230">
        <v>100</v>
      </c>
      <c r="C160" s="193">
        <v>120</v>
      </c>
      <c r="D160" s="193">
        <v>1250</v>
      </c>
      <c r="E160" s="191">
        <v>0</v>
      </c>
      <c r="F160" s="191">
        <v>0</v>
      </c>
      <c r="G160" s="191">
        <v>4</v>
      </c>
      <c r="H160" s="191">
        <v>21</v>
      </c>
      <c r="I160" s="191">
        <v>41</v>
      </c>
      <c r="J160" s="191">
        <v>45</v>
      </c>
      <c r="K160" s="191">
        <v>26</v>
      </c>
      <c r="L160" s="191">
        <v>16</v>
      </c>
      <c r="M160" s="232"/>
      <c r="N160" s="233"/>
      <c r="O160" s="233"/>
    </row>
    <row r="161" spans="1:15" s="234" customFormat="1">
      <c r="A161" s="404" t="str">
        <f t="shared" si="9"/>
        <v>1001301250</v>
      </c>
      <c r="B161" s="230">
        <v>100</v>
      </c>
      <c r="C161" s="193">
        <v>130</v>
      </c>
      <c r="D161" s="193">
        <v>1250</v>
      </c>
      <c r="E161" s="191">
        <v>0</v>
      </c>
      <c r="F161" s="191">
        <v>0</v>
      </c>
      <c r="G161" s="191">
        <v>3</v>
      </c>
      <c r="H161" s="191">
        <v>19</v>
      </c>
      <c r="I161" s="191">
        <v>37</v>
      </c>
      <c r="J161" s="191">
        <v>41</v>
      </c>
      <c r="K161" s="191">
        <v>24</v>
      </c>
      <c r="L161" s="191">
        <v>15</v>
      </c>
      <c r="M161" s="232"/>
      <c r="N161" s="233"/>
      <c r="O161" s="233"/>
    </row>
    <row r="162" spans="1:15" s="234" customFormat="1">
      <c r="A162" s="404" t="str">
        <f t="shared" si="9"/>
        <v>1001401250</v>
      </c>
      <c r="B162" s="230">
        <v>100</v>
      </c>
      <c r="C162" s="193">
        <v>140</v>
      </c>
      <c r="D162" s="193">
        <v>1250</v>
      </c>
      <c r="E162" s="191">
        <v>0</v>
      </c>
      <c r="F162" s="191">
        <v>0</v>
      </c>
      <c r="G162" s="191">
        <v>3</v>
      </c>
      <c r="H162" s="191">
        <v>17</v>
      </c>
      <c r="I162" s="191">
        <v>35</v>
      </c>
      <c r="J162" s="191">
        <v>38</v>
      </c>
      <c r="K162" s="191">
        <v>22</v>
      </c>
      <c r="L162" s="191">
        <v>14</v>
      </c>
      <c r="M162" s="232"/>
      <c r="N162" s="233"/>
      <c r="O162" s="233"/>
    </row>
    <row r="163" spans="1:15" s="234" customFormat="1">
      <c r="A163" s="404" t="str">
        <f t="shared" si="9"/>
        <v>1001501250</v>
      </c>
      <c r="B163" s="230">
        <v>100</v>
      </c>
      <c r="C163" s="193">
        <v>150</v>
      </c>
      <c r="D163" s="193">
        <v>1250</v>
      </c>
      <c r="E163" s="191">
        <v>0</v>
      </c>
      <c r="F163" s="191">
        <v>0</v>
      </c>
      <c r="G163" s="191">
        <v>2</v>
      </c>
      <c r="H163" s="191">
        <v>15</v>
      </c>
      <c r="I163" s="191">
        <v>32</v>
      </c>
      <c r="J163" s="191">
        <v>36</v>
      </c>
      <c r="K163" s="191">
        <v>21</v>
      </c>
      <c r="L163" s="191">
        <v>13</v>
      </c>
      <c r="M163" s="232"/>
      <c r="N163" s="233"/>
      <c r="O163" s="233"/>
    </row>
    <row r="164" spans="1:15" s="234" customFormat="1">
      <c r="A164" s="404" t="str">
        <f t="shared" si="9"/>
        <v>1001601250</v>
      </c>
      <c r="B164" s="230">
        <v>100</v>
      </c>
      <c r="C164" s="193">
        <v>160</v>
      </c>
      <c r="D164" s="193">
        <v>1250</v>
      </c>
      <c r="E164" s="191">
        <v>0</v>
      </c>
      <c r="F164" s="191">
        <v>0</v>
      </c>
      <c r="G164" s="191">
        <v>2</v>
      </c>
      <c r="H164" s="191">
        <v>14</v>
      </c>
      <c r="I164" s="191">
        <v>30</v>
      </c>
      <c r="J164" s="191">
        <v>33</v>
      </c>
      <c r="K164" s="191">
        <v>19</v>
      </c>
      <c r="L164" s="191">
        <v>12</v>
      </c>
      <c r="M164" s="232"/>
      <c r="N164" s="233"/>
      <c r="O164" s="233"/>
    </row>
    <row r="165" spans="1:15" s="234" customFormat="1">
      <c r="A165" s="404" t="str">
        <f t="shared" si="9"/>
        <v>1001701250</v>
      </c>
      <c r="B165" s="230">
        <v>100</v>
      </c>
      <c r="C165" s="193">
        <v>170</v>
      </c>
      <c r="D165" s="193">
        <v>1250</v>
      </c>
      <c r="E165" s="232"/>
      <c r="F165" s="232"/>
      <c r="G165" s="232"/>
      <c r="H165" s="232"/>
      <c r="I165" s="232"/>
      <c r="J165" s="232"/>
      <c r="K165" s="232"/>
      <c r="L165" s="232"/>
      <c r="M165" s="232"/>
      <c r="N165" s="233"/>
      <c r="O165" s="233"/>
    </row>
    <row r="166" spans="1:15" s="234" customFormat="1">
      <c r="A166" s="404" t="str">
        <f t="shared" si="9"/>
        <v>1001801250</v>
      </c>
      <c r="B166" s="230">
        <v>100</v>
      </c>
      <c r="C166" s="193">
        <v>180</v>
      </c>
      <c r="D166" s="193">
        <v>1250</v>
      </c>
      <c r="E166" s="232"/>
      <c r="F166" s="232"/>
      <c r="G166" s="232"/>
      <c r="H166" s="232"/>
      <c r="I166" s="232"/>
      <c r="J166" s="232"/>
      <c r="K166" s="232"/>
      <c r="L166" s="232"/>
      <c r="M166" s="232"/>
      <c r="N166" s="233"/>
      <c r="O166" s="233"/>
    </row>
    <row r="167" spans="1:15" s="234" customFormat="1">
      <c r="A167" s="404" t="str">
        <f t="shared" si="9"/>
        <v>1001901250</v>
      </c>
      <c r="B167" s="230">
        <v>100</v>
      </c>
      <c r="C167" s="193">
        <v>190</v>
      </c>
      <c r="D167" s="193">
        <v>1250</v>
      </c>
      <c r="E167" s="232"/>
      <c r="F167" s="232"/>
      <c r="G167" s="232"/>
      <c r="H167" s="232"/>
      <c r="I167" s="232"/>
      <c r="J167" s="232"/>
      <c r="K167" s="232"/>
      <c r="L167" s="232"/>
      <c r="M167" s="232"/>
      <c r="N167" s="233"/>
      <c r="O167" s="233"/>
    </row>
    <row r="168" spans="1:15" s="234" customFormat="1">
      <c r="A168" s="404" t="str">
        <f t="shared" si="9"/>
        <v>1002001250</v>
      </c>
      <c r="B168" s="230">
        <v>100</v>
      </c>
      <c r="C168" s="193">
        <v>200</v>
      </c>
      <c r="D168" s="193">
        <v>1250</v>
      </c>
      <c r="E168" s="232"/>
      <c r="F168" s="232"/>
      <c r="G168" s="232"/>
      <c r="H168" s="232"/>
      <c r="I168" s="232"/>
      <c r="J168" s="232"/>
      <c r="K168" s="232"/>
      <c r="L168" s="232"/>
      <c r="M168" s="232"/>
      <c r="N168" s="233"/>
      <c r="O168" s="233"/>
    </row>
    <row r="169" spans="1:15" s="234" customFormat="1">
      <c r="A169" s="404" t="str">
        <f t="shared" si="9"/>
        <v>1002101250</v>
      </c>
      <c r="B169" s="230">
        <v>100</v>
      </c>
      <c r="C169" s="193">
        <v>210</v>
      </c>
      <c r="D169" s="193">
        <v>1250</v>
      </c>
      <c r="E169" s="232"/>
      <c r="F169" s="232"/>
      <c r="G169" s="232"/>
      <c r="H169" s="232"/>
      <c r="I169" s="232"/>
      <c r="J169" s="232"/>
      <c r="K169" s="232"/>
      <c r="L169" s="232"/>
      <c r="M169" s="232"/>
      <c r="N169" s="233"/>
      <c r="O169" s="233"/>
    </row>
    <row r="170" spans="1:15" s="234" customFormat="1">
      <c r="A170" s="404" t="str">
        <f t="shared" si="9"/>
        <v>1002201250</v>
      </c>
      <c r="B170" s="230">
        <v>100</v>
      </c>
      <c r="C170" s="193">
        <v>220</v>
      </c>
      <c r="D170" s="193">
        <v>1250</v>
      </c>
      <c r="E170" s="232"/>
      <c r="F170" s="232"/>
      <c r="G170" s="232"/>
      <c r="H170" s="232"/>
      <c r="I170" s="232"/>
      <c r="J170" s="232"/>
      <c r="K170" s="232"/>
      <c r="L170" s="232"/>
      <c r="M170" s="232"/>
      <c r="N170" s="233"/>
      <c r="O170" s="233"/>
    </row>
    <row r="171" spans="1:15" s="234" customFormat="1">
      <c r="A171" s="404" t="str">
        <f t="shared" si="9"/>
        <v>1002301250</v>
      </c>
      <c r="B171" s="230">
        <v>100</v>
      </c>
      <c r="C171" s="193">
        <v>230</v>
      </c>
      <c r="D171" s="193">
        <v>1250</v>
      </c>
      <c r="E171" s="232"/>
      <c r="F171" s="232"/>
      <c r="G171" s="232"/>
      <c r="H171" s="232"/>
      <c r="I171" s="232"/>
      <c r="J171" s="232"/>
      <c r="K171" s="232"/>
      <c r="L171" s="232"/>
      <c r="M171" s="232"/>
      <c r="N171" s="233"/>
      <c r="O171" s="233"/>
    </row>
    <row r="172" spans="1:15" s="234" customFormat="1">
      <c r="A172" s="404" t="str">
        <f t="shared" si="9"/>
        <v>1002401250</v>
      </c>
      <c r="B172" s="230">
        <v>100</v>
      </c>
      <c r="C172" s="193">
        <v>240</v>
      </c>
      <c r="D172" s="193">
        <v>1250</v>
      </c>
      <c r="E172" s="232"/>
      <c r="F172" s="232"/>
      <c r="G172" s="232"/>
      <c r="H172" s="232"/>
      <c r="I172" s="232"/>
      <c r="J172" s="232"/>
      <c r="K172" s="232"/>
      <c r="L172" s="232"/>
      <c r="M172" s="232"/>
      <c r="N172" s="233"/>
      <c r="O172" s="233"/>
    </row>
    <row r="173" spans="1:15" s="234" customFormat="1">
      <c r="A173" s="404" t="str">
        <f t="shared" si="9"/>
        <v>1002501250</v>
      </c>
      <c r="B173" s="230">
        <v>100</v>
      </c>
      <c r="C173" s="193">
        <v>250</v>
      </c>
      <c r="D173" s="193">
        <v>1250</v>
      </c>
      <c r="E173" s="232"/>
      <c r="F173" s="232"/>
      <c r="G173" s="232"/>
      <c r="H173" s="232"/>
      <c r="I173" s="232"/>
      <c r="J173" s="232"/>
      <c r="K173" s="232"/>
      <c r="L173" s="232"/>
      <c r="M173" s="232"/>
      <c r="N173" s="233"/>
      <c r="O173" s="233"/>
    </row>
    <row r="174" spans="1:15" s="234" customFormat="1">
      <c r="A174" s="404" t="str">
        <f t="shared" si="9"/>
        <v>1002601250</v>
      </c>
      <c r="B174" s="230">
        <v>100</v>
      </c>
      <c r="C174" s="193">
        <v>260</v>
      </c>
      <c r="D174" s="193">
        <v>1250</v>
      </c>
      <c r="E174" s="232"/>
      <c r="F174" s="232"/>
      <c r="G174" s="232"/>
      <c r="H174" s="232"/>
      <c r="I174" s="232"/>
      <c r="J174" s="232"/>
      <c r="K174" s="232"/>
      <c r="L174" s="232"/>
      <c r="M174" s="232"/>
      <c r="N174" s="233"/>
      <c r="O174" s="233"/>
    </row>
    <row r="175" spans="1:15" s="234" customFormat="1">
      <c r="A175" s="404" t="str">
        <f t="shared" si="9"/>
        <v>1002701250</v>
      </c>
      <c r="B175" s="230">
        <v>100</v>
      </c>
      <c r="C175" s="193">
        <v>270</v>
      </c>
      <c r="D175" s="193">
        <v>1250</v>
      </c>
      <c r="E175" s="232"/>
      <c r="F175" s="232"/>
      <c r="G175" s="232"/>
      <c r="H175" s="232"/>
      <c r="I175" s="232"/>
      <c r="J175" s="232"/>
      <c r="K175" s="232"/>
      <c r="L175" s="232"/>
      <c r="M175" s="232"/>
      <c r="N175" s="233"/>
      <c r="O175" s="233"/>
    </row>
    <row r="176" spans="1:15" s="234" customFormat="1">
      <c r="A176" s="404" t="str">
        <f t="shared" si="9"/>
        <v>1002801250</v>
      </c>
      <c r="B176" s="230">
        <v>100</v>
      </c>
      <c r="C176" s="193">
        <v>280</v>
      </c>
      <c r="D176" s="193">
        <v>1250</v>
      </c>
      <c r="E176" s="232"/>
      <c r="F176" s="232"/>
      <c r="G176" s="232"/>
      <c r="H176" s="232"/>
      <c r="I176" s="232"/>
      <c r="J176" s="232"/>
      <c r="K176" s="232"/>
      <c r="L176" s="232"/>
      <c r="M176" s="232"/>
      <c r="N176" s="233"/>
      <c r="O176" s="233"/>
    </row>
    <row r="177" spans="1:15" s="234" customFormat="1">
      <c r="A177" s="404" t="str">
        <f t="shared" ref="A177:A240" si="10">B177&amp;C177&amp;D177</f>
        <v>1002901250</v>
      </c>
      <c r="B177" s="230">
        <v>100</v>
      </c>
      <c r="C177" s="193">
        <v>290</v>
      </c>
      <c r="D177" s="193">
        <v>1250</v>
      </c>
      <c r="E177" s="232"/>
      <c r="F177" s="232"/>
      <c r="G177" s="232"/>
      <c r="H177" s="232"/>
      <c r="I177" s="232"/>
      <c r="J177" s="232"/>
      <c r="K177" s="232"/>
      <c r="L177" s="232"/>
      <c r="M177" s="232"/>
      <c r="N177" s="233"/>
      <c r="O177" s="233"/>
    </row>
    <row r="178" spans="1:15" s="234" customFormat="1">
      <c r="A178" s="404" t="str">
        <f t="shared" si="10"/>
        <v>1003001250</v>
      </c>
      <c r="B178" s="230">
        <v>100</v>
      </c>
      <c r="C178" s="193">
        <v>300</v>
      </c>
      <c r="D178" s="193">
        <v>1250</v>
      </c>
      <c r="E178" s="232"/>
      <c r="F178" s="232"/>
      <c r="G178" s="232"/>
      <c r="H178" s="232"/>
      <c r="I178" s="232"/>
      <c r="J178" s="232"/>
      <c r="K178" s="232"/>
      <c r="L178" s="232"/>
      <c r="M178" s="232"/>
      <c r="N178" s="233"/>
      <c r="O178" s="233"/>
    </row>
    <row r="179" spans="1:15" s="234" customFormat="1">
      <c r="A179" s="404" t="str">
        <f t="shared" si="10"/>
        <v>1003101250</v>
      </c>
      <c r="B179" s="230">
        <v>100</v>
      </c>
      <c r="C179" s="193">
        <v>310</v>
      </c>
      <c r="D179" s="193">
        <v>1250</v>
      </c>
      <c r="E179" s="232"/>
      <c r="F179" s="232"/>
      <c r="G179" s="232"/>
      <c r="H179" s="232"/>
      <c r="I179" s="232"/>
      <c r="J179" s="232"/>
      <c r="K179" s="232"/>
      <c r="L179" s="232"/>
      <c r="M179" s="232"/>
      <c r="N179" s="233"/>
      <c r="O179" s="233"/>
    </row>
    <row r="180" spans="1:15" s="234" customFormat="1">
      <c r="A180" s="404" t="str">
        <f t="shared" si="10"/>
        <v>1003201250</v>
      </c>
      <c r="B180" s="230">
        <v>100</v>
      </c>
      <c r="C180" s="193">
        <v>320</v>
      </c>
      <c r="D180" s="193">
        <v>1250</v>
      </c>
      <c r="E180" s="232"/>
      <c r="F180" s="232"/>
      <c r="G180" s="232"/>
      <c r="H180" s="232"/>
      <c r="I180" s="232"/>
      <c r="J180" s="232"/>
      <c r="K180" s="232"/>
      <c r="L180" s="232"/>
      <c r="M180" s="232"/>
      <c r="N180" s="233"/>
      <c r="O180" s="233"/>
    </row>
    <row r="181" spans="1:15" s="234" customFormat="1">
      <c r="A181" s="404" t="str">
        <f t="shared" si="10"/>
        <v>1003301250</v>
      </c>
      <c r="B181" s="230">
        <v>100</v>
      </c>
      <c r="C181" s="193">
        <v>330</v>
      </c>
      <c r="D181" s="193">
        <v>1250</v>
      </c>
      <c r="E181" s="232"/>
      <c r="F181" s="232"/>
      <c r="G181" s="232"/>
      <c r="H181" s="232"/>
      <c r="I181" s="232"/>
      <c r="J181" s="232"/>
      <c r="K181" s="232"/>
      <c r="L181" s="232"/>
      <c r="M181" s="232"/>
      <c r="N181" s="233"/>
      <c r="O181" s="233"/>
    </row>
    <row r="182" spans="1:15" s="234" customFormat="1">
      <c r="A182" s="404" t="str">
        <f t="shared" si="10"/>
        <v>1003401250</v>
      </c>
      <c r="B182" s="230">
        <v>100</v>
      </c>
      <c r="C182" s="193">
        <v>340</v>
      </c>
      <c r="D182" s="193">
        <v>1250</v>
      </c>
      <c r="E182" s="232"/>
      <c r="F182" s="232"/>
      <c r="G182" s="232"/>
      <c r="H182" s="232"/>
      <c r="I182" s="232"/>
      <c r="J182" s="232"/>
      <c r="K182" s="232"/>
      <c r="L182" s="232"/>
      <c r="M182" s="232"/>
      <c r="N182" s="233"/>
      <c r="O182" s="233"/>
    </row>
    <row r="183" spans="1:15" s="234" customFormat="1">
      <c r="A183" s="404" t="str">
        <f t="shared" si="10"/>
        <v>1003501250</v>
      </c>
      <c r="B183" s="230">
        <v>100</v>
      </c>
      <c r="C183" s="193">
        <v>350</v>
      </c>
      <c r="D183" s="193">
        <v>1250</v>
      </c>
      <c r="E183" s="232"/>
      <c r="F183" s="232"/>
      <c r="G183" s="232"/>
      <c r="H183" s="232"/>
      <c r="I183" s="232"/>
      <c r="J183" s="232"/>
      <c r="K183" s="232"/>
      <c r="L183" s="232"/>
      <c r="M183" s="232"/>
      <c r="N183" s="233"/>
      <c r="O183" s="233"/>
    </row>
    <row r="184" spans="1:15" s="234" customFormat="1">
      <c r="A184" s="404" t="str">
        <f t="shared" si="10"/>
        <v>100201500</v>
      </c>
      <c r="B184" s="230">
        <v>100</v>
      </c>
      <c r="C184" s="193">
        <v>20</v>
      </c>
      <c r="D184" s="193">
        <v>1500</v>
      </c>
      <c r="E184" s="191">
        <v>1</v>
      </c>
      <c r="F184" s="191">
        <v>12</v>
      </c>
      <c r="G184" s="191">
        <v>36</v>
      </c>
      <c r="H184" s="191">
        <v>44</v>
      </c>
      <c r="I184" s="191">
        <v>50</v>
      </c>
      <c r="J184" s="191">
        <v>50</v>
      </c>
      <c r="K184" s="191">
        <v>50</v>
      </c>
      <c r="L184" s="191">
        <v>50</v>
      </c>
      <c r="M184" s="232"/>
      <c r="N184" s="233"/>
      <c r="O184" s="233"/>
    </row>
    <row r="185" spans="1:15" s="234" customFormat="1">
      <c r="A185" s="404" t="str">
        <f t="shared" si="10"/>
        <v>100301500</v>
      </c>
      <c r="B185" s="230">
        <v>100</v>
      </c>
      <c r="C185" s="193">
        <v>30</v>
      </c>
      <c r="D185" s="193">
        <v>1500</v>
      </c>
      <c r="E185" s="191">
        <v>0</v>
      </c>
      <c r="F185" s="191">
        <v>7</v>
      </c>
      <c r="G185" s="191">
        <v>34</v>
      </c>
      <c r="H185" s="191">
        <v>44</v>
      </c>
      <c r="I185" s="191">
        <v>50</v>
      </c>
      <c r="J185" s="191">
        <v>50</v>
      </c>
      <c r="K185" s="191">
        <v>50</v>
      </c>
      <c r="L185" s="191">
        <v>50</v>
      </c>
      <c r="M185" s="232"/>
      <c r="N185" s="233"/>
      <c r="O185" s="233"/>
    </row>
    <row r="186" spans="1:15" s="234" customFormat="1">
      <c r="A186" s="404" t="str">
        <f t="shared" si="10"/>
        <v>100401500</v>
      </c>
      <c r="B186" s="230">
        <v>100</v>
      </c>
      <c r="C186" s="193">
        <v>40</v>
      </c>
      <c r="D186" s="193">
        <v>1500</v>
      </c>
      <c r="E186" s="191">
        <v>0</v>
      </c>
      <c r="F186" s="191">
        <v>4</v>
      </c>
      <c r="G186" s="191">
        <v>27</v>
      </c>
      <c r="H186" s="191">
        <v>44</v>
      </c>
      <c r="I186" s="191">
        <v>50</v>
      </c>
      <c r="J186" s="191">
        <v>50</v>
      </c>
      <c r="K186" s="191">
        <v>50</v>
      </c>
      <c r="L186" s="191">
        <v>50</v>
      </c>
      <c r="M186" s="232"/>
      <c r="N186" s="233"/>
      <c r="O186" s="233"/>
    </row>
    <row r="187" spans="1:15" s="234" customFormat="1">
      <c r="A187" s="404" t="str">
        <f t="shared" si="10"/>
        <v>100501500</v>
      </c>
      <c r="B187" s="230">
        <v>100</v>
      </c>
      <c r="C187" s="193">
        <v>50</v>
      </c>
      <c r="D187" s="193">
        <v>1500</v>
      </c>
      <c r="E187" s="191">
        <v>0</v>
      </c>
      <c r="F187" s="191">
        <v>3</v>
      </c>
      <c r="G187" s="191">
        <v>21</v>
      </c>
      <c r="H187" s="191">
        <v>44</v>
      </c>
      <c r="I187" s="191">
        <v>50</v>
      </c>
      <c r="J187" s="191">
        <v>50</v>
      </c>
      <c r="K187" s="191">
        <v>50</v>
      </c>
      <c r="L187" s="191">
        <v>46</v>
      </c>
      <c r="M187" s="232"/>
      <c r="N187" s="233"/>
      <c r="O187" s="233"/>
    </row>
    <row r="188" spans="1:15" s="234" customFormat="1">
      <c r="A188" s="404" t="str">
        <f t="shared" si="10"/>
        <v>100601500</v>
      </c>
      <c r="B188" s="230">
        <v>100</v>
      </c>
      <c r="C188" s="193">
        <v>60</v>
      </c>
      <c r="D188" s="193">
        <v>1500</v>
      </c>
      <c r="E188" s="191">
        <v>0</v>
      </c>
      <c r="F188" s="191">
        <v>2</v>
      </c>
      <c r="G188" s="191">
        <v>17</v>
      </c>
      <c r="H188" s="191">
        <v>44</v>
      </c>
      <c r="I188" s="191">
        <v>50</v>
      </c>
      <c r="J188" s="191">
        <v>50</v>
      </c>
      <c r="K188" s="191">
        <v>50</v>
      </c>
      <c r="L188" s="191">
        <v>38</v>
      </c>
      <c r="M188" s="232"/>
      <c r="N188" s="233"/>
      <c r="O188" s="233"/>
    </row>
    <row r="189" spans="1:15" s="234" customFormat="1">
      <c r="A189" s="404" t="str">
        <f t="shared" si="10"/>
        <v>100701500</v>
      </c>
      <c r="B189" s="230">
        <v>100</v>
      </c>
      <c r="C189" s="193">
        <v>70</v>
      </c>
      <c r="D189" s="193">
        <v>1500</v>
      </c>
      <c r="E189" s="191">
        <v>0</v>
      </c>
      <c r="F189" s="191">
        <v>1</v>
      </c>
      <c r="G189" s="191">
        <v>13</v>
      </c>
      <c r="H189" s="191">
        <v>43</v>
      </c>
      <c r="I189" s="191">
        <v>50</v>
      </c>
      <c r="J189" s="191">
        <v>50</v>
      </c>
      <c r="K189" s="191">
        <v>50</v>
      </c>
      <c r="L189" s="191">
        <v>33</v>
      </c>
      <c r="M189" s="232"/>
      <c r="N189" s="233"/>
      <c r="O189" s="233"/>
    </row>
    <row r="190" spans="1:15" s="234" customFormat="1">
      <c r="A190" s="404" t="str">
        <f t="shared" si="10"/>
        <v>100801500</v>
      </c>
      <c r="B190" s="230">
        <v>100</v>
      </c>
      <c r="C190" s="193">
        <v>80</v>
      </c>
      <c r="D190" s="193">
        <v>1500</v>
      </c>
      <c r="E190" s="191">
        <v>0</v>
      </c>
      <c r="F190" s="191">
        <v>0</v>
      </c>
      <c r="G190" s="191">
        <v>11</v>
      </c>
      <c r="H190" s="191">
        <v>40</v>
      </c>
      <c r="I190" s="191">
        <v>50</v>
      </c>
      <c r="J190" s="191">
        <v>50</v>
      </c>
      <c r="K190" s="191">
        <v>46</v>
      </c>
      <c r="L190" s="191">
        <v>29</v>
      </c>
      <c r="M190" s="232"/>
      <c r="N190" s="233"/>
      <c r="O190" s="233"/>
    </row>
    <row r="191" spans="1:15" s="234" customFormat="1">
      <c r="A191" s="404" t="str">
        <f t="shared" si="10"/>
        <v>100901500</v>
      </c>
      <c r="B191" s="230">
        <v>100</v>
      </c>
      <c r="C191" s="193">
        <v>90</v>
      </c>
      <c r="D191" s="193">
        <v>1500</v>
      </c>
      <c r="E191" s="191">
        <v>0</v>
      </c>
      <c r="F191" s="191">
        <v>0</v>
      </c>
      <c r="G191" s="191">
        <v>9</v>
      </c>
      <c r="H191" s="191">
        <v>36</v>
      </c>
      <c r="I191" s="191">
        <v>50</v>
      </c>
      <c r="J191" s="191">
        <v>50</v>
      </c>
      <c r="K191" s="191">
        <v>41</v>
      </c>
      <c r="L191" s="191">
        <v>26</v>
      </c>
      <c r="M191" s="232"/>
      <c r="N191" s="233"/>
      <c r="O191" s="233"/>
    </row>
    <row r="192" spans="1:15" s="234" customFormat="1">
      <c r="A192" s="404" t="str">
        <f t="shared" si="10"/>
        <v>1001001500</v>
      </c>
      <c r="B192" s="230">
        <v>100</v>
      </c>
      <c r="C192" s="193">
        <v>100</v>
      </c>
      <c r="D192" s="193">
        <v>1500</v>
      </c>
      <c r="E192" s="191">
        <v>0</v>
      </c>
      <c r="F192" s="191">
        <v>0</v>
      </c>
      <c r="G192" s="191">
        <v>8</v>
      </c>
      <c r="H192" s="191">
        <v>32</v>
      </c>
      <c r="I192" s="191">
        <v>50</v>
      </c>
      <c r="J192" s="191">
        <v>50</v>
      </c>
      <c r="K192" s="191">
        <v>37</v>
      </c>
      <c r="L192" s="191">
        <v>23</v>
      </c>
      <c r="M192" s="232"/>
      <c r="N192" s="233"/>
      <c r="O192" s="233"/>
    </row>
    <row r="193" spans="1:15" s="234" customFormat="1">
      <c r="A193" s="404" t="str">
        <f t="shared" si="10"/>
        <v>1001101500</v>
      </c>
      <c r="B193" s="230">
        <v>100</v>
      </c>
      <c r="C193" s="193">
        <v>110</v>
      </c>
      <c r="D193" s="193">
        <v>1500</v>
      </c>
      <c r="E193" s="191">
        <v>0</v>
      </c>
      <c r="F193" s="191">
        <v>0</v>
      </c>
      <c r="G193" s="191">
        <v>7</v>
      </c>
      <c r="H193" s="191">
        <v>29</v>
      </c>
      <c r="I193" s="191">
        <v>50</v>
      </c>
      <c r="J193" s="191">
        <v>50</v>
      </c>
      <c r="K193" s="191">
        <v>34</v>
      </c>
      <c r="L193" s="191">
        <v>21</v>
      </c>
      <c r="M193" s="232"/>
      <c r="N193" s="233"/>
      <c r="O193" s="233"/>
    </row>
    <row r="194" spans="1:15" s="234" customFormat="1">
      <c r="A194" s="404" t="str">
        <f t="shared" si="10"/>
        <v>1001201500</v>
      </c>
      <c r="B194" s="230">
        <v>100</v>
      </c>
      <c r="C194" s="193">
        <v>120</v>
      </c>
      <c r="D194" s="193">
        <v>1500</v>
      </c>
      <c r="E194" s="191">
        <v>0</v>
      </c>
      <c r="F194" s="191">
        <v>0</v>
      </c>
      <c r="G194" s="191">
        <v>6</v>
      </c>
      <c r="H194" s="191">
        <v>26</v>
      </c>
      <c r="I194" s="191">
        <v>48</v>
      </c>
      <c r="J194" s="191">
        <v>50</v>
      </c>
      <c r="K194" s="191">
        <v>31</v>
      </c>
      <c r="L194" s="191">
        <v>19</v>
      </c>
      <c r="M194" s="232"/>
      <c r="N194" s="233"/>
      <c r="O194" s="233"/>
    </row>
    <row r="195" spans="1:15" s="234" customFormat="1">
      <c r="A195" s="404" t="str">
        <f t="shared" si="10"/>
        <v>1001301500</v>
      </c>
      <c r="B195" s="230">
        <v>100</v>
      </c>
      <c r="C195" s="193">
        <v>130</v>
      </c>
      <c r="D195" s="193">
        <v>1500</v>
      </c>
      <c r="E195" s="191">
        <v>0</v>
      </c>
      <c r="F195" s="191">
        <v>0</v>
      </c>
      <c r="G195" s="191">
        <v>5</v>
      </c>
      <c r="H195" s="191">
        <v>23</v>
      </c>
      <c r="I195" s="191">
        <v>45</v>
      </c>
      <c r="J195" s="191">
        <v>49</v>
      </c>
      <c r="K195" s="191">
        <v>29</v>
      </c>
      <c r="L195" s="191">
        <v>18</v>
      </c>
      <c r="M195" s="232"/>
      <c r="N195" s="233"/>
      <c r="O195" s="233"/>
    </row>
    <row r="196" spans="1:15" s="234" customFormat="1">
      <c r="A196" s="404" t="str">
        <f t="shared" si="10"/>
        <v>1001401500</v>
      </c>
      <c r="B196" s="230">
        <v>100</v>
      </c>
      <c r="C196" s="193">
        <v>140</v>
      </c>
      <c r="D196" s="193">
        <v>1500</v>
      </c>
      <c r="E196" s="191">
        <v>0</v>
      </c>
      <c r="F196" s="191">
        <v>0</v>
      </c>
      <c r="G196" s="191">
        <v>4</v>
      </c>
      <c r="H196" s="191">
        <v>21</v>
      </c>
      <c r="I196" s="191">
        <v>42</v>
      </c>
      <c r="J196" s="191">
        <v>46</v>
      </c>
      <c r="K196" s="191">
        <v>27</v>
      </c>
      <c r="L196" s="191">
        <v>16</v>
      </c>
      <c r="M196" s="232"/>
      <c r="N196" s="233"/>
      <c r="O196" s="233"/>
    </row>
    <row r="197" spans="1:15" s="234" customFormat="1">
      <c r="A197" s="404" t="str">
        <f t="shared" si="10"/>
        <v>1001501500</v>
      </c>
      <c r="B197" s="230">
        <v>100</v>
      </c>
      <c r="C197" s="193">
        <v>150</v>
      </c>
      <c r="D197" s="193">
        <v>1500</v>
      </c>
      <c r="E197" s="191">
        <v>0</v>
      </c>
      <c r="F197" s="191">
        <v>0</v>
      </c>
      <c r="G197" s="191">
        <v>4</v>
      </c>
      <c r="H197" s="191">
        <v>20</v>
      </c>
      <c r="I197" s="191">
        <v>39</v>
      </c>
      <c r="J197" s="191">
        <v>43</v>
      </c>
      <c r="K197" s="191">
        <v>25</v>
      </c>
      <c r="L197" s="191">
        <v>15</v>
      </c>
      <c r="M197" s="232"/>
      <c r="N197" s="233"/>
      <c r="O197" s="233"/>
    </row>
    <row r="198" spans="1:15" s="234" customFormat="1">
      <c r="A198" s="404" t="str">
        <f t="shared" si="10"/>
        <v>1001601500</v>
      </c>
      <c r="B198" s="230">
        <v>100</v>
      </c>
      <c r="C198" s="193">
        <v>160</v>
      </c>
      <c r="D198" s="193">
        <v>1500</v>
      </c>
      <c r="E198" s="191">
        <v>0</v>
      </c>
      <c r="F198" s="191">
        <v>0</v>
      </c>
      <c r="G198" s="191">
        <v>3</v>
      </c>
      <c r="H198" s="191">
        <v>18</v>
      </c>
      <c r="I198" s="191">
        <v>36</v>
      </c>
      <c r="J198" s="191">
        <v>40</v>
      </c>
      <c r="K198" s="191">
        <v>23</v>
      </c>
      <c r="L198" s="191">
        <v>14</v>
      </c>
      <c r="M198" s="232"/>
      <c r="N198" s="233"/>
      <c r="O198" s="233"/>
    </row>
    <row r="199" spans="1:15" s="234" customFormat="1">
      <c r="A199" s="404" t="str">
        <f t="shared" si="10"/>
        <v>1001701500</v>
      </c>
      <c r="B199" s="230">
        <v>100</v>
      </c>
      <c r="C199" s="193">
        <v>170</v>
      </c>
      <c r="D199" s="193">
        <v>1500</v>
      </c>
      <c r="E199" s="232"/>
      <c r="F199" s="232"/>
      <c r="G199" s="232"/>
      <c r="H199" s="232"/>
      <c r="I199" s="232"/>
      <c r="J199" s="232"/>
      <c r="K199" s="232"/>
      <c r="L199" s="232"/>
      <c r="M199" s="232"/>
      <c r="N199" s="233"/>
      <c r="O199" s="233"/>
    </row>
    <row r="200" spans="1:15" s="234" customFormat="1">
      <c r="A200" s="404" t="str">
        <f t="shared" si="10"/>
        <v>1001801500</v>
      </c>
      <c r="B200" s="230">
        <v>100</v>
      </c>
      <c r="C200" s="193">
        <v>180</v>
      </c>
      <c r="D200" s="193">
        <v>1500</v>
      </c>
      <c r="E200" s="232"/>
      <c r="F200" s="232"/>
      <c r="G200" s="232"/>
      <c r="H200" s="232"/>
      <c r="I200" s="232"/>
      <c r="J200" s="232"/>
      <c r="K200" s="232"/>
      <c r="L200" s="232"/>
      <c r="M200" s="232"/>
      <c r="N200" s="233"/>
      <c r="O200" s="233"/>
    </row>
    <row r="201" spans="1:15" s="234" customFormat="1">
      <c r="A201" s="404" t="str">
        <f t="shared" si="10"/>
        <v>1001901500</v>
      </c>
      <c r="B201" s="230">
        <v>100</v>
      </c>
      <c r="C201" s="193">
        <v>190</v>
      </c>
      <c r="D201" s="193">
        <v>1500</v>
      </c>
      <c r="E201" s="232"/>
      <c r="F201" s="232"/>
      <c r="G201" s="232"/>
      <c r="H201" s="232"/>
      <c r="I201" s="232"/>
      <c r="J201" s="232"/>
      <c r="K201" s="232"/>
      <c r="L201" s="232"/>
      <c r="M201" s="232"/>
      <c r="N201" s="233"/>
      <c r="O201" s="233"/>
    </row>
    <row r="202" spans="1:15" s="234" customFormat="1">
      <c r="A202" s="404" t="str">
        <f t="shared" si="10"/>
        <v>1002001500</v>
      </c>
      <c r="B202" s="230">
        <v>100</v>
      </c>
      <c r="C202" s="193">
        <v>200</v>
      </c>
      <c r="D202" s="193">
        <v>1500</v>
      </c>
      <c r="E202" s="232"/>
      <c r="F202" s="232"/>
      <c r="G202" s="232"/>
      <c r="H202" s="232"/>
      <c r="I202" s="232"/>
      <c r="J202" s="232"/>
      <c r="K202" s="232"/>
      <c r="L202" s="232"/>
      <c r="M202" s="232"/>
      <c r="N202" s="233"/>
      <c r="O202" s="233"/>
    </row>
    <row r="203" spans="1:15" s="234" customFormat="1">
      <c r="A203" s="404" t="str">
        <f t="shared" si="10"/>
        <v>1002101500</v>
      </c>
      <c r="B203" s="230">
        <v>100</v>
      </c>
      <c r="C203" s="193">
        <v>210</v>
      </c>
      <c r="D203" s="193">
        <v>1500</v>
      </c>
      <c r="E203" s="232"/>
      <c r="F203" s="232"/>
      <c r="G203" s="232"/>
      <c r="H203" s="232"/>
      <c r="I203" s="232"/>
      <c r="J203" s="232"/>
      <c r="K203" s="232"/>
      <c r="L203" s="232"/>
      <c r="M203" s="232"/>
      <c r="N203" s="233"/>
      <c r="O203" s="233"/>
    </row>
    <row r="204" spans="1:15" s="234" customFormat="1">
      <c r="A204" s="404" t="str">
        <f t="shared" si="10"/>
        <v>1002201500</v>
      </c>
      <c r="B204" s="230">
        <v>100</v>
      </c>
      <c r="C204" s="193">
        <v>220</v>
      </c>
      <c r="D204" s="193">
        <v>1500</v>
      </c>
      <c r="E204" s="232"/>
      <c r="F204" s="232"/>
      <c r="G204" s="232"/>
      <c r="H204" s="232"/>
      <c r="I204" s="232"/>
      <c r="J204" s="232"/>
      <c r="K204" s="232"/>
      <c r="L204" s="232"/>
      <c r="M204" s="232"/>
      <c r="N204" s="233"/>
      <c r="O204" s="233"/>
    </row>
    <row r="205" spans="1:15" s="234" customFormat="1">
      <c r="A205" s="404" t="str">
        <f t="shared" si="10"/>
        <v>1002301500</v>
      </c>
      <c r="B205" s="230">
        <v>100</v>
      </c>
      <c r="C205" s="193">
        <v>230</v>
      </c>
      <c r="D205" s="193">
        <v>1500</v>
      </c>
      <c r="E205" s="232"/>
      <c r="F205" s="232"/>
      <c r="G205" s="232"/>
      <c r="H205" s="232"/>
      <c r="I205" s="232"/>
      <c r="J205" s="232"/>
      <c r="K205" s="232"/>
      <c r="L205" s="232"/>
      <c r="M205" s="232"/>
      <c r="N205" s="233"/>
      <c r="O205" s="233"/>
    </row>
    <row r="206" spans="1:15" s="234" customFormat="1">
      <c r="A206" s="404" t="str">
        <f t="shared" si="10"/>
        <v>1002401500</v>
      </c>
      <c r="B206" s="230">
        <v>100</v>
      </c>
      <c r="C206" s="193">
        <v>240</v>
      </c>
      <c r="D206" s="193">
        <v>1500</v>
      </c>
      <c r="E206" s="232"/>
      <c r="F206" s="232"/>
      <c r="G206" s="232"/>
      <c r="H206" s="232"/>
      <c r="I206" s="232"/>
      <c r="J206" s="232"/>
      <c r="K206" s="232"/>
      <c r="L206" s="232"/>
      <c r="M206" s="232"/>
      <c r="N206" s="233"/>
      <c r="O206" s="233"/>
    </row>
    <row r="207" spans="1:15" s="234" customFormat="1">
      <c r="A207" s="404" t="str">
        <f t="shared" si="10"/>
        <v>1002501500</v>
      </c>
      <c r="B207" s="230">
        <v>100</v>
      </c>
      <c r="C207" s="193">
        <v>250</v>
      </c>
      <c r="D207" s="193">
        <v>1500</v>
      </c>
      <c r="E207" s="232"/>
      <c r="F207" s="232"/>
      <c r="G207" s="232"/>
      <c r="H207" s="232"/>
      <c r="I207" s="232"/>
      <c r="J207" s="232"/>
      <c r="K207" s="232"/>
      <c r="L207" s="232"/>
      <c r="M207" s="232"/>
      <c r="N207" s="233"/>
      <c r="O207" s="233"/>
    </row>
    <row r="208" spans="1:15" s="234" customFormat="1">
      <c r="A208" s="404" t="str">
        <f t="shared" si="10"/>
        <v>1002601500</v>
      </c>
      <c r="B208" s="230">
        <v>100</v>
      </c>
      <c r="C208" s="193">
        <v>260</v>
      </c>
      <c r="D208" s="193">
        <v>1500</v>
      </c>
      <c r="E208" s="232"/>
      <c r="F208" s="232"/>
      <c r="G208" s="232"/>
      <c r="H208" s="232"/>
      <c r="I208" s="232"/>
      <c r="J208" s="232"/>
      <c r="K208" s="232"/>
      <c r="L208" s="232"/>
      <c r="M208" s="232"/>
      <c r="N208" s="233"/>
      <c r="O208" s="233"/>
    </row>
    <row r="209" spans="1:15" s="234" customFormat="1">
      <c r="A209" s="404" t="str">
        <f t="shared" si="10"/>
        <v>1002701500</v>
      </c>
      <c r="B209" s="230">
        <v>100</v>
      </c>
      <c r="C209" s="193">
        <v>270</v>
      </c>
      <c r="D209" s="193">
        <v>1500</v>
      </c>
      <c r="E209" s="232"/>
      <c r="F209" s="232"/>
      <c r="G209" s="232"/>
      <c r="H209" s="232"/>
      <c r="I209" s="232"/>
      <c r="J209" s="232"/>
      <c r="K209" s="232"/>
      <c r="L209" s="232"/>
      <c r="M209" s="232"/>
      <c r="N209" s="233"/>
      <c r="O209" s="233"/>
    </row>
    <row r="210" spans="1:15" s="234" customFormat="1">
      <c r="A210" s="404" t="str">
        <f t="shared" si="10"/>
        <v>1002801500</v>
      </c>
      <c r="B210" s="230">
        <v>100</v>
      </c>
      <c r="C210" s="193">
        <v>280</v>
      </c>
      <c r="D210" s="193">
        <v>1500</v>
      </c>
      <c r="E210" s="232"/>
      <c r="F210" s="232"/>
      <c r="G210" s="232"/>
      <c r="H210" s="232"/>
      <c r="I210" s="232"/>
      <c r="J210" s="232"/>
      <c r="K210" s="232"/>
      <c r="L210" s="232"/>
      <c r="M210" s="232"/>
      <c r="N210" s="233"/>
      <c r="O210" s="233"/>
    </row>
    <row r="211" spans="1:15" s="234" customFormat="1">
      <c r="A211" s="404" t="str">
        <f t="shared" si="10"/>
        <v>1002901500</v>
      </c>
      <c r="B211" s="230">
        <v>100</v>
      </c>
      <c r="C211" s="193">
        <v>290</v>
      </c>
      <c r="D211" s="193">
        <v>1500</v>
      </c>
      <c r="E211" s="232"/>
      <c r="F211" s="232"/>
      <c r="G211" s="232"/>
      <c r="H211" s="232"/>
      <c r="I211" s="232"/>
      <c r="J211" s="232"/>
      <c r="K211" s="232"/>
      <c r="L211" s="232"/>
      <c r="M211" s="232"/>
      <c r="N211" s="233"/>
      <c r="O211" s="233"/>
    </row>
    <row r="212" spans="1:15" s="234" customFormat="1">
      <c r="A212" s="404" t="str">
        <f t="shared" si="10"/>
        <v>1003001500</v>
      </c>
      <c r="B212" s="230">
        <v>100</v>
      </c>
      <c r="C212" s="193">
        <v>300</v>
      </c>
      <c r="D212" s="193">
        <v>1500</v>
      </c>
      <c r="E212" s="232"/>
      <c r="F212" s="232"/>
      <c r="G212" s="232"/>
      <c r="H212" s="232"/>
      <c r="I212" s="232"/>
      <c r="J212" s="232"/>
      <c r="K212" s="232"/>
      <c r="L212" s="232"/>
      <c r="M212" s="232"/>
      <c r="N212" s="233"/>
      <c r="O212" s="233"/>
    </row>
    <row r="213" spans="1:15" s="234" customFormat="1">
      <c r="A213" s="404" t="str">
        <f t="shared" si="10"/>
        <v>1003101500</v>
      </c>
      <c r="B213" s="230">
        <v>100</v>
      </c>
      <c r="C213" s="193">
        <v>310</v>
      </c>
      <c r="D213" s="193">
        <v>1500</v>
      </c>
      <c r="E213" s="232"/>
      <c r="F213" s="232"/>
      <c r="G213" s="232"/>
      <c r="H213" s="232"/>
      <c r="I213" s="232"/>
      <c r="J213" s="232"/>
      <c r="K213" s="232"/>
      <c r="L213" s="232"/>
      <c r="M213" s="232"/>
      <c r="N213" s="233"/>
      <c r="O213" s="233"/>
    </row>
    <row r="214" spans="1:15" s="234" customFormat="1">
      <c r="A214" s="404" t="str">
        <f t="shared" si="10"/>
        <v>1003201500</v>
      </c>
      <c r="B214" s="230">
        <v>100</v>
      </c>
      <c r="C214" s="193">
        <v>320</v>
      </c>
      <c r="D214" s="193">
        <v>1500</v>
      </c>
      <c r="E214" s="232"/>
      <c r="F214" s="232"/>
      <c r="G214" s="232"/>
      <c r="H214" s="232"/>
      <c r="I214" s="232"/>
      <c r="J214" s="232"/>
      <c r="K214" s="232"/>
      <c r="L214" s="232"/>
      <c r="M214" s="232"/>
      <c r="N214" s="233"/>
      <c r="O214" s="233"/>
    </row>
    <row r="215" spans="1:15" s="234" customFormat="1">
      <c r="A215" s="404" t="str">
        <f t="shared" si="10"/>
        <v>1003301500</v>
      </c>
      <c r="B215" s="230">
        <v>100</v>
      </c>
      <c r="C215" s="193">
        <v>330</v>
      </c>
      <c r="D215" s="193">
        <v>1500</v>
      </c>
      <c r="E215" s="232"/>
      <c r="F215" s="232"/>
      <c r="G215" s="232"/>
      <c r="H215" s="232"/>
      <c r="I215" s="232"/>
      <c r="J215" s="232"/>
      <c r="K215" s="232"/>
      <c r="L215" s="232"/>
      <c r="M215" s="232"/>
      <c r="N215" s="233"/>
      <c r="O215" s="233"/>
    </row>
    <row r="216" spans="1:15" s="234" customFormat="1">
      <c r="A216" s="404" t="str">
        <f t="shared" si="10"/>
        <v>1003401500</v>
      </c>
      <c r="B216" s="230">
        <v>100</v>
      </c>
      <c r="C216" s="193">
        <v>340</v>
      </c>
      <c r="D216" s="193">
        <v>1500</v>
      </c>
      <c r="E216" s="232"/>
      <c r="F216" s="232"/>
      <c r="G216" s="232"/>
      <c r="H216" s="232"/>
      <c r="I216" s="232"/>
      <c r="J216" s="232"/>
      <c r="K216" s="232"/>
      <c r="L216" s="232"/>
      <c r="M216" s="232"/>
      <c r="N216" s="233"/>
      <c r="O216" s="233"/>
    </row>
    <row r="217" spans="1:15" s="234" customFormat="1">
      <c r="A217" s="404" t="str">
        <f t="shared" si="10"/>
        <v>1003501500</v>
      </c>
      <c r="B217" s="230">
        <v>100</v>
      </c>
      <c r="C217" s="193">
        <v>350</v>
      </c>
      <c r="D217" s="193">
        <v>1500</v>
      </c>
      <c r="E217" s="232"/>
      <c r="F217" s="232"/>
      <c r="G217" s="232"/>
      <c r="H217" s="232"/>
      <c r="I217" s="232"/>
      <c r="J217" s="232"/>
      <c r="K217" s="232"/>
      <c r="L217" s="232"/>
      <c r="M217" s="232"/>
      <c r="N217" s="233"/>
      <c r="O217" s="233"/>
    </row>
    <row r="218" spans="1:15" s="234" customFormat="1">
      <c r="A218" s="404" t="str">
        <f t="shared" si="10"/>
        <v>100201750</v>
      </c>
      <c r="B218" s="230">
        <v>100</v>
      </c>
      <c r="C218" s="193">
        <v>20</v>
      </c>
      <c r="D218" s="193">
        <v>1750</v>
      </c>
      <c r="E218" s="191">
        <v>2</v>
      </c>
      <c r="F218" s="191">
        <v>15</v>
      </c>
      <c r="G218" s="191">
        <v>36</v>
      </c>
      <c r="H218" s="191">
        <v>44</v>
      </c>
      <c r="I218" s="191">
        <v>50</v>
      </c>
      <c r="J218" s="191">
        <v>50</v>
      </c>
      <c r="K218" s="191">
        <v>50</v>
      </c>
      <c r="L218" s="191">
        <v>50</v>
      </c>
      <c r="M218" s="232"/>
      <c r="N218" s="233"/>
      <c r="O218" s="233"/>
    </row>
    <row r="219" spans="1:15" s="234" customFormat="1">
      <c r="A219" s="404" t="str">
        <f t="shared" si="10"/>
        <v>100301750</v>
      </c>
      <c r="B219" s="230">
        <v>100</v>
      </c>
      <c r="C219" s="193">
        <v>30</v>
      </c>
      <c r="D219" s="193">
        <v>1750</v>
      </c>
      <c r="E219" s="191">
        <v>0</v>
      </c>
      <c r="F219" s="191">
        <v>9</v>
      </c>
      <c r="G219" s="191">
        <v>36</v>
      </c>
      <c r="H219" s="191">
        <v>44</v>
      </c>
      <c r="I219" s="191">
        <v>50</v>
      </c>
      <c r="J219" s="191">
        <v>50</v>
      </c>
      <c r="K219" s="191">
        <v>50</v>
      </c>
      <c r="L219" s="191">
        <v>50</v>
      </c>
      <c r="M219" s="232"/>
      <c r="N219" s="233"/>
      <c r="O219" s="233"/>
    </row>
    <row r="220" spans="1:15" s="234" customFormat="1">
      <c r="A220" s="404" t="str">
        <f t="shared" si="10"/>
        <v>100401750</v>
      </c>
      <c r="B220" s="230">
        <v>100</v>
      </c>
      <c r="C220" s="193">
        <v>40</v>
      </c>
      <c r="D220" s="193">
        <v>1750</v>
      </c>
      <c r="E220" s="191">
        <v>0</v>
      </c>
      <c r="F220" s="191">
        <v>6</v>
      </c>
      <c r="G220" s="191">
        <v>31</v>
      </c>
      <c r="H220" s="191">
        <v>44</v>
      </c>
      <c r="I220" s="191">
        <v>50</v>
      </c>
      <c r="J220" s="191">
        <v>50</v>
      </c>
      <c r="K220" s="191">
        <v>50</v>
      </c>
      <c r="L220" s="191">
        <v>50</v>
      </c>
      <c r="M220" s="232"/>
      <c r="N220" s="233"/>
      <c r="O220" s="233"/>
    </row>
    <row r="221" spans="1:15" s="234" customFormat="1">
      <c r="A221" s="404" t="str">
        <f t="shared" si="10"/>
        <v>100501750</v>
      </c>
      <c r="B221" s="230">
        <v>100</v>
      </c>
      <c r="C221" s="193">
        <v>50</v>
      </c>
      <c r="D221" s="193">
        <v>1750</v>
      </c>
      <c r="E221" s="191">
        <v>0</v>
      </c>
      <c r="F221" s="191">
        <v>4</v>
      </c>
      <c r="G221" s="191">
        <v>25</v>
      </c>
      <c r="H221" s="191">
        <v>44</v>
      </c>
      <c r="I221" s="191">
        <v>50</v>
      </c>
      <c r="J221" s="191">
        <v>50</v>
      </c>
      <c r="K221" s="191">
        <v>50</v>
      </c>
      <c r="L221" s="191">
        <v>50</v>
      </c>
      <c r="M221" s="232"/>
      <c r="N221" s="233"/>
      <c r="O221" s="233"/>
    </row>
    <row r="222" spans="1:15" s="234" customFormat="1">
      <c r="A222" s="404" t="str">
        <f t="shared" si="10"/>
        <v>100601750</v>
      </c>
      <c r="B222" s="230">
        <v>100</v>
      </c>
      <c r="C222" s="193">
        <v>60</v>
      </c>
      <c r="D222" s="193">
        <v>1750</v>
      </c>
      <c r="E222" s="191">
        <v>0</v>
      </c>
      <c r="F222" s="191">
        <v>2</v>
      </c>
      <c r="G222" s="191">
        <v>20</v>
      </c>
      <c r="H222" s="191">
        <v>44</v>
      </c>
      <c r="I222" s="191">
        <v>50</v>
      </c>
      <c r="J222" s="191">
        <v>50</v>
      </c>
      <c r="K222" s="191">
        <v>50</v>
      </c>
      <c r="L222" s="191">
        <v>44</v>
      </c>
      <c r="M222" s="232"/>
      <c r="N222" s="233"/>
      <c r="O222" s="233"/>
    </row>
    <row r="223" spans="1:15" s="234" customFormat="1">
      <c r="A223" s="404" t="str">
        <f t="shared" si="10"/>
        <v>100701750</v>
      </c>
      <c r="B223" s="230">
        <v>100</v>
      </c>
      <c r="C223" s="193">
        <v>70</v>
      </c>
      <c r="D223" s="193">
        <v>1750</v>
      </c>
      <c r="E223" s="191">
        <v>0</v>
      </c>
      <c r="F223" s="191">
        <v>2</v>
      </c>
      <c r="G223" s="191">
        <v>17</v>
      </c>
      <c r="H223" s="191">
        <v>44</v>
      </c>
      <c r="I223" s="191">
        <v>50</v>
      </c>
      <c r="J223" s="191">
        <v>50</v>
      </c>
      <c r="K223" s="191">
        <v>50</v>
      </c>
      <c r="L223" s="191">
        <v>38</v>
      </c>
      <c r="M223" s="232"/>
      <c r="N223" s="233"/>
      <c r="O223" s="233"/>
    </row>
    <row r="224" spans="1:15" s="234" customFormat="1">
      <c r="A224" s="404" t="str">
        <f t="shared" si="10"/>
        <v>100801750</v>
      </c>
      <c r="B224" s="230">
        <v>100</v>
      </c>
      <c r="C224" s="193">
        <v>80</v>
      </c>
      <c r="D224" s="193">
        <v>1750</v>
      </c>
      <c r="E224" s="191">
        <v>0</v>
      </c>
      <c r="F224" s="191">
        <v>1</v>
      </c>
      <c r="G224" s="191">
        <v>14</v>
      </c>
      <c r="H224" s="191">
        <v>43</v>
      </c>
      <c r="I224" s="191">
        <v>50</v>
      </c>
      <c r="J224" s="191">
        <v>50</v>
      </c>
      <c r="K224" s="191">
        <v>50</v>
      </c>
      <c r="L224" s="191">
        <v>33</v>
      </c>
      <c r="M224" s="232"/>
      <c r="N224" s="233"/>
      <c r="O224" s="233"/>
    </row>
    <row r="225" spans="1:15" s="234" customFormat="1">
      <c r="A225" s="404" t="str">
        <f t="shared" si="10"/>
        <v>100901750</v>
      </c>
      <c r="B225" s="230">
        <v>100</v>
      </c>
      <c r="C225" s="193">
        <v>90</v>
      </c>
      <c r="D225" s="193">
        <v>1750</v>
      </c>
      <c r="E225" s="191">
        <v>0</v>
      </c>
      <c r="F225" s="191">
        <v>0</v>
      </c>
      <c r="G225" s="191">
        <v>12</v>
      </c>
      <c r="H225" s="191">
        <v>41</v>
      </c>
      <c r="I225" s="191">
        <v>50</v>
      </c>
      <c r="J225" s="191">
        <v>50</v>
      </c>
      <c r="K225" s="191">
        <v>48</v>
      </c>
      <c r="L225" s="191">
        <v>30</v>
      </c>
      <c r="M225" s="232"/>
      <c r="N225" s="233"/>
      <c r="O225" s="233"/>
    </row>
    <row r="226" spans="1:15" s="234" customFormat="1">
      <c r="A226" s="404" t="str">
        <f t="shared" si="10"/>
        <v>1001001750</v>
      </c>
      <c r="B226" s="230">
        <v>100</v>
      </c>
      <c r="C226" s="193">
        <v>100</v>
      </c>
      <c r="D226" s="193">
        <v>1750</v>
      </c>
      <c r="E226" s="191">
        <v>0</v>
      </c>
      <c r="F226" s="191">
        <v>0</v>
      </c>
      <c r="G226" s="191">
        <v>10</v>
      </c>
      <c r="H226" s="191">
        <v>38</v>
      </c>
      <c r="I226" s="191">
        <v>50</v>
      </c>
      <c r="J226" s="191">
        <v>50</v>
      </c>
      <c r="K226" s="191">
        <v>43</v>
      </c>
      <c r="L226" s="191">
        <v>27</v>
      </c>
      <c r="M226" s="232"/>
      <c r="N226" s="233"/>
      <c r="O226" s="233"/>
    </row>
    <row r="227" spans="1:15" s="234" customFormat="1">
      <c r="A227" s="404" t="str">
        <f t="shared" si="10"/>
        <v>1001101750</v>
      </c>
      <c r="B227" s="230">
        <v>100</v>
      </c>
      <c r="C227" s="193">
        <v>110</v>
      </c>
      <c r="D227" s="193">
        <v>1750</v>
      </c>
      <c r="E227" s="191">
        <v>0</v>
      </c>
      <c r="F227" s="191">
        <v>0</v>
      </c>
      <c r="G227" s="191">
        <v>9</v>
      </c>
      <c r="H227" s="191">
        <v>34</v>
      </c>
      <c r="I227" s="191">
        <v>50</v>
      </c>
      <c r="J227" s="191">
        <v>50</v>
      </c>
      <c r="K227" s="191">
        <v>39</v>
      </c>
      <c r="L227" s="191">
        <v>24</v>
      </c>
      <c r="M227" s="232"/>
      <c r="N227" s="233"/>
      <c r="O227" s="233"/>
    </row>
    <row r="228" spans="1:15" s="234" customFormat="1">
      <c r="A228" s="404" t="str">
        <f t="shared" si="10"/>
        <v>1001201750</v>
      </c>
      <c r="B228" s="230">
        <v>100</v>
      </c>
      <c r="C228" s="193">
        <v>120</v>
      </c>
      <c r="D228" s="193">
        <v>1750</v>
      </c>
      <c r="E228" s="191">
        <v>0</v>
      </c>
      <c r="F228" s="191">
        <v>0</v>
      </c>
      <c r="G228" s="191">
        <v>8</v>
      </c>
      <c r="H228" s="191">
        <v>31</v>
      </c>
      <c r="I228" s="191">
        <v>50</v>
      </c>
      <c r="J228" s="191">
        <v>50</v>
      </c>
      <c r="K228" s="191">
        <v>36</v>
      </c>
      <c r="L228" s="191">
        <v>22</v>
      </c>
      <c r="M228" s="232"/>
      <c r="N228" s="233"/>
      <c r="O228" s="233"/>
    </row>
    <row r="229" spans="1:15" s="234" customFormat="1">
      <c r="A229" s="404" t="str">
        <f t="shared" si="10"/>
        <v>1001301750</v>
      </c>
      <c r="B229" s="230">
        <v>100</v>
      </c>
      <c r="C229" s="193">
        <v>130</v>
      </c>
      <c r="D229" s="193">
        <v>1750</v>
      </c>
      <c r="E229" s="191">
        <v>0</v>
      </c>
      <c r="F229" s="191">
        <v>0</v>
      </c>
      <c r="G229" s="191">
        <v>7</v>
      </c>
      <c r="H229" s="191">
        <v>28</v>
      </c>
      <c r="I229" s="191">
        <v>50</v>
      </c>
      <c r="J229" s="191">
        <v>50</v>
      </c>
      <c r="K229" s="191">
        <v>33</v>
      </c>
      <c r="L229" s="191">
        <v>21</v>
      </c>
      <c r="M229" s="232"/>
      <c r="N229" s="233"/>
      <c r="O229" s="233"/>
    </row>
    <row r="230" spans="1:15" s="234" customFormat="1">
      <c r="A230" s="404" t="str">
        <f t="shared" si="10"/>
        <v>1001401750</v>
      </c>
      <c r="B230" s="230">
        <v>100</v>
      </c>
      <c r="C230" s="193">
        <v>140</v>
      </c>
      <c r="D230" s="193">
        <v>1750</v>
      </c>
      <c r="E230" s="191">
        <v>0</v>
      </c>
      <c r="F230" s="191">
        <v>0</v>
      </c>
      <c r="G230" s="191">
        <v>6</v>
      </c>
      <c r="H230" s="191">
        <v>26</v>
      </c>
      <c r="I230" s="191">
        <v>48</v>
      </c>
      <c r="J230" s="191">
        <v>50</v>
      </c>
      <c r="K230" s="191">
        <v>31</v>
      </c>
      <c r="L230" s="191">
        <v>19</v>
      </c>
      <c r="M230" s="232"/>
      <c r="N230" s="233"/>
      <c r="O230" s="233"/>
    </row>
    <row r="231" spans="1:15" s="234" customFormat="1">
      <c r="A231" s="404" t="str">
        <f t="shared" si="10"/>
        <v>1001501750</v>
      </c>
      <c r="B231" s="230">
        <v>100</v>
      </c>
      <c r="C231" s="193">
        <v>150</v>
      </c>
      <c r="D231" s="193">
        <v>1750</v>
      </c>
      <c r="E231" s="191">
        <v>0</v>
      </c>
      <c r="F231" s="191">
        <v>0</v>
      </c>
      <c r="G231" s="191">
        <v>5</v>
      </c>
      <c r="H231" s="191">
        <v>24</v>
      </c>
      <c r="I231" s="191">
        <v>45</v>
      </c>
      <c r="J231" s="191">
        <v>50</v>
      </c>
      <c r="K231" s="191">
        <v>29</v>
      </c>
      <c r="L231" s="191">
        <v>18</v>
      </c>
      <c r="M231" s="232"/>
      <c r="N231" s="233"/>
      <c r="O231" s="233"/>
    </row>
    <row r="232" spans="1:15" s="234" customFormat="1">
      <c r="A232" s="404" t="str">
        <f t="shared" si="10"/>
        <v>1001601750</v>
      </c>
      <c r="B232" s="230">
        <v>100</v>
      </c>
      <c r="C232" s="193">
        <v>160</v>
      </c>
      <c r="D232" s="193">
        <v>1750</v>
      </c>
      <c r="E232" s="191">
        <v>0</v>
      </c>
      <c r="F232" s="191">
        <v>0</v>
      </c>
      <c r="G232" s="191">
        <v>4</v>
      </c>
      <c r="H232" s="191">
        <v>22</v>
      </c>
      <c r="I232" s="191">
        <v>43</v>
      </c>
      <c r="J232" s="191">
        <v>47</v>
      </c>
      <c r="K232" s="191">
        <v>27</v>
      </c>
      <c r="L232" s="191">
        <v>17</v>
      </c>
      <c r="M232" s="232"/>
      <c r="N232" s="233"/>
      <c r="O232" s="233"/>
    </row>
    <row r="233" spans="1:15" s="234" customFormat="1">
      <c r="A233" s="404" t="str">
        <f t="shared" si="10"/>
        <v>1001701750</v>
      </c>
      <c r="B233" s="230">
        <v>100</v>
      </c>
      <c r="C233" s="193">
        <v>170</v>
      </c>
      <c r="D233" s="193">
        <v>1750</v>
      </c>
      <c r="E233" s="232"/>
      <c r="F233" s="232"/>
      <c r="G233" s="232"/>
      <c r="H233" s="232"/>
      <c r="I233" s="232"/>
      <c r="J233" s="232"/>
      <c r="K233" s="232"/>
      <c r="L233" s="232"/>
      <c r="M233" s="232"/>
      <c r="N233" s="233"/>
      <c r="O233" s="233"/>
    </row>
    <row r="234" spans="1:15" s="234" customFormat="1">
      <c r="A234" s="404" t="str">
        <f t="shared" si="10"/>
        <v>1001801750</v>
      </c>
      <c r="B234" s="230">
        <v>100</v>
      </c>
      <c r="C234" s="193">
        <v>180</v>
      </c>
      <c r="D234" s="193">
        <v>1750</v>
      </c>
      <c r="E234" s="232"/>
      <c r="F234" s="232"/>
      <c r="G234" s="232"/>
      <c r="H234" s="232"/>
      <c r="I234" s="232"/>
      <c r="J234" s="232"/>
      <c r="K234" s="232"/>
      <c r="L234" s="232"/>
      <c r="M234" s="232"/>
      <c r="N234" s="233"/>
      <c r="O234" s="233"/>
    </row>
    <row r="235" spans="1:15" s="234" customFormat="1">
      <c r="A235" s="404" t="str">
        <f t="shared" si="10"/>
        <v>1001901750</v>
      </c>
      <c r="B235" s="230">
        <v>100</v>
      </c>
      <c r="C235" s="193">
        <v>190</v>
      </c>
      <c r="D235" s="193">
        <v>1750</v>
      </c>
      <c r="E235" s="232"/>
      <c r="F235" s="232"/>
      <c r="G235" s="232"/>
      <c r="H235" s="232"/>
      <c r="I235" s="232"/>
      <c r="J235" s="232"/>
      <c r="K235" s="232"/>
      <c r="L235" s="232"/>
      <c r="M235" s="232"/>
      <c r="N235" s="233"/>
      <c r="O235" s="233"/>
    </row>
    <row r="236" spans="1:15" s="234" customFormat="1">
      <c r="A236" s="404" t="str">
        <f t="shared" si="10"/>
        <v>1002001750</v>
      </c>
      <c r="B236" s="230">
        <v>100</v>
      </c>
      <c r="C236" s="193">
        <v>200</v>
      </c>
      <c r="D236" s="193">
        <v>1750</v>
      </c>
      <c r="E236" s="232"/>
      <c r="F236" s="232"/>
      <c r="G236" s="232"/>
      <c r="H236" s="232"/>
      <c r="I236" s="232"/>
      <c r="J236" s="232"/>
      <c r="K236" s="232"/>
      <c r="L236" s="232"/>
      <c r="M236" s="232"/>
      <c r="N236" s="233"/>
      <c r="O236" s="233"/>
    </row>
    <row r="237" spans="1:15" s="234" customFormat="1">
      <c r="A237" s="404" t="str">
        <f t="shared" si="10"/>
        <v>1002101750</v>
      </c>
      <c r="B237" s="230">
        <v>100</v>
      </c>
      <c r="C237" s="193">
        <v>210</v>
      </c>
      <c r="D237" s="193">
        <v>1750</v>
      </c>
      <c r="E237" s="232"/>
      <c r="F237" s="232"/>
      <c r="G237" s="232"/>
      <c r="H237" s="232"/>
      <c r="I237" s="232"/>
      <c r="J237" s="232"/>
      <c r="K237" s="232"/>
      <c r="L237" s="232"/>
      <c r="M237" s="232"/>
      <c r="N237" s="233"/>
      <c r="O237" s="233"/>
    </row>
    <row r="238" spans="1:15" s="234" customFormat="1">
      <c r="A238" s="404" t="str">
        <f t="shared" si="10"/>
        <v>1002201750</v>
      </c>
      <c r="B238" s="230">
        <v>100</v>
      </c>
      <c r="C238" s="193">
        <v>220</v>
      </c>
      <c r="D238" s="193">
        <v>1750</v>
      </c>
      <c r="E238" s="232"/>
      <c r="F238" s="232"/>
      <c r="G238" s="232"/>
      <c r="H238" s="232"/>
      <c r="I238" s="232"/>
      <c r="J238" s="232"/>
      <c r="K238" s="232"/>
      <c r="L238" s="232"/>
      <c r="M238" s="232"/>
      <c r="N238" s="233"/>
      <c r="O238" s="233"/>
    </row>
    <row r="239" spans="1:15" s="234" customFormat="1">
      <c r="A239" s="404" t="str">
        <f t="shared" si="10"/>
        <v>1002301750</v>
      </c>
      <c r="B239" s="230">
        <v>100</v>
      </c>
      <c r="C239" s="193">
        <v>230</v>
      </c>
      <c r="D239" s="193">
        <v>1750</v>
      </c>
      <c r="E239" s="232"/>
      <c r="F239" s="232"/>
      <c r="G239" s="232"/>
      <c r="H239" s="232"/>
      <c r="I239" s="232"/>
      <c r="J239" s="232"/>
      <c r="K239" s="232"/>
      <c r="L239" s="232"/>
      <c r="M239" s="232"/>
      <c r="N239" s="233"/>
      <c r="O239" s="233"/>
    </row>
    <row r="240" spans="1:15" s="234" customFormat="1">
      <c r="A240" s="404" t="str">
        <f t="shared" si="10"/>
        <v>1002401750</v>
      </c>
      <c r="B240" s="230">
        <v>100</v>
      </c>
      <c r="C240" s="193">
        <v>240</v>
      </c>
      <c r="D240" s="193">
        <v>1750</v>
      </c>
      <c r="E240" s="232"/>
      <c r="F240" s="232"/>
      <c r="G240" s="232"/>
      <c r="H240" s="232"/>
      <c r="I240" s="232"/>
      <c r="J240" s="232"/>
      <c r="K240" s="232"/>
      <c r="L240" s="232"/>
      <c r="M240" s="232"/>
      <c r="N240" s="233"/>
      <c r="O240" s="233"/>
    </row>
    <row r="241" spans="1:15" s="234" customFormat="1">
      <c r="A241" s="404" t="str">
        <f t="shared" ref="A241:A304" si="11">B241&amp;C241&amp;D241</f>
        <v>1002501750</v>
      </c>
      <c r="B241" s="230">
        <v>100</v>
      </c>
      <c r="C241" s="193">
        <v>250</v>
      </c>
      <c r="D241" s="193">
        <v>1750</v>
      </c>
      <c r="E241" s="232"/>
      <c r="F241" s="232"/>
      <c r="G241" s="232"/>
      <c r="H241" s="232"/>
      <c r="I241" s="232"/>
      <c r="J241" s="232"/>
      <c r="K241" s="232"/>
      <c r="L241" s="232"/>
      <c r="M241" s="232"/>
      <c r="N241" s="233"/>
      <c r="O241" s="233"/>
    </row>
    <row r="242" spans="1:15" s="234" customFormat="1">
      <c r="A242" s="404" t="str">
        <f t="shared" si="11"/>
        <v>1002601750</v>
      </c>
      <c r="B242" s="230">
        <v>100</v>
      </c>
      <c r="C242" s="193">
        <v>260</v>
      </c>
      <c r="D242" s="193">
        <v>1750</v>
      </c>
      <c r="E242" s="232"/>
      <c r="F242" s="232"/>
      <c r="G242" s="232"/>
      <c r="H242" s="232"/>
      <c r="I242" s="232"/>
      <c r="J242" s="232"/>
      <c r="K242" s="232"/>
      <c r="L242" s="232"/>
      <c r="M242" s="232"/>
      <c r="N242" s="233"/>
      <c r="O242" s="233"/>
    </row>
    <row r="243" spans="1:15" s="234" customFormat="1">
      <c r="A243" s="404" t="str">
        <f t="shared" si="11"/>
        <v>1002701750</v>
      </c>
      <c r="B243" s="230">
        <v>100</v>
      </c>
      <c r="C243" s="193">
        <v>270</v>
      </c>
      <c r="D243" s="193">
        <v>1750</v>
      </c>
      <c r="E243" s="232"/>
      <c r="F243" s="232"/>
      <c r="G243" s="232"/>
      <c r="H243" s="232"/>
      <c r="I243" s="232"/>
      <c r="J243" s="232"/>
      <c r="K243" s="232"/>
      <c r="L243" s="232"/>
      <c r="M243" s="232"/>
      <c r="N243" s="233"/>
      <c r="O243" s="233"/>
    </row>
    <row r="244" spans="1:15" s="234" customFormat="1">
      <c r="A244" s="404" t="str">
        <f t="shared" si="11"/>
        <v>1002801750</v>
      </c>
      <c r="B244" s="230">
        <v>100</v>
      </c>
      <c r="C244" s="193">
        <v>280</v>
      </c>
      <c r="D244" s="193">
        <v>1750</v>
      </c>
      <c r="E244" s="232"/>
      <c r="F244" s="232"/>
      <c r="G244" s="232"/>
      <c r="H244" s="232"/>
      <c r="I244" s="232"/>
      <c r="J244" s="232"/>
      <c r="K244" s="232"/>
      <c r="L244" s="232"/>
      <c r="M244" s="232"/>
      <c r="N244" s="233"/>
      <c r="O244" s="233"/>
    </row>
    <row r="245" spans="1:15" s="234" customFormat="1">
      <c r="A245" s="404" t="str">
        <f t="shared" si="11"/>
        <v>1002901750</v>
      </c>
      <c r="B245" s="230">
        <v>100</v>
      </c>
      <c r="C245" s="193">
        <v>290</v>
      </c>
      <c r="D245" s="193">
        <v>1750</v>
      </c>
      <c r="E245" s="232"/>
      <c r="F245" s="232"/>
      <c r="G245" s="232"/>
      <c r="H245" s="232"/>
      <c r="I245" s="232"/>
      <c r="J245" s="232"/>
      <c r="K245" s="232"/>
      <c r="L245" s="232"/>
      <c r="M245" s="232"/>
      <c r="N245" s="233"/>
      <c r="O245" s="233"/>
    </row>
    <row r="246" spans="1:15" s="234" customFormat="1">
      <c r="A246" s="404" t="str">
        <f t="shared" si="11"/>
        <v>1003001750</v>
      </c>
      <c r="B246" s="230">
        <v>100</v>
      </c>
      <c r="C246" s="193">
        <v>300</v>
      </c>
      <c r="D246" s="193">
        <v>1750</v>
      </c>
      <c r="E246" s="232"/>
      <c r="F246" s="232"/>
      <c r="G246" s="232"/>
      <c r="H246" s="232"/>
      <c r="I246" s="232"/>
      <c r="J246" s="232"/>
      <c r="K246" s="232"/>
      <c r="L246" s="232"/>
      <c r="M246" s="232"/>
      <c r="N246" s="233"/>
      <c r="O246" s="233"/>
    </row>
    <row r="247" spans="1:15" s="234" customFormat="1">
      <c r="A247" s="404" t="str">
        <f t="shared" si="11"/>
        <v>1003101750</v>
      </c>
      <c r="B247" s="230">
        <v>100</v>
      </c>
      <c r="C247" s="193">
        <v>310</v>
      </c>
      <c r="D247" s="193">
        <v>1750</v>
      </c>
      <c r="E247" s="232"/>
      <c r="F247" s="232"/>
      <c r="G247" s="232"/>
      <c r="H247" s="232"/>
      <c r="I247" s="232"/>
      <c r="J247" s="232"/>
      <c r="K247" s="232"/>
      <c r="L247" s="232"/>
      <c r="M247" s="232"/>
      <c r="N247" s="233"/>
      <c r="O247" s="233"/>
    </row>
    <row r="248" spans="1:15" s="234" customFormat="1">
      <c r="A248" s="404" t="str">
        <f t="shared" si="11"/>
        <v>1003201750</v>
      </c>
      <c r="B248" s="230">
        <v>100</v>
      </c>
      <c r="C248" s="193">
        <v>320</v>
      </c>
      <c r="D248" s="193">
        <v>1750</v>
      </c>
      <c r="E248" s="232"/>
      <c r="F248" s="232"/>
      <c r="G248" s="232"/>
      <c r="H248" s="232"/>
      <c r="I248" s="232"/>
      <c r="J248" s="232"/>
      <c r="K248" s="232"/>
      <c r="L248" s="232"/>
      <c r="M248" s="232"/>
      <c r="N248" s="233"/>
      <c r="O248" s="233"/>
    </row>
    <row r="249" spans="1:15" s="234" customFormat="1">
      <c r="A249" s="404" t="str">
        <f t="shared" si="11"/>
        <v>1003301750</v>
      </c>
      <c r="B249" s="230">
        <v>100</v>
      </c>
      <c r="C249" s="193">
        <v>330</v>
      </c>
      <c r="D249" s="193">
        <v>1750</v>
      </c>
      <c r="E249" s="232"/>
      <c r="F249" s="232"/>
      <c r="G249" s="232"/>
      <c r="H249" s="232"/>
      <c r="I249" s="232"/>
      <c r="J249" s="232"/>
      <c r="K249" s="232"/>
      <c r="L249" s="232"/>
      <c r="M249" s="232"/>
      <c r="N249" s="233"/>
      <c r="O249" s="233"/>
    </row>
    <row r="250" spans="1:15" s="234" customFormat="1">
      <c r="A250" s="404" t="str">
        <f t="shared" si="11"/>
        <v>1003401750</v>
      </c>
      <c r="B250" s="230">
        <v>100</v>
      </c>
      <c r="C250" s="193">
        <v>340</v>
      </c>
      <c r="D250" s="193">
        <v>1750</v>
      </c>
      <c r="E250" s="232"/>
      <c r="F250" s="232"/>
      <c r="G250" s="232"/>
      <c r="H250" s="232"/>
      <c r="I250" s="232"/>
      <c r="J250" s="232"/>
      <c r="K250" s="232"/>
      <c r="L250" s="232"/>
      <c r="M250" s="232"/>
      <c r="N250" s="233"/>
      <c r="O250" s="233"/>
    </row>
    <row r="251" spans="1:15" s="234" customFormat="1">
      <c r="A251" s="404" t="str">
        <f t="shared" si="11"/>
        <v>1003501750</v>
      </c>
      <c r="B251" s="230">
        <v>100</v>
      </c>
      <c r="C251" s="193">
        <v>350</v>
      </c>
      <c r="D251" s="193">
        <v>1750</v>
      </c>
      <c r="E251" s="232"/>
      <c r="F251" s="232"/>
      <c r="G251" s="232"/>
      <c r="H251" s="232"/>
      <c r="I251" s="232"/>
      <c r="J251" s="232"/>
      <c r="K251" s="232"/>
      <c r="L251" s="232"/>
      <c r="M251" s="232"/>
      <c r="N251" s="233"/>
      <c r="O251" s="233"/>
    </row>
    <row r="252" spans="1:15" s="234" customFormat="1">
      <c r="A252" s="404" t="str">
        <f t="shared" si="11"/>
        <v>100202000</v>
      </c>
      <c r="B252" s="230">
        <v>100</v>
      </c>
      <c r="C252" s="193">
        <v>20</v>
      </c>
      <c r="D252" s="193">
        <v>2000</v>
      </c>
      <c r="E252" s="191">
        <v>3</v>
      </c>
      <c r="F252" s="191">
        <v>18</v>
      </c>
      <c r="G252" s="191">
        <v>36</v>
      </c>
      <c r="H252" s="191">
        <v>44</v>
      </c>
      <c r="I252" s="191">
        <v>50</v>
      </c>
      <c r="J252" s="191">
        <v>50</v>
      </c>
      <c r="K252" s="191">
        <v>50</v>
      </c>
      <c r="L252" s="191">
        <v>50</v>
      </c>
      <c r="M252" s="232"/>
      <c r="N252" s="233"/>
      <c r="O252" s="233"/>
    </row>
    <row r="253" spans="1:15" s="234" customFormat="1">
      <c r="A253" s="404" t="str">
        <f t="shared" si="11"/>
        <v>100302000</v>
      </c>
      <c r="B253" s="230">
        <v>100</v>
      </c>
      <c r="C253" s="193">
        <v>30</v>
      </c>
      <c r="D253" s="193">
        <v>2000</v>
      </c>
      <c r="E253" s="191">
        <v>1</v>
      </c>
      <c r="F253" s="191">
        <v>11</v>
      </c>
      <c r="G253" s="191">
        <v>36</v>
      </c>
      <c r="H253" s="191">
        <v>44</v>
      </c>
      <c r="I253" s="191">
        <v>50</v>
      </c>
      <c r="J253" s="191">
        <v>50</v>
      </c>
      <c r="K253" s="191">
        <v>50</v>
      </c>
      <c r="L253" s="191">
        <v>50</v>
      </c>
      <c r="M253" s="232"/>
      <c r="N253" s="233"/>
      <c r="O253" s="233"/>
    </row>
    <row r="254" spans="1:15" s="234" customFormat="1">
      <c r="A254" s="404" t="str">
        <f t="shared" si="11"/>
        <v>100402000</v>
      </c>
      <c r="B254" s="230">
        <v>100</v>
      </c>
      <c r="C254" s="193">
        <v>40</v>
      </c>
      <c r="D254" s="193">
        <v>2000</v>
      </c>
      <c r="E254" s="191">
        <v>0</v>
      </c>
      <c r="F254" s="191">
        <v>7</v>
      </c>
      <c r="G254" s="191">
        <v>34</v>
      </c>
      <c r="H254" s="191">
        <v>44</v>
      </c>
      <c r="I254" s="191">
        <v>50</v>
      </c>
      <c r="J254" s="191">
        <v>50</v>
      </c>
      <c r="K254" s="191">
        <v>50</v>
      </c>
      <c r="L254" s="191">
        <v>50</v>
      </c>
      <c r="M254" s="232"/>
      <c r="N254" s="233"/>
      <c r="O254" s="233"/>
    </row>
    <row r="255" spans="1:15" s="234" customFormat="1">
      <c r="A255" s="404" t="str">
        <f t="shared" si="11"/>
        <v>100502000</v>
      </c>
      <c r="B255" s="230">
        <v>100</v>
      </c>
      <c r="C255" s="193">
        <v>50</v>
      </c>
      <c r="D255" s="193">
        <v>2000</v>
      </c>
      <c r="E255" s="191">
        <v>0</v>
      </c>
      <c r="F255" s="191">
        <v>5</v>
      </c>
      <c r="G255" s="191">
        <v>29</v>
      </c>
      <c r="H255" s="191">
        <v>44</v>
      </c>
      <c r="I255" s="191">
        <v>50</v>
      </c>
      <c r="J255" s="191">
        <v>50</v>
      </c>
      <c r="K255" s="191">
        <v>50</v>
      </c>
      <c r="L255" s="191">
        <v>50</v>
      </c>
      <c r="M255" s="232"/>
      <c r="N255" s="233"/>
      <c r="O255" s="233"/>
    </row>
    <row r="256" spans="1:15" s="234" customFormat="1">
      <c r="A256" s="404" t="str">
        <f t="shared" si="11"/>
        <v>100602000</v>
      </c>
      <c r="B256" s="230">
        <v>100</v>
      </c>
      <c r="C256" s="193">
        <v>60</v>
      </c>
      <c r="D256" s="193">
        <v>2000</v>
      </c>
      <c r="E256" s="191">
        <v>0</v>
      </c>
      <c r="F256" s="191">
        <v>3</v>
      </c>
      <c r="G256" s="191">
        <v>23</v>
      </c>
      <c r="H256" s="191">
        <v>44</v>
      </c>
      <c r="I256" s="191">
        <v>50</v>
      </c>
      <c r="J256" s="191">
        <v>50</v>
      </c>
      <c r="K256" s="191">
        <v>50</v>
      </c>
      <c r="L256" s="191">
        <v>50</v>
      </c>
      <c r="M256" s="232"/>
      <c r="N256" s="233"/>
      <c r="O256" s="233"/>
    </row>
    <row r="257" spans="1:15" s="234" customFormat="1">
      <c r="A257" s="404" t="str">
        <f t="shared" si="11"/>
        <v>100702000</v>
      </c>
      <c r="B257" s="230">
        <v>100</v>
      </c>
      <c r="C257" s="193">
        <v>70</v>
      </c>
      <c r="D257" s="193">
        <v>2000</v>
      </c>
      <c r="E257" s="191">
        <v>0</v>
      </c>
      <c r="F257" s="191">
        <v>2</v>
      </c>
      <c r="G257" s="191">
        <v>20</v>
      </c>
      <c r="H257" s="191">
        <v>44</v>
      </c>
      <c r="I257" s="191">
        <v>50</v>
      </c>
      <c r="J257" s="191">
        <v>50</v>
      </c>
      <c r="K257" s="191">
        <v>50</v>
      </c>
      <c r="L257" s="191">
        <v>44</v>
      </c>
      <c r="M257" s="232"/>
      <c r="N257" s="233"/>
      <c r="O257" s="233"/>
    </row>
    <row r="258" spans="1:15" s="234" customFormat="1">
      <c r="A258" s="404" t="str">
        <f t="shared" si="11"/>
        <v>100802000</v>
      </c>
      <c r="B258" s="230">
        <v>100</v>
      </c>
      <c r="C258" s="193">
        <v>80</v>
      </c>
      <c r="D258" s="193">
        <v>2000</v>
      </c>
      <c r="E258" s="191">
        <v>0</v>
      </c>
      <c r="F258" s="191">
        <v>2</v>
      </c>
      <c r="G258" s="191">
        <v>17</v>
      </c>
      <c r="H258" s="191">
        <v>44</v>
      </c>
      <c r="I258" s="191">
        <v>50</v>
      </c>
      <c r="J258" s="191">
        <v>50</v>
      </c>
      <c r="K258" s="191">
        <v>50</v>
      </c>
      <c r="L258" s="191">
        <v>38</v>
      </c>
      <c r="M258" s="232"/>
      <c r="N258" s="233"/>
      <c r="O258" s="233"/>
    </row>
    <row r="259" spans="1:15" s="234" customFormat="1">
      <c r="A259" s="404" t="str">
        <f t="shared" si="11"/>
        <v>100902000</v>
      </c>
      <c r="B259" s="230">
        <v>100</v>
      </c>
      <c r="C259" s="193">
        <v>90</v>
      </c>
      <c r="D259" s="193">
        <v>2000</v>
      </c>
      <c r="E259" s="191">
        <v>0</v>
      </c>
      <c r="F259" s="191">
        <v>1</v>
      </c>
      <c r="G259" s="191">
        <v>14</v>
      </c>
      <c r="H259" s="191">
        <v>43</v>
      </c>
      <c r="I259" s="191">
        <v>50</v>
      </c>
      <c r="J259" s="191">
        <v>50</v>
      </c>
      <c r="K259" s="191">
        <v>50</v>
      </c>
      <c r="L259" s="191">
        <v>34</v>
      </c>
      <c r="M259" s="232"/>
      <c r="N259" s="233"/>
      <c r="O259" s="233"/>
    </row>
    <row r="260" spans="1:15" s="234" customFormat="1">
      <c r="A260" s="404" t="str">
        <f t="shared" si="11"/>
        <v>1001002000</v>
      </c>
      <c r="B260" s="230">
        <v>100</v>
      </c>
      <c r="C260" s="193">
        <v>100</v>
      </c>
      <c r="D260" s="193">
        <v>2000</v>
      </c>
      <c r="E260" s="191">
        <v>0</v>
      </c>
      <c r="F260" s="191">
        <v>0</v>
      </c>
      <c r="G260" s="191">
        <v>12</v>
      </c>
      <c r="H260" s="191">
        <v>42</v>
      </c>
      <c r="I260" s="191">
        <v>50</v>
      </c>
      <c r="J260" s="191">
        <v>50</v>
      </c>
      <c r="K260" s="191">
        <v>49</v>
      </c>
      <c r="L260" s="191">
        <v>31</v>
      </c>
      <c r="M260" s="232"/>
      <c r="N260" s="233"/>
      <c r="O260" s="233"/>
    </row>
    <row r="261" spans="1:15" s="234" customFormat="1">
      <c r="A261" s="404" t="str">
        <f t="shared" si="11"/>
        <v>1001102000</v>
      </c>
      <c r="B261" s="230">
        <v>100</v>
      </c>
      <c r="C261" s="193">
        <v>110</v>
      </c>
      <c r="D261" s="193">
        <v>2000</v>
      </c>
      <c r="E261" s="191">
        <v>0</v>
      </c>
      <c r="F261" s="191">
        <v>0</v>
      </c>
      <c r="G261" s="191">
        <v>11</v>
      </c>
      <c r="H261" s="191">
        <v>39</v>
      </c>
      <c r="I261" s="191">
        <v>50</v>
      </c>
      <c r="J261" s="191">
        <v>50</v>
      </c>
      <c r="K261" s="191">
        <v>45</v>
      </c>
      <c r="L261" s="191">
        <v>28</v>
      </c>
      <c r="M261" s="232"/>
      <c r="N261" s="233"/>
      <c r="O261" s="233"/>
    </row>
    <row r="262" spans="1:15" s="234" customFormat="1">
      <c r="A262" s="404" t="str">
        <f t="shared" si="11"/>
        <v>1001202000</v>
      </c>
      <c r="B262" s="230">
        <v>100</v>
      </c>
      <c r="C262" s="193">
        <v>120</v>
      </c>
      <c r="D262" s="193">
        <v>2000</v>
      </c>
      <c r="E262" s="191">
        <v>0</v>
      </c>
      <c r="F262" s="191">
        <v>0</v>
      </c>
      <c r="G262" s="191">
        <v>9</v>
      </c>
      <c r="H262" s="191">
        <v>36</v>
      </c>
      <c r="I262" s="191">
        <v>50</v>
      </c>
      <c r="J262" s="191">
        <v>50</v>
      </c>
      <c r="K262" s="191">
        <v>41</v>
      </c>
      <c r="L262" s="191">
        <v>26</v>
      </c>
      <c r="M262" s="232"/>
      <c r="N262" s="233"/>
      <c r="O262" s="233"/>
    </row>
    <row r="263" spans="1:15" s="234" customFormat="1">
      <c r="A263" s="404" t="str">
        <f t="shared" si="11"/>
        <v>1001302000</v>
      </c>
      <c r="B263" s="230">
        <v>100</v>
      </c>
      <c r="C263" s="193">
        <v>130</v>
      </c>
      <c r="D263" s="193">
        <v>2000</v>
      </c>
      <c r="E263" s="191">
        <v>0</v>
      </c>
      <c r="F263" s="191">
        <v>0</v>
      </c>
      <c r="G263" s="191">
        <v>8</v>
      </c>
      <c r="H263" s="191">
        <v>33</v>
      </c>
      <c r="I263" s="191">
        <v>50</v>
      </c>
      <c r="J263" s="191">
        <v>50</v>
      </c>
      <c r="K263" s="191">
        <v>38</v>
      </c>
      <c r="L263" s="191">
        <v>24</v>
      </c>
      <c r="M263" s="232"/>
      <c r="N263" s="233"/>
      <c r="O263" s="233"/>
    </row>
    <row r="264" spans="1:15" s="234" customFormat="1">
      <c r="A264" s="404" t="str">
        <f t="shared" si="11"/>
        <v>1001402000</v>
      </c>
      <c r="B264" s="230">
        <v>100</v>
      </c>
      <c r="C264" s="193">
        <v>140</v>
      </c>
      <c r="D264" s="193">
        <v>2000</v>
      </c>
      <c r="E264" s="191">
        <v>0</v>
      </c>
      <c r="F264" s="191">
        <v>0</v>
      </c>
      <c r="G264" s="191">
        <v>7</v>
      </c>
      <c r="H264" s="191">
        <v>30</v>
      </c>
      <c r="I264" s="191">
        <v>50</v>
      </c>
      <c r="J264" s="191">
        <v>50</v>
      </c>
      <c r="K264" s="191">
        <v>35</v>
      </c>
      <c r="L264" s="191">
        <v>22</v>
      </c>
      <c r="M264" s="232"/>
      <c r="N264" s="233"/>
      <c r="O264" s="233"/>
    </row>
    <row r="265" spans="1:15" s="234" customFormat="1">
      <c r="A265" s="404" t="str">
        <f t="shared" si="11"/>
        <v>1001502000</v>
      </c>
      <c r="B265" s="230">
        <v>100</v>
      </c>
      <c r="C265" s="193">
        <v>150</v>
      </c>
      <c r="D265" s="193">
        <v>2000</v>
      </c>
      <c r="E265" s="191">
        <v>0</v>
      </c>
      <c r="F265" s="191">
        <v>0</v>
      </c>
      <c r="G265" s="191">
        <v>7</v>
      </c>
      <c r="H265" s="191">
        <v>28</v>
      </c>
      <c r="I265" s="191">
        <v>50</v>
      </c>
      <c r="J265" s="191">
        <v>50</v>
      </c>
      <c r="K265" s="191">
        <v>33</v>
      </c>
      <c r="L265" s="191">
        <v>20</v>
      </c>
      <c r="M265" s="232"/>
      <c r="N265" s="233"/>
      <c r="O265" s="233"/>
    </row>
    <row r="266" spans="1:15" s="234" customFormat="1">
      <c r="A266" s="404" t="str">
        <f t="shared" si="11"/>
        <v>1001602000</v>
      </c>
      <c r="B266" s="230">
        <v>100</v>
      </c>
      <c r="C266" s="193">
        <v>160</v>
      </c>
      <c r="D266" s="193">
        <v>2000</v>
      </c>
      <c r="E266" s="191">
        <v>0</v>
      </c>
      <c r="F266" s="191">
        <v>0</v>
      </c>
      <c r="G266" s="191">
        <v>6</v>
      </c>
      <c r="H266" s="191">
        <v>26</v>
      </c>
      <c r="I266" s="191">
        <v>48</v>
      </c>
      <c r="J266" s="191">
        <v>50</v>
      </c>
      <c r="K266" s="191">
        <v>31</v>
      </c>
      <c r="L266" s="191">
        <v>19</v>
      </c>
      <c r="M266" s="232"/>
      <c r="N266" s="233"/>
      <c r="O266" s="233"/>
    </row>
    <row r="267" spans="1:15" s="234" customFormat="1">
      <c r="A267" s="404" t="str">
        <f t="shared" si="11"/>
        <v>1001702000</v>
      </c>
      <c r="B267" s="230">
        <v>100</v>
      </c>
      <c r="C267" s="193">
        <v>170</v>
      </c>
      <c r="D267" s="193">
        <v>2000</v>
      </c>
      <c r="E267" s="232"/>
      <c r="F267" s="232"/>
      <c r="G267" s="232"/>
      <c r="H267" s="232"/>
      <c r="I267" s="232"/>
      <c r="J267" s="232"/>
      <c r="K267" s="232"/>
      <c r="L267" s="232"/>
      <c r="M267" s="232"/>
      <c r="N267" s="233"/>
      <c r="O267" s="233"/>
    </row>
    <row r="268" spans="1:15" s="234" customFormat="1">
      <c r="A268" s="404" t="str">
        <f t="shared" si="11"/>
        <v>1001802000</v>
      </c>
      <c r="B268" s="230">
        <v>100</v>
      </c>
      <c r="C268" s="193">
        <v>180</v>
      </c>
      <c r="D268" s="193">
        <v>2000</v>
      </c>
      <c r="E268" s="232"/>
      <c r="F268" s="232"/>
      <c r="G268" s="232"/>
      <c r="H268" s="232"/>
      <c r="I268" s="232"/>
      <c r="J268" s="232"/>
      <c r="K268" s="232"/>
      <c r="L268" s="232"/>
      <c r="M268" s="232"/>
      <c r="N268" s="233"/>
      <c r="O268" s="233"/>
    </row>
    <row r="269" spans="1:15" s="234" customFormat="1">
      <c r="A269" s="404" t="str">
        <f t="shared" si="11"/>
        <v>1001902000</v>
      </c>
      <c r="B269" s="230">
        <v>100</v>
      </c>
      <c r="C269" s="193">
        <v>190</v>
      </c>
      <c r="D269" s="193">
        <v>2000</v>
      </c>
      <c r="E269" s="232"/>
      <c r="F269" s="232"/>
      <c r="G269" s="232"/>
      <c r="H269" s="232"/>
      <c r="I269" s="232"/>
      <c r="J269" s="232"/>
      <c r="K269" s="232"/>
      <c r="L269" s="232"/>
      <c r="M269" s="232"/>
      <c r="N269" s="233"/>
      <c r="O269" s="233"/>
    </row>
    <row r="270" spans="1:15" s="234" customFormat="1">
      <c r="A270" s="404" t="str">
        <f t="shared" si="11"/>
        <v>1002002000</v>
      </c>
      <c r="B270" s="230">
        <v>100</v>
      </c>
      <c r="C270" s="193">
        <v>200</v>
      </c>
      <c r="D270" s="193">
        <v>2000</v>
      </c>
      <c r="E270" s="232"/>
      <c r="F270" s="232"/>
      <c r="G270" s="232"/>
      <c r="H270" s="232"/>
      <c r="I270" s="232"/>
      <c r="J270" s="232"/>
      <c r="K270" s="232"/>
      <c r="L270" s="232"/>
      <c r="M270" s="232"/>
      <c r="N270" s="233"/>
      <c r="O270" s="233"/>
    </row>
    <row r="271" spans="1:15" s="234" customFormat="1">
      <c r="A271" s="404" t="str">
        <f t="shared" si="11"/>
        <v>1002102000</v>
      </c>
      <c r="B271" s="230">
        <v>100</v>
      </c>
      <c r="C271" s="193">
        <v>210</v>
      </c>
      <c r="D271" s="193">
        <v>2000</v>
      </c>
      <c r="E271" s="232"/>
      <c r="F271" s="232"/>
      <c r="G271" s="232"/>
      <c r="H271" s="232"/>
      <c r="I271" s="232"/>
      <c r="J271" s="232"/>
      <c r="K271" s="232"/>
      <c r="L271" s="232"/>
      <c r="M271" s="232"/>
      <c r="N271" s="233"/>
      <c r="O271" s="233"/>
    </row>
    <row r="272" spans="1:15" s="234" customFormat="1">
      <c r="A272" s="404" t="str">
        <f t="shared" si="11"/>
        <v>1002202000</v>
      </c>
      <c r="B272" s="230">
        <v>100</v>
      </c>
      <c r="C272" s="193">
        <v>220</v>
      </c>
      <c r="D272" s="193">
        <v>2000</v>
      </c>
      <c r="E272" s="232"/>
      <c r="F272" s="232"/>
      <c r="G272" s="232"/>
      <c r="H272" s="232"/>
      <c r="I272" s="232"/>
      <c r="J272" s="232"/>
      <c r="K272" s="232"/>
      <c r="L272" s="232"/>
      <c r="M272" s="232"/>
      <c r="N272" s="233"/>
      <c r="O272" s="233"/>
    </row>
    <row r="273" spans="1:15" s="234" customFormat="1">
      <c r="A273" s="404" t="str">
        <f t="shared" si="11"/>
        <v>1002302000</v>
      </c>
      <c r="B273" s="230">
        <v>100</v>
      </c>
      <c r="C273" s="193">
        <v>230</v>
      </c>
      <c r="D273" s="193">
        <v>2000</v>
      </c>
      <c r="E273" s="232"/>
      <c r="F273" s="232"/>
      <c r="G273" s="232"/>
      <c r="H273" s="232"/>
      <c r="I273" s="232"/>
      <c r="J273" s="232"/>
      <c r="K273" s="232"/>
      <c r="L273" s="232"/>
      <c r="M273" s="232"/>
      <c r="N273" s="233"/>
      <c r="O273" s="233"/>
    </row>
    <row r="274" spans="1:15" s="234" customFormat="1">
      <c r="A274" s="404" t="str">
        <f t="shared" si="11"/>
        <v>1002402000</v>
      </c>
      <c r="B274" s="230">
        <v>100</v>
      </c>
      <c r="C274" s="193">
        <v>240</v>
      </c>
      <c r="D274" s="193">
        <v>2000</v>
      </c>
      <c r="E274" s="232"/>
      <c r="F274" s="232"/>
      <c r="G274" s="232"/>
      <c r="H274" s="232"/>
      <c r="I274" s="232"/>
      <c r="J274" s="232"/>
      <c r="K274" s="232"/>
      <c r="L274" s="232"/>
      <c r="M274" s="232"/>
      <c r="N274" s="233"/>
      <c r="O274" s="233"/>
    </row>
    <row r="275" spans="1:15" s="234" customFormat="1">
      <c r="A275" s="404" t="str">
        <f t="shared" si="11"/>
        <v>1002502000</v>
      </c>
      <c r="B275" s="230">
        <v>100</v>
      </c>
      <c r="C275" s="193">
        <v>250</v>
      </c>
      <c r="D275" s="193">
        <v>2000</v>
      </c>
      <c r="E275" s="232"/>
      <c r="F275" s="232"/>
      <c r="G275" s="232"/>
      <c r="H275" s="232"/>
      <c r="I275" s="232"/>
      <c r="J275" s="232"/>
      <c r="K275" s="232"/>
      <c r="L275" s="232"/>
      <c r="M275" s="232"/>
      <c r="N275" s="233"/>
      <c r="O275" s="233"/>
    </row>
    <row r="276" spans="1:15" s="234" customFormat="1">
      <c r="A276" s="404" t="str">
        <f t="shared" si="11"/>
        <v>1002602000</v>
      </c>
      <c r="B276" s="230">
        <v>100</v>
      </c>
      <c r="C276" s="193">
        <v>260</v>
      </c>
      <c r="D276" s="193">
        <v>2000</v>
      </c>
      <c r="E276" s="232"/>
      <c r="F276" s="232"/>
      <c r="G276" s="232"/>
      <c r="H276" s="232"/>
      <c r="I276" s="232"/>
      <c r="J276" s="232"/>
      <c r="K276" s="232"/>
      <c r="L276" s="232"/>
      <c r="M276" s="232"/>
      <c r="N276" s="233"/>
      <c r="O276" s="233"/>
    </row>
    <row r="277" spans="1:15" s="234" customFormat="1">
      <c r="A277" s="404" t="str">
        <f t="shared" si="11"/>
        <v>1002702000</v>
      </c>
      <c r="B277" s="230">
        <v>100</v>
      </c>
      <c r="C277" s="193">
        <v>270</v>
      </c>
      <c r="D277" s="193">
        <v>2000</v>
      </c>
      <c r="E277" s="232"/>
      <c r="F277" s="232"/>
      <c r="G277" s="232"/>
      <c r="H277" s="232"/>
      <c r="I277" s="232"/>
      <c r="J277" s="232"/>
      <c r="K277" s="232"/>
      <c r="L277" s="232"/>
      <c r="M277" s="232"/>
      <c r="N277" s="233"/>
      <c r="O277" s="233"/>
    </row>
    <row r="278" spans="1:15" s="234" customFormat="1">
      <c r="A278" s="404" t="str">
        <f t="shared" si="11"/>
        <v>1002802000</v>
      </c>
      <c r="B278" s="230">
        <v>100</v>
      </c>
      <c r="C278" s="193">
        <v>280</v>
      </c>
      <c r="D278" s="193">
        <v>2000</v>
      </c>
      <c r="E278" s="232"/>
      <c r="F278" s="232"/>
      <c r="G278" s="232"/>
      <c r="H278" s="232"/>
      <c r="I278" s="232"/>
      <c r="J278" s="232"/>
      <c r="K278" s="232"/>
      <c r="L278" s="232"/>
      <c r="M278" s="232"/>
      <c r="N278" s="233"/>
      <c r="O278" s="233"/>
    </row>
    <row r="279" spans="1:15" s="234" customFormat="1">
      <c r="A279" s="404" t="str">
        <f t="shared" si="11"/>
        <v>1002902000</v>
      </c>
      <c r="B279" s="230">
        <v>100</v>
      </c>
      <c r="C279" s="193">
        <v>290</v>
      </c>
      <c r="D279" s="193">
        <v>2000</v>
      </c>
      <c r="E279" s="232"/>
      <c r="F279" s="232"/>
      <c r="G279" s="232"/>
      <c r="H279" s="232"/>
      <c r="I279" s="232"/>
      <c r="J279" s="232"/>
      <c r="K279" s="232"/>
      <c r="L279" s="232"/>
      <c r="M279" s="232"/>
      <c r="N279" s="233"/>
      <c r="O279" s="233"/>
    </row>
    <row r="280" spans="1:15" s="234" customFormat="1">
      <c r="A280" s="404" t="str">
        <f t="shared" si="11"/>
        <v>1003002000</v>
      </c>
      <c r="B280" s="230">
        <v>100</v>
      </c>
      <c r="C280" s="193">
        <v>300</v>
      </c>
      <c r="D280" s="193">
        <v>2000</v>
      </c>
      <c r="E280" s="232"/>
      <c r="F280" s="232"/>
      <c r="G280" s="232"/>
      <c r="H280" s="232"/>
      <c r="I280" s="232"/>
      <c r="J280" s="232"/>
      <c r="K280" s="232"/>
      <c r="L280" s="232"/>
      <c r="M280" s="232"/>
      <c r="N280" s="233"/>
      <c r="O280" s="233"/>
    </row>
    <row r="281" spans="1:15" s="234" customFormat="1">
      <c r="A281" s="404" t="str">
        <f t="shared" si="11"/>
        <v>1003102000</v>
      </c>
      <c r="B281" s="230">
        <v>100</v>
      </c>
      <c r="C281" s="193">
        <v>310</v>
      </c>
      <c r="D281" s="193">
        <v>2000</v>
      </c>
      <c r="E281" s="232"/>
      <c r="F281" s="232"/>
      <c r="G281" s="232"/>
      <c r="H281" s="232"/>
      <c r="I281" s="232"/>
      <c r="J281" s="232"/>
      <c r="K281" s="232"/>
      <c r="L281" s="232"/>
      <c r="M281" s="232"/>
      <c r="N281" s="233"/>
      <c r="O281" s="233"/>
    </row>
    <row r="282" spans="1:15" s="234" customFormat="1">
      <c r="A282" s="404" t="str">
        <f t="shared" si="11"/>
        <v>1003202000</v>
      </c>
      <c r="B282" s="230">
        <v>100</v>
      </c>
      <c r="C282" s="193">
        <v>320</v>
      </c>
      <c r="D282" s="193">
        <v>2000</v>
      </c>
      <c r="E282" s="232"/>
      <c r="F282" s="232"/>
      <c r="G282" s="232"/>
      <c r="H282" s="232"/>
      <c r="I282" s="232"/>
      <c r="J282" s="232"/>
      <c r="K282" s="232"/>
      <c r="L282" s="232"/>
      <c r="M282" s="232"/>
      <c r="N282" s="233"/>
      <c r="O282" s="233"/>
    </row>
    <row r="283" spans="1:15" s="234" customFormat="1">
      <c r="A283" s="404" t="str">
        <f t="shared" si="11"/>
        <v>1003302000</v>
      </c>
      <c r="B283" s="230">
        <v>100</v>
      </c>
      <c r="C283" s="193">
        <v>330</v>
      </c>
      <c r="D283" s="193">
        <v>2000</v>
      </c>
      <c r="E283" s="232"/>
      <c r="F283" s="232"/>
      <c r="G283" s="232"/>
      <c r="H283" s="232"/>
      <c r="I283" s="232"/>
      <c r="J283" s="232"/>
      <c r="K283" s="232"/>
      <c r="L283" s="232"/>
      <c r="M283" s="232"/>
      <c r="N283" s="233"/>
      <c r="O283" s="233"/>
    </row>
    <row r="284" spans="1:15" s="234" customFormat="1">
      <c r="A284" s="404" t="str">
        <f t="shared" si="11"/>
        <v>1003402000</v>
      </c>
      <c r="B284" s="230">
        <v>100</v>
      </c>
      <c r="C284" s="193">
        <v>340</v>
      </c>
      <c r="D284" s="193">
        <v>2000</v>
      </c>
      <c r="E284" s="232"/>
      <c r="F284" s="232"/>
      <c r="G284" s="232"/>
      <c r="H284" s="232"/>
      <c r="I284" s="232"/>
      <c r="J284" s="232"/>
      <c r="K284" s="232"/>
      <c r="L284" s="232"/>
      <c r="M284" s="232"/>
      <c r="N284" s="233"/>
      <c r="O284" s="233"/>
    </row>
    <row r="285" spans="1:15" s="234" customFormat="1">
      <c r="A285" s="404" t="str">
        <f t="shared" si="11"/>
        <v>1003502000</v>
      </c>
      <c r="B285" s="230">
        <v>100</v>
      </c>
      <c r="C285" s="193">
        <v>350</v>
      </c>
      <c r="D285" s="193">
        <v>2000</v>
      </c>
      <c r="E285" s="232"/>
      <c r="F285" s="232"/>
      <c r="G285" s="232"/>
      <c r="H285" s="232"/>
      <c r="I285" s="232"/>
      <c r="J285" s="232"/>
      <c r="K285" s="232"/>
      <c r="L285" s="232"/>
      <c r="M285" s="232"/>
      <c r="N285" s="233"/>
      <c r="O285" s="233"/>
    </row>
    <row r="286" spans="1:15" s="234" customFormat="1">
      <c r="A286" s="404" t="str">
        <f t="shared" si="11"/>
        <v>100202250</v>
      </c>
      <c r="B286" s="230">
        <v>100</v>
      </c>
      <c r="C286" s="193">
        <v>20</v>
      </c>
      <c r="D286" s="193">
        <v>2250</v>
      </c>
      <c r="E286" s="191">
        <v>3</v>
      </c>
      <c r="F286" s="191">
        <v>19</v>
      </c>
      <c r="G286" s="191">
        <v>37</v>
      </c>
      <c r="H286" s="191">
        <v>44</v>
      </c>
      <c r="I286" s="191">
        <v>50</v>
      </c>
      <c r="J286" s="191">
        <v>50</v>
      </c>
      <c r="K286" s="191">
        <v>50</v>
      </c>
      <c r="L286" s="191">
        <v>50</v>
      </c>
      <c r="M286" s="232"/>
      <c r="N286" s="233"/>
      <c r="O286" s="233"/>
    </row>
    <row r="287" spans="1:15" s="234" customFormat="1">
      <c r="A287" s="404" t="str">
        <f t="shared" si="11"/>
        <v>100302250</v>
      </c>
      <c r="B287" s="230">
        <v>100</v>
      </c>
      <c r="C287" s="193">
        <v>30</v>
      </c>
      <c r="D287" s="193">
        <v>2250</v>
      </c>
      <c r="E287" s="191">
        <v>1</v>
      </c>
      <c r="F287" s="191">
        <v>12</v>
      </c>
      <c r="G287" s="191">
        <v>36</v>
      </c>
      <c r="H287" s="191">
        <v>44</v>
      </c>
      <c r="I287" s="191">
        <v>50</v>
      </c>
      <c r="J287" s="191">
        <v>50</v>
      </c>
      <c r="K287" s="191">
        <v>50</v>
      </c>
      <c r="L287" s="191">
        <v>50</v>
      </c>
      <c r="M287" s="232"/>
      <c r="N287" s="233"/>
      <c r="O287" s="233"/>
    </row>
    <row r="288" spans="1:15" s="234" customFormat="1">
      <c r="A288" s="404" t="str">
        <f t="shared" si="11"/>
        <v>100402250</v>
      </c>
      <c r="B288" s="230">
        <v>100</v>
      </c>
      <c r="C288" s="193">
        <v>40</v>
      </c>
      <c r="D288" s="193">
        <v>2250</v>
      </c>
      <c r="E288" s="191">
        <v>0</v>
      </c>
      <c r="F288" s="191">
        <v>8</v>
      </c>
      <c r="G288" s="191">
        <v>35</v>
      </c>
      <c r="H288" s="191">
        <v>44</v>
      </c>
      <c r="I288" s="191">
        <v>50</v>
      </c>
      <c r="J288" s="191">
        <v>50</v>
      </c>
      <c r="K288" s="191">
        <v>50</v>
      </c>
      <c r="L288" s="191">
        <v>50</v>
      </c>
      <c r="M288" s="232"/>
      <c r="N288" s="233"/>
      <c r="O288" s="233"/>
    </row>
    <row r="289" spans="1:15" s="234" customFormat="1">
      <c r="A289" s="404" t="str">
        <f t="shared" si="11"/>
        <v>100502250</v>
      </c>
      <c r="B289" s="230">
        <v>100</v>
      </c>
      <c r="C289" s="193">
        <v>50</v>
      </c>
      <c r="D289" s="193">
        <v>2250</v>
      </c>
      <c r="E289" s="191">
        <v>0</v>
      </c>
      <c r="F289" s="191">
        <v>6</v>
      </c>
      <c r="G289" s="191">
        <v>32</v>
      </c>
      <c r="H289" s="191">
        <v>44</v>
      </c>
      <c r="I289" s="191">
        <v>50</v>
      </c>
      <c r="J289" s="191">
        <v>50</v>
      </c>
      <c r="K289" s="191">
        <v>50</v>
      </c>
      <c r="L289" s="191">
        <v>50</v>
      </c>
      <c r="M289" s="232"/>
      <c r="N289" s="233"/>
      <c r="O289" s="233"/>
    </row>
    <row r="290" spans="1:15" s="234" customFormat="1">
      <c r="A290" s="404" t="str">
        <f t="shared" si="11"/>
        <v>100602250</v>
      </c>
      <c r="B290" s="230">
        <v>100</v>
      </c>
      <c r="C290" s="193">
        <v>60</v>
      </c>
      <c r="D290" s="193">
        <v>2250</v>
      </c>
      <c r="E290" s="191">
        <v>0</v>
      </c>
      <c r="F290" s="191">
        <v>4</v>
      </c>
      <c r="G290" s="191">
        <v>27</v>
      </c>
      <c r="H290" s="191">
        <v>44</v>
      </c>
      <c r="I290" s="191">
        <v>50</v>
      </c>
      <c r="J290" s="191">
        <v>50</v>
      </c>
      <c r="K290" s="191">
        <v>50</v>
      </c>
      <c r="L290" s="191">
        <v>50</v>
      </c>
      <c r="M290" s="232"/>
      <c r="N290" s="233"/>
      <c r="O290" s="233"/>
    </row>
    <row r="291" spans="1:15" s="234" customFormat="1">
      <c r="A291" s="404" t="str">
        <f t="shared" si="11"/>
        <v>100702250</v>
      </c>
      <c r="B291" s="230">
        <v>100</v>
      </c>
      <c r="C291" s="193">
        <v>70</v>
      </c>
      <c r="D291" s="193">
        <v>2250</v>
      </c>
      <c r="E291" s="191">
        <v>0</v>
      </c>
      <c r="F291" s="191">
        <v>3</v>
      </c>
      <c r="G291" s="191">
        <v>22</v>
      </c>
      <c r="H291" s="191">
        <v>44</v>
      </c>
      <c r="I291" s="191">
        <v>50</v>
      </c>
      <c r="J291" s="191">
        <v>50</v>
      </c>
      <c r="K291" s="191">
        <v>50</v>
      </c>
      <c r="L291" s="191">
        <v>48</v>
      </c>
      <c r="M291" s="232"/>
      <c r="N291" s="233"/>
      <c r="O291" s="233"/>
    </row>
    <row r="292" spans="1:15" s="234" customFormat="1">
      <c r="A292" s="404" t="str">
        <f t="shared" si="11"/>
        <v>100802250</v>
      </c>
      <c r="B292" s="230">
        <v>100</v>
      </c>
      <c r="C292" s="193">
        <v>80</v>
      </c>
      <c r="D292" s="193">
        <v>2250</v>
      </c>
      <c r="E292" s="191">
        <v>0</v>
      </c>
      <c r="F292" s="191">
        <v>2</v>
      </c>
      <c r="G292" s="191">
        <v>19</v>
      </c>
      <c r="H292" s="191">
        <v>44</v>
      </c>
      <c r="I292" s="191">
        <v>50</v>
      </c>
      <c r="J292" s="191">
        <v>50</v>
      </c>
      <c r="K292" s="191">
        <v>50</v>
      </c>
      <c r="L292" s="191">
        <v>43</v>
      </c>
      <c r="M292" s="232"/>
      <c r="N292" s="233"/>
      <c r="O292" s="233"/>
    </row>
    <row r="293" spans="1:15" s="234" customFormat="1">
      <c r="A293" s="404" t="str">
        <f t="shared" si="11"/>
        <v>100902250</v>
      </c>
      <c r="B293" s="230">
        <v>100</v>
      </c>
      <c r="C293" s="193">
        <v>90</v>
      </c>
      <c r="D293" s="193">
        <v>2250</v>
      </c>
      <c r="E293" s="191">
        <v>0</v>
      </c>
      <c r="F293" s="191">
        <v>2</v>
      </c>
      <c r="G293" s="191">
        <v>17</v>
      </c>
      <c r="H293" s="191">
        <v>44</v>
      </c>
      <c r="I293" s="191">
        <v>50</v>
      </c>
      <c r="J293" s="191">
        <v>50</v>
      </c>
      <c r="K293" s="191">
        <v>50</v>
      </c>
      <c r="L293" s="191">
        <v>38</v>
      </c>
      <c r="M293" s="232"/>
      <c r="N293" s="233"/>
      <c r="O293" s="233"/>
    </row>
    <row r="294" spans="1:15" s="234" customFormat="1">
      <c r="A294" s="404" t="str">
        <f t="shared" si="11"/>
        <v>1001002250</v>
      </c>
      <c r="B294" s="230">
        <v>100</v>
      </c>
      <c r="C294" s="193">
        <v>100</v>
      </c>
      <c r="D294" s="193">
        <v>2250</v>
      </c>
      <c r="E294" s="191">
        <v>0</v>
      </c>
      <c r="F294" s="191">
        <v>1</v>
      </c>
      <c r="G294" s="191">
        <v>14</v>
      </c>
      <c r="H294" s="191">
        <v>43</v>
      </c>
      <c r="I294" s="191">
        <v>50</v>
      </c>
      <c r="J294" s="191">
        <v>50</v>
      </c>
      <c r="K294" s="191">
        <v>50</v>
      </c>
      <c r="L294" s="191">
        <v>34</v>
      </c>
      <c r="M294" s="232"/>
      <c r="N294" s="233"/>
      <c r="O294" s="233"/>
    </row>
    <row r="295" spans="1:15" s="234" customFormat="1">
      <c r="A295" s="404" t="str">
        <f t="shared" si="11"/>
        <v>1001102250</v>
      </c>
      <c r="B295" s="230">
        <v>100</v>
      </c>
      <c r="C295" s="193">
        <v>110</v>
      </c>
      <c r="D295" s="193">
        <v>2250</v>
      </c>
      <c r="E295" s="191">
        <v>0</v>
      </c>
      <c r="F295" s="191">
        <v>1</v>
      </c>
      <c r="G295" s="191">
        <v>13</v>
      </c>
      <c r="H295" s="191">
        <v>42</v>
      </c>
      <c r="I295" s="191">
        <v>50</v>
      </c>
      <c r="J295" s="191">
        <v>50</v>
      </c>
      <c r="K295" s="191">
        <v>50</v>
      </c>
      <c r="L295" s="191">
        <v>31</v>
      </c>
      <c r="M295" s="232"/>
      <c r="N295" s="233"/>
      <c r="O295" s="233"/>
    </row>
    <row r="296" spans="1:15" s="234" customFormat="1">
      <c r="A296" s="404" t="str">
        <f t="shared" si="11"/>
        <v>1001202250</v>
      </c>
      <c r="B296" s="230">
        <v>100</v>
      </c>
      <c r="C296" s="193">
        <v>120</v>
      </c>
      <c r="D296" s="193">
        <v>2250</v>
      </c>
      <c r="E296" s="191">
        <v>0</v>
      </c>
      <c r="F296" s="191">
        <v>0</v>
      </c>
      <c r="G296" s="191">
        <v>11</v>
      </c>
      <c r="H296" s="191">
        <v>40</v>
      </c>
      <c r="I296" s="191">
        <v>50</v>
      </c>
      <c r="J296" s="191">
        <v>50</v>
      </c>
      <c r="K296" s="191">
        <v>46</v>
      </c>
      <c r="L296" s="191">
        <v>29</v>
      </c>
      <c r="M296" s="232"/>
      <c r="N296" s="233"/>
      <c r="O296" s="233"/>
    </row>
    <row r="297" spans="1:15" s="234" customFormat="1">
      <c r="A297" s="404" t="str">
        <f t="shared" si="11"/>
        <v>1001302250</v>
      </c>
      <c r="B297" s="230">
        <v>100</v>
      </c>
      <c r="C297" s="193">
        <v>130</v>
      </c>
      <c r="D297" s="193">
        <v>2250</v>
      </c>
      <c r="E297" s="191">
        <v>0</v>
      </c>
      <c r="F297" s="191">
        <v>0</v>
      </c>
      <c r="G297" s="191">
        <v>10</v>
      </c>
      <c r="H297" s="191">
        <v>37</v>
      </c>
      <c r="I297" s="191">
        <v>50</v>
      </c>
      <c r="J297" s="191">
        <v>50</v>
      </c>
      <c r="K297" s="191">
        <v>43</v>
      </c>
      <c r="L297" s="191">
        <v>27</v>
      </c>
      <c r="M297" s="232"/>
      <c r="N297" s="233"/>
      <c r="O297" s="233"/>
    </row>
    <row r="298" spans="1:15" s="234" customFormat="1">
      <c r="A298" s="404" t="str">
        <f t="shared" si="11"/>
        <v>1001402250</v>
      </c>
      <c r="B298" s="230">
        <v>100</v>
      </c>
      <c r="C298" s="193">
        <v>140</v>
      </c>
      <c r="D298" s="193">
        <v>2250</v>
      </c>
      <c r="E298" s="191">
        <v>0</v>
      </c>
      <c r="F298" s="191">
        <v>0</v>
      </c>
      <c r="G298" s="191">
        <v>9</v>
      </c>
      <c r="H298" s="191">
        <v>35</v>
      </c>
      <c r="I298" s="191">
        <v>50</v>
      </c>
      <c r="J298" s="191">
        <v>50</v>
      </c>
      <c r="K298" s="191">
        <v>40</v>
      </c>
      <c r="L298" s="191">
        <v>25</v>
      </c>
      <c r="M298" s="232"/>
      <c r="N298" s="233"/>
      <c r="O298" s="233"/>
    </row>
    <row r="299" spans="1:15" s="234" customFormat="1">
      <c r="A299" s="404" t="str">
        <f t="shared" si="11"/>
        <v>1001502250</v>
      </c>
      <c r="B299" s="230">
        <v>100</v>
      </c>
      <c r="C299" s="193">
        <v>150</v>
      </c>
      <c r="D299" s="193">
        <v>2250</v>
      </c>
      <c r="E299" s="191">
        <v>0</v>
      </c>
      <c r="F299" s="191">
        <v>0</v>
      </c>
      <c r="G299" s="191">
        <v>8</v>
      </c>
      <c r="H299" s="191">
        <v>32</v>
      </c>
      <c r="I299" s="191">
        <v>50</v>
      </c>
      <c r="J299" s="191">
        <v>50</v>
      </c>
      <c r="K299" s="191">
        <v>37</v>
      </c>
      <c r="L299" s="191">
        <v>23</v>
      </c>
      <c r="M299" s="232"/>
      <c r="N299" s="233"/>
      <c r="O299" s="233"/>
    </row>
    <row r="300" spans="1:15" s="234" customFormat="1">
      <c r="A300" s="404" t="str">
        <f t="shared" si="11"/>
        <v>1001602250</v>
      </c>
      <c r="B300" s="230">
        <v>100</v>
      </c>
      <c r="C300" s="193">
        <v>160</v>
      </c>
      <c r="D300" s="193">
        <v>2250</v>
      </c>
      <c r="E300" s="232"/>
      <c r="F300" s="232"/>
      <c r="G300" s="232"/>
      <c r="H300" s="232"/>
      <c r="I300" s="232"/>
      <c r="J300" s="232"/>
      <c r="K300" s="232"/>
      <c r="L300" s="232"/>
      <c r="M300" s="232"/>
      <c r="N300" s="233"/>
      <c r="O300" s="233"/>
    </row>
    <row r="301" spans="1:15" s="234" customFormat="1">
      <c r="A301" s="404" t="str">
        <f t="shared" si="11"/>
        <v>1001702250</v>
      </c>
      <c r="B301" s="230">
        <v>100</v>
      </c>
      <c r="C301" s="193">
        <v>170</v>
      </c>
      <c r="D301" s="193">
        <v>2250</v>
      </c>
      <c r="E301" s="232"/>
      <c r="F301" s="232"/>
      <c r="G301" s="232"/>
      <c r="H301" s="232"/>
      <c r="I301" s="232"/>
      <c r="J301" s="232"/>
      <c r="K301" s="232"/>
      <c r="L301" s="232"/>
      <c r="M301" s="232"/>
      <c r="N301" s="233"/>
      <c r="O301" s="233"/>
    </row>
    <row r="302" spans="1:15" s="234" customFormat="1">
      <c r="A302" s="404" t="str">
        <f t="shared" si="11"/>
        <v>1001802250</v>
      </c>
      <c r="B302" s="230">
        <v>100</v>
      </c>
      <c r="C302" s="193">
        <v>180</v>
      </c>
      <c r="D302" s="193">
        <v>2250</v>
      </c>
      <c r="E302" s="232"/>
      <c r="F302" s="232"/>
      <c r="G302" s="232"/>
      <c r="H302" s="232"/>
      <c r="I302" s="232"/>
      <c r="J302" s="232"/>
      <c r="K302" s="232"/>
      <c r="L302" s="232"/>
      <c r="M302" s="232"/>
      <c r="N302" s="233"/>
      <c r="O302" s="233"/>
    </row>
    <row r="303" spans="1:15" s="234" customFormat="1">
      <c r="A303" s="404" t="str">
        <f t="shared" si="11"/>
        <v>1001902250</v>
      </c>
      <c r="B303" s="230">
        <v>100</v>
      </c>
      <c r="C303" s="193">
        <v>190</v>
      </c>
      <c r="D303" s="193">
        <v>2250</v>
      </c>
      <c r="E303" s="232"/>
      <c r="F303" s="232"/>
      <c r="G303" s="232"/>
      <c r="H303" s="232"/>
      <c r="I303" s="232"/>
      <c r="J303" s="232"/>
      <c r="K303" s="232"/>
      <c r="L303" s="232"/>
      <c r="M303" s="232"/>
      <c r="N303" s="233"/>
      <c r="O303" s="233"/>
    </row>
    <row r="304" spans="1:15" s="234" customFormat="1">
      <c r="A304" s="404" t="str">
        <f t="shared" si="11"/>
        <v>1002002250</v>
      </c>
      <c r="B304" s="230">
        <v>100</v>
      </c>
      <c r="C304" s="193">
        <v>200</v>
      </c>
      <c r="D304" s="193">
        <v>2250</v>
      </c>
      <c r="E304" s="232"/>
      <c r="F304" s="232"/>
      <c r="G304" s="232"/>
      <c r="H304" s="232"/>
      <c r="I304" s="232"/>
      <c r="J304" s="232"/>
      <c r="K304" s="232"/>
      <c r="L304" s="232"/>
      <c r="M304" s="232"/>
      <c r="N304" s="233"/>
      <c r="O304" s="233"/>
    </row>
    <row r="305" spans="1:15" s="234" customFormat="1">
      <c r="A305" s="404" t="str">
        <f t="shared" ref="A305:A368" si="12">B305&amp;C305&amp;D305</f>
        <v>1002102250</v>
      </c>
      <c r="B305" s="230">
        <v>100</v>
      </c>
      <c r="C305" s="193">
        <v>210</v>
      </c>
      <c r="D305" s="193">
        <v>2250</v>
      </c>
      <c r="E305" s="232"/>
      <c r="F305" s="232"/>
      <c r="G305" s="232"/>
      <c r="H305" s="232"/>
      <c r="I305" s="232"/>
      <c r="J305" s="232"/>
      <c r="K305" s="232"/>
      <c r="L305" s="232"/>
      <c r="M305" s="232"/>
      <c r="N305" s="233"/>
      <c r="O305" s="233"/>
    </row>
    <row r="306" spans="1:15" s="234" customFormat="1">
      <c r="A306" s="404" t="str">
        <f t="shared" si="12"/>
        <v>1002202250</v>
      </c>
      <c r="B306" s="230">
        <v>100</v>
      </c>
      <c r="C306" s="193">
        <v>220</v>
      </c>
      <c r="D306" s="193">
        <v>2250</v>
      </c>
      <c r="E306" s="232"/>
      <c r="F306" s="232"/>
      <c r="G306" s="232"/>
      <c r="H306" s="232"/>
      <c r="I306" s="232"/>
      <c r="J306" s="232"/>
      <c r="K306" s="232"/>
      <c r="L306" s="232"/>
      <c r="M306" s="232"/>
      <c r="N306" s="233"/>
      <c r="O306" s="233"/>
    </row>
    <row r="307" spans="1:15" s="234" customFormat="1">
      <c r="A307" s="404" t="str">
        <f t="shared" si="12"/>
        <v>1002302250</v>
      </c>
      <c r="B307" s="230">
        <v>100</v>
      </c>
      <c r="C307" s="193">
        <v>230</v>
      </c>
      <c r="D307" s="193">
        <v>2250</v>
      </c>
      <c r="E307" s="232"/>
      <c r="F307" s="232"/>
      <c r="G307" s="232"/>
      <c r="H307" s="232"/>
      <c r="I307" s="232"/>
      <c r="J307" s="232"/>
      <c r="K307" s="232"/>
      <c r="L307" s="232"/>
      <c r="M307" s="232"/>
      <c r="N307" s="233"/>
      <c r="O307" s="233"/>
    </row>
    <row r="308" spans="1:15" s="234" customFormat="1">
      <c r="A308" s="404" t="str">
        <f t="shared" si="12"/>
        <v>1002402250</v>
      </c>
      <c r="B308" s="230">
        <v>100</v>
      </c>
      <c r="C308" s="193">
        <v>240</v>
      </c>
      <c r="D308" s="193">
        <v>2250</v>
      </c>
      <c r="E308" s="232"/>
      <c r="F308" s="232"/>
      <c r="G308" s="232"/>
      <c r="H308" s="232"/>
      <c r="I308" s="232"/>
      <c r="J308" s="232"/>
      <c r="K308" s="232"/>
      <c r="L308" s="232"/>
      <c r="M308" s="232"/>
      <c r="N308" s="233"/>
      <c r="O308" s="233"/>
    </row>
    <row r="309" spans="1:15" s="234" customFormat="1">
      <c r="A309" s="404" t="str">
        <f t="shared" si="12"/>
        <v>1002502250</v>
      </c>
      <c r="B309" s="230">
        <v>100</v>
      </c>
      <c r="C309" s="193">
        <v>250</v>
      </c>
      <c r="D309" s="193">
        <v>2250</v>
      </c>
      <c r="E309" s="232"/>
      <c r="F309" s="232"/>
      <c r="G309" s="232"/>
      <c r="H309" s="232"/>
      <c r="I309" s="232"/>
      <c r="J309" s="232"/>
      <c r="K309" s="232"/>
      <c r="L309" s="232"/>
      <c r="M309" s="232"/>
      <c r="N309" s="233"/>
      <c r="O309" s="233"/>
    </row>
    <row r="310" spans="1:15" s="234" customFormat="1">
      <c r="A310" s="404" t="str">
        <f t="shared" si="12"/>
        <v>1002602250</v>
      </c>
      <c r="B310" s="230">
        <v>100</v>
      </c>
      <c r="C310" s="193">
        <v>260</v>
      </c>
      <c r="D310" s="193">
        <v>2250</v>
      </c>
      <c r="E310" s="232"/>
      <c r="F310" s="232"/>
      <c r="G310" s="232"/>
      <c r="H310" s="232"/>
      <c r="I310" s="232"/>
      <c r="J310" s="232"/>
      <c r="K310" s="232"/>
      <c r="L310" s="232"/>
      <c r="M310" s="232"/>
      <c r="N310" s="233"/>
      <c r="O310" s="233"/>
    </row>
    <row r="311" spans="1:15" s="234" customFormat="1">
      <c r="A311" s="404" t="str">
        <f t="shared" si="12"/>
        <v>1002702250</v>
      </c>
      <c r="B311" s="230">
        <v>100</v>
      </c>
      <c r="C311" s="193">
        <v>270</v>
      </c>
      <c r="D311" s="193">
        <v>2250</v>
      </c>
      <c r="E311" s="232"/>
      <c r="F311" s="232"/>
      <c r="G311" s="232"/>
      <c r="H311" s="232"/>
      <c r="I311" s="232"/>
      <c r="J311" s="232"/>
      <c r="K311" s="232"/>
      <c r="L311" s="232"/>
      <c r="M311" s="232"/>
      <c r="N311" s="233"/>
      <c r="O311" s="233"/>
    </row>
    <row r="312" spans="1:15" s="234" customFormat="1">
      <c r="A312" s="404" t="str">
        <f t="shared" si="12"/>
        <v>1002802250</v>
      </c>
      <c r="B312" s="230">
        <v>100</v>
      </c>
      <c r="C312" s="193">
        <v>280</v>
      </c>
      <c r="D312" s="193">
        <v>2250</v>
      </c>
      <c r="E312" s="232"/>
      <c r="F312" s="232"/>
      <c r="G312" s="232"/>
      <c r="H312" s="232"/>
      <c r="I312" s="232"/>
      <c r="J312" s="232"/>
      <c r="K312" s="232"/>
      <c r="L312" s="232"/>
      <c r="M312" s="232"/>
      <c r="N312" s="233"/>
      <c r="O312" s="233"/>
    </row>
    <row r="313" spans="1:15" s="234" customFormat="1">
      <c r="A313" s="404" t="str">
        <f t="shared" si="12"/>
        <v>1002902250</v>
      </c>
      <c r="B313" s="230">
        <v>100</v>
      </c>
      <c r="C313" s="193">
        <v>290</v>
      </c>
      <c r="D313" s="193">
        <v>2250</v>
      </c>
      <c r="E313" s="232"/>
      <c r="F313" s="232"/>
      <c r="G313" s="232"/>
      <c r="H313" s="232"/>
      <c r="I313" s="232"/>
      <c r="J313" s="232"/>
      <c r="K313" s="232"/>
      <c r="L313" s="232"/>
      <c r="M313" s="232"/>
      <c r="N313" s="233"/>
      <c r="O313" s="233"/>
    </row>
    <row r="314" spans="1:15" s="234" customFormat="1">
      <c r="A314" s="404" t="str">
        <f t="shared" si="12"/>
        <v>1003002250</v>
      </c>
      <c r="B314" s="230">
        <v>100</v>
      </c>
      <c r="C314" s="193">
        <v>300</v>
      </c>
      <c r="D314" s="193">
        <v>2250</v>
      </c>
      <c r="E314" s="232"/>
      <c r="F314" s="232"/>
      <c r="G314" s="232"/>
      <c r="H314" s="232"/>
      <c r="I314" s="232"/>
      <c r="J314" s="232"/>
      <c r="K314" s="232"/>
      <c r="L314" s="232"/>
      <c r="M314" s="232"/>
      <c r="N314" s="233"/>
      <c r="O314" s="233"/>
    </row>
    <row r="315" spans="1:15" s="234" customFormat="1">
      <c r="A315" s="404" t="str">
        <f t="shared" si="12"/>
        <v>1003102250</v>
      </c>
      <c r="B315" s="230">
        <v>100</v>
      </c>
      <c r="C315" s="193">
        <v>310</v>
      </c>
      <c r="D315" s="193">
        <v>2250</v>
      </c>
      <c r="E315" s="232"/>
      <c r="F315" s="232"/>
      <c r="G315" s="232"/>
      <c r="H315" s="232"/>
      <c r="I315" s="232"/>
      <c r="J315" s="232"/>
      <c r="K315" s="232"/>
      <c r="L315" s="232"/>
      <c r="M315" s="232"/>
      <c r="N315" s="233"/>
      <c r="O315" s="233"/>
    </row>
    <row r="316" spans="1:15" s="234" customFormat="1">
      <c r="A316" s="404" t="str">
        <f t="shared" si="12"/>
        <v>1003202250</v>
      </c>
      <c r="B316" s="230">
        <v>100</v>
      </c>
      <c r="C316" s="193">
        <v>320</v>
      </c>
      <c r="D316" s="193">
        <v>2250</v>
      </c>
      <c r="E316" s="232"/>
      <c r="F316" s="232"/>
      <c r="G316" s="232"/>
      <c r="H316" s="232"/>
      <c r="I316" s="232"/>
      <c r="J316" s="232"/>
      <c r="K316" s="232"/>
      <c r="L316" s="232"/>
      <c r="M316" s="232"/>
      <c r="N316" s="233"/>
      <c r="O316" s="233"/>
    </row>
    <row r="317" spans="1:15" s="234" customFormat="1">
      <c r="A317" s="404" t="str">
        <f t="shared" si="12"/>
        <v>1003302250</v>
      </c>
      <c r="B317" s="230">
        <v>100</v>
      </c>
      <c r="C317" s="193">
        <v>330</v>
      </c>
      <c r="D317" s="193">
        <v>2250</v>
      </c>
      <c r="E317" s="232"/>
      <c r="F317" s="232"/>
      <c r="G317" s="232"/>
      <c r="H317" s="232"/>
      <c r="I317" s="232"/>
      <c r="J317" s="232"/>
      <c r="K317" s="232"/>
      <c r="L317" s="232"/>
      <c r="M317" s="232"/>
      <c r="N317" s="233"/>
      <c r="O317" s="233"/>
    </row>
    <row r="318" spans="1:15" s="234" customFormat="1">
      <c r="A318" s="404" t="str">
        <f t="shared" si="12"/>
        <v>1003402250</v>
      </c>
      <c r="B318" s="230">
        <v>100</v>
      </c>
      <c r="C318" s="193">
        <v>340</v>
      </c>
      <c r="D318" s="193">
        <v>2250</v>
      </c>
      <c r="E318" s="232"/>
      <c r="F318" s="232"/>
      <c r="G318" s="232"/>
      <c r="H318" s="232"/>
      <c r="I318" s="232"/>
      <c r="J318" s="232"/>
      <c r="K318" s="232"/>
      <c r="L318" s="232"/>
      <c r="M318" s="232"/>
      <c r="N318" s="233"/>
      <c r="O318" s="233"/>
    </row>
    <row r="319" spans="1:15" s="234" customFormat="1">
      <c r="A319" s="404" t="str">
        <f t="shared" si="12"/>
        <v>1003502250</v>
      </c>
      <c r="B319" s="230">
        <v>100</v>
      </c>
      <c r="C319" s="193">
        <v>350</v>
      </c>
      <c r="D319" s="193">
        <v>2250</v>
      </c>
      <c r="E319" s="232"/>
      <c r="F319" s="232"/>
      <c r="G319" s="232"/>
      <c r="H319" s="232"/>
      <c r="I319" s="232"/>
      <c r="J319" s="232"/>
      <c r="K319" s="232"/>
      <c r="L319" s="232"/>
      <c r="M319" s="232"/>
      <c r="N319" s="233"/>
      <c r="O319" s="233"/>
    </row>
    <row r="320" spans="1:15" s="234" customFormat="1">
      <c r="A320" s="404" t="str">
        <f t="shared" si="12"/>
        <v>100202500</v>
      </c>
      <c r="B320" s="230">
        <v>100</v>
      </c>
      <c r="C320" s="193">
        <v>20</v>
      </c>
      <c r="D320" s="193">
        <v>2500</v>
      </c>
      <c r="E320" s="191">
        <v>3</v>
      </c>
      <c r="F320" s="191">
        <v>20</v>
      </c>
      <c r="G320" s="191">
        <v>38</v>
      </c>
      <c r="H320" s="191">
        <v>45</v>
      </c>
      <c r="I320" s="191">
        <v>50</v>
      </c>
      <c r="J320" s="191">
        <v>50</v>
      </c>
      <c r="K320" s="191">
        <v>50</v>
      </c>
      <c r="L320" s="191">
        <v>50</v>
      </c>
      <c r="M320" s="232"/>
      <c r="N320" s="233"/>
      <c r="O320" s="233"/>
    </row>
    <row r="321" spans="1:15" s="234" customFormat="1">
      <c r="A321" s="404" t="str">
        <f t="shared" si="12"/>
        <v>100302500</v>
      </c>
      <c r="B321" s="230">
        <v>100</v>
      </c>
      <c r="C321" s="193">
        <v>30</v>
      </c>
      <c r="D321" s="193">
        <v>2500</v>
      </c>
      <c r="E321" s="191">
        <v>2</v>
      </c>
      <c r="F321" s="191">
        <v>14</v>
      </c>
      <c r="G321" s="191">
        <v>36</v>
      </c>
      <c r="H321" s="191">
        <v>44</v>
      </c>
      <c r="I321" s="191">
        <v>50</v>
      </c>
      <c r="J321" s="191">
        <v>50</v>
      </c>
      <c r="K321" s="191">
        <v>50</v>
      </c>
      <c r="L321" s="191">
        <v>50</v>
      </c>
      <c r="M321" s="232"/>
      <c r="N321" s="233"/>
      <c r="O321" s="233"/>
    </row>
    <row r="322" spans="1:15" s="234" customFormat="1">
      <c r="A322" s="404" t="str">
        <f t="shared" si="12"/>
        <v>100402500</v>
      </c>
      <c r="B322" s="230">
        <v>100</v>
      </c>
      <c r="C322" s="193">
        <v>40</v>
      </c>
      <c r="D322" s="193">
        <v>2500</v>
      </c>
      <c r="E322" s="191">
        <v>1</v>
      </c>
      <c r="F322" s="191">
        <v>10</v>
      </c>
      <c r="G322" s="191">
        <v>36</v>
      </c>
      <c r="H322" s="191">
        <v>44</v>
      </c>
      <c r="I322" s="191">
        <v>50</v>
      </c>
      <c r="J322" s="191">
        <v>50</v>
      </c>
      <c r="K322" s="191">
        <v>50</v>
      </c>
      <c r="L322" s="191">
        <v>50</v>
      </c>
      <c r="M322" s="232"/>
      <c r="N322" s="233"/>
      <c r="O322" s="233"/>
    </row>
    <row r="323" spans="1:15" s="234" customFormat="1">
      <c r="A323" s="404" t="str">
        <f t="shared" si="12"/>
        <v>100502500</v>
      </c>
      <c r="B323" s="230">
        <v>100</v>
      </c>
      <c r="C323" s="193">
        <v>50</v>
      </c>
      <c r="D323" s="193">
        <v>2500</v>
      </c>
      <c r="E323" s="191">
        <v>0</v>
      </c>
      <c r="F323" s="191">
        <v>7</v>
      </c>
      <c r="G323" s="191">
        <v>34</v>
      </c>
      <c r="H323" s="191">
        <v>44</v>
      </c>
      <c r="I323" s="191">
        <v>50</v>
      </c>
      <c r="J323" s="191">
        <v>50</v>
      </c>
      <c r="K323" s="191">
        <v>50</v>
      </c>
      <c r="L323" s="191">
        <v>50</v>
      </c>
      <c r="M323" s="232"/>
      <c r="N323" s="233"/>
      <c r="O323" s="233"/>
    </row>
    <row r="324" spans="1:15" s="234" customFormat="1">
      <c r="A324" s="404" t="str">
        <f t="shared" si="12"/>
        <v>100602500</v>
      </c>
      <c r="B324" s="230">
        <v>100</v>
      </c>
      <c r="C324" s="193">
        <v>60</v>
      </c>
      <c r="D324" s="193">
        <v>2500</v>
      </c>
      <c r="E324" s="191">
        <v>0</v>
      </c>
      <c r="F324" s="191">
        <v>5</v>
      </c>
      <c r="G324" s="191">
        <v>30</v>
      </c>
      <c r="H324" s="191">
        <v>44</v>
      </c>
      <c r="I324" s="191">
        <v>50</v>
      </c>
      <c r="J324" s="191">
        <v>50</v>
      </c>
      <c r="K324" s="191">
        <v>50</v>
      </c>
      <c r="L324" s="191">
        <v>50</v>
      </c>
      <c r="M324" s="232"/>
      <c r="N324" s="233"/>
      <c r="O324" s="233"/>
    </row>
    <row r="325" spans="1:15" s="234" customFormat="1">
      <c r="A325" s="404" t="str">
        <f t="shared" si="12"/>
        <v>100702500</v>
      </c>
      <c r="B325" s="230">
        <v>100</v>
      </c>
      <c r="C325" s="193">
        <v>70</v>
      </c>
      <c r="D325" s="193">
        <v>2500</v>
      </c>
      <c r="E325" s="191">
        <v>0</v>
      </c>
      <c r="F325" s="191">
        <v>4</v>
      </c>
      <c r="G325" s="191">
        <v>25</v>
      </c>
      <c r="H325" s="191">
        <v>44</v>
      </c>
      <c r="I325" s="191">
        <v>50</v>
      </c>
      <c r="J325" s="191">
        <v>50</v>
      </c>
      <c r="K325" s="191">
        <v>50</v>
      </c>
      <c r="L325" s="191">
        <v>50</v>
      </c>
      <c r="M325" s="232"/>
      <c r="N325" s="233"/>
      <c r="O325" s="233"/>
    </row>
    <row r="326" spans="1:15" s="234" customFormat="1">
      <c r="A326" s="404" t="str">
        <f t="shared" si="12"/>
        <v>100802500</v>
      </c>
      <c r="B326" s="230">
        <v>100</v>
      </c>
      <c r="C326" s="193">
        <v>80</v>
      </c>
      <c r="D326" s="193">
        <v>2500</v>
      </c>
      <c r="E326" s="191">
        <v>0</v>
      </c>
      <c r="F326" s="191">
        <v>3</v>
      </c>
      <c r="G326" s="191">
        <v>22</v>
      </c>
      <c r="H326" s="191">
        <v>44</v>
      </c>
      <c r="I326" s="191">
        <v>50</v>
      </c>
      <c r="J326" s="191">
        <v>50</v>
      </c>
      <c r="K326" s="191">
        <v>50</v>
      </c>
      <c r="L326" s="191">
        <v>47</v>
      </c>
      <c r="M326" s="232"/>
      <c r="N326" s="233"/>
      <c r="O326" s="233"/>
    </row>
    <row r="327" spans="1:15" s="234" customFormat="1">
      <c r="A327" s="404" t="str">
        <f t="shared" si="12"/>
        <v>100902500</v>
      </c>
      <c r="B327" s="230">
        <v>100</v>
      </c>
      <c r="C327" s="193">
        <v>90</v>
      </c>
      <c r="D327" s="193">
        <v>2500</v>
      </c>
      <c r="E327" s="191">
        <v>0</v>
      </c>
      <c r="F327" s="191">
        <v>2</v>
      </c>
      <c r="G327" s="191">
        <v>19</v>
      </c>
      <c r="H327" s="191">
        <v>44</v>
      </c>
      <c r="I327" s="191">
        <v>50</v>
      </c>
      <c r="J327" s="191">
        <v>50</v>
      </c>
      <c r="K327" s="191">
        <v>50</v>
      </c>
      <c r="L327" s="191">
        <v>42</v>
      </c>
      <c r="M327" s="232"/>
      <c r="N327" s="233"/>
      <c r="O327" s="233"/>
    </row>
    <row r="328" spans="1:15" s="234" customFormat="1">
      <c r="A328" s="404" t="str">
        <f t="shared" si="12"/>
        <v>1001002500</v>
      </c>
      <c r="B328" s="230">
        <v>100</v>
      </c>
      <c r="C328" s="193">
        <v>100</v>
      </c>
      <c r="D328" s="193">
        <v>2500</v>
      </c>
      <c r="E328" s="191">
        <v>0</v>
      </c>
      <c r="F328" s="191">
        <v>2</v>
      </c>
      <c r="G328" s="191">
        <v>17</v>
      </c>
      <c r="H328" s="191">
        <v>44</v>
      </c>
      <c r="I328" s="191">
        <v>50</v>
      </c>
      <c r="J328" s="191">
        <v>50</v>
      </c>
      <c r="K328" s="191">
        <v>50</v>
      </c>
      <c r="L328" s="191">
        <v>38</v>
      </c>
      <c r="M328" s="232"/>
      <c r="N328" s="233"/>
      <c r="O328" s="233"/>
    </row>
    <row r="329" spans="1:15" s="234" customFormat="1">
      <c r="A329" s="404" t="str">
        <f t="shared" si="12"/>
        <v>1001102500</v>
      </c>
      <c r="B329" s="230">
        <v>100</v>
      </c>
      <c r="C329" s="193">
        <v>110</v>
      </c>
      <c r="D329" s="193">
        <v>2500</v>
      </c>
      <c r="E329" s="191">
        <v>0</v>
      </c>
      <c r="F329" s="191">
        <v>1</v>
      </c>
      <c r="G329" s="191">
        <v>15</v>
      </c>
      <c r="H329" s="191">
        <v>43</v>
      </c>
      <c r="I329" s="191">
        <v>50</v>
      </c>
      <c r="J329" s="191">
        <v>50</v>
      </c>
      <c r="K329" s="191">
        <v>50</v>
      </c>
      <c r="L329" s="191">
        <v>35</v>
      </c>
      <c r="M329" s="232"/>
      <c r="N329" s="233"/>
      <c r="O329" s="233"/>
    </row>
    <row r="330" spans="1:15" s="234" customFormat="1">
      <c r="A330" s="404" t="str">
        <f t="shared" si="12"/>
        <v>1001202500</v>
      </c>
      <c r="B330" s="230">
        <v>100</v>
      </c>
      <c r="C330" s="193">
        <v>120</v>
      </c>
      <c r="D330" s="193">
        <v>2500</v>
      </c>
      <c r="E330" s="191">
        <v>0</v>
      </c>
      <c r="F330" s="191">
        <v>1</v>
      </c>
      <c r="G330" s="191">
        <v>13</v>
      </c>
      <c r="H330" s="191">
        <v>42</v>
      </c>
      <c r="I330" s="191">
        <v>50</v>
      </c>
      <c r="J330" s="191">
        <v>50</v>
      </c>
      <c r="K330" s="191">
        <v>50</v>
      </c>
      <c r="L330" s="191">
        <v>32</v>
      </c>
      <c r="M330" s="232"/>
      <c r="N330" s="233"/>
      <c r="O330" s="233"/>
    </row>
    <row r="331" spans="1:15" s="234" customFormat="1">
      <c r="A331" s="404" t="str">
        <f t="shared" si="12"/>
        <v>1001302500</v>
      </c>
      <c r="B331" s="230">
        <v>100</v>
      </c>
      <c r="C331" s="193">
        <v>130</v>
      </c>
      <c r="D331" s="193">
        <v>2500</v>
      </c>
      <c r="E331" s="191">
        <v>0</v>
      </c>
      <c r="F331" s="191">
        <v>0</v>
      </c>
      <c r="G331" s="191">
        <v>12</v>
      </c>
      <c r="H331" s="191">
        <v>41</v>
      </c>
      <c r="I331" s="191">
        <v>50</v>
      </c>
      <c r="J331" s="191">
        <v>50</v>
      </c>
      <c r="K331" s="191">
        <v>47</v>
      </c>
      <c r="L331" s="191">
        <v>29</v>
      </c>
      <c r="M331" s="232"/>
      <c r="N331" s="233"/>
      <c r="O331" s="233"/>
    </row>
    <row r="332" spans="1:15" s="234" customFormat="1">
      <c r="A332" s="404" t="str">
        <f t="shared" si="12"/>
        <v>1001402500</v>
      </c>
      <c r="B332" s="230">
        <v>100</v>
      </c>
      <c r="C332" s="193">
        <v>140</v>
      </c>
      <c r="D332" s="193">
        <v>2500</v>
      </c>
      <c r="E332" s="191">
        <v>0</v>
      </c>
      <c r="F332" s="191">
        <v>0</v>
      </c>
      <c r="G332" s="191">
        <v>10</v>
      </c>
      <c r="H332" s="191">
        <v>38</v>
      </c>
      <c r="I332" s="191">
        <v>50</v>
      </c>
      <c r="J332" s="191">
        <v>50</v>
      </c>
      <c r="K332" s="191">
        <v>44</v>
      </c>
      <c r="L332" s="191">
        <v>27</v>
      </c>
      <c r="M332" s="232"/>
      <c r="N332" s="233"/>
      <c r="O332" s="233"/>
    </row>
    <row r="333" spans="1:15" s="234" customFormat="1">
      <c r="A333" s="404" t="str">
        <f t="shared" si="12"/>
        <v>1001502500</v>
      </c>
      <c r="B333" s="230">
        <v>100</v>
      </c>
      <c r="C333" s="193">
        <v>150</v>
      </c>
      <c r="D333" s="193">
        <v>2500</v>
      </c>
      <c r="E333" s="191">
        <v>0</v>
      </c>
      <c r="F333" s="191">
        <v>0</v>
      </c>
      <c r="G333" s="191">
        <v>9</v>
      </c>
      <c r="H333" s="191">
        <v>36</v>
      </c>
      <c r="I333" s="191">
        <v>50</v>
      </c>
      <c r="J333" s="191">
        <v>50</v>
      </c>
      <c r="K333" s="191">
        <v>41</v>
      </c>
      <c r="L333" s="191">
        <v>26</v>
      </c>
      <c r="M333" s="232"/>
      <c r="N333" s="233"/>
      <c r="O333" s="233"/>
    </row>
    <row r="334" spans="1:15" s="234" customFormat="1">
      <c r="A334" s="404" t="str">
        <f t="shared" si="12"/>
        <v>1001602500</v>
      </c>
      <c r="B334" s="230">
        <v>100</v>
      </c>
      <c r="C334" s="193">
        <v>160</v>
      </c>
      <c r="D334" s="193">
        <v>2500</v>
      </c>
      <c r="E334" s="232"/>
      <c r="F334" s="232"/>
      <c r="G334" s="232"/>
      <c r="H334" s="232"/>
      <c r="I334" s="232"/>
      <c r="J334" s="232"/>
      <c r="K334" s="232"/>
      <c r="L334" s="232"/>
      <c r="M334" s="232"/>
      <c r="N334" s="233"/>
      <c r="O334" s="233"/>
    </row>
    <row r="335" spans="1:15" s="234" customFormat="1">
      <c r="A335" s="404" t="str">
        <f t="shared" si="12"/>
        <v>1001702500</v>
      </c>
      <c r="B335" s="230">
        <v>100</v>
      </c>
      <c r="C335" s="193">
        <v>170</v>
      </c>
      <c r="D335" s="193">
        <v>2500</v>
      </c>
      <c r="E335" s="232"/>
      <c r="F335" s="232"/>
      <c r="G335" s="232"/>
      <c r="H335" s="232"/>
      <c r="I335" s="232"/>
      <c r="J335" s="232"/>
      <c r="K335" s="232"/>
      <c r="L335" s="232"/>
      <c r="M335" s="232"/>
      <c r="N335" s="233"/>
      <c r="O335" s="233"/>
    </row>
    <row r="336" spans="1:15" s="234" customFormat="1">
      <c r="A336" s="404" t="str">
        <f t="shared" si="12"/>
        <v>1001802500</v>
      </c>
      <c r="B336" s="230">
        <v>100</v>
      </c>
      <c r="C336" s="193">
        <v>180</v>
      </c>
      <c r="D336" s="193">
        <v>2500</v>
      </c>
      <c r="E336" s="232"/>
      <c r="F336" s="232"/>
      <c r="G336" s="232"/>
      <c r="H336" s="232"/>
      <c r="I336" s="232"/>
      <c r="J336" s="232"/>
      <c r="K336" s="232"/>
      <c r="L336" s="232"/>
      <c r="M336" s="232"/>
      <c r="N336" s="233"/>
      <c r="O336" s="233"/>
    </row>
    <row r="337" spans="1:15" s="234" customFormat="1">
      <c r="A337" s="404" t="str">
        <f t="shared" si="12"/>
        <v>1001902500</v>
      </c>
      <c r="B337" s="230">
        <v>100</v>
      </c>
      <c r="C337" s="193">
        <v>190</v>
      </c>
      <c r="D337" s="193">
        <v>2500</v>
      </c>
      <c r="E337" s="232"/>
      <c r="F337" s="232"/>
      <c r="G337" s="232"/>
      <c r="H337" s="232"/>
      <c r="I337" s="232"/>
      <c r="J337" s="232"/>
      <c r="K337" s="232"/>
      <c r="L337" s="232"/>
      <c r="M337" s="232"/>
      <c r="N337" s="233"/>
      <c r="O337" s="233"/>
    </row>
    <row r="338" spans="1:15" s="234" customFormat="1">
      <c r="A338" s="404" t="str">
        <f t="shared" si="12"/>
        <v>1002002500</v>
      </c>
      <c r="B338" s="230">
        <v>100</v>
      </c>
      <c r="C338" s="193">
        <v>200</v>
      </c>
      <c r="D338" s="193">
        <v>2500</v>
      </c>
      <c r="E338" s="232"/>
      <c r="F338" s="232"/>
      <c r="G338" s="232"/>
      <c r="H338" s="232"/>
      <c r="I338" s="232"/>
      <c r="J338" s="232"/>
      <c r="K338" s="232"/>
      <c r="L338" s="232"/>
      <c r="M338" s="232"/>
      <c r="N338" s="233"/>
      <c r="O338" s="233"/>
    </row>
    <row r="339" spans="1:15" s="234" customFormat="1">
      <c r="A339" s="404" t="str">
        <f t="shared" si="12"/>
        <v>1002102500</v>
      </c>
      <c r="B339" s="230">
        <v>100</v>
      </c>
      <c r="C339" s="193">
        <v>210</v>
      </c>
      <c r="D339" s="193">
        <v>2500</v>
      </c>
      <c r="E339" s="232"/>
      <c r="F339" s="232"/>
      <c r="G339" s="232"/>
      <c r="H339" s="232"/>
      <c r="I339" s="232"/>
      <c r="J339" s="232"/>
      <c r="K339" s="232"/>
      <c r="L339" s="232"/>
      <c r="M339" s="232"/>
      <c r="N339" s="233"/>
      <c r="O339" s="233"/>
    </row>
    <row r="340" spans="1:15" s="234" customFormat="1">
      <c r="A340" s="404" t="str">
        <f t="shared" si="12"/>
        <v>1002202500</v>
      </c>
      <c r="B340" s="230">
        <v>100</v>
      </c>
      <c r="C340" s="193">
        <v>220</v>
      </c>
      <c r="D340" s="193">
        <v>2500</v>
      </c>
      <c r="E340" s="232"/>
      <c r="F340" s="232"/>
      <c r="G340" s="232"/>
      <c r="H340" s="232"/>
      <c r="I340" s="232"/>
      <c r="J340" s="232"/>
      <c r="K340" s="232"/>
      <c r="L340" s="232"/>
      <c r="M340" s="232"/>
      <c r="N340" s="233"/>
      <c r="O340" s="233"/>
    </row>
    <row r="341" spans="1:15" s="234" customFormat="1">
      <c r="A341" s="404" t="str">
        <f t="shared" si="12"/>
        <v>1002302500</v>
      </c>
      <c r="B341" s="230">
        <v>100</v>
      </c>
      <c r="C341" s="193">
        <v>230</v>
      </c>
      <c r="D341" s="193">
        <v>2500</v>
      </c>
      <c r="E341" s="232"/>
      <c r="F341" s="232"/>
      <c r="G341" s="232"/>
      <c r="H341" s="232"/>
      <c r="I341" s="232"/>
      <c r="J341" s="232"/>
      <c r="K341" s="232"/>
      <c r="L341" s="232"/>
      <c r="M341" s="232"/>
      <c r="N341" s="233"/>
      <c r="O341" s="233"/>
    </row>
    <row r="342" spans="1:15" s="234" customFormat="1">
      <c r="A342" s="404" t="str">
        <f t="shared" si="12"/>
        <v>1002402500</v>
      </c>
      <c r="B342" s="230">
        <v>100</v>
      </c>
      <c r="C342" s="193">
        <v>240</v>
      </c>
      <c r="D342" s="193">
        <v>2500</v>
      </c>
      <c r="E342" s="193"/>
      <c r="F342" s="193"/>
      <c r="G342" s="193"/>
      <c r="H342" s="193"/>
      <c r="I342" s="193"/>
      <c r="J342" s="193"/>
      <c r="K342" s="193"/>
      <c r="L342" s="193"/>
      <c r="M342" s="232"/>
      <c r="N342" s="233"/>
      <c r="O342" s="233"/>
    </row>
    <row r="343" spans="1:15" s="234" customFormat="1">
      <c r="A343" s="404" t="str">
        <f t="shared" si="12"/>
        <v>1002502500</v>
      </c>
      <c r="B343" s="230">
        <v>100</v>
      </c>
      <c r="C343" s="193">
        <v>250</v>
      </c>
      <c r="D343" s="193">
        <v>2500</v>
      </c>
      <c r="E343" s="193"/>
      <c r="F343" s="193"/>
      <c r="G343" s="193"/>
      <c r="H343" s="193"/>
      <c r="I343" s="193"/>
      <c r="J343" s="193"/>
      <c r="K343" s="193"/>
      <c r="L343" s="193"/>
      <c r="M343" s="232"/>
      <c r="N343" s="233"/>
      <c r="O343" s="233"/>
    </row>
    <row r="344" spans="1:15" s="234" customFormat="1">
      <c r="A344" s="404" t="str">
        <f t="shared" si="12"/>
        <v>1002602500</v>
      </c>
      <c r="B344" s="230">
        <v>100</v>
      </c>
      <c r="C344" s="193">
        <v>260</v>
      </c>
      <c r="D344" s="193">
        <v>2500</v>
      </c>
      <c r="E344" s="193"/>
      <c r="F344" s="193"/>
      <c r="G344" s="193"/>
      <c r="H344" s="193"/>
      <c r="I344" s="193"/>
      <c r="J344" s="193"/>
      <c r="K344" s="193"/>
      <c r="L344" s="193"/>
      <c r="M344" s="232"/>
      <c r="N344" s="233"/>
      <c r="O344" s="233"/>
    </row>
    <row r="345" spans="1:15" s="234" customFormat="1">
      <c r="A345" s="404" t="str">
        <f t="shared" si="12"/>
        <v>1002702500</v>
      </c>
      <c r="B345" s="230">
        <v>100</v>
      </c>
      <c r="C345" s="193">
        <v>270</v>
      </c>
      <c r="D345" s="193">
        <v>2500</v>
      </c>
      <c r="E345" s="193"/>
      <c r="F345" s="193"/>
      <c r="G345" s="193"/>
      <c r="H345" s="193"/>
      <c r="I345" s="193"/>
      <c r="J345" s="193"/>
      <c r="K345" s="193"/>
      <c r="L345" s="193"/>
      <c r="M345" s="232"/>
      <c r="N345" s="233"/>
      <c r="O345" s="233"/>
    </row>
    <row r="346" spans="1:15" s="234" customFormat="1">
      <c r="A346" s="404" t="str">
        <f t="shared" si="12"/>
        <v>1002802500</v>
      </c>
      <c r="B346" s="230">
        <v>100</v>
      </c>
      <c r="C346" s="193">
        <v>280</v>
      </c>
      <c r="D346" s="193">
        <v>2500</v>
      </c>
      <c r="E346" s="193"/>
      <c r="F346" s="193"/>
      <c r="G346" s="193"/>
      <c r="H346" s="193"/>
      <c r="I346" s="193"/>
      <c r="J346" s="193"/>
      <c r="K346" s="193"/>
      <c r="L346" s="193"/>
      <c r="M346" s="232"/>
      <c r="N346" s="233"/>
      <c r="O346" s="233"/>
    </row>
    <row r="347" spans="1:15" s="234" customFormat="1">
      <c r="A347" s="404" t="str">
        <f t="shared" si="12"/>
        <v>1002902500</v>
      </c>
      <c r="B347" s="230">
        <v>100</v>
      </c>
      <c r="C347" s="193">
        <v>290</v>
      </c>
      <c r="D347" s="193">
        <v>2500</v>
      </c>
      <c r="E347" s="193"/>
      <c r="F347" s="193"/>
      <c r="G347" s="193"/>
      <c r="H347" s="193"/>
      <c r="I347" s="193"/>
      <c r="J347" s="193"/>
      <c r="K347" s="193"/>
      <c r="L347" s="193"/>
      <c r="M347" s="232"/>
      <c r="N347" s="233"/>
      <c r="O347" s="233"/>
    </row>
    <row r="348" spans="1:15" s="234" customFormat="1">
      <c r="A348" s="404" t="str">
        <f t="shared" si="12"/>
        <v>1003002500</v>
      </c>
      <c r="B348" s="230">
        <v>100</v>
      </c>
      <c r="C348" s="193">
        <v>300</v>
      </c>
      <c r="D348" s="193">
        <v>2500</v>
      </c>
      <c r="E348" s="193"/>
      <c r="F348" s="193"/>
      <c r="G348" s="193"/>
      <c r="H348" s="193"/>
      <c r="I348" s="193"/>
      <c r="J348" s="193"/>
      <c r="K348" s="193"/>
      <c r="L348" s="193"/>
      <c r="M348" s="232"/>
      <c r="N348" s="233"/>
      <c r="O348" s="233"/>
    </row>
    <row r="349" spans="1:15" s="234" customFormat="1">
      <c r="A349" s="404" t="str">
        <f t="shared" si="12"/>
        <v>1003102500</v>
      </c>
      <c r="B349" s="230">
        <v>100</v>
      </c>
      <c r="C349" s="193">
        <v>310</v>
      </c>
      <c r="D349" s="193">
        <v>2500</v>
      </c>
      <c r="E349" s="193"/>
      <c r="F349" s="193"/>
      <c r="G349" s="193"/>
      <c r="H349" s="193"/>
      <c r="I349" s="193"/>
      <c r="J349" s="193"/>
      <c r="K349" s="193"/>
      <c r="L349" s="193"/>
      <c r="M349" s="232"/>
      <c r="N349" s="233"/>
      <c r="O349" s="233"/>
    </row>
    <row r="350" spans="1:15" s="234" customFormat="1">
      <c r="A350" s="404" t="str">
        <f t="shared" si="12"/>
        <v>1003202500</v>
      </c>
      <c r="B350" s="230">
        <v>100</v>
      </c>
      <c r="C350" s="193">
        <v>320</v>
      </c>
      <c r="D350" s="193">
        <v>2500</v>
      </c>
      <c r="E350" s="193"/>
      <c r="F350" s="193"/>
      <c r="G350" s="193"/>
      <c r="H350" s="193"/>
      <c r="I350" s="193"/>
      <c r="J350" s="193"/>
      <c r="K350" s="193"/>
      <c r="L350" s="193"/>
      <c r="M350" s="232"/>
      <c r="N350" s="233"/>
      <c r="O350" s="233"/>
    </row>
    <row r="351" spans="1:15" s="234" customFormat="1">
      <c r="A351" s="404" t="str">
        <f t="shared" si="12"/>
        <v>1003302500</v>
      </c>
      <c r="B351" s="230">
        <v>100</v>
      </c>
      <c r="C351" s="193">
        <v>330</v>
      </c>
      <c r="D351" s="193">
        <v>2500</v>
      </c>
      <c r="E351" s="193"/>
      <c r="F351" s="193"/>
      <c r="G351" s="193"/>
      <c r="H351" s="193"/>
      <c r="I351" s="193"/>
      <c r="J351" s="193"/>
      <c r="K351" s="193"/>
      <c r="L351" s="193"/>
      <c r="M351" s="232"/>
      <c r="N351" s="233"/>
      <c r="O351" s="233"/>
    </row>
    <row r="352" spans="1:15" s="234" customFormat="1">
      <c r="A352" s="404" t="str">
        <f t="shared" si="12"/>
        <v>1003402500</v>
      </c>
      <c r="B352" s="230">
        <v>100</v>
      </c>
      <c r="C352" s="193">
        <v>340</v>
      </c>
      <c r="D352" s="193">
        <v>2500</v>
      </c>
      <c r="E352" s="193"/>
      <c r="F352" s="193"/>
      <c r="G352" s="193"/>
      <c r="H352" s="193"/>
      <c r="I352" s="193"/>
      <c r="J352" s="193"/>
      <c r="K352" s="193"/>
      <c r="L352" s="193"/>
      <c r="M352" s="232"/>
      <c r="N352" s="233"/>
      <c r="O352" s="233"/>
    </row>
    <row r="353" spans="1:15" s="234" customFormat="1">
      <c r="A353" s="404" t="str">
        <f t="shared" si="12"/>
        <v>1003502500</v>
      </c>
      <c r="B353" s="230">
        <v>100</v>
      </c>
      <c r="C353" s="193">
        <v>350</v>
      </c>
      <c r="D353" s="193">
        <v>2500</v>
      </c>
      <c r="E353" s="193"/>
      <c r="F353" s="193"/>
      <c r="G353" s="193"/>
      <c r="H353" s="193"/>
      <c r="I353" s="193"/>
      <c r="J353" s="193"/>
      <c r="K353" s="193"/>
      <c r="L353" s="193"/>
      <c r="M353" s="232"/>
      <c r="N353" s="233"/>
      <c r="O353" s="233"/>
    </row>
    <row r="354" spans="1:15" s="234" customFormat="1">
      <c r="A354" s="404" t="str">
        <f t="shared" si="12"/>
        <v>15020500</v>
      </c>
      <c r="B354" s="242">
        <v>150</v>
      </c>
      <c r="C354" s="193">
        <v>20</v>
      </c>
      <c r="D354" s="193">
        <v>500</v>
      </c>
      <c r="E354" s="193"/>
      <c r="F354" s="193"/>
      <c r="G354" s="193"/>
      <c r="H354" s="193"/>
      <c r="I354" s="193"/>
      <c r="J354" s="193"/>
      <c r="K354" s="193"/>
      <c r="L354" s="193"/>
      <c r="M354" s="232"/>
      <c r="N354" s="233"/>
      <c r="O354" s="233"/>
    </row>
    <row r="355" spans="1:15" s="234" customFormat="1">
      <c r="A355" s="404" t="str">
        <f t="shared" si="12"/>
        <v>15030500</v>
      </c>
      <c r="B355" s="242">
        <v>150</v>
      </c>
      <c r="C355" s="193">
        <v>30</v>
      </c>
      <c r="D355" s="193">
        <v>500</v>
      </c>
      <c r="E355" s="193"/>
      <c r="F355" s="193"/>
      <c r="G355" s="193"/>
      <c r="H355" s="193"/>
      <c r="I355" s="193"/>
      <c r="J355" s="193"/>
      <c r="K355" s="193"/>
      <c r="L355" s="193"/>
      <c r="M355" s="232"/>
      <c r="N355" s="233"/>
      <c r="O355" s="233"/>
    </row>
    <row r="356" spans="1:15" s="234" customFormat="1">
      <c r="A356" s="404" t="str">
        <f t="shared" si="12"/>
        <v>15040500</v>
      </c>
      <c r="B356" s="242">
        <v>150</v>
      </c>
      <c r="C356" s="193">
        <v>40</v>
      </c>
      <c r="D356" s="193">
        <v>500</v>
      </c>
      <c r="E356" s="193"/>
      <c r="F356" s="193"/>
      <c r="G356" s="193"/>
      <c r="H356" s="193"/>
      <c r="I356" s="193"/>
      <c r="J356" s="193"/>
      <c r="K356" s="193"/>
      <c r="L356" s="193"/>
      <c r="M356" s="232"/>
      <c r="N356" s="233"/>
      <c r="O356" s="233"/>
    </row>
    <row r="357" spans="1:15" s="234" customFormat="1">
      <c r="A357" s="404" t="str">
        <f t="shared" si="12"/>
        <v>15050500</v>
      </c>
      <c r="B357" s="242">
        <v>150</v>
      </c>
      <c r="C357" s="193">
        <v>50</v>
      </c>
      <c r="D357" s="193">
        <v>500</v>
      </c>
      <c r="E357" s="193"/>
      <c r="F357" s="193"/>
      <c r="G357" s="193"/>
      <c r="H357" s="193"/>
      <c r="I357" s="193"/>
      <c r="J357" s="193"/>
      <c r="K357" s="193"/>
      <c r="L357" s="193"/>
      <c r="M357" s="232"/>
      <c r="N357" s="233"/>
      <c r="O357" s="233"/>
    </row>
    <row r="358" spans="1:15" s="234" customFormat="1">
      <c r="A358" s="404" t="str">
        <f t="shared" si="12"/>
        <v>15060500</v>
      </c>
      <c r="B358" s="242">
        <v>150</v>
      </c>
      <c r="C358" s="193">
        <v>60</v>
      </c>
      <c r="D358" s="193">
        <v>500</v>
      </c>
      <c r="E358" s="193"/>
      <c r="F358" s="193"/>
      <c r="G358" s="193"/>
      <c r="H358" s="193"/>
      <c r="I358" s="193"/>
      <c r="J358" s="193"/>
      <c r="K358" s="193"/>
      <c r="L358" s="193"/>
      <c r="M358" s="232"/>
      <c r="N358" s="233"/>
      <c r="O358" s="233"/>
    </row>
    <row r="359" spans="1:15" s="234" customFormat="1">
      <c r="A359" s="404" t="str">
        <f t="shared" si="12"/>
        <v>15070500</v>
      </c>
      <c r="B359" s="242">
        <v>150</v>
      </c>
      <c r="C359" s="193">
        <v>70</v>
      </c>
      <c r="D359" s="193">
        <v>500</v>
      </c>
      <c r="E359" s="193"/>
      <c r="F359" s="193"/>
      <c r="G359" s="193"/>
      <c r="H359" s="193"/>
      <c r="I359" s="193"/>
      <c r="J359" s="193"/>
      <c r="K359" s="193"/>
      <c r="L359" s="193"/>
      <c r="M359" s="232"/>
      <c r="N359" s="233"/>
      <c r="O359" s="233"/>
    </row>
    <row r="360" spans="1:15" s="234" customFormat="1">
      <c r="A360" s="404" t="str">
        <f t="shared" si="12"/>
        <v>15080500</v>
      </c>
      <c r="B360" s="242">
        <v>150</v>
      </c>
      <c r="C360" s="193">
        <v>80</v>
      </c>
      <c r="D360" s="193">
        <v>500</v>
      </c>
      <c r="E360" s="193"/>
      <c r="F360" s="193"/>
      <c r="G360" s="193"/>
      <c r="H360" s="193"/>
      <c r="I360" s="193"/>
      <c r="J360" s="193"/>
      <c r="K360" s="193"/>
      <c r="L360" s="193"/>
      <c r="M360" s="232"/>
      <c r="N360" s="233"/>
      <c r="O360" s="233"/>
    </row>
    <row r="361" spans="1:15" s="234" customFormat="1">
      <c r="A361" s="404" t="str">
        <f t="shared" si="12"/>
        <v>15090500</v>
      </c>
      <c r="B361" s="242">
        <v>150</v>
      </c>
      <c r="C361" s="193">
        <v>90</v>
      </c>
      <c r="D361" s="193">
        <v>500</v>
      </c>
      <c r="E361" s="193"/>
      <c r="F361" s="193"/>
      <c r="G361" s="193"/>
      <c r="H361" s="193"/>
      <c r="I361" s="193"/>
      <c r="J361" s="193"/>
      <c r="K361" s="193"/>
      <c r="L361" s="193"/>
      <c r="M361" s="232"/>
      <c r="N361" s="233"/>
      <c r="O361" s="233"/>
    </row>
    <row r="362" spans="1:15" s="234" customFormat="1">
      <c r="A362" s="404" t="str">
        <f t="shared" si="12"/>
        <v>150100500</v>
      </c>
      <c r="B362" s="242">
        <v>150</v>
      </c>
      <c r="C362" s="193">
        <v>100</v>
      </c>
      <c r="D362" s="193">
        <v>500</v>
      </c>
      <c r="E362" s="193"/>
      <c r="F362" s="193"/>
      <c r="G362" s="193"/>
      <c r="H362" s="193"/>
      <c r="I362" s="193"/>
      <c r="J362" s="193"/>
      <c r="K362" s="193"/>
      <c r="L362" s="193"/>
      <c r="M362" s="232"/>
      <c r="N362" s="233"/>
      <c r="O362" s="233"/>
    </row>
    <row r="363" spans="1:15" s="234" customFormat="1">
      <c r="A363" s="404" t="str">
        <f t="shared" si="12"/>
        <v>150110500</v>
      </c>
      <c r="B363" s="242">
        <v>150</v>
      </c>
      <c r="C363" s="193">
        <v>110</v>
      </c>
      <c r="D363" s="193">
        <v>500</v>
      </c>
      <c r="E363" s="193"/>
      <c r="F363" s="193"/>
      <c r="G363" s="193"/>
      <c r="H363" s="193"/>
      <c r="I363" s="193"/>
      <c r="J363" s="193"/>
      <c r="K363" s="193"/>
      <c r="L363" s="193"/>
      <c r="M363" s="232"/>
      <c r="N363" s="233"/>
      <c r="O363" s="233"/>
    </row>
    <row r="364" spans="1:15" s="234" customFormat="1">
      <c r="A364" s="404" t="str">
        <f t="shared" si="12"/>
        <v>150120500</v>
      </c>
      <c r="B364" s="242">
        <v>150</v>
      </c>
      <c r="C364" s="193">
        <v>120</v>
      </c>
      <c r="D364" s="193">
        <v>500</v>
      </c>
      <c r="E364" s="193"/>
      <c r="F364" s="193"/>
      <c r="G364" s="193"/>
      <c r="H364" s="193"/>
      <c r="I364" s="193"/>
      <c r="J364" s="193"/>
      <c r="K364" s="193"/>
      <c r="L364" s="193"/>
      <c r="M364" s="232"/>
      <c r="N364" s="233"/>
      <c r="O364" s="233"/>
    </row>
    <row r="365" spans="1:15" s="234" customFormat="1">
      <c r="A365" s="404" t="str">
        <f t="shared" si="12"/>
        <v>150130500</v>
      </c>
      <c r="B365" s="242">
        <v>150</v>
      </c>
      <c r="C365" s="193">
        <v>130</v>
      </c>
      <c r="D365" s="193">
        <v>500</v>
      </c>
      <c r="E365" s="193"/>
      <c r="F365" s="193"/>
      <c r="G365" s="193"/>
      <c r="H365" s="193"/>
      <c r="I365" s="193"/>
      <c r="J365" s="193"/>
      <c r="K365" s="193"/>
      <c r="L365" s="193"/>
      <c r="M365" s="232"/>
      <c r="N365" s="233"/>
      <c r="O365" s="233"/>
    </row>
    <row r="366" spans="1:15" s="234" customFormat="1">
      <c r="A366" s="404" t="str">
        <f t="shared" si="12"/>
        <v>150140500</v>
      </c>
      <c r="B366" s="242">
        <v>150</v>
      </c>
      <c r="C366" s="193">
        <v>140</v>
      </c>
      <c r="D366" s="193">
        <v>500</v>
      </c>
      <c r="E366" s="193"/>
      <c r="F366" s="193"/>
      <c r="G366" s="193"/>
      <c r="H366" s="193"/>
      <c r="I366" s="193"/>
      <c r="J366" s="193"/>
      <c r="K366" s="193"/>
      <c r="L366" s="193"/>
      <c r="M366" s="232"/>
      <c r="N366" s="233"/>
      <c r="O366" s="233"/>
    </row>
    <row r="367" spans="1:15" s="234" customFormat="1">
      <c r="A367" s="404" t="str">
        <f t="shared" si="12"/>
        <v>150150500</v>
      </c>
      <c r="B367" s="242">
        <v>150</v>
      </c>
      <c r="C367" s="193">
        <v>150</v>
      </c>
      <c r="D367" s="193">
        <v>500</v>
      </c>
      <c r="E367" s="193"/>
      <c r="F367" s="193"/>
      <c r="G367" s="193"/>
      <c r="H367" s="193"/>
      <c r="I367" s="193"/>
      <c r="J367" s="193"/>
      <c r="K367" s="193"/>
      <c r="L367" s="193"/>
      <c r="M367" s="232"/>
      <c r="N367" s="233"/>
      <c r="O367" s="233"/>
    </row>
    <row r="368" spans="1:15" s="234" customFormat="1">
      <c r="A368" s="404" t="str">
        <f t="shared" si="12"/>
        <v>150160500</v>
      </c>
      <c r="B368" s="242">
        <v>150</v>
      </c>
      <c r="C368" s="193">
        <v>160</v>
      </c>
      <c r="D368" s="193">
        <v>500</v>
      </c>
      <c r="E368" s="193"/>
      <c r="F368" s="193"/>
      <c r="G368" s="193"/>
      <c r="H368" s="193"/>
      <c r="I368" s="193"/>
      <c r="J368" s="193"/>
      <c r="K368" s="193"/>
      <c r="L368" s="193"/>
      <c r="M368" s="232"/>
      <c r="N368" s="233"/>
      <c r="O368" s="233"/>
    </row>
    <row r="369" spans="1:15" s="234" customFormat="1">
      <c r="A369" s="404" t="str">
        <f t="shared" ref="A369:A432" si="13">B369&amp;C369&amp;D369</f>
        <v>150170500</v>
      </c>
      <c r="B369" s="242">
        <v>150</v>
      </c>
      <c r="C369" s="193">
        <v>170</v>
      </c>
      <c r="D369" s="193">
        <v>500</v>
      </c>
      <c r="E369" s="193"/>
      <c r="F369" s="193"/>
      <c r="G369" s="193"/>
      <c r="H369" s="193"/>
      <c r="I369" s="193"/>
      <c r="J369" s="193"/>
      <c r="K369" s="193"/>
      <c r="L369" s="193"/>
      <c r="M369" s="232"/>
      <c r="N369" s="233"/>
      <c r="O369" s="233"/>
    </row>
    <row r="370" spans="1:15" s="234" customFormat="1">
      <c r="A370" s="404" t="str">
        <f t="shared" si="13"/>
        <v>150180500</v>
      </c>
      <c r="B370" s="242">
        <v>150</v>
      </c>
      <c r="C370" s="193">
        <v>180</v>
      </c>
      <c r="D370" s="193">
        <v>500</v>
      </c>
      <c r="E370" s="193"/>
      <c r="F370" s="193"/>
      <c r="G370" s="193"/>
      <c r="H370" s="193"/>
      <c r="I370" s="193"/>
      <c r="J370" s="193"/>
      <c r="K370" s="193"/>
      <c r="L370" s="193"/>
      <c r="M370" s="232"/>
      <c r="N370" s="233"/>
      <c r="O370" s="233"/>
    </row>
    <row r="371" spans="1:15" s="234" customFormat="1">
      <c r="A371" s="404" t="str">
        <f t="shared" si="13"/>
        <v>150190500</v>
      </c>
      <c r="B371" s="242">
        <v>150</v>
      </c>
      <c r="C371" s="193">
        <v>190</v>
      </c>
      <c r="D371" s="193">
        <v>500</v>
      </c>
      <c r="E371" s="193"/>
      <c r="F371" s="193"/>
      <c r="G371" s="193"/>
      <c r="H371" s="193"/>
      <c r="I371" s="193"/>
      <c r="J371" s="193"/>
      <c r="K371" s="193"/>
      <c r="L371" s="193"/>
      <c r="M371" s="232"/>
      <c r="N371" s="233"/>
      <c r="O371" s="233"/>
    </row>
    <row r="372" spans="1:15" s="234" customFormat="1">
      <c r="A372" s="404" t="str">
        <f t="shared" si="13"/>
        <v>150200500</v>
      </c>
      <c r="B372" s="242">
        <v>150</v>
      </c>
      <c r="C372" s="193">
        <v>200</v>
      </c>
      <c r="D372" s="193">
        <v>500</v>
      </c>
      <c r="E372" s="193"/>
      <c r="F372" s="193"/>
      <c r="G372" s="193"/>
      <c r="H372" s="193"/>
      <c r="I372" s="193"/>
      <c r="J372" s="193"/>
      <c r="K372" s="193"/>
      <c r="L372" s="193"/>
      <c r="M372" s="232"/>
      <c r="N372" s="233"/>
      <c r="O372" s="233"/>
    </row>
    <row r="373" spans="1:15" s="234" customFormat="1">
      <c r="A373" s="404" t="str">
        <f t="shared" si="13"/>
        <v>150210500</v>
      </c>
      <c r="B373" s="242">
        <v>150</v>
      </c>
      <c r="C373" s="193">
        <v>210</v>
      </c>
      <c r="D373" s="193">
        <v>500</v>
      </c>
      <c r="E373" s="193"/>
      <c r="F373" s="193"/>
      <c r="G373" s="193"/>
      <c r="H373" s="193"/>
      <c r="I373" s="193"/>
      <c r="J373" s="193"/>
      <c r="K373" s="193"/>
      <c r="L373" s="193"/>
      <c r="M373" s="232"/>
      <c r="N373" s="233"/>
      <c r="O373" s="233"/>
    </row>
    <row r="374" spans="1:15" s="234" customFormat="1">
      <c r="A374" s="404" t="str">
        <f t="shared" si="13"/>
        <v>150220500</v>
      </c>
      <c r="B374" s="242">
        <v>150</v>
      </c>
      <c r="C374" s="193">
        <v>220</v>
      </c>
      <c r="D374" s="193">
        <v>500</v>
      </c>
      <c r="E374" s="193"/>
      <c r="F374" s="193"/>
      <c r="G374" s="193"/>
      <c r="H374" s="193"/>
      <c r="I374" s="193"/>
      <c r="J374" s="193"/>
      <c r="K374" s="193"/>
      <c r="L374" s="193"/>
      <c r="M374" s="232"/>
      <c r="N374" s="233"/>
      <c r="O374" s="233"/>
    </row>
    <row r="375" spans="1:15" s="234" customFormat="1">
      <c r="A375" s="404" t="str">
        <f t="shared" si="13"/>
        <v>150230500</v>
      </c>
      <c r="B375" s="242">
        <v>150</v>
      </c>
      <c r="C375" s="193">
        <v>230</v>
      </c>
      <c r="D375" s="193">
        <v>500</v>
      </c>
      <c r="E375" s="193"/>
      <c r="F375" s="193"/>
      <c r="G375" s="193"/>
      <c r="H375" s="193"/>
      <c r="I375" s="193"/>
      <c r="J375" s="193"/>
      <c r="K375" s="193"/>
      <c r="L375" s="193"/>
      <c r="M375" s="232"/>
      <c r="N375" s="233"/>
      <c r="O375" s="233"/>
    </row>
    <row r="376" spans="1:15" s="234" customFormat="1">
      <c r="A376" s="404" t="str">
        <f t="shared" si="13"/>
        <v>150240500</v>
      </c>
      <c r="B376" s="242">
        <v>150</v>
      </c>
      <c r="C376" s="193">
        <v>240</v>
      </c>
      <c r="D376" s="193">
        <v>500</v>
      </c>
      <c r="E376" s="193"/>
      <c r="F376" s="193"/>
      <c r="G376" s="193"/>
      <c r="H376" s="193"/>
      <c r="I376" s="193"/>
      <c r="J376" s="193"/>
      <c r="K376" s="193"/>
      <c r="L376" s="193"/>
      <c r="M376" s="232"/>
      <c r="N376" s="233"/>
      <c r="O376" s="233"/>
    </row>
    <row r="377" spans="1:15" s="234" customFormat="1">
      <c r="A377" s="404" t="str">
        <f t="shared" si="13"/>
        <v>150250500</v>
      </c>
      <c r="B377" s="242">
        <v>150</v>
      </c>
      <c r="C377" s="193">
        <v>250</v>
      </c>
      <c r="D377" s="193">
        <v>500</v>
      </c>
      <c r="E377" s="193"/>
      <c r="F377" s="193"/>
      <c r="G377" s="193"/>
      <c r="H377" s="193"/>
      <c r="I377" s="193"/>
      <c r="J377" s="193"/>
      <c r="K377" s="193"/>
      <c r="L377" s="193"/>
      <c r="M377" s="232"/>
      <c r="N377" s="233"/>
      <c r="O377" s="233"/>
    </row>
    <row r="378" spans="1:15" s="234" customFormat="1">
      <c r="A378" s="404" t="str">
        <f t="shared" si="13"/>
        <v>150260500</v>
      </c>
      <c r="B378" s="242">
        <v>150</v>
      </c>
      <c r="C378" s="193">
        <v>260</v>
      </c>
      <c r="D378" s="193">
        <v>500</v>
      </c>
      <c r="E378" s="193"/>
      <c r="F378" s="193"/>
      <c r="G378" s="193"/>
      <c r="H378" s="193"/>
      <c r="I378" s="193"/>
      <c r="J378" s="193"/>
      <c r="K378" s="193"/>
      <c r="L378" s="193"/>
      <c r="M378" s="232"/>
      <c r="N378" s="233"/>
      <c r="O378" s="233"/>
    </row>
    <row r="379" spans="1:15" s="234" customFormat="1">
      <c r="A379" s="404" t="str">
        <f t="shared" si="13"/>
        <v>150270500</v>
      </c>
      <c r="B379" s="242">
        <v>150</v>
      </c>
      <c r="C379" s="193">
        <v>270</v>
      </c>
      <c r="D379" s="193">
        <v>500</v>
      </c>
      <c r="E379" s="193"/>
      <c r="F379" s="193"/>
      <c r="G379" s="193"/>
      <c r="H379" s="193"/>
      <c r="I379" s="193"/>
      <c r="J379" s="193"/>
      <c r="K379" s="193"/>
      <c r="L379" s="193"/>
      <c r="M379" s="232"/>
      <c r="N379" s="233"/>
      <c r="O379" s="233"/>
    </row>
    <row r="380" spans="1:15" s="234" customFormat="1">
      <c r="A380" s="404" t="str">
        <f t="shared" si="13"/>
        <v>150280500</v>
      </c>
      <c r="B380" s="242">
        <v>150</v>
      </c>
      <c r="C380" s="193">
        <v>280</v>
      </c>
      <c r="D380" s="193">
        <v>500</v>
      </c>
      <c r="E380" s="193"/>
      <c r="F380" s="193"/>
      <c r="G380" s="193"/>
      <c r="H380" s="193"/>
      <c r="I380" s="193"/>
      <c r="J380" s="193"/>
      <c r="K380" s="193"/>
      <c r="L380" s="193"/>
      <c r="M380" s="232"/>
      <c r="N380" s="233"/>
      <c r="O380" s="233"/>
    </row>
    <row r="381" spans="1:15" s="234" customFormat="1">
      <c r="A381" s="404" t="str">
        <f t="shared" si="13"/>
        <v>150290500</v>
      </c>
      <c r="B381" s="242">
        <v>150</v>
      </c>
      <c r="C381" s="193">
        <v>290</v>
      </c>
      <c r="D381" s="193">
        <v>500</v>
      </c>
      <c r="E381" s="193"/>
      <c r="F381" s="193"/>
      <c r="G381" s="193"/>
      <c r="H381" s="193"/>
      <c r="I381" s="193"/>
      <c r="J381" s="193"/>
      <c r="K381" s="193"/>
      <c r="L381" s="193"/>
      <c r="M381" s="232"/>
      <c r="N381" s="233"/>
      <c r="O381" s="233"/>
    </row>
    <row r="382" spans="1:15" s="234" customFormat="1">
      <c r="A382" s="404" t="str">
        <f t="shared" si="13"/>
        <v>150300500</v>
      </c>
      <c r="B382" s="242">
        <v>150</v>
      </c>
      <c r="C382" s="193">
        <v>300</v>
      </c>
      <c r="D382" s="193">
        <v>500</v>
      </c>
      <c r="E382" s="193"/>
      <c r="F382" s="193"/>
      <c r="G382" s="193"/>
      <c r="H382" s="193"/>
      <c r="I382" s="193"/>
      <c r="J382" s="193"/>
      <c r="K382" s="193"/>
      <c r="L382" s="193"/>
      <c r="M382" s="232"/>
      <c r="N382" s="233"/>
      <c r="O382" s="233"/>
    </row>
    <row r="383" spans="1:15" s="234" customFormat="1">
      <c r="A383" s="404" t="str">
        <f t="shared" si="13"/>
        <v>150310500</v>
      </c>
      <c r="B383" s="242">
        <v>150</v>
      </c>
      <c r="C383" s="193">
        <v>310</v>
      </c>
      <c r="D383" s="193">
        <v>500</v>
      </c>
      <c r="E383" s="193"/>
      <c r="F383" s="193"/>
      <c r="G383" s="193"/>
      <c r="H383" s="193"/>
      <c r="I383" s="193"/>
      <c r="J383" s="193"/>
      <c r="K383" s="193"/>
      <c r="L383" s="193"/>
      <c r="M383" s="232"/>
      <c r="N383" s="233"/>
      <c r="O383" s="233"/>
    </row>
    <row r="384" spans="1:15" s="234" customFormat="1">
      <c r="A384" s="404" t="str">
        <f t="shared" si="13"/>
        <v>150320500</v>
      </c>
      <c r="B384" s="242">
        <v>150</v>
      </c>
      <c r="C384" s="193">
        <v>320</v>
      </c>
      <c r="D384" s="193">
        <v>500</v>
      </c>
      <c r="E384" s="193"/>
      <c r="F384" s="193"/>
      <c r="G384" s="193"/>
      <c r="H384" s="193"/>
      <c r="I384" s="193"/>
      <c r="J384" s="193"/>
      <c r="K384" s="193"/>
      <c r="L384" s="193"/>
      <c r="M384" s="232"/>
      <c r="N384" s="233"/>
      <c r="O384" s="233"/>
    </row>
    <row r="385" spans="1:15" s="234" customFormat="1">
      <c r="A385" s="404" t="str">
        <f t="shared" si="13"/>
        <v>150330500</v>
      </c>
      <c r="B385" s="242">
        <v>150</v>
      </c>
      <c r="C385" s="193">
        <v>330</v>
      </c>
      <c r="D385" s="193">
        <v>500</v>
      </c>
      <c r="E385" s="193"/>
      <c r="F385" s="193"/>
      <c r="G385" s="193"/>
      <c r="H385" s="193"/>
      <c r="I385" s="193"/>
      <c r="J385" s="193"/>
      <c r="K385" s="193"/>
      <c r="L385" s="193"/>
      <c r="M385" s="232"/>
      <c r="N385" s="233"/>
      <c r="O385" s="233"/>
    </row>
    <row r="386" spans="1:15" s="234" customFormat="1">
      <c r="A386" s="404" t="str">
        <f t="shared" si="13"/>
        <v>150340500</v>
      </c>
      <c r="B386" s="242">
        <v>150</v>
      </c>
      <c r="C386" s="193">
        <v>340</v>
      </c>
      <c r="D386" s="193">
        <v>500</v>
      </c>
      <c r="E386" s="193"/>
      <c r="F386" s="193"/>
      <c r="G386" s="193"/>
      <c r="H386" s="193"/>
      <c r="I386" s="193"/>
      <c r="J386" s="193"/>
      <c r="K386" s="193"/>
      <c r="L386" s="193"/>
      <c r="M386" s="232"/>
      <c r="N386" s="233"/>
      <c r="O386" s="233"/>
    </row>
    <row r="387" spans="1:15" s="234" customFormat="1">
      <c r="A387" s="404" t="str">
        <f t="shared" si="13"/>
        <v>150350500</v>
      </c>
      <c r="B387" s="242">
        <v>150</v>
      </c>
      <c r="C387" s="193">
        <v>350</v>
      </c>
      <c r="D387" s="193">
        <v>500</v>
      </c>
      <c r="E387" s="193"/>
      <c r="F387" s="193"/>
      <c r="G387" s="193"/>
      <c r="H387" s="193"/>
      <c r="I387" s="193"/>
      <c r="J387" s="193"/>
      <c r="K387" s="193"/>
      <c r="L387" s="193"/>
      <c r="M387" s="232"/>
      <c r="N387" s="233"/>
      <c r="O387" s="233"/>
    </row>
    <row r="388" spans="1:15" s="234" customFormat="1">
      <c r="A388" s="404" t="str">
        <f t="shared" si="13"/>
        <v>15020750</v>
      </c>
      <c r="B388" s="242">
        <v>150</v>
      </c>
      <c r="C388" s="193">
        <v>20</v>
      </c>
      <c r="D388" s="193">
        <v>750</v>
      </c>
      <c r="E388" s="193"/>
      <c r="F388" s="193"/>
      <c r="G388" s="193"/>
      <c r="H388" s="193"/>
      <c r="I388" s="193"/>
      <c r="J388" s="193"/>
      <c r="K388" s="193"/>
      <c r="L388" s="193"/>
      <c r="M388" s="232"/>
      <c r="N388" s="233"/>
      <c r="O388" s="233"/>
    </row>
    <row r="389" spans="1:15" s="234" customFormat="1">
      <c r="A389" s="404" t="str">
        <f t="shared" si="13"/>
        <v>15030750</v>
      </c>
      <c r="B389" s="242">
        <v>150</v>
      </c>
      <c r="C389" s="193">
        <v>30</v>
      </c>
      <c r="D389" s="193">
        <v>750</v>
      </c>
      <c r="E389" s="193"/>
      <c r="F389" s="193"/>
      <c r="G389" s="193"/>
      <c r="H389" s="193"/>
      <c r="I389" s="193"/>
      <c r="J389" s="193"/>
      <c r="K389" s="193"/>
      <c r="L389" s="193"/>
      <c r="M389" s="232"/>
      <c r="N389" s="233"/>
      <c r="O389" s="233"/>
    </row>
    <row r="390" spans="1:15" s="234" customFormat="1">
      <c r="A390" s="404" t="str">
        <f t="shared" si="13"/>
        <v>15040750</v>
      </c>
      <c r="B390" s="242">
        <v>150</v>
      </c>
      <c r="C390" s="193">
        <v>40</v>
      </c>
      <c r="D390" s="193">
        <v>750</v>
      </c>
      <c r="E390" s="193"/>
      <c r="F390" s="193"/>
      <c r="G390" s="193"/>
      <c r="H390" s="193"/>
      <c r="I390" s="193"/>
      <c r="J390" s="193"/>
      <c r="K390" s="193"/>
      <c r="L390" s="193"/>
      <c r="M390" s="232"/>
      <c r="N390" s="233"/>
      <c r="O390" s="233"/>
    </row>
    <row r="391" spans="1:15" s="234" customFormat="1">
      <c r="A391" s="404" t="str">
        <f t="shared" si="13"/>
        <v>15050750</v>
      </c>
      <c r="B391" s="242">
        <v>150</v>
      </c>
      <c r="C391" s="193">
        <v>50</v>
      </c>
      <c r="D391" s="193">
        <v>750</v>
      </c>
      <c r="E391" s="193"/>
      <c r="F391" s="193"/>
      <c r="G391" s="193"/>
      <c r="H391" s="193"/>
      <c r="I391" s="193"/>
      <c r="J391" s="193"/>
      <c r="K391" s="193"/>
      <c r="L391" s="193"/>
      <c r="M391" s="232"/>
      <c r="N391" s="233"/>
      <c r="O391" s="233"/>
    </row>
    <row r="392" spans="1:15" s="234" customFormat="1">
      <c r="A392" s="404" t="str">
        <f t="shared" si="13"/>
        <v>15060750</v>
      </c>
      <c r="B392" s="242">
        <v>150</v>
      </c>
      <c r="C392" s="193">
        <v>60</v>
      </c>
      <c r="D392" s="193">
        <v>750</v>
      </c>
      <c r="E392" s="193"/>
      <c r="F392" s="193"/>
      <c r="G392" s="193"/>
      <c r="H392" s="193"/>
      <c r="I392" s="193"/>
      <c r="J392" s="193"/>
      <c r="K392" s="193"/>
      <c r="L392" s="193"/>
      <c r="M392" s="232"/>
      <c r="N392" s="233"/>
      <c r="O392" s="233"/>
    </row>
    <row r="393" spans="1:15" s="234" customFormat="1">
      <c r="A393" s="404" t="str">
        <f t="shared" si="13"/>
        <v>15070750</v>
      </c>
      <c r="B393" s="242">
        <v>150</v>
      </c>
      <c r="C393" s="193">
        <v>70</v>
      </c>
      <c r="D393" s="193">
        <v>750</v>
      </c>
      <c r="E393" s="193"/>
      <c r="F393" s="193"/>
      <c r="G393" s="193"/>
      <c r="H393" s="193"/>
      <c r="I393" s="193"/>
      <c r="J393" s="193"/>
      <c r="K393" s="193"/>
      <c r="L393" s="193"/>
      <c r="M393" s="232"/>
      <c r="N393" s="233"/>
      <c r="O393" s="233"/>
    </row>
    <row r="394" spans="1:15" s="234" customFormat="1">
      <c r="A394" s="404" t="str">
        <f t="shared" si="13"/>
        <v>15080750</v>
      </c>
      <c r="B394" s="242">
        <v>150</v>
      </c>
      <c r="C394" s="193">
        <v>80</v>
      </c>
      <c r="D394" s="193">
        <v>750</v>
      </c>
      <c r="E394" s="193"/>
      <c r="F394" s="193"/>
      <c r="G394" s="193"/>
      <c r="H394" s="193"/>
      <c r="I394" s="193"/>
      <c r="J394" s="193"/>
      <c r="K394" s="193"/>
      <c r="L394" s="193"/>
      <c r="M394" s="232"/>
      <c r="N394" s="233"/>
      <c r="O394" s="233"/>
    </row>
    <row r="395" spans="1:15" s="234" customFormat="1">
      <c r="A395" s="404" t="str">
        <f t="shared" si="13"/>
        <v>15090750</v>
      </c>
      <c r="B395" s="242">
        <v>150</v>
      </c>
      <c r="C395" s="193">
        <v>90</v>
      </c>
      <c r="D395" s="193">
        <v>750</v>
      </c>
      <c r="E395" s="193"/>
      <c r="F395" s="193"/>
      <c r="G395" s="193"/>
      <c r="H395" s="193"/>
      <c r="I395" s="193"/>
      <c r="J395" s="193"/>
      <c r="K395" s="193"/>
      <c r="L395" s="193"/>
      <c r="M395" s="232"/>
      <c r="N395" s="233"/>
      <c r="O395" s="233"/>
    </row>
    <row r="396" spans="1:15" s="234" customFormat="1">
      <c r="A396" s="404" t="str">
        <f t="shared" si="13"/>
        <v>150100750</v>
      </c>
      <c r="B396" s="242">
        <v>150</v>
      </c>
      <c r="C396" s="193">
        <v>100</v>
      </c>
      <c r="D396" s="193">
        <v>750</v>
      </c>
      <c r="E396" s="193"/>
      <c r="F396" s="193"/>
      <c r="G396" s="193"/>
      <c r="H396" s="193"/>
      <c r="I396" s="193"/>
      <c r="J396" s="193"/>
      <c r="K396" s="193"/>
      <c r="L396" s="193"/>
      <c r="M396" s="232"/>
      <c r="N396" s="233"/>
      <c r="O396" s="233"/>
    </row>
    <row r="397" spans="1:15" s="234" customFormat="1">
      <c r="A397" s="404" t="str">
        <f t="shared" si="13"/>
        <v>150110750</v>
      </c>
      <c r="B397" s="242">
        <v>150</v>
      </c>
      <c r="C397" s="193">
        <v>110</v>
      </c>
      <c r="D397" s="193">
        <v>750</v>
      </c>
      <c r="E397" s="193"/>
      <c r="F397" s="193"/>
      <c r="G397" s="193"/>
      <c r="H397" s="193"/>
      <c r="I397" s="193"/>
      <c r="J397" s="193"/>
      <c r="K397" s="193"/>
      <c r="L397" s="193"/>
      <c r="M397" s="232"/>
      <c r="N397" s="233"/>
      <c r="O397" s="233"/>
    </row>
    <row r="398" spans="1:15" s="234" customFormat="1">
      <c r="A398" s="404" t="str">
        <f t="shared" si="13"/>
        <v>150120750</v>
      </c>
      <c r="B398" s="242">
        <v>150</v>
      </c>
      <c r="C398" s="193">
        <v>120</v>
      </c>
      <c r="D398" s="193">
        <v>750</v>
      </c>
      <c r="E398" s="193"/>
      <c r="F398" s="193"/>
      <c r="G398" s="193"/>
      <c r="H398" s="193"/>
      <c r="I398" s="193"/>
      <c r="J398" s="193"/>
      <c r="K398" s="193"/>
      <c r="L398" s="193"/>
      <c r="M398" s="232"/>
      <c r="N398" s="233"/>
      <c r="O398" s="233"/>
    </row>
    <row r="399" spans="1:15" s="234" customFormat="1">
      <c r="A399" s="404" t="str">
        <f t="shared" si="13"/>
        <v>150130750</v>
      </c>
      <c r="B399" s="242">
        <v>150</v>
      </c>
      <c r="C399" s="193">
        <v>130</v>
      </c>
      <c r="D399" s="193">
        <v>750</v>
      </c>
      <c r="E399" s="193"/>
      <c r="F399" s="193"/>
      <c r="G399" s="193"/>
      <c r="H399" s="193"/>
      <c r="I399" s="193"/>
      <c r="J399" s="193"/>
      <c r="K399" s="193"/>
      <c r="L399" s="193"/>
      <c r="M399" s="232"/>
      <c r="N399" s="233"/>
      <c r="O399" s="233"/>
    </row>
    <row r="400" spans="1:15" s="234" customFormat="1">
      <c r="A400" s="404" t="str">
        <f t="shared" si="13"/>
        <v>150140750</v>
      </c>
      <c r="B400" s="242">
        <v>150</v>
      </c>
      <c r="C400" s="193">
        <v>140</v>
      </c>
      <c r="D400" s="193">
        <v>750</v>
      </c>
      <c r="E400" s="193"/>
      <c r="F400" s="193"/>
      <c r="G400" s="193"/>
      <c r="H400" s="193"/>
      <c r="I400" s="193"/>
      <c r="J400" s="193"/>
      <c r="K400" s="193"/>
      <c r="L400" s="193"/>
      <c r="M400" s="232"/>
      <c r="N400" s="233"/>
      <c r="O400" s="233"/>
    </row>
    <row r="401" spans="1:15" s="234" customFormat="1">
      <c r="A401" s="404" t="str">
        <f t="shared" si="13"/>
        <v>150150750</v>
      </c>
      <c r="B401" s="242">
        <v>150</v>
      </c>
      <c r="C401" s="193">
        <v>150</v>
      </c>
      <c r="D401" s="193">
        <v>750</v>
      </c>
      <c r="E401" s="193"/>
      <c r="F401" s="193"/>
      <c r="G401" s="193"/>
      <c r="H401" s="193"/>
      <c r="I401" s="193"/>
      <c r="J401" s="193"/>
      <c r="K401" s="193"/>
      <c r="L401" s="193"/>
      <c r="M401" s="232"/>
      <c r="N401" s="233"/>
      <c r="O401" s="233"/>
    </row>
    <row r="402" spans="1:15" s="234" customFormat="1">
      <c r="A402" s="404" t="str">
        <f t="shared" si="13"/>
        <v>150160750</v>
      </c>
      <c r="B402" s="242">
        <v>150</v>
      </c>
      <c r="C402" s="193">
        <v>160</v>
      </c>
      <c r="D402" s="193">
        <v>750</v>
      </c>
      <c r="E402" s="193"/>
      <c r="F402" s="193"/>
      <c r="G402" s="193"/>
      <c r="H402" s="193"/>
      <c r="I402" s="193"/>
      <c r="J402" s="193"/>
      <c r="K402" s="193"/>
      <c r="L402" s="193"/>
      <c r="M402" s="232"/>
      <c r="N402" s="233"/>
      <c r="O402" s="233"/>
    </row>
    <row r="403" spans="1:15" s="234" customFormat="1">
      <c r="A403" s="404" t="str">
        <f t="shared" si="13"/>
        <v>150170750</v>
      </c>
      <c r="B403" s="242">
        <v>150</v>
      </c>
      <c r="C403" s="193">
        <v>170</v>
      </c>
      <c r="D403" s="193">
        <v>750</v>
      </c>
      <c r="E403" s="193"/>
      <c r="F403" s="193"/>
      <c r="G403" s="193"/>
      <c r="H403" s="193"/>
      <c r="I403" s="193"/>
      <c r="J403" s="193"/>
      <c r="K403" s="193"/>
      <c r="L403" s="193"/>
      <c r="M403" s="232"/>
      <c r="N403" s="233"/>
      <c r="O403" s="233"/>
    </row>
    <row r="404" spans="1:15" s="234" customFormat="1">
      <c r="A404" s="404" t="str">
        <f t="shared" si="13"/>
        <v>150180750</v>
      </c>
      <c r="B404" s="242">
        <v>150</v>
      </c>
      <c r="C404" s="193">
        <v>180</v>
      </c>
      <c r="D404" s="193">
        <v>750</v>
      </c>
      <c r="E404" s="193"/>
      <c r="F404" s="193"/>
      <c r="G404" s="193"/>
      <c r="H404" s="193"/>
      <c r="I404" s="193"/>
      <c r="J404" s="193"/>
      <c r="K404" s="193"/>
      <c r="L404" s="193"/>
      <c r="M404" s="232"/>
      <c r="N404" s="233"/>
      <c r="O404" s="233"/>
    </row>
    <row r="405" spans="1:15" s="234" customFormat="1">
      <c r="A405" s="404" t="str">
        <f t="shared" si="13"/>
        <v>150190750</v>
      </c>
      <c r="B405" s="242">
        <v>150</v>
      </c>
      <c r="C405" s="193">
        <v>190</v>
      </c>
      <c r="D405" s="193">
        <v>750</v>
      </c>
      <c r="E405" s="193"/>
      <c r="F405" s="193"/>
      <c r="G405" s="193"/>
      <c r="H405" s="193"/>
      <c r="I405" s="193"/>
      <c r="J405" s="193"/>
      <c r="K405" s="193"/>
      <c r="L405" s="193"/>
      <c r="M405" s="232"/>
      <c r="N405" s="233"/>
      <c r="O405" s="233"/>
    </row>
    <row r="406" spans="1:15" s="234" customFormat="1">
      <c r="A406" s="404" t="str">
        <f t="shared" si="13"/>
        <v>150200750</v>
      </c>
      <c r="B406" s="242">
        <v>150</v>
      </c>
      <c r="C406" s="193">
        <v>200</v>
      </c>
      <c r="D406" s="193">
        <v>750</v>
      </c>
      <c r="E406" s="193"/>
      <c r="F406" s="193"/>
      <c r="G406" s="193"/>
      <c r="H406" s="193"/>
      <c r="I406" s="193"/>
      <c r="J406" s="193"/>
      <c r="K406" s="193"/>
      <c r="L406" s="193"/>
      <c r="M406" s="232"/>
      <c r="N406" s="233"/>
      <c r="O406" s="233"/>
    </row>
    <row r="407" spans="1:15" s="234" customFormat="1">
      <c r="A407" s="404" t="str">
        <f t="shared" si="13"/>
        <v>150210750</v>
      </c>
      <c r="B407" s="242">
        <v>150</v>
      </c>
      <c r="C407" s="193">
        <v>210</v>
      </c>
      <c r="D407" s="193">
        <v>750</v>
      </c>
      <c r="E407" s="193"/>
      <c r="F407" s="193"/>
      <c r="G407" s="193"/>
      <c r="H407" s="193"/>
      <c r="I407" s="193"/>
      <c r="J407" s="193"/>
      <c r="K407" s="193"/>
      <c r="L407" s="193"/>
      <c r="M407" s="232"/>
      <c r="N407" s="233"/>
      <c r="O407" s="233"/>
    </row>
    <row r="408" spans="1:15" s="234" customFormat="1">
      <c r="A408" s="404" t="str">
        <f t="shared" si="13"/>
        <v>150220750</v>
      </c>
      <c r="B408" s="242">
        <v>150</v>
      </c>
      <c r="C408" s="193">
        <v>220</v>
      </c>
      <c r="D408" s="193">
        <v>750</v>
      </c>
      <c r="E408" s="193"/>
      <c r="F408" s="193"/>
      <c r="G408" s="193"/>
      <c r="H408" s="193"/>
      <c r="I408" s="193"/>
      <c r="J408" s="193"/>
      <c r="K408" s="193"/>
      <c r="L408" s="193"/>
      <c r="M408" s="232"/>
      <c r="N408" s="233"/>
      <c r="O408" s="233"/>
    </row>
    <row r="409" spans="1:15" s="234" customFormat="1">
      <c r="A409" s="404" t="str">
        <f t="shared" si="13"/>
        <v>150230750</v>
      </c>
      <c r="B409" s="242">
        <v>150</v>
      </c>
      <c r="C409" s="193">
        <v>230</v>
      </c>
      <c r="D409" s="193">
        <v>750</v>
      </c>
      <c r="E409" s="193"/>
      <c r="F409" s="193"/>
      <c r="G409" s="193"/>
      <c r="H409" s="193"/>
      <c r="I409" s="193"/>
      <c r="J409" s="193"/>
      <c r="K409" s="193"/>
      <c r="L409" s="193"/>
      <c r="M409" s="232"/>
      <c r="N409" s="233"/>
      <c r="O409" s="233"/>
    </row>
    <row r="410" spans="1:15" s="234" customFormat="1">
      <c r="A410" s="404" t="str">
        <f t="shared" si="13"/>
        <v>150240750</v>
      </c>
      <c r="B410" s="242">
        <v>150</v>
      </c>
      <c r="C410" s="193">
        <v>240</v>
      </c>
      <c r="D410" s="193">
        <v>750</v>
      </c>
      <c r="E410" s="193"/>
      <c r="F410" s="193"/>
      <c r="G410" s="193"/>
      <c r="H410" s="193"/>
      <c r="I410" s="193"/>
      <c r="J410" s="193"/>
      <c r="K410" s="193"/>
      <c r="L410" s="193"/>
      <c r="M410" s="232"/>
      <c r="N410" s="233"/>
      <c r="O410" s="233"/>
    </row>
    <row r="411" spans="1:15" s="234" customFormat="1">
      <c r="A411" s="404" t="str">
        <f t="shared" si="13"/>
        <v>150250750</v>
      </c>
      <c r="B411" s="242">
        <v>150</v>
      </c>
      <c r="C411" s="193">
        <v>250</v>
      </c>
      <c r="D411" s="193">
        <v>750</v>
      </c>
      <c r="E411" s="193"/>
      <c r="F411" s="193"/>
      <c r="G411" s="193"/>
      <c r="H411" s="193"/>
      <c r="I411" s="193"/>
      <c r="J411" s="193"/>
      <c r="K411" s="193"/>
      <c r="L411" s="193"/>
      <c r="M411" s="232"/>
      <c r="N411" s="233"/>
      <c r="O411" s="233"/>
    </row>
    <row r="412" spans="1:15" s="234" customFormat="1">
      <c r="A412" s="404" t="str">
        <f t="shared" si="13"/>
        <v>150260750</v>
      </c>
      <c r="B412" s="242">
        <v>150</v>
      </c>
      <c r="C412" s="193">
        <v>260</v>
      </c>
      <c r="D412" s="193">
        <v>750</v>
      </c>
      <c r="E412" s="193"/>
      <c r="F412" s="193"/>
      <c r="G412" s="193"/>
      <c r="H412" s="193"/>
      <c r="I412" s="193"/>
      <c r="J412" s="193"/>
      <c r="K412" s="193"/>
      <c r="L412" s="193"/>
      <c r="M412" s="232"/>
      <c r="N412" s="233"/>
      <c r="O412" s="233"/>
    </row>
    <row r="413" spans="1:15" s="234" customFormat="1">
      <c r="A413" s="404" t="str">
        <f t="shared" si="13"/>
        <v>150270750</v>
      </c>
      <c r="B413" s="242">
        <v>150</v>
      </c>
      <c r="C413" s="193">
        <v>270</v>
      </c>
      <c r="D413" s="193">
        <v>750</v>
      </c>
      <c r="E413" s="193"/>
      <c r="F413" s="193"/>
      <c r="G413" s="193"/>
      <c r="H413" s="193"/>
      <c r="I413" s="193"/>
      <c r="J413" s="193"/>
      <c r="K413" s="193"/>
      <c r="L413" s="193"/>
      <c r="M413" s="232"/>
      <c r="N413" s="233"/>
      <c r="O413" s="233"/>
    </row>
    <row r="414" spans="1:15" s="234" customFormat="1">
      <c r="A414" s="404" t="str">
        <f t="shared" si="13"/>
        <v>150280750</v>
      </c>
      <c r="B414" s="242">
        <v>150</v>
      </c>
      <c r="C414" s="193">
        <v>280</v>
      </c>
      <c r="D414" s="193">
        <v>750</v>
      </c>
      <c r="E414" s="193"/>
      <c r="F414" s="193"/>
      <c r="G414" s="193"/>
      <c r="H414" s="193"/>
      <c r="I414" s="193"/>
      <c r="J414" s="193"/>
      <c r="K414" s="193"/>
      <c r="L414" s="193"/>
      <c r="M414" s="232"/>
      <c r="N414" s="233"/>
      <c r="O414" s="233"/>
    </row>
    <row r="415" spans="1:15" s="234" customFormat="1">
      <c r="A415" s="404" t="str">
        <f t="shared" si="13"/>
        <v>150290750</v>
      </c>
      <c r="B415" s="242">
        <v>150</v>
      </c>
      <c r="C415" s="193">
        <v>290</v>
      </c>
      <c r="D415" s="193">
        <v>750</v>
      </c>
      <c r="E415" s="193"/>
      <c r="F415" s="193"/>
      <c r="G415" s="193"/>
      <c r="H415" s="193"/>
      <c r="I415" s="193"/>
      <c r="J415" s="193"/>
      <c r="K415" s="193"/>
      <c r="L415" s="193"/>
      <c r="M415" s="232"/>
      <c r="N415" s="233"/>
      <c r="O415" s="233"/>
    </row>
    <row r="416" spans="1:15" s="234" customFormat="1">
      <c r="A416" s="404" t="str">
        <f t="shared" si="13"/>
        <v>150300750</v>
      </c>
      <c r="B416" s="242">
        <v>150</v>
      </c>
      <c r="C416" s="193">
        <v>300</v>
      </c>
      <c r="D416" s="193">
        <v>750</v>
      </c>
      <c r="E416" s="193"/>
      <c r="F416" s="193"/>
      <c r="G416" s="193"/>
      <c r="H416" s="193"/>
      <c r="I416" s="193"/>
      <c r="J416" s="193"/>
      <c r="K416" s="193"/>
      <c r="L416" s="193"/>
      <c r="M416" s="232"/>
      <c r="N416" s="233"/>
      <c r="O416" s="233"/>
    </row>
    <row r="417" spans="1:15" s="234" customFormat="1">
      <c r="A417" s="404" t="str">
        <f t="shared" si="13"/>
        <v>150310750</v>
      </c>
      <c r="B417" s="242">
        <v>150</v>
      </c>
      <c r="C417" s="193">
        <v>310</v>
      </c>
      <c r="D417" s="193">
        <v>750</v>
      </c>
      <c r="E417" s="193"/>
      <c r="F417" s="193"/>
      <c r="G417" s="193"/>
      <c r="H417" s="193"/>
      <c r="I417" s="193"/>
      <c r="J417" s="193"/>
      <c r="K417" s="193"/>
      <c r="L417" s="193"/>
      <c r="M417" s="232"/>
      <c r="N417" s="233"/>
      <c r="O417" s="233"/>
    </row>
    <row r="418" spans="1:15" s="234" customFormat="1">
      <c r="A418" s="404" t="str">
        <f t="shared" si="13"/>
        <v>150320750</v>
      </c>
      <c r="B418" s="242">
        <v>150</v>
      </c>
      <c r="C418" s="193">
        <v>320</v>
      </c>
      <c r="D418" s="193">
        <v>750</v>
      </c>
      <c r="E418" s="193"/>
      <c r="F418" s="193"/>
      <c r="G418" s="193"/>
      <c r="H418" s="193"/>
      <c r="I418" s="193"/>
      <c r="J418" s="193"/>
      <c r="K418" s="193"/>
      <c r="L418" s="193"/>
      <c r="M418" s="232"/>
      <c r="N418" s="233"/>
      <c r="O418" s="233"/>
    </row>
    <row r="419" spans="1:15" s="234" customFormat="1">
      <c r="A419" s="404" t="str">
        <f t="shared" si="13"/>
        <v>150330750</v>
      </c>
      <c r="B419" s="242">
        <v>150</v>
      </c>
      <c r="C419" s="193">
        <v>330</v>
      </c>
      <c r="D419" s="193">
        <v>750</v>
      </c>
      <c r="E419" s="193"/>
      <c r="F419" s="193"/>
      <c r="G419" s="193"/>
      <c r="H419" s="193"/>
      <c r="I419" s="193"/>
      <c r="J419" s="193"/>
      <c r="K419" s="193"/>
      <c r="L419" s="193"/>
      <c r="M419" s="232"/>
      <c r="N419" s="233"/>
      <c r="O419" s="233"/>
    </row>
    <row r="420" spans="1:15" s="234" customFormat="1">
      <c r="A420" s="404" t="str">
        <f t="shared" si="13"/>
        <v>150340750</v>
      </c>
      <c r="B420" s="242">
        <v>150</v>
      </c>
      <c r="C420" s="193">
        <v>340</v>
      </c>
      <c r="D420" s="193">
        <v>750</v>
      </c>
      <c r="E420" s="193"/>
      <c r="F420" s="193"/>
      <c r="G420" s="193"/>
      <c r="H420" s="193"/>
      <c r="I420" s="193"/>
      <c r="J420" s="193"/>
      <c r="K420" s="193"/>
      <c r="L420" s="193"/>
      <c r="M420" s="232"/>
      <c r="N420" s="233"/>
      <c r="O420" s="233"/>
    </row>
    <row r="421" spans="1:15" s="234" customFormat="1">
      <c r="A421" s="404" t="str">
        <f t="shared" si="13"/>
        <v>150350750</v>
      </c>
      <c r="B421" s="242">
        <v>150</v>
      </c>
      <c r="C421" s="193">
        <v>350</v>
      </c>
      <c r="D421" s="193">
        <v>750</v>
      </c>
      <c r="E421" s="193"/>
      <c r="F421" s="193"/>
      <c r="G421" s="193"/>
      <c r="H421" s="193"/>
      <c r="I421" s="193"/>
      <c r="J421" s="193"/>
      <c r="K421" s="193"/>
      <c r="L421" s="193"/>
      <c r="M421" s="232"/>
      <c r="N421" s="233"/>
      <c r="O421" s="233"/>
    </row>
    <row r="422" spans="1:15" s="234" customFormat="1">
      <c r="A422" s="404" t="str">
        <f t="shared" si="13"/>
        <v>150201000</v>
      </c>
      <c r="B422" s="242">
        <v>150</v>
      </c>
      <c r="C422" s="193">
        <v>20</v>
      </c>
      <c r="D422" s="193">
        <v>1000</v>
      </c>
      <c r="E422" s="193"/>
      <c r="F422" s="193"/>
      <c r="G422" s="193"/>
      <c r="H422" s="193"/>
      <c r="I422" s="193"/>
      <c r="J422" s="193"/>
      <c r="K422" s="193"/>
      <c r="L422" s="193"/>
      <c r="M422" s="232"/>
      <c r="N422" s="233"/>
      <c r="O422" s="233"/>
    </row>
    <row r="423" spans="1:15" s="234" customFormat="1">
      <c r="A423" s="404" t="str">
        <f t="shared" si="13"/>
        <v>150301000</v>
      </c>
      <c r="B423" s="242">
        <v>150</v>
      </c>
      <c r="C423" s="193">
        <v>30</v>
      </c>
      <c r="D423" s="193">
        <v>1000</v>
      </c>
      <c r="E423" s="193"/>
      <c r="F423" s="193"/>
      <c r="G423" s="193"/>
      <c r="H423" s="193"/>
      <c r="I423" s="193"/>
      <c r="J423" s="193"/>
      <c r="K423" s="193"/>
      <c r="L423" s="193"/>
      <c r="M423" s="232"/>
      <c r="N423" s="233"/>
      <c r="O423" s="233"/>
    </row>
    <row r="424" spans="1:15" s="234" customFormat="1">
      <c r="A424" s="404" t="str">
        <f t="shared" si="13"/>
        <v>150401000</v>
      </c>
      <c r="B424" s="242">
        <v>150</v>
      </c>
      <c r="C424" s="193">
        <v>40</v>
      </c>
      <c r="D424" s="193">
        <v>1000</v>
      </c>
      <c r="E424" s="193"/>
      <c r="F424" s="193"/>
      <c r="G424" s="193"/>
      <c r="H424" s="193"/>
      <c r="I424" s="193"/>
      <c r="J424" s="193"/>
      <c r="K424" s="193"/>
      <c r="L424" s="193"/>
      <c r="M424" s="232"/>
      <c r="N424" s="233"/>
      <c r="O424" s="233"/>
    </row>
    <row r="425" spans="1:15" s="234" customFormat="1">
      <c r="A425" s="404" t="str">
        <f t="shared" si="13"/>
        <v>150501000</v>
      </c>
      <c r="B425" s="242">
        <v>150</v>
      </c>
      <c r="C425" s="193">
        <v>50</v>
      </c>
      <c r="D425" s="193">
        <v>1000</v>
      </c>
      <c r="E425" s="193"/>
      <c r="F425" s="193"/>
      <c r="G425" s="193"/>
      <c r="H425" s="193"/>
      <c r="I425" s="193"/>
      <c r="J425" s="193"/>
      <c r="K425" s="193"/>
      <c r="L425" s="193"/>
      <c r="M425" s="232"/>
      <c r="N425" s="233"/>
      <c r="O425" s="233"/>
    </row>
    <row r="426" spans="1:15" s="234" customFormat="1">
      <c r="A426" s="404" t="str">
        <f t="shared" si="13"/>
        <v>150601000</v>
      </c>
      <c r="B426" s="242">
        <v>150</v>
      </c>
      <c r="C426" s="193">
        <v>60</v>
      </c>
      <c r="D426" s="193">
        <v>1000</v>
      </c>
      <c r="E426" s="193"/>
      <c r="F426" s="193"/>
      <c r="G426" s="193"/>
      <c r="H426" s="193"/>
      <c r="I426" s="193"/>
      <c r="J426" s="193"/>
      <c r="K426" s="193"/>
      <c r="L426" s="193"/>
      <c r="M426" s="232"/>
      <c r="N426" s="233"/>
      <c r="O426" s="233"/>
    </row>
    <row r="427" spans="1:15" s="234" customFormat="1">
      <c r="A427" s="404" t="str">
        <f t="shared" si="13"/>
        <v>150701000</v>
      </c>
      <c r="B427" s="242">
        <v>150</v>
      </c>
      <c r="C427" s="193">
        <v>70</v>
      </c>
      <c r="D427" s="193">
        <v>1000</v>
      </c>
      <c r="E427" s="193"/>
      <c r="F427" s="193"/>
      <c r="G427" s="193"/>
      <c r="H427" s="193"/>
      <c r="I427" s="193"/>
      <c r="J427" s="193"/>
      <c r="K427" s="193"/>
      <c r="L427" s="193"/>
      <c r="M427" s="232"/>
      <c r="N427" s="233"/>
      <c r="O427" s="233"/>
    </row>
    <row r="428" spans="1:15" s="234" customFormat="1">
      <c r="A428" s="404" t="str">
        <f t="shared" si="13"/>
        <v>150801000</v>
      </c>
      <c r="B428" s="242">
        <v>150</v>
      </c>
      <c r="C428" s="193">
        <v>80</v>
      </c>
      <c r="D428" s="193">
        <v>1000</v>
      </c>
      <c r="E428" s="193"/>
      <c r="F428" s="193"/>
      <c r="G428" s="193"/>
      <c r="H428" s="193"/>
      <c r="I428" s="193"/>
      <c r="J428" s="193"/>
      <c r="K428" s="193"/>
      <c r="L428" s="193"/>
      <c r="M428" s="232"/>
      <c r="N428" s="233"/>
      <c r="O428" s="233"/>
    </row>
    <row r="429" spans="1:15" s="234" customFormat="1">
      <c r="A429" s="404" t="str">
        <f t="shared" si="13"/>
        <v>150901000</v>
      </c>
      <c r="B429" s="242">
        <v>150</v>
      </c>
      <c r="C429" s="193">
        <v>90</v>
      </c>
      <c r="D429" s="193">
        <v>1000</v>
      </c>
      <c r="E429" s="193"/>
      <c r="F429" s="193"/>
      <c r="G429" s="193"/>
      <c r="H429" s="193"/>
      <c r="I429" s="193"/>
      <c r="J429" s="193"/>
      <c r="K429" s="193"/>
      <c r="L429" s="193"/>
      <c r="M429" s="232"/>
      <c r="N429" s="233"/>
      <c r="O429" s="233"/>
    </row>
    <row r="430" spans="1:15" s="234" customFormat="1">
      <c r="A430" s="404" t="str">
        <f t="shared" si="13"/>
        <v>1501001000</v>
      </c>
      <c r="B430" s="242">
        <v>150</v>
      </c>
      <c r="C430" s="193">
        <v>100</v>
      </c>
      <c r="D430" s="193">
        <v>1000</v>
      </c>
      <c r="E430" s="193"/>
      <c r="F430" s="193"/>
      <c r="G430" s="193"/>
      <c r="H430" s="193"/>
      <c r="I430" s="193"/>
      <c r="J430" s="193"/>
      <c r="K430" s="193"/>
      <c r="L430" s="193"/>
      <c r="M430" s="232"/>
      <c r="N430" s="233"/>
      <c r="O430" s="233"/>
    </row>
    <row r="431" spans="1:15" s="234" customFormat="1">
      <c r="A431" s="404" t="str">
        <f t="shared" si="13"/>
        <v>1501101000</v>
      </c>
      <c r="B431" s="242">
        <v>150</v>
      </c>
      <c r="C431" s="193">
        <v>110</v>
      </c>
      <c r="D431" s="193">
        <v>1000</v>
      </c>
      <c r="E431" s="193"/>
      <c r="F431" s="193"/>
      <c r="G431" s="193"/>
      <c r="H431" s="193"/>
      <c r="I431" s="193"/>
      <c r="J431" s="193"/>
      <c r="K431" s="193"/>
      <c r="L431" s="193"/>
      <c r="M431" s="232"/>
      <c r="N431" s="233"/>
      <c r="O431" s="233"/>
    </row>
    <row r="432" spans="1:15" s="234" customFormat="1">
      <c r="A432" s="404" t="str">
        <f t="shared" si="13"/>
        <v>1501201000</v>
      </c>
      <c r="B432" s="242">
        <v>150</v>
      </c>
      <c r="C432" s="193">
        <v>120</v>
      </c>
      <c r="D432" s="193">
        <v>1000</v>
      </c>
      <c r="E432" s="193"/>
      <c r="F432" s="193"/>
      <c r="G432" s="193"/>
      <c r="H432" s="193"/>
      <c r="I432" s="193"/>
      <c r="J432" s="193"/>
      <c r="K432" s="193"/>
      <c r="L432" s="193"/>
      <c r="M432" s="232"/>
      <c r="N432" s="233"/>
      <c r="O432" s="233"/>
    </row>
    <row r="433" spans="1:15" s="234" customFormat="1">
      <c r="A433" s="404" t="str">
        <f t="shared" ref="A433:A496" si="14">B433&amp;C433&amp;D433</f>
        <v>1501301000</v>
      </c>
      <c r="B433" s="242">
        <v>150</v>
      </c>
      <c r="C433" s="193">
        <v>130</v>
      </c>
      <c r="D433" s="193">
        <v>1000</v>
      </c>
      <c r="E433" s="193"/>
      <c r="F433" s="193"/>
      <c r="G433" s="193"/>
      <c r="H433" s="193"/>
      <c r="I433" s="193"/>
      <c r="J433" s="193"/>
      <c r="K433" s="193"/>
      <c r="L433" s="193"/>
      <c r="M433" s="232"/>
      <c r="N433" s="233"/>
      <c r="O433" s="233"/>
    </row>
    <row r="434" spans="1:15" s="234" customFormat="1">
      <c r="A434" s="404" t="str">
        <f t="shared" si="14"/>
        <v>1501401000</v>
      </c>
      <c r="B434" s="242">
        <v>150</v>
      </c>
      <c r="C434" s="193">
        <v>140</v>
      </c>
      <c r="D434" s="193">
        <v>1000</v>
      </c>
      <c r="E434" s="193"/>
      <c r="F434" s="193"/>
      <c r="G434" s="193"/>
      <c r="H434" s="193"/>
      <c r="I434" s="193"/>
      <c r="J434" s="193"/>
      <c r="K434" s="193"/>
      <c r="L434" s="193"/>
      <c r="M434" s="232"/>
      <c r="N434" s="233"/>
      <c r="O434" s="233"/>
    </row>
    <row r="435" spans="1:15" s="234" customFormat="1">
      <c r="A435" s="404" t="str">
        <f t="shared" si="14"/>
        <v>1501501000</v>
      </c>
      <c r="B435" s="242">
        <v>150</v>
      </c>
      <c r="C435" s="193">
        <v>150</v>
      </c>
      <c r="D435" s="193">
        <v>1000</v>
      </c>
      <c r="E435" s="193"/>
      <c r="F435" s="193"/>
      <c r="G435" s="193"/>
      <c r="H435" s="193"/>
      <c r="I435" s="193"/>
      <c r="J435" s="193"/>
      <c r="K435" s="193"/>
      <c r="L435" s="193"/>
      <c r="M435" s="232"/>
      <c r="N435" s="233"/>
      <c r="O435" s="233"/>
    </row>
    <row r="436" spans="1:15" s="234" customFormat="1">
      <c r="A436" s="404" t="str">
        <f t="shared" si="14"/>
        <v>1501601000</v>
      </c>
      <c r="B436" s="242">
        <v>150</v>
      </c>
      <c r="C436" s="193">
        <v>160</v>
      </c>
      <c r="D436" s="193">
        <v>1000</v>
      </c>
      <c r="E436" s="193"/>
      <c r="F436" s="193"/>
      <c r="G436" s="193"/>
      <c r="H436" s="193"/>
      <c r="I436" s="193"/>
      <c r="J436" s="193"/>
      <c r="K436" s="193"/>
      <c r="L436" s="193"/>
      <c r="M436" s="232"/>
      <c r="N436" s="233"/>
      <c r="O436" s="233"/>
    </row>
    <row r="437" spans="1:15" s="234" customFormat="1">
      <c r="A437" s="404" t="str">
        <f t="shared" si="14"/>
        <v>1501701000</v>
      </c>
      <c r="B437" s="242">
        <v>150</v>
      </c>
      <c r="C437" s="193">
        <v>170</v>
      </c>
      <c r="D437" s="193">
        <v>1000</v>
      </c>
      <c r="E437" s="193"/>
      <c r="F437" s="193"/>
      <c r="G437" s="193"/>
      <c r="H437" s="193"/>
      <c r="I437" s="193"/>
      <c r="J437" s="193"/>
      <c r="K437" s="193"/>
      <c r="L437" s="193"/>
      <c r="M437" s="232"/>
      <c r="N437" s="233"/>
      <c r="O437" s="233"/>
    </row>
    <row r="438" spans="1:15" s="234" customFormat="1">
      <c r="A438" s="404" t="str">
        <f t="shared" si="14"/>
        <v>1501801000</v>
      </c>
      <c r="B438" s="242">
        <v>150</v>
      </c>
      <c r="C438" s="193">
        <v>180</v>
      </c>
      <c r="D438" s="193">
        <v>1000</v>
      </c>
      <c r="E438" s="193"/>
      <c r="F438" s="193"/>
      <c r="G438" s="193"/>
      <c r="H438" s="193"/>
      <c r="I438" s="193"/>
      <c r="J438" s="193"/>
      <c r="K438" s="193"/>
      <c r="L438" s="193"/>
      <c r="M438" s="232"/>
      <c r="N438" s="233"/>
      <c r="O438" s="233"/>
    </row>
    <row r="439" spans="1:15" s="234" customFormat="1">
      <c r="A439" s="404" t="str">
        <f t="shared" si="14"/>
        <v>1501901000</v>
      </c>
      <c r="B439" s="242">
        <v>150</v>
      </c>
      <c r="C439" s="193">
        <v>190</v>
      </c>
      <c r="D439" s="193">
        <v>1000</v>
      </c>
      <c r="E439" s="193"/>
      <c r="F439" s="193"/>
      <c r="G439" s="193"/>
      <c r="H439" s="193"/>
      <c r="I439" s="193"/>
      <c r="J439" s="193"/>
      <c r="K439" s="193"/>
      <c r="L439" s="193"/>
      <c r="M439" s="232"/>
      <c r="N439" s="233"/>
      <c r="O439" s="233"/>
    </row>
    <row r="440" spans="1:15" s="234" customFormat="1">
      <c r="A440" s="404" t="str">
        <f t="shared" si="14"/>
        <v>1502001000</v>
      </c>
      <c r="B440" s="242">
        <v>150</v>
      </c>
      <c r="C440" s="193">
        <v>200</v>
      </c>
      <c r="D440" s="193">
        <v>1000</v>
      </c>
      <c r="E440" s="193"/>
      <c r="F440" s="193"/>
      <c r="G440" s="193"/>
      <c r="H440" s="193"/>
      <c r="I440" s="193"/>
      <c r="J440" s="193"/>
      <c r="K440" s="193"/>
      <c r="L440" s="193"/>
      <c r="M440" s="232"/>
      <c r="N440" s="233"/>
      <c r="O440" s="233"/>
    </row>
    <row r="441" spans="1:15" s="234" customFormat="1">
      <c r="A441" s="404" t="str">
        <f t="shared" si="14"/>
        <v>1502101000</v>
      </c>
      <c r="B441" s="242">
        <v>150</v>
      </c>
      <c r="C441" s="193">
        <v>210</v>
      </c>
      <c r="D441" s="193">
        <v>1000</v>
      </c>
      <c r="E441" s="193"/>
      <c r="F441" s="193"/>
      <c r="G441" s="193"/>
      <c r="H441" s="193"/>
      <c r="I441" s="193"/>
      <c r="J441" s="193"/>
      <c r="K441" s="193"/>
      <c r="L441" s="193"/>
      <c r="M441" s="232"/>
      <c r="N441" s="233"/>
      <c r="O441" s="233"/>
    </row>
    <row r="442" spans="1:15" s="234" customFormat="1">
      <c r="A442" s="404" t="str">
        <f t="shared" si="14"/>
        <v>1502201000</v>
      </c>
      <c r="B442" s="242">
        <v>150</v>
      </c>
      <c r="C442" s="193">
        <v>220</v>
      </c>
      <c r="D442" s="193">
        <v>1000</v>
      </c>
      <c r="E442" s="193"/>
      <c r="F442" s="193"/>
      <c r="G442" s="193"/>
      <c r="H442" s="193"/>
      <c r="I442" s="193"/>
      <c r="J442" s="193"/>
      <c r="K442" s="193"/>
      <c r="L442" s="193"/>
      <c r="M442" s="232"/>
      <c r="N442" s="233"/>
      <c r="O442" s="233"/>
    </row>
    <row r="443" spans="1:15" s="234" customFormat="1">
      <c r="A443" s="404" t="str">
        <f t="shared" si="14"/>
        <v>1502301000</v>
      </c>
      <c r="B443" s="242">
        <v>150</v>
      </c>
      <c r="C443" s="193">
        <v>230</v>
      </c>
      <c r="D443" s="193">
        <v>1000</v>
      </c>
      <c r="E443" s="193"/>
      <c r="F443" s="193"/>
      <c r="G443" s="193"/>
      <c r="H443" s="193"/>
      <c r="I443" s="193"/>
      <c r="J443" s="193"/>
      <c r="K443" s="193"/>
      <c r="L443" s="193"/>
      <c r="M443" s="232"/>
      <c r="N443" s="233"/>
      <c r="O443" s="233"/>
    </row>
    <row r="444" spans="1:15" s="234" customFormat="1">
      <c r="A444" s="404" t="str">
        <f t="shared" si="14"/>
        <v>1502401000</v>
      </c>
      <c r="B444" s="242">
        <v>150</v>
      </c>
      <c r="C444" s="193">
        <v>240</v>
      </c>
      <c r="D444" s="193">
        <v>1000</v>
      </c>
      <c r="E444" s="193"/>
      <c r="F444" s="193"/>
      <c r="G444" s="193"/>
      <c r="H444" s="193"/>
      <c r="I444" s="193"/>
      <c r="J444" s="193"/>
      <c r="K444" s="193"/>
      <c r="L444" s="193"/>
      <c r="M444" s="232"/>
      <c r="N444" s="233"/>
      <c r="O444" s="233"/>
    </row>
    <row r="445" spans="1:15" s="234" customFormat="1">
      <c r="A445" s="404" t="str">
        <f t="shared" si="14"/>
        <v>1502501000</v>
      </c>
      <c r="B445" s="242">
        <v>150</v>
      </c>
      <c r="C445" s="193">
        <v>250</v>
      </c>
      <c r="D445" s="193">
        <v>1000</v>
      </c>
      <c r="E445" s="193"/>
      <c r="F445" s="193"/>
      <c r="G445" s="193"/>
      <c r="H445" s="193"/>
      <c r="I445" s="193"/>
      <c r="J445" s="193"/>
      <c r="K445" s="193"/>
      <c r="L445" s="193"/>
      <c r="M445" s="232"/>
      <c r="N445" s="233"/>
      <c r="O445" s="233"/>
    </row>
    <row r="446" spans="1:15" s="234" customFormat="1">
      <c r="A446" s="404" t="str">
        <f t="shared" si="14"/>
        <v>1502601000</v>
      </c>
      <c r="B446" s="242">
        <v>150</v>
      </c>
      <c r="C446" s="193">
        <v>260</v>
      </c>
      <c r="D446" s="193">
        <v>1000</v>
      </c>
      <c r="E446" s="193"/>
      <c r="F446" s="193"/>
      <c r="G446" s="193"/>
      <c r="H446" s="193"/>
      <c r="I446" s="193"/>
      <c r="J446" s="193"/>
      <c r="K446" s="193"/>
      <c r="L446" s="193"/>
      <c r="M446" s="232"/>
      <c r="N446" s="233"/>
      <c r="O446" s="233"/>
    </row>
    <row r="447" spans="1:15" s="234" customFormat="1">
      <c r="A447" s="404" t="str">
        <f t="shared" si="14"/>
        <v>1502701000</v>
      </c>
      <c r="B447" s="242">
        <v>150</v>
      </c>
      <c r="C447" s="193">
        <v>270</v>
      </c>
      <c r="D447" s="193">
        <v>1000</v>
      </c>
      <c r="E447" s="193"/>
      <c r="F447" s="193"/>
      <c r="G447" s="193"/>
      <c r="H447" s="193"/>
      <c r="I447" s="193"/>
      <c r="J447" s="193"/>
      <c r="K447" s="193"/>
      <c r="L447" s="193"/>
      <c r="M447" s="232"/>
      <c r="N447" s="233"/>
      <c r="O447" s="233"/>
    </row>
    <row r="448" spans="1:15" s="234" customFormat="1">
      <c r="A448" s="404" t="str">
        <f t="shared" si="14"/>
        <v>1502801000</v>
      </c>
      <c r="B448" s="242">
        <v>150</v>
      </c>
      <c r="C448" s="193">
        <v>280</v>
      </c>
      <c r="D448" s="193">
        <v>1000</v>
      </c>
      <c r="E448" s="193"/>
      <c r="F448" s="193"/>
      <c r="G448" s="193"/>
      <c r="H448" s="193"/>
      <c r="I448" s="193"/>
      <c r="J448" s="193"/>
      <c r="K448" s="193"/>
      <c r="L448" s="193"/>
      <c r="M448" s="232"/>
      <c r="N448" s="233"/>
      <c r="O448" s="233"/>
    </row>
    <row r="449" spans="1:15" s="234" customFormat="1">
      <c r="A449" s="404" t="str">
        <f t="shared" si="14"/>
        <v>1502901000</v>
      </c>
      <c r="B449" s="242">
        <v>150</v>
      </c>
      <c r="C449" s="193">
        <v>290</v>
      </c>
      <c r="D449" s="193">
        <v>1000</v>
      </c>
      <c r="E449" s="193"/>
      <c r="F449" s="193"/>
      <c r="G449" s="193"/>
      <c r="H449" s="193"/>
      <c r="I449" s="193"/>
      <c r="J449" s="193"/>
      <c r="K449" s="193"/>
      <c r="L449" s="193"/>
      <c r="M449" s="232"/>
      <c r="N449" s="233"/>
      <c r="O449" s="233"/>
    </row>
    <row r="450" spans="1:15" s="234" customFormat="1">
      <c r="A450" s="404" t="str">
        <f t="shared" si="14"/>
        <v>1503001000</v>
      </c>
      <c r="B450" s="242">
        <v>150</v>
      </c>
      <c r="C450" s="193">
        <v>300</v>
      </c>
      <c r="D450" s="193">
        <v>1000</v>
      </c>
      <c r="E450" s="193"/>
      <c r="F450" s="193"/>
      <c r="G450" s="193"/>
      <c r="H450" s="193"/>
      <c r="I450" s="193"/>
      <c r="J450" s="193"/>
      <c r="K450" s="193"/>
      <c r="L450" s="193"/>
      <c r="M450" s="232"/>
      <c r="N450" s="233"/>
      <c r="O450" s="233"/>
    </row>
    <row r="451" spans="1:15" s="234" customFormat="1">
      <c r="A451" s="404" t="str">
        <f t="shared" si="14"/>
        <v>1503101000</v>
      </c>
      <c r="B451" s="242">
        <v>150</v>
      </c>
      <c r="C451" s="193">
        <v>310</v>
      </c>
      <c r="D451" s="193">
        <v>1000</v>
      </c>
      <c r="E451" s="193"/>
      <c r="F451" s="193"/>
      <c r="G451" s="193"/>
      <c r="H451" s="193"/>
      <c r="I451" s="193"/>
      <c r="J451" s="193"/>
      <c r="K451" s="193"/>
      <c r="L451" s="193"/>
      <c r="M451" s="232"/>
      <c r="N451" s="233"/>
      <c r="O451" s="233"/>
    </row>
    <row r="452" spans="1:15" s="234" customFormat="1">
      <c r="A452" s="404" t="str">
        <f t="shared" si="14"/>
        <v>1503201000</v>
      </c>
      <c r="B452" s="242">
        <v>150</v>
      </c>
      <c r="C452" s="193">
        <v>320</v>
      </c>
      <c r="D452" s="193">
        <v>1000</v>
      </c>
      <c r="E452" s="193"/>
      <c r="F452" s="193"/>
      <c r="G452" s="193"/>
      <c r="H452" s="193"/>
      <c r="I452" s="193"/>
      <c r="J452" s="193"/>
      <c r="K452" s="193"/>
      <c r="L452" s="193"/>
      <c r="M452" s="232"/>
      <c r="N452" s="233"/>
      <c r="O452" s="233"/>
    </row>
    <row r="453" spans="1:15" s="234" customFormat="1">
      <c r="A453" s="404" t="str">
        <f t="shared" si="14"/>
        <v>1503301000</v>
      </c>
      <c r="B453" s="242">
        <v>150</v>
      </c>
      <c r="C453" s="193">
        <v>330</v>
      </c>
      <c r="D453" s="193">
        <v>1000</v>
      </c>
      <c r="E453" s="193"/>
      <c r="F453" s="193"/>
      <c r="G453" s="193"/>
      <c r="H453" s="193"/>
      <c r="I453" s="193"/>
      <c r="J453" s="193"/>
      <c r="K453" s="193"/>
      <c r="L453" s="193"/>
      <c r="M453" s="232"/>
      <c r="N453" s="233"/>
      <c r="O453" s="233"/>
    </row>
    <row r="454" spans="1:15" s="234" customFormat="1">
      <c r="A454" s="404" t="str">
        <f t="shared" si="14"/>
        <v>1503401000</v>
      </c>
      <c r="B454" s="242">
        <v>150</v>
      </c>
      <c r="C454" s="193">
        <v>340</v>
      </c>
      <c r="D454" s="193">
        <v>1000</v>
      </c>
      <c r="E454" s="193"/>
      <c r="F454" s="193"/>
      <c r="G454" s="193"/>
      <c r="H454" s="193"/>
      <c r="I454" s="193"/>
      <c r="J454" s="193"/>
      <c r="K454" s="193"/>
      <c r="L454" s="193"/>
      <c r="M454" s="232"/>
      <c r="N454" s="233"/>
      <c r="O454" s="233"/>
    </row>
    <row r="455" spans="1:15" s="234" customFormat="1">
      <c r="A455" s="404" t="str">
        <f t="shared" si="14"/>
        <v>1503501000</v>
      </c>
      <c r="B455" s="242">
        <v>150</v>
      </c>
      <c r="C455" s="193">
        <v>350</v>
      </c>
      <c r="D455" s="193">
        <v>1000</v>
      </c>
      <c r="E455" s="193"/>
      <c r="F455" s="193"/>
      <c r="G455" s="193"/>
      <c r="H455" s="193"/>
      <c r="I455" s="193"/>
      <c r="J455" s="193"/>
      <c r="K455" s="193"/>
      <c r="L455" s="193"/>
      <c r="M455" s="232"/>
      <c r="N455" s="233"/>
      <c r="O455" s="233"/>
    </row>
    <row r="456" spans="1:15" s="234" customFormat="1">
      <c r="A456" s="404" t="str">
        <f t="shared" si="14"/>
        <v>150201250</v>
      </c>
      <c r="B456" s="242">
        <v>150</v>
      </c>
      <c r="C456" s="193">
        <v>20</v>
      </c>
      <c r="D456" s="193">
        <v>1250</v>
      </c>
      <c r="E456" s="193"/>
      <c r="F456" s="193"/>
      <c r="G456" s="193"/>
      <c r="H456" s="193"/>
      <c r="I456" s="193"/>
      <c r="J456" s="193"/>
      <c r="K456" s="193"/>
      <c r="L456" s="193"/>
      <c r="M456" s="232"/>
      <c r="N456" s="233"/>
      <c r="O456" s="233"/>
    </row>
    <row r="457" spans="1:15" s="234" customFormat="1">
      <c r="A457" s="404" t="str">
        <f t="shared" si="14"/>
        <v>150301250</v>
      </c>
      <c r="B457" s="242">
        <v>150</v>
      </c>
      <c r="C457" s="193">
        <v>30</v>
      </c>
      <c r="D457" s="193">
        <v>1250</v>
      </c>
      <c r="E457" s="193"/>
      <c r="F457" s="193"/>
      <c r="G457" s="193"/>
      <c r="H457" s="193"/>
      <c r="I457" s="193"/>
      <c r="J457" s="193"/>
      <c r="K457" s="193"/>
      <c r="L457" s="193"/>
      <c r="M457" s="232"/>
      <c r="N457" s="233"/>
      <c r="O457" s="233"/>
    </row>
    <row r="458" spans="1:15" s="234" customFormat="1">
      <c r="A458" s="404" t="str">
        <f t="shared" si="14"/>
        <v>150401250</v>
      </c>
      <c r="B458" s="242">
        <v>150</v>
      </c>
      <c r="C458" s="193">
        <v>40</v>
      </c>
      <c r="D458" s="193">
        <v>1250</v>
      </c>
      <c r="E458" s="193"/>
      <c r="F458" s="193"/>
      <c r="G458" s="193"/>
      <c r="H458" s="193"/>
      <c r="I458" s="193"/>
      <c r="J458" s="193"/>
      <c r="K458" s="193"/>
      <c r="L458" s="193"/>
      <c r="M458" s="232"/>
      <c r="N458" s="233"/>
      <c r="O458" s="233"/>
    </row>
    <row r="459" spans="1:15" s="234" customFormat="1">
      <c r="A459" s="404" t="str">
        <f t="shared" si="14"/>
        <v>150501250</v>
      </c>
      <c r="B459" s="242">
        <v>150</v>
      </c>
      <c r="C459" s="193">
        <v>50</v>
      </c>
      <c r="D459" s="193">
        <v>1250</v>
      </c>
      <c r="E459" s="193"/>
      <c r="F459" s="193"/>
      <c r="G459" s="193"/>
      <c r="H459" s="193"/>
      <c r="I459" s="193"/>
      <c r="J459" s="193"/>
      <c r="K459" s="193"/>
      <c r="L459" s="193"/>
      <c r="M459" s="232"/>
      <c r="N459" s="233"/>
      <c r="O459" s="233"/>
    </row>
    <row r="460" spans="1:15" s="234" customFormat="1">
      <c r="A460" s="404" t="str">
        <f t="shared" si="14"/>
        <v>150601250</v>
      </c>
      <c r="B460" s="242">
        <v>150</v>
      </c>
      <c r="C460" s="193">
        <v>60</v>
      </c>
      <c r="D460" s="193">
        <v>1250</v>
      </c>
      <c r="E460" s="193"/>
      <c r="F460" s="193"/>
      <c r="G460" s="193"/>
      <c r="H460" s="193"/>
      <c r="I460" s="193"/>
      <c r="J460" s="193"/>
      <c r="K460" s="193"/>
      <c r="L460" s="193"/>
      <c r="M460" s="232"/>
      <c r="N460" s="233"/>
      <c r="O460" s="233"/>
    </row>
    <row r="461" spans="1:15" s="234" customFormat="1">
      <c r="A461" s="404" t="str">
        <f t="shared" si="14"/>
        <v>150701250</v>
      </c>
      <c r="B461" s="242">
        <v>150</v>
      </c>
      <c r="C461" s="193">
        <v>70</v>
      </c>
      <c r="D461" s="193">
        <v>1250</v>
      </c>
      <c r="E461" s="193"/>
      <c r="F461" s="193"/>
      <c r="G461" s="193"/>
      <c r="H461" s="193"/>
      <c r="I461" s="193"/>
      <c r="J461" s="193"/>
      <c r="K461" s="193"/>
      <c r="L461" s="193"/>
      <c r="M461" s="232"/>
      <c r="N461" s="233"/>
      <c r="O461" s="233"/>
    </row>
    <row r="462" spans="1:15" s="234" customFormat="1">
      <c r="A462" s="404" t="str">
        <f t="shared" si="14"/>
        <v>150801250</v>
      </c>
      <c r="B462" s="242">
        <v>150</v>
      </c>
      <c r="C462" s="193">
        <v>80</v>
      </c>
      <c r="D462" s="193">
        <v>1250</v>
      </c>
      <c r="E462" s="193"/>
      <c r="F462" s="193"/>
      <c r="G462" s="193"/>
      <c r="H462" s="193"/>
      <c r="I462" s="193"/>
      <c r="J462" s="193"/>
      <c r="K462" s="193"/>
      <c r="L462" s="193"/>
      <c r="M462" s="232"/>
      <c r="N462" s="233"/>
      <c r="O462" s="233"/>
    </row>
    <row r="463" spans="1:15" s="234" customFormat="1">
      <c r="A463" s="404" t="str">
        <f t="shared" si="14"/>
        <v>150901250</v>
      </c>
      <c r="B463" s="242">
        <v>150</v>
      </c>
      <c r="C463" s="193">
        <v>90</v>
      </c>
      <c r="D463" s="193">
        <v>1250</v>
      </c>
      <c r="E463" s="193"/>
      <c r="F463" s="193"/>
      <c r="G463" s="193"/>
      <c r="H463" s="193"/>
      <c r="I463" s="193"/>
      <c r="J463" s="193"/>
      <c r="K463" s="193"/>
      <c r="L463" s="193"/>
      <c r="M463" s="232"/>
      <c r="N463" s="233"/>
      <c r="O463" s="233"/>
    </row>
    <row r="464" spans="1:15" s="234" customFormat="1">
      <c r="A464" s="404" t="str">
        <f t="shared" si="14"/>
        <v>1501001250</v>
      </c>
      <c r="B464" s="242">
        <v>150</v>
      </c>
      <c r="C464" s="193">
        <v>100</v>
      </c>
      <c r="D464" s="193">
        <v>1250</v>
      </c>
      <c r="E464" s="193"/>
      <c r="F464" s="193"/>
      <c r="G464" s="193"/>
      <c r="H464" s="193"/>
      <c r="I464" s="193"/>
      <c r="J464" s="193"/>
      <c r="K464" s="193"/>
      <c r="L464" s="193"/>
      <c r="M464" s="232"/>
      <c r="N464" s="233"/>
      <c r="O464" s="233"/>
    </row>
    <row r="465" spans="1:15" s="234" customFormat="1">
      <c r="A465" s="404" t="str">
        <f t="shared" si="14"/>
        <v>1501101250</v>
      </c>
      <c r="B465" s="242">
        <v>150</v>
      </c>
      <c r="C465" s="193">
        <v>110</v>
      </c>
      <c r="D465" s="193">
        <v>1250</v>
      </c>
      <c r="E465" s="193"/>
      <c r="F465" s="193"/>
      <c r="G465" s="193"/>
      <c r="H465" s="193"/>
      <c r="I465" s="193"/>
      <c r="J465" s="193"/>
      <c r="K465" s="193"/>
      <c r="L465" s="193"/>
      <c r="M465" s="232"/>
      <c r="N465" s="233"/>
      <c r="O465" s="233"/>
    </row>
    <row r="466" spans="1:15" s="234" customFormat="1">
      <c r="A466" s="404" t="str">
        <f t="shared" si="14"/>
        <v>1501201250</v>
      </c>
      <c r="B466" s="242">
        <v>150</v>
      </c>
      <c r="C466" s="193">
        <v>120</v>
      </c>
      <c r="D466" s="193">
        <v>1250</v>
      </c>
      <c r="E466" s="193"/>
      <c r="F466" s="193"/>
      <c r="G466" s="193"/>
      <c r="H466" s="193"/>
      <c r="I466" s="193"/>
      <c r="J466" s="193"/>
      <c r="K466" s="193"/>
      <c r="L466" s="193"/>
      <c r="M466" s="232"/>
      <c r="N466" s="233"/>
      <c r="O466" s="233"/>
    </row>
    <row r="467" spans="1:15" s="234" customFormat="1">
      <c r="A467" s="404" t="str">
        <f t="shared" si="14"/>
        <v>1501301250</v>
      </c>
      <c r="B467" s="242">
        <v>150</v>
      </c>
      <c r="C467" s="193">
        <v>130</v>
      </c>
      <c r="D467" s="193">
        <v>1250</v>
      </c>
      <c r="E467" s="193"/>
      <c r="F467" s="193"/>
      <c r="G467" s="193"/>
      <c r="H467" s="193"/>
      <c r="I467" s="193"/>
      <c r="J467" s="193"/>
      <c r="K467" s="193"/>
      <c r="L467" s="193"/>
      <c r="M467" s="232"/>
      <c r="N467" s="233"/>
      <c r="O467" s="233"/>
    </row>
    <row r="468" spans="1:15" s="234" customFormat="1">
      <c r="A468" s="404" t="str">
        <f t="shared" si="14"/>
        <v>1501401250</v>
      </c>
      <c r="B468" s="242">
        <v>150</v>
      </c>
      <c r="C468" s="193">
        <v>140</v>
      </c>
      <c r="D468" s="193">
        <v>1250</v>
      </c>
      <c r="E468" s="193"/>
      <c r="F468" s="193"/>
      <c r="G468" s="193"/>
      <c r="H468" s="193"/>
      <c r="I468" s="193"/>
      <c r="J468" s="193"/>
      <c r="K468" s="193"/>
      <c r="L468" s="193"/>
      <c r="M468" s="232"/>
      <c r="N468" s="233"/>
      <c r="O468" s="233"/>
    </row>
    <row r="469" spans="1:15" s="234" customFormat="1">
      <c r="A469" s="404" t="str">
        <f t="shared" si="14"/>
        <v>1501501250</v>
      </c>
      <c r="B469" s="242">
        <v>150</v>
      </c>
      <c r="C469" s="193">
        <v>150</v>
      </c>
      <c r="D469" s="193">
        <v>1250</v>
      </c>
      <c r="E469" s="193"/>
      <c r="F469" s="193"/>
      <c r="G469" s="193"/>
      <c r="H469" s="193"/>
      <c r="I469" s="193"/>
      <c r="J469" s="193"/>
      <c r="K469" s="193"/>
      <c r="L469" s="193"/>
      <c r="M469" s="232"/>
      <c r="N469" s="233"/>
      <c r="O469" s="233"/>
    </row>
    <row r="470" spans="1:15" s="234" customFormat="1">
      <c r="A470" s="404" t="str">
        <f t="shared" si="14"/>
        <v>1501601250</v>
      </c>
      <c r="B470" s="242">
        <v>150</v>
      </c>
      <c r="C470" s="193">
        <v>160</v>
      </c>
      <c r="D470" s="193">
        <v>1250</v>
      </c>
      <c r="E470" s="193"/>
      <c r="F470" s="193"/>
      <c r="G470" s="193"/>
      <c r="H470" s="193"/>
      <c r="I470" s="193"/>
      <c r="J470" s="193"/>
      <c r="K470" s="193"/>
      <c r="L470" s="193"/>
      <c r="M470" s="232"/>
      <c r="N470" s="233"/>
      <c r="O470" s="233"/>
    </row>
    <row r="471" spans="1:15" s="234" customFormat="1">
      <c r="A471" s="404" t="str">
        <f t="shared" si="14"/>
        <v>1501701250</v>
      </c>
      <c r="B471" s="242">
        <v>150</v>
      </c>
      <c r="C471" s="193">
        <v>170</v>
      </c>
      <c r="D471" s="193">
        <v>1250</v>
      </c>
      <c r="E471" s="193"/>
      <c r="F471" s="193"/>
      <c r="G471" s="193"/>
      <c r="H471" s="193"/>
      <c r="I471" s="193"/>
      <c r="J471" s="193"/>
      <c r="K471" s="193"/>
      <c r="L471" s="193"/>
      <c r="M471" s="232"/>
      <c r="N471" s="233"/>
      <c r="O471" s="233"/>
    </row>
    <row r="472" spans="1:15" s="234" customFormat="1">
      <c r="A472" s="404" t="str">
        <f t="shared" si="14"/>
        <v>1501801250</v>
      </c>
      <c r="B472" s="242">
        <v>150</v>
      </c>
      <c r="C472" s="193">
        <v>180</v>
      </c>
      <c r="D472" s="193">
        <v>1250</v>
      </c>
      <c r="E472" s="193"/>
      <c r="F472" s="193"/>
      <c r="G472" s="193"/>
      <c r="H472" s="193"/>
      <c r="I472" s="193"/>
      <c r="J472" s="193"/>
      <c r="K472" s="193"/>
      <c r="L472" s="193"/>
      <c r="M472" s="232"/>
      <c r="N472" s="233"/>
      <c r="O472" s="233"/>
    </row>
    <row r="473" spans="1:15" s="234" customFormat="1">
      <c r="A473" s="404" t="str">
        <f t="shared" si="14"/>
        <v>1501901250</v>
      </c>
      <c r="B473" s="242">
        <v>150</v>
      </c>
      <c r="C473" s="193">
        <v>190</v>
      </c>
      <c r="D473" s="193">
        <v>1250</v>
      </c>
      <c r="E473" s="193"/>
      <c r="F473" s="193"/>
      <c r="G473" s="193"/>
      <c r="H473" s="193"/>
      <c r="I473" s="193"/>
      <c r="J473" s="193"/>
      <c r="K473" s="193"/>
      <c r="L473" s="193"/>
      <c r="M473" s="232"/>
      <c r="N473" s="233"/>
      <c r="O473" s="233"/>
    </row>
    <row r="474" spans="1:15" s="234" customFormat="1">
      <c r="A474" s="404" t="str">
        <f t="shared" si="14"/>
        <v>1502001250</v>
      </c>
      <c r="B474" s="242">
        <v>150</v>
      </c>
      <c r="C474" s="193">
        <v>200</v>
      </c>
      <c r="D474" s="193">
        <v>1250</v>
      </c>
      <c r="E474" s="193"/>
      <c r="F474" s="193"/>
      <c r="G474" s="193"/>
      <c r="H474" s="193"/>
      <c r="I474" s="193"/>
      <c r="J474" s="193"/>
      <c r="K474" s="193"/>
      <c r="L474" s="193"/>
      <c r="M474" s="232"/>
      <c r="N474" s="233"/>
      <c r="O474" s="233"/>
    </row>
    <row r="475" spans="1:15" s="234" customFormat="1">
      <c r="A475" s="404" t="str">
        <f t="shared" si="14"/>
        <v>1502101250</v>
      </c>
      <c r="B475" s="242">
        <v>150</v>
      </c>
      <c r="C475" s="193">
        <v>210</v>
      </c>
      <c r="D475" s="193">
        <v>1250</v>
      </c>
      <c r="E475" s="193"/>
      <c r="F475" s="193"/>
      <c r="G475" s="193"/>
      <c r="H475" s="193"/>
      <c r="I475" s="193"/>
      <c r="J475" s="193"/>
      <c r="K475" s="193"/>
      <c r="L475" s="193"/>
      <c r="M475" s="232"/>
      <c r="N475" s="233"/>
      <c r="O475" s="233"/>
    </row>
    <row r="476" spans="1:15" s="234" customFormat="1">
      <c r="A476" s="404" t="str">
        <f t="shared" si="14"/>
        <v>1502201250</v>
      </c>
      <c r="B476" s="242">
        <v>150</v>
      </c>
      <c r="C476" s="193">
        <v>220</v>
      </c>
      <c r="D476" s="193">
        <v>1250</v>
      </c>
      <c r="E476" s="193"/>
      <c r="F476" s="193"/>
      <c r="G476" s="193"/>
      <c r="H476" s="193"/>
      <c r="I476" s="193"/>
      <c r="J476" s="193"/>
      <c r="K476" s="193"/>
      <c r="L476" s="193"/>
      <c r="M476" s="232"/>
      <c r="N476" s="233"/>
      <c r="O476" s="233"/>
    </row>
    <row r="477" spans="1:15" s="234" customFormat="1">
      <c r="A477" s="404" t="str">
        <f t="shared" si="14"/>
        <v>1502301250</v>
      </c>
      <c r="B477" s="242">
        <v>150</v>
      </c>
      <c r="C477" s="193">
        <v>230</v>
      </c>
      <c r="D477" s="193">
        <v>1250</v>
      </c>
      <c r="E477" s="193"/>
      <c r="F477" s="193"/>
      <c r="G477" s="193"/>
      <c r="H477" s="193"/>
      <c r="I477" s="193"/>
      <c r="J477" s="193"/>
      <c r="K477" s="193"/>
      <c r="L477" s="193"/>
      <c r="M477" s="232"/>
      <c r="N477" s="233"/>
      <c r="O477" s="233"/>
    </row>
    <row r="478" spans="1:15" s="234" customFormat="1">
      <c r="A478" s="404" t="str">
        <f t="shared" si="14"/>
        <v>1502401250</v>
      </c>
      <c r="B478" s="242">
        <v>150</v>
      </c>
      <c r="C478" s="193">
        <v>240</v>
      </c>
      <c r="D478" s="193">
        <v>1250</v>
      </c>
      <c r="E478" s="193"/>
      <c r="F478" s="193"/>
      <c r="G478" s="193"/>
      <c r="H478" s="193"/>
      <c r="I478" s="193"/>
      <c r="J478" s="193"/>
      <c r="K478" s="193"/>
      <c r="L478" s="193"/>
      <c r="M478" s="232"/>
      <c r="N478" s="233"/>
      <c r="O478" s="233"/>
    </row>
    <row r="479" spans="1:15" s="234" customFormat="1">
      <c r="A479" s="404" t="str">
        <f t="shared" si="14"/>
        <v>1502501250</v>
      </c>
      <c r="B479" s="242">
        <v>150</v>
      </c>
      <c r="C479" s="193">
        <v>250</v>
      </c>
      <c r="D479" s="193">
        <v>1250</v>
      </c>
      <c r="E479" s="193"/>
      <c r="F479" s="193"/>
      <c r="G479" s="193"/>
      <c r="H479" s="193"/>
      <c r="I479" s="193"/>
      <c r="J479" s="193"/>
      <c r="K479" s="193"/>
      <c r="L479" s="193"/>
      <c r="M479" s="232"/>
      <c r="N479" s="233"/>
      <c r="O479" s="233"/>
    </row>
    <row r="480" spans="1:15" s="234" customFormat="1">
      <c r="A480" s="404" t="str">
        <f t="shared" si="14"/>
        <v>1502601250</v>
      </c>
      <c r="B480" s="242">
        <v>150</v>
      </c>
      <c r="C480" s="193">
        <v>260</v>
      </c>
      <c r="D480" s="193">
        <v>1250</v>
      </c>
      <c r="E480" s="193"/>
      <c r="F480" s="193"/>
      <c r="G480" s="193"/>
      <c r="H480" s="193"/>
      <c r="I480" s="193"/>
      <c r="J480" s="193"/>
      <c r="K480" s="193"/>
      <c r="L480" s="193"/>
      <c r="M480" s="232"/>
      <c r="N480" s="233"/>
      <c r="O480" s="233"/>
    </row>
    <row r="481" spans="1:15" s="234" customFormat="1">
      <c r="A481" s="404" t="str">
        <f t="shared" si="14"/>
        <v>1502701250</v>
      </c>
      <c r="B481" s="242">
        <v>150</v>
      </c>
      <c r="C481" s="193">
        <v>270</v>
      </c>
      <c r="D481" s="193">
        <v>1250</v>
      </c>
      <c r="E481" s="193"/>
      <c r="F481" s="193"/>
      <c r="G481" s="193"/>
      <c r="H481" s="193"/>
      <c r="I481" s="193"/>
      <c r="J481" s="193"/>
      <c r="K481" s="193"/>
      <c r="L481" s="193"/>
      <c r="M481" s="232"/>
      <c r="N481" s="233"/>
      <c r="O481" s="233"/>
    </row>
    <row r="482" spans="1:15" s="234" customFormat="1">
      <c r="A482" s="404" t="str">
        <f t="shared" si="14"/>
        <v>1502801250</v>
      </c>
      <c r="B482" s="242">
        <v>150</v>
      </c>
      <c r="C482" s="193">
        <v>280</v>
      </c>
      <c r="D482" s="193">
        <v>1250</v>
      </c>
      <c r="E482" s="193"/>
      <c r="F482" s="193"/>
      <c r="G482" s="193"/>
      <c r="H482" s="193"/>
      <c r="I482" s="193"/>
      <c r="J482" s="193"/>
      <c r="K482" s="193"/>
      <c r="L482" s="193"/>
      <c r="M482" s="232"/>
      <c r="N482" s="233"/>
      <c r="O482" s="233"/>
    </row>
    <row r="483" spans="1:15" s="234" customFormat="1">
      <c r="A483" s="404" t="str">
        <f t="shared" si="14"/>
        <v>1502901250</v>
      </c>
      <c r="B483" s="242">
        <v>150</v>
      </c>
      <c r="C483" s="193">
        <v>290</v>
      </c>
      <c r="D483" s="193">
        <v>1250</v>
      </c>
      <c r="E483" s="193"/>
      <c r="F483" s="193"/>
      <c r="G483" s="193"/>
      <c r="H483" s="193"/>
      <c r="I483" s="193"/>
      <c r="J483" s="193"/>
      <c r="K483" s="193"/>
      <c r="L483" s="193"/>
      <c r="M483" s="232"/>
      <c r="N483" s="233"/>
      <c r="O483" s="233"/>
    </row>
    <row r="484" spans="1:15" s="234" customFormat="1">
      <c r="A484" s="404" t="str">
        <f t="shared" si="14"/>
        <v>1503001250</v>
      </c>
      <c r="B484" s="242">
        <v>150</v>
      </c>
      <c r="C484" s="193">
        <v>300</v>
      </c>
      <c r="D484" s="193">
        <v>1250</v>
      </c>
      <c r="E484" s="193"/>
      <c r="F484" s="193"/>
      <c r="G484" s="193"/>
      <c r="H484" s="193"/>
      <c r="I484" s="193"/>
      <c r="J484" s="193"/>
      <c r="K484" s="193"/>
      <c r="L484" s="193"/>
      <c r="M484" s="232"/>
      <c r="N484" s="233"/>
      <c r="O484" s="233"/>
    </row>
    <row r="485" spans="1:15" s="234" customFormat="1">
      <c r="A485" s="404" t="str">
        <f t="shared" si="14"/>
        <v>1503101250</v>
      </c>
      <c r="B485" s="242">
        <v>150</v>
      </c>
      <c r="C485" s="193">
        <v>310</v>
      </c>
      <c r="D485" s="193">
        <v>1250</v>
      </c>
      <c r="E485" s="193"/>
      <c r="F485" s="193"/>
      <c r="G485" s="193"/>
      <c r="H485" s="193"/>
      <c r="I485" s="193"/>
      <c r="J485" s="193"/>
      <c r="K485" s="193"/>
      <c r="L485" s="193"/>
      <c r="M485" s="232"/>
      <c r="N485" s="233"/>
      <c r="O485" s="233"/>
    </row>
    <row r="486" spans="1:15" s="234" customFormat="1">
      <c r="A486" s="404" t="str">
        <f t="shared" si="14"/>
        <v>1503201250</v>
      </c>
      <c r="B486" s="242">
        <v>150</v>
      </c>
      <c r="C486" s="193">
        <v>320</v>
      </c>
      <c r="D486" s="193">
        <v>1250</v>
      </c>
      <c r="E486" s="193"/>
      <c r="F486" s="193"/>
      <c r="G486" s="193"/>
      <c r="H486" s="193"/>
      <c r="I486" s="193"/>
      <c r="J486" s="193"/>
      <c r="K486" s="193"/>
      <c r="L486" s="193"/>
      <c r="M486" s="232"/>
      <c r="N486" s="233"/>
      <c r="O486" s="233"/>
    </row>
    <row r="487" spans="1:15" s="234" customFormat="1">
      <c r="A487" s="404" t="str">
        <f t="shared" si="14"/>
        <v>1503301250</v>
      </c>
      <c r="B487" s="242">
        <v>150</v>
      </c>
      <c r="C487" s="193">
        <v>330</v>
      </c>
      <c r="D487" s="193">
        <v>1250</v>
      </c>
      <c r="E487" s="193"/>
      <c r="F487" s="193"/>
      <c r="G487" s="193"/>
      <c r="H487" s="193"/>
      <c r="I487" s="193"/>
      <c r="J487" s="193"/>
      <c r="K487" s="193"/>
      <c r="L487" s="193"/>
      <c r="M487" s="232"/>
      <c r="N487" s="233"/>
      <c r="O487" s="233"/>
    </row>
    <row r="488" spans="1:15" s="234" customFormat="1">
      <c r="A488" s="404" t="str">
        <f t="shared" si="14"/>
        <v>1503401250</v>
      </c>
      <c r="B488" s="242">
        <v>150</v>
      </c>
      <c r="C488" s="193">
        <v>340</v>
      </c>
      <c r="D488" s="193">
        <v>1250</v>
      </c>
      <c r="E488" s="193"/>
      <c r="F488" s="193"/>
      <c r="G488" s="193"/>
      <c r="H488" s="193"/>
      <c r="I488" s="193"/>
      <c r="J488" s="193"/>
      <c r="K488" s="193"/>
      <c r="L488" s="193"/>
      <c r="M488" s="232"/>
      <c r="N488" s="233"/>
      <c r="O488" s="233"/>
    </row>
    <row r="489" spans="1:15" s="234" customFormat="1">
      <c r="A489" s="404" t="str">
        <f t="shared" si="14"/>
        <v>1503501250</v>
      </c>
      <c r="B489" s="242">
        <v>150</v>
      </c>
      <c r="C489" s="193">
        <v>350</v>
      </c>
      <c r="D489" s="193">
        <v>1250</v>
      </c>
      <c r="E489" s="193"/>
      <c r="F489" s="193"/>
      <c r="G489" s="193"/>
      <c r="H489" s="193"/>
      <c r="I489" s="193"/>
      <c r="J489" s="193"/>
      <c r="K489" s="193"/>
      <c r="L489" s="193"/>
      <c r="M489" s="232"/>
      <c r="N489" s="233"/>
      <c r="O489" s="233"/>
    </row>
    <row r="490" spans="1:15" s="234" customFormat="1">
      <c r="A490" s="404" t="str">
        <f t="shared" si="14"/>
        <v>150201500</v>
      </c>
      <c r="B490" s="242">
        <v>150</v>
      </c>
      <c r="C490" s="193">
        <v>20</v>
      </c>
      <c r="D490" s="193">
        <v>1500</v>
      </c>
      <c r="E490" s="193"/>
      <c r="F490" s="193"/>
      <c r="G490" s="193"/>
      <c r="H490" s="193"/>
      <c r="I490" s="193"/>
      <c r="J490" s="193"/>
      <c r="K490" s="193"/>
      <c r="L490" s="193"/>
      <c r="M490" s="232"/>
      <c r="N490" s="233"/>
      <c r="O490" s="233"/>
    </row>
    <row r="491" spans="1:15" s="234" customFormat="1">
      <c r="A491" s="404" t="str">
        <f t="shared" si="14"/>
        <v>150301500</v>
      </c>
      <c r="B491" s="242">
        <v>150</v>
      </c>
      <c r="C491" s="193">
        <v>30</v>
      </c>
      <c r="D491" s="193">
        <v>1500</v>
      </c>
      <c r="E491" s="193"/>
      <c r="F491" s="193"/>
      <c r="G491" s="193"/>
      <c r="H491" s="193"/>
      <c r="I491" s="193"/>
      <c r="J491" s="193"/>
      <c r="K491" s="193"/>
      <c r="L491" s="193"/>
      <c r="M491" s="232"/>
      <c r="N491" s="233"/>
      <c r="O491" s="233"/>
    </row>
    <row r="492" spans="1:15" s="234" customFormat="1">
      <c r="A492" s="404" t="str">
        <f t="shared" si="14"/>
        <v>150401500</v>
      </c>
      <c r="B492" s="242">
        <v>150</v>
      </c>
      <c r="C492" s="193">
        <v>40</v>
      </c>
      <c r="D492" s="193">
        <v>1500</v>
      </c>
      <c r="E492" s="193"/>
      <c r="F492" s="193"/>
      <c r="G492" s="193"/>
      <c r="H492" s="193"/>
      <c r="I492" s="193"/>
      <c r="J492" s="193"/>
      <c r="K492" s="193"/>
      <c r="L492" s="193"/>
      <c r="M492" s="232"/>
      <c r="N492" s="233"/>
      <c r="O492" s="233"/>
    </row>
    <row r="493" spans="1:15" s="234" customFormat="1">
      <c r="A493" s="404" t="str">
        <f t="shared" si="14"/>
        <v>150501500</v>
      </c>
      <c r="B493" s="242">
        <v>150</v>
      </c>
      <c r="C493" s="193">
        <v>50</v>
      </c>
      <c r="D493" s="193">
        <v>1500</v>
      </c>
      <c r="E493" s="193"/>
      <c r="F493" s="193"/>
      <c r="G493" s="193"/>
      <c r="H493" s="193"/>
      <c r="I493" s="193"/>
      <c r="J493" s="193"/>
      <c r="K493" s="193"/>
      <c r="L493" s="193"/>
      <c r="M493" s="232"/>
      <c r="N493" s="233"/>
      <c r="O493" s="233"/>
    </row>
    <row r="494" spans="1:15" s="234" customFormat="1">
      <c r="A494" s="404" t="str">
        <f t="shared" si="14"/>
        <v>150601500</v>
      </c>
      <c r="B494" s="242">
        <v>150</v>
      </c>
      <c r="C494" s="193">
        <v>60</v>
      </c>
      <c r="D494" s="193">
        <v>1500</v>
      </c>
      <c r="E494" s="193"/>
      <c r="F494" s="193"/>
      <c r="G494" s="193"/>
      <c r="H494" s="193"/>
      <c r="I494" s="193"/>
      <c r="J494" s="193"/>
      <c r="K494" s="193"/>
      <c r="L494" s="193"/>
      <c r="M494" s="232"/>
      <c r="N494" s="233"/>
      <c r="O494" s="233"/>
    </row>
    <row r="495" spans="1:15" s="234" customFormat="1">
      <c r="A495" s="404" t="str">
        <f t="shared" si="14"/>
        <v>150701500</v>
      </c>
      <c r="B495" s="242">
        <v>150</v>
      </c>
      <c r="C495" s="193">
        <v>70</v>
      </c>
      <c r="D495" s="193">
        <v>1500</v>
      </c>
      <c r="E495" s="193"/>
      <c r="F495" s="193"/>
      <c r="G495" s="193"/>
      <c r="H495" s="193"/>
      <c r="I495" s="193"/>
      <c r="J495" s="193"/>
      <c r="K495" s="193"/>
      <c r="L495" s="193"/>
      <c r="M495" s="232"/>
      <c r="N495" s="233"/>
      <c r="O495" s="233"/>
    </row>
    <row r="496" spans="1:15" s="234" customFormat="1">
      <c r="A496" s="404" t="str">
        <f t="shared" si="14"/>
        <v>150801500</v>
      </c>
      <c r="B496" s="242">
        <v>150</v>
      </c>
      <c r="C496" s="193">
        <v>80</v>
      </c>
      <c r="D496" s="193">
        <v>1500</v>
      </c>
      <c r="E496" s="193"/>
      <c r="F496" s="193"/>
      <c r="G496" s="193"/>
      <c r="H496" s="193"/>
      <c r="I496" s="193"/>
      <c r="J496" s="193"/>
      <c r="K496" s="193"/>
      <c r="L496" s="193"/>
      <c r="M496" s="232"/>
      <c r="N496" s="233"/>
      <c r="O496" s="233"/>
    </row>
    <row r="497" spans="1:15" s="234" customFormat="1">
      <c r="A497" s="404" t="str">
        <f t="shared" ref="A497:A560" si="15">B497&amp;C497&amp;D497</f>
        <v>150901500</v>
      </c>
      <c r="B497" s="242">
        <v>150</v>
      </c>
      <c r="C497" s="193">
        <v>90</v>
      </c>
      <c r="D497" s="193">
        <v>1500</v>
      </c>
      <c r="E497" s="193"/>
      <c r="F497" s="193"/>
      <c r="G497" s="193"/>
      <c r="H497" s="193"/>
      <c r="I497" s="193"/>
      <c r="J497" s="193"/>
      <c r="K497" s="193"/>
      <c r="L497" s="193"/>
      <c r="M497" s="232"/>
      <c r="N497" s="233"/>
      <c r="O497" s="233"/>
    </row>
    <row r="498" spans="1:15" s="234" customFormat="1">
      <c r="A498" s="404" t="str">
        <f t="shared" si="15"/>
        <v>1501001500</v>
      </c>
      <c r="B498" s="242">
        <v>150</v>
      </c>
      <c r="C498" s="193">
        <v>100</v>
      </c>
      <c r="D498" s="193">
        <v>1500</v>
      </c>
      <c r="E498" s="193"/>
      <c r="F498" s="193"/>
      <c r="G498" s="193"/>
      <c r="H498" s="193"/>
      <c r="I498" s="193"/>
      <c r="J498" s="193"/>
      <c r="K498" s="193"/>
      <c r="L498" s="193"/>
      <c r="M498" s="232"/>
      <c r="N498" s="233"/>
      <c r="O498" s="233"/>
    </row>
    <row r="499" spans="1:15" s="234" customFormat="1">
      <c r="A499" s="404" t="str">
        <f t="shared" si="15"/>
        <v>1501101500</v>
      </c>
      <c r="B499" s="242">
        <v>150</v>
      </c>
      <c r="C499" s="193">
        <v>110</v>
      </c>
      <c r="D499" s="193">
        <v>1500</v>
      </c>
      <c r="E499" s="193"/>
      <c r="F499" s="193"/>
      <c r="G499" s="193"/>
      <c r="H499" s="193"/>
      <c r="I499" s="193"/>
      <c r="J499" s="193"/>
      <c r="K499" s="193"/>
      <c r="L499" s="193"/>
      <c r="M499" s="232"/>
      <c r="N499" s="233"/>
      <c r="O499" s="233"/>
    </row>
    <row r="500" spans="1:15" s="234" customFormat="1">
      <c r="A500" s="404" t="str">
        <f t="shared" si="15"/>
        <v>1501201500</v>
      </c>
      <c r="B500" s="242">
        <v>150</v>
      </c>
      <c r="C500" s="193">
        <v>120</v>
      </c>
      <c r="D500" s="193">
        <v>1500</v>
      </c>
      <c r="E500" s="193"/>
      <c r="F500" s="193"/>
      <c r="G500" s="193"/>
      <c r="H500" s="193"/>
      <c r="I500" s="193"/>
      <c r="J500" s="193"/>
      <c r="K500" s="193"/>
      <c r="L500" s="193"/>
      <c r="M500" s="232"/>
      <c r="N500" s="233"/>
      <c r="O500" s="233"/>
    </row>
    <row r="501" spans="1:15" s="234" customFormat="1">
      <c r="A501" s="404" t="str">
        <f t="shared" si="15"/>
        <v>1501301500</v>
      </c>
      <c r="B501" s="242">
        <v>150</v>
      </c>
      <c r="C501" s="193">
        <v>130</v>
      </c>
      <c r="D501" s="193">
        <v>1500</v>
      </c>
      <c r="E501" s="193"/>
      <c r="F501" s="193"/>
      <c r="G501" s="193"/>
      <c r="H501" s="193"/>
      <c r="I501" s="193"/>
      <c r="J501" s="193"/>
      <c r="K501" s="193"/>
      <c r="L501" s="193"/>
      <c r="M501" s="232"/>
      <c r="N501" s="233"/>
      <c r="O501" s="233"/>
    </row>
    <row r="502" spans="1:15" s="234" customFormat="1">
      <c r="A502" s="404" t="str">
        <f t="shared" si="15"/>
        <v>1501401500</v>
      </c>
      <c r="B502" s="242">
        <v>150</v>
      </c>
      <c r="C502" s="193">
        <v>140</v>
      </c>
      <c r="D502" s="193">
        <v>1500</v>
      </c>
      <c r="E502" s="193"/>
      <c r="F502" s="193"/>
      <c r="G502" s="193"/>
      <c r="H502" s="193"/>
      <c r="I502" s="193"/>
      <c r="J502" s="193"/>
      <c r="K502" s="193"/>
      <c r="L502" s="193"/>
      <c r="M502" s="232"/>
      <c r="N502" s="233"/>
      <c r="O502" s="233"/>
    </row>
    <row r="503" spans="1:15" s="234" customFormat="1">
      <c r="A503" s="404" t="str">
        <f t="shared" si="15"/>
        <v>1501501500</v>
      </c>
      <c r="B503" s="242">
        <v>150</v>
      </c>
      <c r="C503" s="193">
        <v>150</v>
      </c>
      <c r="D503" s="193">
        <v>1500</v>
      </c>
      <c r="E503" s="193"/>
      <c r="F503" s="193"/>
      <c r="G503" s="193"/>
      <c r="H503" s="193"/>
      <c r="I503" s="193"/>
      <c r="J503" s="193"/>
      <c r="K503" s="193"/>
      <c r="L503" s="193"/>
      <c r="M503" s="232"/>
      <c r="N503" s="233"/>
      <c r="O503" s="233"/>
    </row>
    <row r="504" spans="1:15" s="234" customFormat="1">
      <c r="A504" s="404" t="str">
        <f t="shared" si="15"/>
        <v>1501601500</v>
      </c>
      <c r="B504" s="242">
        <v>150</v>
      </c>
      <c r="C504" s="193">
        <v>160</v>
      </c>
      <c r="D504" s="193">
        <v>1500</v>
      </c>
      <c r="E504" s="193"/>
      <c r="F504" s="193"/>
      <c r="G504" s="193"/>
      <c r="H504" s="193"/>
      <c r="I504" s="193"/>
      <c r="J504" s="193"/>
      <c r="K504" s="193"/>
      <c r="L504" s="193"/>
      <c r="M504" s="232"/>
      <c r="N504" s="233"/>
      <c r="O504" s="233"/>
    </row>
    <row r="505" spans="1:15" s="234" customFormat="1">
      <c r="A505" s="404" t="str">
        <f t="shared" si="15"/>
        <v>1501701500</v>
      </c>
      <c r="B505" s="242">
        <v>150</v>
      </c>
      <c r="C505" s="193">
        <v>170</v>
      </c>
      <c r="D505" s="193">
        <v>1500</v>
      </c>
      <c r="E505" s="193"/>
      <c r="F505" s="193"/>
      <c r="G505" s="193"/>
      <c r="H505" s="193"/>
      <c r="I505" s="193"/>
      <c r="J505" s="193"/>
      <c r="K505" s="193"/>
      <c r="L505" s="193"/>
      <c r="M505" s="232"/>
      <c r="N505" s="233"/>
      <c r="O505" s="233"/>
    </row>
    <row r="506" spans="1:15" s="234" customFormat="1">
      <c r="A506" s="404" t="str">
        <f t="shared" si="15"/>
        <v>1501801500</v>
      </c>
      <c r="B506" s="242">
        <v>150</v>
      </c>
      <c r="C506" s="193">
        <v>180</v>
      </c>
      <c r="D506" s="193">
        <v>1500</v>
      </c>
      <c r="E506" s="193"/>
      <c r="F506" s="193"/>
      <c r="G506" s="193"/>
      <c r="H506" s="193"/>
      <c r="I506" s="193"/>
      <c r="J506" s="193"/>
      <c r="K506" s="193"/>
      <c r="L506" s="193"/>
      <c r="M506" s="232"/>
      <c r="N506" s="233"/>
      <c r="O506" s="233"/>
    </row>
    <row r="507" spans="1:15" s="234" customFormat="1">
      <c r="A507" s="404" t="str">
        <f t="shared" si="15"/>
        <v>1501901500</v>
      </c>
      <c r="B507" s="242">
        <v>150</v>
      </c>
      <c r="C507" s="193">
        <v>190</v>
      </c>
      <c r="D507" s="193">
        <v>1500</v>
      </c>
      <c r="E507" s="193"/>
      <c r="F507" s="193"/>
      <c r="G507" s="193"/>
      <c r="H507" s="193"/>
      <c r="I507" s="193"/>
      <c r="J507" s="193"/>
      <c r="K507" s="193"/>
      <c r="L507" s="193"/>
      <c r="M507" s="232"/>
      <c r="N507" s="233"/>
      <c r="O507" s="233"/>
    </row>
    <row r="508" spans="1:15" s="234" customFormat="1">
      <c r="A508" s="404" t="str">
        <f t="shared" si="15"/>
        <v>1502001500</v>
      </c>
      <c r="B508" s="242">
        <v>150</v>
      </c>
      <c r="C508" s="193">
        <v>200</v>
      </c>
      <c r="D508" s="193">
        <v>1500</v>
      </c>
      <c r="E508" s="193"/>
      <c r="F508" s="193"/>
      <c r="G508" s="193"/>
      <c r="H508" s="193"/>
      <c r="I508" s="193"/>
      <c r="J508" s="193"/>
      <c r="K508" s="193"/>
      <c r="L508" s="193"/>
      <c r="M508" s="232"/>
      <c r="N508" s="233"/>
      <c r="O508" s="233"/>
    </row>
    <row r="509" spans="1:15" s="234" customFormat="1">
      <c r="A509" s="404" t="str">
        <f t="shared" si="15"/>
        <v>1502101500</v>
      </c>
      <c r="B509" s="242">
        <v>150</v>
      </c>
      <c r="C509" s="193">
        <v>210</v>
      </c>
      <c r="D509" s="193">
        <v>1500</v>
      </c>
      <c r="E509" s="193"/>
      <c r="F509" s="193"/>
      <c r="G509" s="193"/>
      <c r="H509" s="193"/>
      <c r="I509" s="193"/>
      <c r="J509" s="193"/>
      <c r="K509" s="193"/>
      <c r="L509" s="193"/>
      <c r="M509" s="232"/>
      <c r="N509" s="233"/>
      <c r="O509" s="233"/>
    </row>
    <row r="510" spans="1:15" s="234" customFormat="1">
      <c r="A510" s="404" t="str">
        <f t="shared" si="15"/>
        <v>1502201500</v>
      </c>
      <c r="B510" s="242">
        <v>150</v>
      </c>
      <c r="C510" s="193">
        <v>220</v>
      </c>
      <c r="D510" s="193">
        <v>1500</v>
      </c>
      <c r="E510" s="193"/>
      <c r="F510" s="193"/>
      <c r="G510" s="193"/>
      <c r="H510" s="193"/>
      <c r="I510" s="193"/>
      <c r="J510" s="193"/>
      <c r="K510" s="193"/>
      <c r="L510" s="193"/>
      <c r="M510" s="232"/>
      <c r="N510" s="233"/>
      <c r="O510" s="233"/>
    </row>
    <row r="511" spans="1:15" s="234" customFormat="1">
      <c r="A511" s="404" t="str">
        <f t="shared" si="15"/>
        <v>1502301500</v>
      </c>
      <c r="B511" s="242">
        <v>150</v>
      </c>
      <c r="C511" s="193">
        <v>230</v>
      </c>
      <c r="D511" s="193">
        <v>1500</v>
      </c>
      <c r="E511" s="193"/>
      <c r="F511" s="193"/>
      <c r="G511" s="193"/>
      <c r="H511" s="193"/>
      <c r="I511" s="193"/>
      <c r="J511" s="193"/>
      <c r="K511" s="193"/>
      <c r="L511" s="193"/>
      <c r="M511" s="232"/>
      <c r="N511" s="233"/>
      <c r="O511" s="233"/>
    </row>
    <row r="512" spans="1:15" s="234" customFormat="1">
      <c r="A512" s="404" t="str">
        <f t="shared" si="15"/>
        <v>1502401500</v>
      </c>
      <c r="B512" s="242">
        <v>150</v>
      </c>
      <c r="C512" s="193">
        <v>240</v>
      </c>
      <c r="D512" s="193">
        <v>1500</v>
      </c>
      <c r="E512" s="193"/>
      <c r="F512" s="193"/>
      <c r="G512" s="193"/>
      <c r="H512" s="193"/>
      <c r="I512" s="193"/>
      <c r="J512" s="193"/>
      <c r="K512" s="193"/>
      <c r="L512" s="193"/>
      <c r="M512" s="232"/>
      <c r="N512" s="233"/>
      <c r="O512" s="233"/>
    </row>
    <row r="513" spans="1:15" s="234" customFormat="1">
      <c r="A513" s="404" t="str">
        <f t="shared" si="15"/>
        <v>1502501500</v>
      </c>
      <c r="B513" s="242">
        <v>150</v>
      </c>
      <c r="C513" s="193">
        <v>250</v>
      </c>
      <c r="D513" s="193">
        <v>1500</v>
      </c>
      <c r="E513" s="193"/>
      <c r="F513" s="193"/>
      <c r="G513" s="193"/>
      <c r="H513" s="193"/>
      <c r="I513" s="193"/>
      <c r="J513" s="193"/>
      <c r="K513" s="193"/>
      <c r="L513" s="193"/>
      <c r="M513" s="232"/>
      <c r="N513" s="233"/>
      <c r="O513" s="233"/>
    </row>
    <row r="514" spans="1:15" s="234" customFormat="1">
      <c r="A514" s="404" t="str">
        <f t="shared" si="15"/>
        <v>1502601500</v>
      </c>
      <c r="B514" s="242">
        <v>150</v>
      </c>
      <c r="C514" s="193">
        <v>260</v>
      </c>
      <c r="D514" s="193">
        <v>1500</v>
      </c>
      <c r="E514" s="193"/>
      <c r="F514" s="193"/>
      <c r="G514" s="193"/>
      <c r="H514" s="193"/>
      <c r="I514" s="193"/>
      <c r="J514" s="193"/>
      <c r="K514" s="193"/>
      <c r="L514" s="193"/>
      <c r="M514" s="232"/>
      <c r="N514" s="233"/>
      <c r="O514" s="233"/>
    </row>
    <row r="515" spans="1:15" s="234" customFormat="1">
      <c r="A515" s="404" t="str">
        <f t="shared" si="15"/>
        <v>1502701500</v>
      </c>
      <c r="B515" s="242">
        <v>150</v>
      </c>
      <c r="C515" s="193">
        <v>270</v>
      </c>
      <c r="D515" s="193">
        <v>1500</v>
      </c>
      <c r="E515" s="193"/>
      <c r="F515" s="193"/>
      <c r="G515" s="193"/>
      <c r="H515" s="193"/>
      <c r="I515" s="193"/>
      <c r="J515" s="193"/>
      <c r="K515" s="193"/>
      <c r="L515" s="193"/>
      <c r="M515" s="232"/>
      <c r="N515" s="233"/>
      <c r="O515" s="233"/>
    </row>
    <row r="516" spans="1:15" s="234" customFormat="1">
      <c r="A516" s="404" t="str">
        <f t="shared" si="15"/>
        <v>1502801500</v>
      </c>
      <c r="B516" s="242">
        <v>150</v>
      </c>
      <c r="C516" s="193">
        <v>280</v>
      </c>
      <c r="D516" s="193">
        <v>1500</v>
      </c>
      <c r="E516" s="193"/>
      <c r="F516" s="193"/>
      <c r="G516" s="193"/>
      <c r="H516" s="193"/>
      <c r="I516" s="193"/>
      <c r="J516" s="193"/>
      <c r="K516" s="193"/>
      <c r="L516" s="193"/>
      <c r="M516" s="232"/>
      <c r="N516" s="233"/>
      <c r="O516" s="233"/>
    </row>
    <row r="517" spans="1:15" s="234" customFormat="1">
      <c r="A517" s="404" t="str">
        <f t="shared" si="15"/>
        <v>1502901500</v>
      </c>
      <c r="B517" s="242">
        <v>150</v>
      </c>
      <c r="C517" s="193">
        <v>290</v>
      </c>
      <c r="D517" s="193">
        <v>1500</v>
      </c>
      <c r="E517" s="193"/>
      <c r="F517" s="193"/>
      <c r="G517" s="193"/>
      <c r="H517" s="193"/>
      <c r="I517" s="193"/>
      <c r="J517" s="193"/>
      <c r="K517" s="193"/>
      <c r="L517" s="193"/>
      <c r="M517" s="232"/>
      <c r="N517" s="233"/>
      <c r="O517" s="233"/>
    </row>
    <row r="518" spans="1:15" s="234" customFormat="1">
      <c r="A518" s="404" t="str">
        <f t="shared" si="15"/>
        <v>1503001500</v>
      </c>
      <c r="B518" s="242">
        <v>150</v>
      </c>
      <c r="C518" s="193">
        <v>300</v>
      </c>
      <c r="D518" s="193">
        <v>1500</v>
      </c>
      <c r="E518" s="193"/>
      <c r="F518" s="193"/>
      <c r="G518" s="193"/>
      <c r="H518" s="193"/>
      <c r="I518" s="193"/>
      <c r="J518" s="193"/>
      <c r="K518" s="193"/>
      <c r="L518" s="193"/>
      <c r="M518" s="232"/>
      <c r="N518" s="233"/>
      <c r="O518" s="233"/>
    </row>
    <row r="519" spans="1:15" s="234" customFormat="1">
      <c r="A519" s="404" t="str">
        <f t="shared" si="15"/>
        <v>1503101500</v>
      </c>
      <c r="B519" s="242">
        <v>150</v>
      </c>
      <c r="C519" s="193">
        <v>310</v>
      </c>
      <c r="D519" s="193">
        <v>1500</v>
      </c>
      <c r="E519" s="193"/>
      <c r="F519" s="193"/>
      <c r="G519" s="193"/>
      <c r="H519" s="193"/>
      <c r="I519" s="193"/>
      <c r="J519" s="193"/>
      <c r="K519" s="193"/>
      <c r="L519" s="193"/>
      <c r="M519" s="232"/>
      <c r="N519" s="233"/>
      <c r="O519" s="233"/>
    </row>
    <row r="520" spans="1:15" s="234" customFormat="1">
      <c r="A520" s="404" t="str">
        <f t="shared" si="15"/>
        <v>1503201500</v>
      </c>
      <c r="B520" s="242">
        <v>150</v>
      </c>
      <c r="C520" s="193">
        <v>320</v>
      </c>
      <c r="D520" s="193">
        <v>1500</v>
      </c>
      <c r="E520" s="193"/>
      <c r="F520" s="193"/>
      <c r="G520" s="193"/>
      <c r="H520" s="193"/>
      <c r="I520" s="193"/>
      <c r="J520" s="193"/>
      <c r="K520" s="193"/>
      <c r="L520" s="193"/>
      <c r="M520" s="232"/>
      <c r="N520" s="233"/>
      <c r="O520" s="233"/>
    </row>
    <row r="521" spans="1:15" s="234" customFormat="1">
      <c r="A521" s="404" t="str">
        <f t="shared" si="15"/>
        <v>1503301500</v>
      </c>
      <c r="B521" s="242">
        <v>150</v>
      </c>
      <c r="C521" s="193">
        <v>330</v>
      </c>
      <c r="D521" s="193">
        <v>1500</v>
      </c>
      <c r="E521" s="193"/>
      <c r="F521" s="193"/>
      <c r="G521" s="193"/>
      <c r="H521" s="193"/>
      <c r="I521" s="193"/>
      <c r="J521" s="193"/>
      <c r="K521" s="193"/>
      <c r="L521" s="193"/>
      <c r="M521" s="232"/>
      <c r="N521" s="233"/>
      <c r="O521" s="233"/>
    </row>
    <row r="522" spans="1:15" s="234" customFormat="1">
      <c r="A522" s="404" t="str">
        <f t="shared" si="15"/>
        <v>1503401500</v>
      </c>
      <c r="B522" s="242">
        <v>150</v>
      </c>
      <c r="C522" s="193">
        <v>340</v>
      </c>
      <c r="D522" s="193">
        <v>1500</v>
      </c>
      <c r="E522" s="193"/>
      <c r="F522" s="193"/>
      <c r="G522" s="193"/>
      <c r="H522" s="193"/>
      <c r="I522" s="193"/>
      <c r="J522" s="193"/>
      <c r="K522" s="193"/>
      <c r="L522" s="193"/>
      <c r="M522" s="232"/>
      <c r="N522" s="233"/>
      <c r="O522" s="233"/>
    </row>
    <row r="523" spans="1:15" s="234" customFormat="1">
      <c r="A523" s="404" t="str">
        <f t="shared" si="15"/>
        <v>1503501500</v>
      </c>
      <c r="B523" s="242">
        <v>150</v>
      </c>
      <c r="C523" s="193">
        <v>350</v>
      </c>
      <c r="D523" s="193">
        <v>1500</v>
      </c>
      <c r="E523" s="193"/>
      <c r="F523" s="193"/>
      <c r="G523" s="193"/>
      <c r="H523" s="193"/>
      <c r="I523" s="193"/>
      <c r="J523" s="193"/>
      <c r="K523" s="193"/>
      <c r="L523" s="193"/>
      <c r="M523" s="232"/>
      <c r="N523" s="233"/>
      <c r="O523" s="233"/>
    </row>
    <row r="524" spans="1:15" s="234" customFormat="1">
      <c r="A524" s="404" t="str">
        <f t="shared" si="15"/>
        <v>150201750</v>
      </c>
      <c r="B524" s="242">
        <v>150</v>
      </c>
      <c r="C524" s="193">
        <v>20</v>
      </c>
      <c r="D524" s="193">
        <v>1750</v>
      </c>
      <c r="E524" s="193"/>
      <c r="F524" s="193"/>
      <c r="G524" s="193"/>
      <c r="H524" s="193"/>
      <c r="I524" s="193"/>
      <c r="J524" s="193"/>
      <c r="K524" s="193"/>
      <c r="L524" s="193"/>
      <c r="M524" s="232"/>
      <c r="N524" s="233"/>
      <c r="O524" s="233"/>
    </row>
    <row r="525" spans="1:15" s="234" customFormat="1">
      <c r="A525" s="404" t="str">
        <f t="shared" si="15"/>
        <v>150301750</v>
      </c>
      <c r="B525" s="242">
        <v>150</v>
      </c>
      <c r="C525" s="193">
        <v>30</v>
      </c>
      <c r="D525" s="193">
        <v>1750</v>
      </c>
      <c r="E525" s="193"/>
      <c r="F525" s="193"/>
      <c r="G525" s="193"/>
      <c r="H525" s="193"/>
      <c r="I525" s="193"/>
      <c r="J525" s="193"/>
      <c r="K525" s="193"/>
      <c r="L525" s="193"/>
      <c r="M525" s="232"/>
      <c r="N525" s="233"/>
      <c r="O525" s="233"/>
    </row>
    <row r="526" spans="1:15" s="234" customFormat="1">
      <c r="A526" s="404" t="str">
        <f t="shared" si="15"/>
        <v>150401750</v>
      </c>
      <c r="B526" s="242">
        <v>150</v>
      </c>
      <c r="C526" s="193">
        <v>40</v>
      </c>
      <c r="D526" s="193">
        <v>1750</v>
      </c>
      <c r="E526" s="193"/>
      <c r="F526" s="193"/>
      <c r="G526" s="193"/>
      <c r="H526" s="193"/>
      <c r="I526" s="193"/>
      <c r="J526" s="193"/>
      <c r="K526" s="193"/>
      <c r="L526" s="193"/>
      <c r="M526" s="232"/>
      <c r="N526" s="233"/>
      <c r="O526" s="233"/>
    </row>
    <row r="527" spans="1:15" s="234" customFormat="1">
      <c r="A527" s="404" t="str">
        <f t="shared" si="15"/>
        <v>150501750</v>
      </c>
      <c r="B527" s="242">
        <v>150</v>
      </c>
      <c r="C527" s="193">
        <v>50</v>
      </c>
      <c r="D527" s="193">
        <v>1750</v>
      </c>
      <c r="E527" s="193"/>
      <c r="F527" s="193"/>
      <c r="G527" s="193"/>
      <c r="H527" s="193"/>
      <c r="I527" s="193"/>
      <c r="J527" s="193"/>
      <c r="K527" s="193"/>
      <c r="L527" s="193"/>
      <c r="M527" s="232"/>
      <c r="N527" s="233"/>
      <c r="O527" s="233"/>
    </row>
    <row r="528" spans="1:15" s="234" customFormat="1">
      <c r="A528" s="404" t="str">
        <f t="shared" si="15"/>
        <v>150601750</v>
      </c>
      <c r="B528" s="242">
        <v>150</v>
      </c>
      <c r="C528" s="193">
        <v>60</v>
      </c>
      <c r="D528" s="193">
        <v>1750</v>
      </c>
      <c r="E528" s="193"/>
      <c r="F528" s="193"/>
      <c r="G528" s="193"/>
      <c r="H528" s="193"/>
      <c r="I528" s="193"/>
      <c r="J528" s="193"/>
      <c r="K528" s="193"/>
      <c r="L528" s="193"/>
      <c r="M528" s="232"/>
      <c r="N528" s="233"/>
      <c r="O528" s="233"/>
    </row>
    <row r="529" spans="1:15" s="234" customFormat="1">
      <c r="A529" s="404" t="str">
        <f t="shared" si="15"/>
        <v>150701750</v>
      </c>
      <c r="B529" s="242">
        <v>150</v>
      </c>
      <c r="C529" s="193">
        <v>70</v>
      </c>
      <c r="D529" s="193">
        <v>1750</v>
      </c>
      <c r="E529" s="193"/>
      <c r="F529" s="193"/>
      <c r="G529" s="193"/>
      <c r="H529" s="193"/>
      <c r="I529" s="193"/>
      <c r="J529" s="193"/>
      <c r="K529" s="193"/>
      <c r="L529" s="193"/>
      <c r="M529" s="232"/>
      <c r="N529" s="233"/>
      <c r="O529" s="233"/>
    </row>
    <row r="530" spans="1:15" s="234" customFormat="1">
      <c r="A530" s="404" t="str">
        <f t="shared" si="15"/>
        <v>150801750</v>
      </c>
      <c r="B530" s="242">
        <v>150</v>
      </c>
      <c r="C530" s="193">
        <v>80</v>
      </c>
      <c r="D530" s="193">
        <v>1750</v>
      </c>
      <c r="E530" s="193"/>
      <c r="F530" s="193"/>
      <c r="G530" s="193"/>
      <c r="H530" s="193"/>
      <c r="I530" s="193"/>
      <c r="J530" s="193"/>
      <c r="K530" s="193"/>
      <c r="L530" s="193"/>
      <c r="M530" s="232"/>
      <c r="N530" s="233"/>
      <c r="O530" s="233"/>
    </row>
    <row r="531" spans="1:15" s="234" customFormat="1">
      <c r="A531" s="404" t="str">
        <f t="shared" si="15"/>
        <v>150901750</v>
      </c>
      <c r="B531" s="242">
        <v>150</v>
      </c>
      <c r="C531" s="193">
        <v>90</v>
      </c>
      <c r="D531" s="193">
        <v>1750</v>
      </c>
      <c r="E531" s="193"/>
      <c r="F531" s="193"/>
      <c r="G531" s="193"/>
      <c r="H531" s="193"/>
      <c r="I531" s="193"/>
      <c r="J531" s="193"/>
      <c r="K531" s="193"/>
      <c r="L531" s="193"/>
      <c r="M531" s="232"/>
      <c r="N531" s="233"/>
      <c r="O531" s="233"/>
    </row>
    <row r="532" spans="1:15" s="234" customFormat="1">
      <c r="A532" s="404" t="str">
        <f t="shared" si="15"/>
        <v>1501001750</v>
      </c>
      <c r="B532" s="242">
        <v>150</v>
      </c>
      <c r="C532" s="193">
        <v>100</v>
      </c>
      <c r="D532" s="193">
        <v>1750</v>
      </c>
      <c r="E532" s="193"/>
      <c r="F532" s="193"/>
      <c r="G532" s="193"/>
      <c r="H532" s="193"/>
      <c r="I532" s="193"/>
      <c r="J532" s="193"/>
      <c r="K532" s="193"/>
      <c r="L532" s="193"/>
      <c r="M532" s="232"/>
      <c r="N532" s="233"/>
      <c r="O532" s="233"/>
    </row>
    <row r="533" spans="1:15" s="234" customFormat="1">
      <c r="A533" s="404" t="str">
        <f t="shared" si="15"/>
        <v>1501101750</v>
      </c>
      <c r="B533" s="242">
        <v>150</v>
      </c>
      <c r="C533" s="193">
        <v>110</v>
      </c>
      <c r="D533" s="193">
        <v>1750</v>
      </c>
      <c r="E533" s="193"/>
      <c r="F533" s="193"/>
      <c r="G533" s="193"/>
      <c r="H533" s="193"/>
      <c r="I533" s="193"/>
      <c r="J533" s="193"/>
      <c r="K533" s="193"/>
      <c r="L533" s="193"/>
      <c r="M533" s="232"/>
      <c r="N533" s="233"/>
      <c r="O533" s="233"/>
    </row>
    <row r="534" spans="1:15" s="234" customFormat="1">
      <c r="A534" s="404" t="str">
        <f t="shared" si="15"/>
        <v>1501201750</v>
      </c>
      <c r="B534" s="242">
        <v>150</v>
      </c>
      <c r="C534" s="193">
        <v>120</v>
      </c>
      <c r="D534" s="193">
        <v>1750</v>
      </c>
      <c r="E534" s="193"/>
      <c r="F534" s="193"/>
      <c r="G534" s="193"/>
      <c r="H534" s="193"/>
      <c r="I534" s="193"/>
      <c r="J534" s="193"/>
      <c r="K534" s="193"/>
      <c r="L534" s="193"/>
      <c r="M534" s="232"/>
      <c r="N534" s="233"/>
      <c r="O534" s="233"/>
    </row>
    <row r="535" spans="1:15" s="234" customFormat="1">
      <c r="A535" s="404" t="str">
        <f t="shared" si="15"/>
        <v>1501301750</v>
      </c>
      <c r="B535" s="242">
        <v>150</v>
      </c>
      <c r="C535" s="193">
        <v>130</v>
      </c>
      <c r="D535" s="193">
        <v>1750</v>
      </c>
      <c r="E535" s="193"/>
      <c r="F535" s="193"/>
      <c r="G535" s="193"/>
      <c r="H535" s="193"/>
      <c r="I535" s="193"/>
      <c r="J535" s="193"/>
      <c r="K535" s="193"/>
      <c r="L535" s="193"/>
      <c r="M535" s="232"/>
      <c r="N535" s="233"/>
      <c r="O535" s="233"/>
    </row>
    <row r="536" spans="1:15" s="234" customFormat="1">
      <c r="A536" s="404" t="str">
        <f t="shared" si="15"/>
        <v>1501401750</v>
      </c>
      <c r="B536" s="242">
        <v>150</v>
      </c>
      <c r="C536" s="193">
        <v>140</v>
      </c>
      <c r="D536" s="193">
        <v>1750</v>
      </c>
      <c r="E536" s="193"/>
      <c r="F536" s="193"/>
      <c r="G536" s="193"/>
      <c r="H536" s="193"/>
      <c r="I536" s="193"/>
      <c r="J536" s="193"/>
      <c r="K536" s="193"/>
      <c r="L536" s="193"/>
      <c r="M536" s="232"/>
      <c r="N536" s="233"/>
      <c r="O536" s="233"/>
    </row>
    <row r="537" spans="1:15" s="234" customFormat="1">
      <c r="A537" s="404" t="str">
        <f t="shared" si="15"/>
        <v>1501501750</v>
      </c>
      <c r="B537" s="242">
        <v>150</v>
      </c>
      <c r="C537" s="193">
        <v>150</v>
      </c>
      <c r="D537" s="193">
        <v>1750</v>
      </c>
      <c r="E537" s="193"/>
      <c r="F537" s="193"/>
      <c r="G537" s="193"/>
      <c r="H537" s="193"/>
      <c r="I537" s="193"/>
      <c r="J537" s="193"/>
      <c r="K537" s="193"/>
      <c r="L537" s="193"/>
      <c r="M537" s="232"/>
      <c r="N537" s="233"/>
      <c r="O537" s="233"/>
    </row>
    <row r="538" spans="1:15" s="234" customFormat="1">
      <c r="A538" s="404" t="str">
        <f t="shared" si="15"/>
        <v>1501601750</v>
      </c>
      <c r="B538" s="242">
        <v>150</v>
      </c>
      <c r="C538" s="193">
        <v>160</v>
      </c>
      <c r="D538" s="193">
        <v>1750</v>
      </c>
      <c r="E538" s="193"/>
      <c r="F538" s="193"/>
      <c r="G538" s="193"/>
      <c r="H538" s="193"/>
      <c r="I538" s="193"/>
      <c r="J538" s="193"/>
      <c r="K538" s="193"/>
      <c r="L538" s="193"/>
      <c r="M538" s="232"/>
      <c r="N538" s="233"/>
      <c r="O538" s="233"/>
    </row>
    <row r="539" spans="1:15" s="234" customFormat="1">
      <c r="A539" s="404" t="str">
        <f t="shared" si="15"/>
        <v>1501701750</v>
      </c>
      <c r="B539" s="242">
        <v>150</v>
      </c>
      <c r="C539" s="193">
        <v>170</v>
      </c>
      <c r="D539" s="193">
        <v>1750</v>
      </c>
      <c r="E539" s="193"/>
      <c r="F539" s="193"/>
      <c r="G539" s="193"/>
      <c r="H539" s="193"/>
      <c r="I539" s="193"/>
      <c r="J539" s="193"/>
      <c r="K539" s="193"/>
      <c r="L539" s="193"/>
      <c r="M539" s="232"/>
      <c r="N539" s="233"/>
      <c r="O539" s="233"/>
    </row>
    <row r="540" spans="1:15" s="234" customFormat="1">
      <c r="A540" s="404" t="str">
        <f t="shared" si="15"/>
        <v>1501801750</v>
      </c>
      <c r="B540" s="242">
        <v>150</v>
      </c>
      <c r="C540" s="193">
        <v>180</v>
      </c>
      <c r="D540" s="193">
        <v>1750</v>
      </c>
      <c r="E540" s="193"/>
      <c r="F540" s="193"/>
      <c r="G540" s="193"/>
      <c r="H540" s="193"/>
      <c r="I540" s="193"/>
      <c r="J540" s="193"/>
      <c r="K540" s="193"/>
      <c r="L540" s="193"/>
      <c r="M540" s="232"/>
      <c r="N540" s="233"/>
      <c r="O540" s="233"/>
    </row>
    <row r="541" spans="1:15" s="234" customFormat="1">
      <c r="A541" s="404" t="str">
        <f t="shared" si="15"/>
        <v>1501901750</v>
      </c>
      <c r="B541" s="242">
        <v>150</v>
      </c>
      <c r="C541" s="193">
        <v>190</v>
      </c>
      <c r="D541" s="193">
        <v>1750</v>
      </c>
      <c r="E541" s="193"/>
      <c r="F541" s="193"/>
      <c r="G541" s="193"/>
      <c r="H541" s="193"/>
      <c r="I541" s="193"/>
      <c r="J541" s="193"/>
      <c r="K541" s="193"/>
      <c r="L541" s="193"/>
      <c r="M541" s="232"/>
      <c r="N541" s="233"/>
      <c r="O541" s="233"/>
    </row>
    <row r="542" spans="1:15" s="234" customFormat="1">
      <c r="A542" s="404" t="str">
        <f t="shared" si="15"/>
        <v>1502001750</v>
      </c>
      <c r="B542" s="242">
        <v>150</v>
      </c>
      <c r="C542" s="193">
        <v>200</v>
      </c>
      <c r="D542" s="193">
        <v>1750</v>
      </c>
      <c r="E542" s="193"/>
      <c r="F542" s="193"/>
      <c r="G542" s="193"/>
      <c r="H542" s="193"/>
      <c r="I542" s="193"/>
      <c r="J542" s="193"/>
      <c r="K542" s="193"/>
      <c r="L542" s="193"/>
      <c r="M542" s="232"/>
      <c r="N542" s="233"/>
      <c r="O542" s="233"/>
    </row>
    <row r="543" spans="1:15" s="234" customFormat="1">
      <c r="A543" s="404" t="str">
        <f t="shared" si="15"/>
        <v>1502101750</v>
      </c>
      <c r="B543" s="242">
        <v>150</v>
      </c>
      <c r="C543" s="193">
        <v>210</v>
      </c>
      <c r="D543" s="193">
        <v>1750</v>
      </c>
      <c r="E543" s="193"/>
      <c r="F543" s="193"/>
      <c r="G543" s="193"/>
      <c r="H543" s="193"/>
      <c r="I543" s="193"/>
      <c r="J543" s="193"/>
      <c r="K543" s="193"/>
      <c r="L543" s="193"/>
      <c r="M543" s="232"/>
      <c r="N543" s="233"/>
      <c r="O543" s="233"/>
    </row>
    <row r="544" spans="1:15" s="234" customFormat="1">
      <c r="A544" s="404" t="str">
        <f t="shared" si="15"/>
        <v>1502201750</v>
      </c>
      <c r="B544" s="242">
        <v>150</v>
      </c>
      <c r="C544" s="193">
        <v>220</v>
      </c>
      <c r="D544" s="193">
        <v>1750</v>
      </c>
      <c r="E544" s="193"/>
      <c r="F544" s="193"/>
      <c r="G544" s="193"/>
      <c r="H544" s="193"/>
      <c r="I544" s="193"/>
      <c r="J544" s="193"/>
      <c r="K544" s="193"/>
      <c r="L544" s="193"/>
      <c r="M544" s="232"/>
      <c r="N544" s="233"/>
      <c r="O544" s="233"/>
    </row>
    <row r="545" spans="1:15" s="234" customFormat="1">
      <c r="A545" s="404" t="str">
        <f t="shared" si="15"/>
        <v>1502301750</v>
      </c>
      <c r="B545" s="242">
        <v>150</v>
      </c>
      <c r="C545" s="193">
        <v>230</v>
      </c>
      <c r="D545" s="193">
        <v>1750</v>
      </c>
      <c r="E545" s="193"/>
      <c r="F545" s="193"/>
      <c r="G545" s="193"/>
      <c r="H545" s="193"/>
      <c r="I545" s="193"/>
      <c r="J545" s="193"/>
      <c r="K545" s="193"/>
      <c r="L545" s="193"/>
      <c r="M545" s="232"/>
      <c r="N545" s="233"/>
      <c r="O545" s="233"/>
    </row>
    <row r="546" spans="1:15" s="234" customFormat="1">
      <c r="A546" s="404" t="str">
        <f t="shared" si="15"/>
        <v>1502401750</v>
      </c>
      <c r="B546" s="242">
        <v>150</v>
      </c>
      <c r="C546" s="193">
        <v>240</v>
      </c>
      <c r="D546" s="193">
        <v>1750</v>
      </c>
      <c r="E546" s="193"/>
      <c r="F546" s="193"/>
      <c r="G546" s="193"/>
      <c r="H546" s="193"/>
      <c r="I546" s="193"/>
      <c r="J546" s="193"/>
      <c r="K546" s="193"/>
      <c r="L546" s="193"/>
      <c r="M546" s="232"/>
      <c r="N546" s="233"/>
      <c r="O546" s="233"/>
    </row>
    <row r="547" spans="1:15" s="234" customFormat="1">
      <c r="A547" s="404" t="str">
        <f t="shared" si="15"/>
        <v>1502501750</v>
      </c>
      <c r="B547" s="242">
        <v>150</v>
      </c>
      <c r="C547" s="193">
        <v>250</v>
      </c>
      <c r="D547" s="193">
        <v>1750</v>
      </c>
      <c r="E547" s="193"/>
      <c r="F547" s="193"/>
      <c r="G547" s="193"/>
      <c r="H547" s="193"/>
      <c r="I547" s="193"/>
      <c r="J547" s="193"/>
      <c r="K547" s="193"/>
      <c r="L547" s="193"/>
      <c r="M547" s="232"/>
      <c r="N547" s="233"/>
      <c r="O547" s="233"/>
    </row>
    <row r="548" spans="1:15" s="234" customFormat="1">
      <c r="A548" s="404" t="str">
        <f t="shared" si="15"/>
        <v>1502601750</v>
      </c>
      <c r="B548" s="242">
        <v>150</v>
      </c>
      <c r="C548" s="193">
        <v>260</v>
      </c>
      <c r="D548" s="193">
        <v>1750</v>
      </c>
      <c r="E548" s="193"/>
      <c r="F548" s="193"/>
      <c r="G548" s="193"/>
      <c r="H548" s="193"/>
      <c r="I548" s="193"/>
      <c r="J548" s="193"/>
      <c r="K548" s="193"/>
      <c r="L548" s="193"/>
      <c r="M548" s="232"/>
      <c r="N548" s="233"/>
      <c r="O548" s="233"/>
    </row>
    <row r="549" spans="1:15" s="234" customFormat="1">
      <c r="A549" s="404" t="str">
        <f t="shared" si="15"/>
        <v>1502701750</v>
      </c>
      <c r="B549" s="242">
        <v>150</v>
      </c>
      <c r="C549" s="193">
        <v>270</v>
      </c>
      <c r="D549" s="193">
        <v>1750</v>
      </c>
      <c r="E549" s="193"/>
      <c r="F549" s="193"/>
      <c r="G549" s="193"/>
      <c r="H549" s="193"/>
      <c r="I549" s="193"/>
      <c r="J549" s="193"/>
      <c r="K549" s="193"/>
      <c r="L549" s="193"/>
      <c r="M549" s="232"/>
      <c r="N549" s="233"/>
      <c r="O549" s="233"/>
    </row>
    <row r="550" spans="1:15" s="234" customFormat="1">
      <c r="A550" s="404" t="str">
        <f t="shared" si="15"/>
        <v>1502801750</v>
      </c>
      <c r="B550" s="242">
        <v>150</v>
      </c>
      <c r="C550" s="193">
        <v>280</v>
      </c>
      <c r="D550" s="193">
        <v>1750</v>
      </c>
      <c r="E550" s="193"/>
      <c r="F550" s="193"/>
      <c r="G550" s="193"/>
      <c r="H550" s="193"/>
      <c r="I550" s="193"/>
      <c r="J550" s="193"/>
      <c r="K550" s="193"/>
      <c r="L550" s="193"/>
      <c r="M550" s="232"/>
      <c r="N550" s="233"/>
      <c r="O550" s="233"/>
    </row>
    <row r="551" spans="1:15" s="234" customFormat="1">
      <c r="A551" s="404" t="str">
        <f t="shared" si="15"/>
        <v>1502901750</v>
      </c>
      <c r="B551" s="242">
        <v>150</v>
      </c>
      <c r="C551" s="193">
        <v>290</v>
      </c>
      <c r="D551" s="193">
        <v>1750</v>
      </c>
      <c r="E551" s="193"/>
      <c r="F551" s="193"/>
      <c r="G551" s="193"/>
      <c r="H551" s="193"/>
      <c r="I551" s="193"/>
      <c r="J551" s="193"/>
      <c r="K551" s="193"/>
      <c r="L551" s="193"/>
      <c r="M551" s="232"/>
      <c r="N551" s="233"/>
      <c r="O551" s="233"/>
    </row>
    <row r="552" spans="1:15" s="234" customFormat="1">
      <c r="A552" s="404" t="str">
        <f t="shared" si="15"/>
        <v>1503001750</v>
      </c>
      <c r="B552" s="242">
        <v>150</v>
      </c>
      <c r="C552" s="193">
        <v>300</v>
      </c>
      <c r="D552" s="193">
        <v>1750</v>
      </c>
      <c r="E552" s="193"/>
      <c r="F552" s="193"/>
      <c r="G552" s="193"/>
      <c r="H552" s="193"/>
      <c r="I552" s="193"/>
      <c r="J552" s="193"/>
      <c r="K552" s="193"/>
      <c r="L552" s="193"/>
      <c r="M552" s="232"/>
      <c r="N552" s="233"/>
      <c r="O552" s="233"/>
    </row>
    <row r="553" spans="1:15" s="234" customFormat="1">
      <c r="A553" s="404" t="str">
        <f t="shared" si="15"/>
        <v>1503101750</v>
      </c>
      <c r="B553" s="242">
        <v>150</v>
      </c>
      <c r="C553" s="193">
        <v>310</v>
      </c>
      <c r="D553" s="193">
        <v>1750</v>
      </c>
      <c r="E553" s="193"/>
      <c r="F553" s="193"/>
      <c r="G553" s="193"/>
      <c r="H553" s="193"/>
      <c r="I553" s="193"/>
      <c r="J553" s="193"/>
      <c r="K553" s="193"/>
      <c r="L553" s="193"/>
      <c r="M553" s="232"/>
      <c r="N553" s="233"/>
      <c r="O553" s="233"/>
    </row>
    <row r="554" spans="1:15" s="234" customFormat="1">
      <c r="A554" s="404" t="str">
        <f t="shared" si="15"/>
        <v>1503201750</v>
      </c>
      <c r="B554" s="242">
        <v>150</v>
      </c>
      <c r="C554" s="193">
        <v>320</v>
      </c>
      <c r="D554" s="193">
        <v>1750</v>
      </c>
      <c r="E554" s="193"/>
      <c r="F554" s="193"/>
      <c r="G554" s="193"/>
      <c r="H554" s="193"/>
      <c r="I554" s="193"/>
      <c r="J554" s="193"/>
      <c r="K554" s="193"/>
      <c r="L554" s="193"/>
      <c r="M554" s="232"/>
      <c r="N554" s="233"/>
      <c r="O554" s="233"/>
    </row>
    <row r="555" spans="1:15" s="234" customFormat="1">
      <c r="A555" s="404" t="str">
        <f t="shared" si="15"/>
        <v>1503301750</v>
      </c>
      <c r="B555" s="242">
        <v>150</v>
      </c>
      <c r="C555" s="193">
        <v>330</v>
      </c>
      <c r="D555" s="193">
        <v>1750</v>
      </c>
      <c r="E555" s="193"/>
      <c r="F555" s="193"/>
      <c r="G555" s="193"/>
      <c r="H555" s="193"/>
      <c r="I555" s="193"/>
      <c r="J555" s="193"/>
      <c r="K555" s="193"/>
      <c r="L555" s="193"/>
      <c r="M555" s="232"/>
      <c r="N555" s="233"/>
      <c r="O555" s="233"/>
    </row>
    <row r="556" spans="1:15" s="234" customFormat="1">
      <c r="A556" s="404" t="str">
        <f t="shared" si="15"/>
        <v>1503401750</v>
      </c>
      <c r="B556" s="242">
        <v>150</v>
      </c>
      <c r="C556" s="193">
        <v>340</v>
      </c>
      <c r="D556" s="193">
        <v>1750</v>
      </c>
      <c r="E556" s="193"/>
      <c r="F556" s="193"/>
      <c r="G556" s="193"/>
      <c r="H556" s="193"/>
      <c r="I556" s="193"/>
      <c r="J556" s="193"/>
      <c r="K556" s="193"/>
      <c r="L556" s="193"/>
      <c r="M556" s="232"/>
      <c r="N556" s="233"/>
      <c r="O556" s="233"/>
    </row>
    <row r="557" spans="1:15" s="234" customFormat="1">
      <c r="A557" s="404" t="str">
        <f t="shared" si="15"/>
        <v>1503501750</v>
      </c>
      <c r="B557" s="242">
        <v>150</v>
      </c>
      <c r="C557" s="193">
        <v>350</v>
      </c>
      <c r="D557" s="193">
        <v>1750</v>
      </c>
      <c r="E557" s="193"/>
      <c r="F557" s="193"/>
      <c r="G557" s="193"/>
      <c r="H557" s="193"/>
      <c r="I557" s="193"/>
      <c r="J557" s="193"/>
      <c r="K557" s="193"/>
      <c r="L557" s="193"/>
      <c r="M557" s="232"/>
      <c r="N557" s="233"/>
      <c r="O557" s="233"/>
    </row>
    <row r="558" spans="1:15" s="234" customFormat="1">
      <c r="A558" s="404" t="str">
        <f t="shared" si="15"/>
        <v>150202000</v>
      </c>
      <c r="B558" s="242">
        <v>150</v>
      </c>
      <c r="C558" s="193">
        <v>20</v>
      </c>
      <c r="D558" s="193">
        <v>2000</v>
      </c>
      <c r="E558" s="193"/>
      <c r="F558" s="193"/>
      <c r="G558" s="193"/>
      <c r="H558" s="193"/>
      <c r="I558" s="193"/>
      <c r="J558" s="193"/>
      <c r="K558" s="193"/>
      <c r="L558" s="193"/>
      <c r="M558" s="232"/>
      <c r="N558" s="233"/>
      <c r="O558" s="233"/>
    </row>
    <row r="559" spans="1:15" s="234" customFormat="1">
      <c r="A559" s="404" t="str">
        <f t="shared" si="15"/>
        <v>150302000</v>
      </c>
      <c r="B559" s="242">
        <v>150</v>
      </c>
      <c r="C559" s="193">
        <v>30</v>
      </c>
      <c r="D559" s="193">
        <v>2000</v>
      </c>
      <c r="E559" s="193"/>
      <c r="F559" s="193"/>
      <c r="G559" s="193"/>
      <c r="H559" s="193"/>
      <c r="I559" s="193"/>
      <c r="J559" s="193"/>
      <c r="K559" s="193"/>
      <c r="L559" s="193"/>
      <c r="M559" s="232"/>
      <c r="N559" s="233"/>
      <c r="O559" s="233"/>
    </row>
    <row r="560" spans="1:15" s="234" customFormat="1">
      <c r="A560" s="404" t="str">
        <f t="shared" si="15"/>
        <v>150402000</v>
      </c>
      <c r="B560" s="242">
        <v>150</v>
      </c>
      <c r="C560" s="193">
        <v>40</v>
      </c>
      <c r="D560" s="193">
        <v>2000</v>
      </c>
      <c r="E560" s="193"/>
      <c r="F560" s="193"/>
      <c r="G560" s="193"/>
      <c r="H560" s="193"/>
      <c r="I560" s="193"/>
      <c r="J560" s="193"/>
      <c r="K560" s="193"/>
      <c r="L560" s="193"/>
      <c r="M560" s="232"/>
      <c r="N560" s="233"/>
      <c r="O560" s="233"/>
    </row>
    <row r="561" spans="1:15" s="234" customFormat="1">
      <c r="A561" s="404" t="str">
        <f t="shared" ref="A561:A624" si="16">B561&amp;C561&amp;D561</f>
        <v>150502000</v>
      </c>
      <c r="B561" s="242">
        <v>150</v>
      </c>
      <c r="C561" s="193">
        <v>50</v>
      </c>
      <c r="D561" s="193">
        <v>2000</v>
      </c>
      <c r="E561" s="193"/>
      <c r="F561" s="193"/>
      <c r="G561" s="193"/>
      <c r="H561" s="193"/>
      <c r="I561" s="193"/>
      <c r="J561" s="193"/>
      <c r="K561" s="193"/>
      <c r="L561" s="193"/>
      <c r="M561" s="232"/>
      <c r="N561" s="233"/>
      <c r="O561" s="233"/>
    </row>
    <row r="562" spans="1:15" s="234" customFormat="1">
      <c r="A562" s="404" t="str">
        <f t="shared" si="16"/>
        <v>150602000</v>
      </c>
      <c r="B562" s="242">
        <v>150</v>
      </c>
      <c r="C562" s="193">
        <v>60</v>
      </c>
      <c r="D562" s="193">
        <v>2000</v>
      </c>
      <c r="E562" s="193"/>
      <c r="F562" s="193"/>
      <c r="G562" s="193"/>
      <c r="H562" s="193"/>
      <c r="I562" s="193"/>
      <c r="J562" s="193"/>
      <c r="K562" s="193"/>
      <c r="L562" s="193"/>
      <c r="M562" s="232"/>
      <c r="N562" s="233"/>
      <c r="O562" s="233"/>
    </row>
    <row r="563" spans="1:15" s="234" customFormat="1">
      <c r="A563" s="404" t="str">
        <f t="shared" si="16"/>
        <v>150702000</v>
      </c>
      <c r="B563" s="242">
        <v>150</v>
      </c>
      <c r="C563" s="193">
        <v>70</v>
      </c>
      <c r="D563" s="193">
        <v>2000</v>
      </c>
      <c r="E563" s="193"/>
      <c r="F563" s="193"/>
      <c r="G563" s="193"/>
      <c r="H563" s="193"/>
      <c r="I563" s="193"/>
      <c r="J563" s="193"/>
      <c r="K563" s="193"/>
      <c r="L563" s="193"/>
      <c r="M563" s="232"/>
      <c r="N563" s="233"/>
      <c r="O563" s="233"/>
    </row>
    <row r="564" spans="1:15" s="234" customFormat="1">
      <c r="A564" s="404" t="str">
        <f t="shared" si="16"/>
        <v>150802000</v>
      </c>
      <c r="B564" s="242">
        <v>150</v>
      </c>
      <c r="C564" s="193">
        <v>80</v>
      </c>
      <c r="D564" s="193">
        <v>2000</v>
      </c>
      <c r="E564" s="193"/>
      <c r="F564" s="193"/>
      <c r="G564" s="193"/>
      <c r="H564" s="193"/>
      <c r="I564" s="193"/>
      <c r="J564" s="193"/>
      <c r="K564" s="193"/>
      <c r="L564" s="193"/>
      <c r="M564" s="232"/>
      <c r="N564" s="233"/>
      <c r="O564" s="233"/>
    </row>
    <row r="565" spans="1:15" s="234" customFormat="1">
      <c r="A565" s="404" t="str">
        <f t="shared" si="16"/>
        <v>150902000</v>
      </c>
      <c r="B565" s="242">
        <v>150</v>
      </c>
      <c r="C565" s="193">
        <v>90</v>
      </c>
      <c r="D565" s="193">
        <v>2000</v>
      </c>
      <c r="E565" s="193"/>
      <c r="F565" s="193"/>
      <c r="G565" s="193"/>
      <c r="H565" s="193"/>
      <c r="I565" s="193"/>
      <c r="J565" s="193"/>
      <c r="K565" s="193"/>
      <c r="L565" s="193"/>
      <c r="M565" s="232"/>
      <c r="N565" s="233"/>
      <c r="O565" s="233"/>
    </row>
    <row r="566" spans="1:15" s="234" customFormat="1">
      <c r="A566" s="404" t="str">
        <f t="shared" si="16"/>
        <v>1501002000</v>
      </c>
      <c r="B566" s="242">
        <v>150</v>
      </c>
      <c r="C566" s="193">
        <v>100</v>
      </c>
      <c r="D566" s="193">
        <v>2000</v>
      </c>
      <c r="E566" s="193"/>
      <c r="F566" s="193"/>
      <c r="G566" s="193"/>
      <c r="H566" s="193"/>
      <c r="I566" s="193"/>
      <c r="J566" s="193"/>
      <c r="K566" s="193"/>
      <c r="L566" s="193"/>
      <c r="M566" s="232"/>
      <c r="N566" s="233"/>
      <c r="O566" s="233"/>
    </row>
    <row r="567" spans="1:15" s="234" customFormat="1">
      <c r="A567" s="404" t="str">
        <f t="shared" si="16"/>
        <v>1501102000</v>
      </c>
      <c r="B567" s="242">
        <v>150</v>
      </c>
      <c r="C567" s="193">
        <v>110</v>
      </c>
      <c r="D567" s="193">
        <v>2000</v>
      </c>
      <c r="E567" s="193"/>
      <c r="F567" s="193"/>
      <c r="G567" s="193"/>
      <c r="H567" s="193"/>
      <c r="I567" s="193"/>
      <c r="J567" s="193"/>
      <c r="K567" s="193"/>
      <c r="L567" s="193"/>
      <c r="M567" s="232"/>
      <c r="N567" s="233"/>
      <c r="O567" s="233"/>
    </row>
    <row r="568" spans="1:15" s="234" customFormat="1">
      <c r="A568" s="404" t="str">
        <f t="shared" si="16"/>
        <v>1501202000</v>
      </c>
      <c r="B568" s="242">
        <v>150</v>
      </c>
      <c r="C568" s="193">
        <v>120</v>
      </c>
      <c r="D568" s="193">
        <v>2000</v>
      </c>
      <c r="E568" s="193"/>
      <c r="F568" s="193"/>
      <c r="G568" s="193"/>
      <c r="H568" s="193"/>
      <c r="I568" s="193"/>
      <c r="J568" s="193"/>
      <c r="K568" s="193"/>
      <c r="L568" s="193"/>
      <c r="M568" s="232"/>
      <c r="N568" s="233"/>
      <c r="O568" s="233"/>
    </row>
    <row r="569" spans="1:15" s="234" customFormat="1">
      <c r="A569" s="404" t="str">
        <f t="shared" si="16"/>
        <v>1501302000</v>
      </c>
      <c r="B569" s="242">
        <v>150</v>
      </c>
      <c r="C569" s="193">
        <v>130</v>
      </c>
      <c r="D569" s="193">
        <v>2000</v>
      </c>
      <c r="E569" s="193"/>
      <c r="F569" s="193"/>
      <c r="G569" s="193"/>
      <c r="H569" s="193"/>
      <c r="I569" s="193"/>
      <c r="J569" s="193"/>
      <c r="K569" s="193"/>
      <c r="L569" s="193"/>
      <c r="M569" s="232"/>
      <c r="N569" s="233"/>
      <c r="O569" s="233"/>
    </row>
    <row r="570" spans="1:15" s="234" customFormat="1">
      <c r="A570" s="404" t="str">
        <f t="shared" si="16"/>
        <v>1501402000</v>
      </c>
      <c r="B570" s="242">
        <v>150</v>
      </c>
      <c r="C570" s="193">
        <v>140</v>
      </c>
      <c r="D570" s="193">
        <v>2000</v>
      </c>
      <c r="E570" s="193"/>
      <c r="F570" s="193"/>
      <c r="G570" s="193"/>
      <c r="H570" s="193"/>
      <c r="I570" s="193"/>
      <c r="J570" s="193"/>
      <c r="K570" s="193"/>
      <c r="L570" s="193"/>
      <c r="M570" s="232"/>
      <c r="N570" s="233"/>
      <c r="O570" s="233"/>
    </row>
    <row r="571" spans="1:15" s="234" customFormat="1">
      <c r="A571" s="404" t="str">
        <f t="shared" si="16"/>
        <v>1501502000</v>
      </c>
      <c r="B571" s="242">
        <v>150</v>
      </c>
      <c r="C571" s="193">
        <v>150</v>
      </c>
      <c r="D571" s="193">
        <v>2000</v>
      </c>
      <c r="E571" s="193"/>
      <c r="F571" s="193"/>
      <c r="G571" s="193"/>
      <c r="H571" s="193"/>
      <c r="I571" s="193"/>
      <c r="J571" s="193"/>
      <c r="K571" s="193"/>
      <c r="L571" s="193"/>
      <c r="M571" s="232"/>
      <c r="N571" s="233"/>
      <c r="O571" s="233"/>
    </row>
    <row r="572" spans="1:15" s="234" customFormat="1">
      <c r="A572" s="404" t="str">
        <f t="shared" si="16"/>
        <v>1501602000</v>
      </c>
      <c r="B572" s="242">
        <v>150</v>
      </c>
      <c r="C572" s="193">
        <v>160</v>
      </c>
      <c r="D572" s="193">
        <v>2000</v>
      </c>
      <c r="E572" s="193"/>
      <c r="F572" s="193"/>
      <c r="G572" s="193"/>
      <c r="H572" s="193"/>
      <c r="I572" s="193"/>
      <c r="J572" s="193"/>
      <c r="K572" s="193"/>
      <c r="L572" s="193"/>
      <c r="M572" s="232"/>
      <c r="N572" s="233"/>
      <c r="O572" s="233"/>
    </row>
    <row r="573" spans="1:15" s="234" customFormat="1">
      <c r="A573" s="404" t="str">
        <f t="shared" si="16"/>
        <v>1501702000</v>
      </c>
      <c r="B573" s="242">
        <v>150</v>
      </c>
      <c r="C573" s="193">
        <v>170</v>
      </c>
      <c r="D573" s="193">
        <v>2000</v>
      </c>
      <c r="E573" s="193"/>
      <c r="F573" s="193"/>
      <c r="G573" s="193"/>
      <c r="H573" s="193"/>
      <c r="I573" s="193"/>
      <c r="J573" s="193"/>
      <c r="K573" s="193"/>
      <c r="L573" s="193"/>
      <c r="M573" s="232"/>
      <c r="N573" s="233"/>
      <c r="O573" s="233"/>
    </row>
    <row r="574" spans="1:15" s="234" customFormat="1">
      <c r="A574" s="404" t="str">
        <f t="shared" si="16"/>
        <v>1501802000</v>
      </c>
      <c r="B574" s="242">
        <v>150</v>
      </c>
      <c r="C574" s="193">
        <v>180</v>
      </c>
      <c r="D574" s="193">
        <v>2000</v>
      </c>
      <c r="E574" s="193"/>
      <c r="F574" s="193"/>
      <c r="G574" s="193"/>
      <c r="H574" s="193"/>
      <c r="I574" s="193"/>
      <c r="J574" s="193"/>
      <c r="K574" s="193"/>
      <c r="L574" s="193"/>
      <c r="M574" s="232"/>
      <c r="N574" s="233"/>
      <c r="O574" s="233"/>
    </row>
    <row r="575" spans="1:15" s="234" customFormat="1">
      <c r="A575" s="404" t="str">
        <f t="shared" si="16"/>
        <v>1501902000</v>
      </c>
      <c r="B575" s="242">
        <v>150</v>
      </c>
      <c r="C575" s="193">
        <v>190</v>
      </c>
      <c r="D575" s="193">
        <v>2000</v>
      </c>
      <c r="E575" s="193"/>
      <c r="F575" s="193"/>
      <c r="G575" s="193"/>
      <c r="H575" s="193"/>
      <c r="I575" s="193"/>
      <c r="J575" s="193"/>
      <c r="K575" s="193"/>
      <c r="L575" s="193"/>
      <c r="M575" s="232"/>
      <c r="N575" s="233"/>
      <c r="O575" s="233"/>
    </row>
    <row r="576" spans="1:15" s="234" customFormat="1">
      <c r="A576" s="404" t="str">
        <f t="shared" si="16"/>
        <v>1502002000</v>
      </c>
      <c r="B576" s="242">
        <v>150</v>
      </c>
      <c r="C576" s="193">
        <v>200</v>
      </c>
      <c r="D576" s="193">
        <v>2000</v>
      </c>
      <c r="E576" s="193"/>
      <c r="F576" s="193"/>
      <c r="G576" s="193"/>
      <c r="H576" s="193"/>
      <c r="I576" s="193"/>
      <c r="J576" s="193"/>
      <c r="K576" s="193"/>
      <c r="L576" s="193"/>
      <c r="M576" s="232"/>
      <c r="N576" s="233"/>
      <c r="O576" s="233"/>
    </row>
    <row r="577" spans="1:15" s="234" customFormat="1">
      <c r="A577" s="404" t="str">
        <f t="shared" si="16"/>
        <v>1502102000</v>
      </c>
      <c r="B577" s="242">
        <v>150</v>
      </c>
      <c r="C577" s="193">
        <v>210</v>
      </c>
      <c r="D577" s="193">
        <v>2000</v>
      </c>
      <c r="E577" s="193"/>
      <c r="F577" s="193"/>
      <c r="G577" s="193"/>
      <c r="H577" s="193"/>
      <c r="I577" s="193"/>
      <c r="J577" s="193"/>
      <c r="K577" s="193"/>
      <c r="L577" s="193"/>
      <c r="M577" s="232"/>
      <c r="N577" s="233"/>
      <c r="O577" s="233"/>
    </row>
    <row r="578" spans="1:15" s="234" customFormat="1">
      <c r="A578" s="404" t="str">
        <f t="shared" si="16"/>
        <v>1502202000</v>
      </c>
      <c r="B578" s="242">
        <v>150</v>
      </c>
      <c r="C578" s="193">
        <v>220</v>
      </c>
      <c r="D578" s="193">
        <v>2000</v>
      </c>
      <c r="E578" s="193"/>
      <c r="F578" s="193"/>
      <c r="G578" s="193"/>
      <c r="H578" s="193"/>
      <c r="I578" s="193"/>
      <c r="J578" s="193"/>
      <c r="K578" s="193"/>
      <c r="L578" s="193"/>
      <c r="M578" s="232"/>
      <c r="N578" s="233"/>
      <c r="O578" s="233"/>
    </row>
    <row r="579" spans="1:15" s="234" customFormat="1">
      <c r="A579" s="404" t="str">
        <f t="shared" si="16"/>
        <v>1502302000</v>
      </c>
      <c r="B579" s="242">
        <v>150</v>
      </c>
      <c r="C579" s="193">
        <v>230</v>
      </c>
      <c r="D579" s="193">
        <v>2000</v>
      </c>
      <c r="E579" s="193"/>
      <c r="F579" s="193"/>
      <c r="G579" s="193"/>
      <c r="H579" s="193"/>
      <c r="I579" s="193"/>
      <c r="J579" s="193"/>
      <c r="K579" s="193"/>
      <c r="L579" s="193"/>
      <c r="M579" s="232"/>
      <c r="N579" s="233"/>
      <c r="O579" s="233"/>
    </row>
    <row r="580" spans="1:15" s="234" customFormat="1">
      <c r="A580" s="404" t="str">
        <f t="shared" si="16"/>
        <v>1502402000</v>
      </c>
      <c r="B580" s="242">
        <v>150</v>
      </c>
      <c r="C580" s="193">
        <v>240</v>
      </c>
      <c r="D580" s="193">
        <v>2000</v>
      </c>
      <c r="E580" s="193"/>
      <c r="F580" s="193"/>
      <c r="G580" s="193"/>
      <c r="H580" s="193"/>
      <c r="I580" s="193"/>
      <c r="J580" s="193"/>
      <c r="K580" s="193"/>
      <c r="L580" s="193"/>
      <c r="M580" s="232"/>
      <c r="N580" s="233"/>
      <c r="O580" s="233"/>
    </row>
    <row r="581" spans="1:15" s="234" customFormat="1">
      <c r="A581" s="404" t="str">
        <f t="shared" si="16"/>
        <v>1502502000</v>
      </c>
      <c r="B581" s="242">
        <v>150</v>
      </c>
      <c r="C581" s="193">
        <v>250</v>
      </c>
      <c r="D581" s="193">
        <v>2000</v>
      </c>
      <c r="E581" s="193"/>
      <c r="F581" s="193"/>
      <c r="G581" s="193"/>
      <c r="H581" s="193"/>
      <c r="I581" s="193"/>
      <c r="J581" s="193"/>
      <c r="K581" s="193"/>
      <c r="L581" s="193"/>
      <c r="M581" s="232"/>
      <c r="N581" s="233"/>
      <c r="O581" s="233"/>
    </row>
    <row r="582" spans="1:15" s="234" customFormat="1">
      <c r="A582" s="404" t="str">
        <f t="shared" si="16"/>
        <v>1502602000</v>
      </c>
      <c r="B582" s="242">
        <v>150</v>
      </c>
      <c r="C582" s="193">
        <v>260</v>
      </c>
      <c r="D582" s="193">
        <v>2000</v>
      </c>
      <c r="E582" s="193"/>
      <c r="F582" s="193"/>
      <c r="G582" s="193"/>
      <c r="H582" s="193"/>
      <c r="I582" s="193"/>
      <c r="J582" s="193"/>
      <c r="K582" s="193"/>
      <c r="L582" s="193"/>
      <c r="M582" s="232"/>
      <c r="N582" s="233"/>
      <c r="O582" s="233"/>
    </row>
    <row r="583" spans="1:15" s="234" customFormat="1">
      <c r="A583" s="404" t="str">
        <f t="shared" si="16"/>
        <v>1502702000</v>
      </c>
      <c r="B583" s="242">
        <v>150</v>
      </c>
      <c r="C583" s="193">
        <v>270</v>
      </c>
      <c r="D583" s="193">
        <v>2000</v>
      </c>
      <c r="E583" s="193"/>
      <c r="F583" s="193"/>
      <c r="G583" s="193"/>
      <c r="H583" s="193"/>
      <c r="I583" s="193"/>
      <c r="J583" s="193"/>
      <c r="K583" s="193"/>
      <c r="L583" s="193"/>
      <c r="M583" s="232"/>
      <c r="N583" s="233"/>
      <c r="O583" s="233"/>
    </row>
    <row r="584" spans="1:15" s="234" customFormat="1">
      <c r="A584" s="404" t="str">
        <f t="shared" si="16"/>
        <v>1502802000</v>
      </c>
      <c r="B584" s="242">
        <v>150</v>
      </c>
      <c r="C584" s="193">
        <v>280</v>
      </c>
      <c r="D584" s="193">
        <v>2000</v>
      </c>
      <c r="E584" s="193"/>
      <c r="F584" s="193"/>
      <c r="G584" s="193"/>
      <c r="H584" s="193"/>
      <c r="I584" s="193"/>
      <c r="J584" s="193"/>
      <c r="K584" s="193"/>
      <c r="L584" s="193"/>
      <c r="M584" s="232"/>
      <c r="N584" s="233"/>
      <c r="O584" s="233"/>
    </row>
    <row r="585" spans="1:15" s="234" customFormat="1">
      <c r="A585" s="404" t="str">
        <f t="shared" si="16"/>
        <v>1502902000</v>
      </c>
      <c r="B585" s="242">
        <v>150</v>
      </c>
      <c r="C585" s="193">
        <v>290</v>
      </c>
      <c r="D585" s="193">
        <v>2000</v>
      </c>
      <c r="E585" s="193"/>
      <c r="F585" s="193"/>
      <c r="G585" s="193"/>
      <c r="H585" s="193"/>
      <c r="I585" s="193"/>
      <c r="J585" s="193"/>
      <c r="K585" s="193"/>
      <c r="L585" s="193"/>
      <c r="M585" s="232"/>
      <c r="N585" s="233"/>
      <c r="O585" s="233"/>
    </row>
    <row r="586" spans="1:15" s="234" customFormat="1">
      <c r="A586" s="404" t="str">
        <f t="shared" si="16"/>
        <v>1503002000</v>
      </c>
      <c r="B586" s="242">
        <v>150</v>
      </c>
      <c r="C586" s="193">
        <v>300</v>
      </c>
      <c r="D586" s="193">
        <v>2000</v>
      </c>
      <c r="E586" s="193"/>
      <c r="F586" s="193"/>
      <c r="G586" s="193"/>
      <c r="H586" s="193"/>
      <c r="I586" s="193"/>
      <c r="J586" s="193"/>
      <c r="K586" s="193"/>
      <c r="L586" s="193"/>
      <c r="M586" s="232"/>
      <c r="N586" s="233"/>
      <c r="O586" s="233"/>
    </row>
    <row r="587" spans="1:15" s="234" customFormat="1">
      <c r="A587" s="404" t="str">
        <f t="shared" si="16"/>
        <v>1503102000</v>
      </c>
      <c r="B587" s="242">
        <v>150</v>
      </c>
      <c r="C587" s="193">
        <v>310</v>
      </c>
      <c r="D587" s="193">
        <v>2000</v>
      </c>
      <c r="E587" s="193"/>
      <c r="F587" s="193"/>
      <c r="G587" s="193"/>
      <c r="H587" s="193"/>
      <c r="I587" s="193"/>
      <c r="J587" s="193"/>
      <c r="K587" s="193"/>
      <c r="L587" s="193"/>
      <c r="M587" s="232"/>
      <c r="N587" s="233"/>
      <c r="O587" s="233"/>
    </row>
    <row r="588" spans="1:15" s="234" customFormat="1">
      <c r="A588" s="404" t="str">
        <f t="shared" si="16"/>
        <v>1503202000</v>
      </c>
      <c r="B588" s="242">
        <v>150</v>
      </c>
      <c r="C588" s="193">
        <v>320</v>
      </c>
      <c r="D588" s="193">
        <v>2000</v>
      </c>
      <c r="E588" s="193"/>
      <c r="F588" s="193"/>
      <c r="G588" s="193"/>
      <c r="H588" s="193"/>
      <c r="I588" s="193"/>
      <c r="J588" s="193"/>
      <c r="K588" s="193"/>
      <c r="L588" s="193"/>
      <c r="M588" s="232"/>
      <c r="N588" s="233"/>
      <c r="O588" s="233"/>
    </row>
    <row r="589" spans="1:15" s="234" customFormat="1">
      <c r="A589" s="404" t="str">
        <f t="shared" si="16"/>
        <v>1503302000</v>
      </c>
      <c r="B589" s="242">
        <v>150</v>
      </c>
      <c r="C589" s="193">
        <v>330</v>
      </c>
      <c r="D589" s="193">
        <v>2000</v>
      </c>
      <c r="E589" s="193"/>
      <c r="F589" s="193"/>
      <c r="G589" s="193"/>
      <c r="H589" s="193"/>
      <c r="I589" s="193"/>
      <c r="J589" s="193"/>
      <c r="K589" s="193"/>
      <c r="L589" s="193"/>
      <c r="M589" s="232"/>
      <c r="N589" s="233"/>
      <c r="O589" s="233"/>
    </row>
    <row r="590" spans="1:15" s="234" customFormat="1">
      <c r="A590" s="404" t="str">
        <f t="shared" si="16"/>
        <v>1503402000</v>
      </c>
      <c r="B590" s="242">
        <v>150</v>
      </c>
      <c r="C590" s="193">
        <v>340</v>
      </c>
      <c r="D590" s="193">
        <v>2000</v>
      </c>
      <c r="E590" s="193"/>
      <c r="F590" s="193"/>
      <c r="G590" s="193"/>
      <c r="H590" s="193"/>
      <c r="I590" s="193"/>
      <c r="J590" s="193"/>
      <c r="K590" s="193"/>
      <c r="L590" s="193"/>
      <c r="M590" s="232"/>
      <c r="N590" s="233"/>
      <c r="O590" s="233"/>
    </row>
    <row r="591" spans="1:15" s="234" customFormat="1">
      <c r="A591" s="404" t="str">
        <f t="shared" si="16"/>
        <v>1503502000</v>
      </c>
      <c r="B591" s="242">
        <v>150</v>
      </c>
      <c r="C591" s="193">
        <v>350</v>
      </c>
      <c r="D591" s="193">
        <v>2000</v>
      </c>
      <c r="E591" s="193"/>
      <c r="F591" s="193"/>
      <c r="G591" s="193"/>
      <c r="H591" s="193"/>
      <c r="I591" s="193"/>
      <c r="J591" s="193"/>
      <c r="K591" s="193"/>
      <c r="L591" s="193"/>
      <c r="M591" s="232"/>
      <c r="N591" s="233"/>
      <c r="O591" s="233"/>
    </row>
    <row r="592" spans="1:15" s="234" customFormat="1">
      <c r="A592" s="404" t="str">
        <f t="shared" si="16"/>
        <v>150202250</v>
      </c>
      <c r="B592" s="242">
        <v>150</v>
      </c>
      <c r="C592" s="193">
        <v>20</v>
      </c>
      <c r="D592" s="193">
        <v>2250</v>
      </c>
      <c r="E592" s="193"/>
      <c r="F592" s="193"/>
      <c r="G592" s="193"/>
      <c r="H592" s="193"/>
      <c r="I592" s="193"/>
      <c r="J592" s="193"/>
      <c r="K592" s="193"/>
      <c r="L592" s="193"/>
      <c r="M592" s="232"/>
      <c r="N592" s="233"/>
      <c r="O592" s="233"/>
    </row>
    <row r="593" spans="1:15" s="234" customFormat="1">
      <c r="A593" s="404" t="str">
        <f t="shared" si="16"/>
        <v>150302250</v>
      </c>
      <c r="B593" s="242">
        <v>150</v>
      </c>
      <c r="C593" s="193">
        <v>30</v>
      </c>
      <c r="D593" s="193">
        <v>2250</v>
      </c>
      <c r="E593" s="193"/>
      <c r="F593" s="193"/>
      <c r="G593" s="193"/>
      <c r="H593" s="193"/>
      <c r="I593" s="193"/>
      <c r="J593" s="193"/>
      <c r="K593" s="193"/>
      <c r="L593" s="193"/>
      <c r="M593" s="232"/>
      <c r="N593" s="233"/>
      <c r="O593" s="233"/>
    </row>
    <row r="594" spans="1:15" s="234" customFormat="1">
      <c r="A594" s="404" t="str">
        <f t="shared" si="16"/>
        <v>150402250</v>
      </c>
      <c r="B594" s="242">
        <v>150</v>
      </c>
      <c r="C594" s="193">
        <v>40</v>
      </c>
      <c r="D594" s="193">
        <v>2250</v>
      </c>
      <c r="E594" s="193"/>
      <c r="F594" s="193"/>
      <c r="G594" s="193"/>
      <c r="H594" s="193"/>
      <c r="I594" s="193"/>
      <c r="J594" s="193"/>
      <c r="K594" s="193"/>
      <c r="L594" s="193"/>
      <c r="M594" s="232"/>
      <c r="N594" s="233"/>
      <c r="O594" s="233"/>
    </row>
    <row r="595" spans="1:15" s="234" customFormat="1">
      <c r="A595" s="404" t="str">
        <f t="shared" si="16"/>
        <v>150502250</v>
      </c>
      <c r="B595" s="242">
        <v>150</v>
      </c>
      <c r="C595" s="193">
        <v>50</v>
      </c>
      <c r="D595" s="193">
        <v>2250</v>
      </c>
      <c r="E595" s="193"/>
      <c r="F595" s="193"/>
      <c r="G595" s="193"/>
      <c r="H595" s="193"/>
      <c r="I595" s="193"/>
      <c r="J595" s="193"/>
      <c r="K595" s="193"/>
      <c r="L595" s="193"/>
      <c r="M595" s="232"/>
      <c r="N595" s="233"/>
      <c r="O595" s="233"/>
    </row>
    <row r="596" spans="1:15" s="234" customFormat="1">
      <c r="A596" s="404" t="str">
        <f t="shared" si="16"/>
        <v>150602250</v>
      </c>
      <c r="B596" s="242">
        <v>150</v>
      </c>
      <c r="C596" s="193">
        <v>60</v>
      </c>
      <c r="D596" s="193">
        <v>2250</v>
      </c>
      <c r="E596" s="193"/>
      <c r="F596" s="193"/>
      <c r="G596" s="193"/>
      <c r="H596" s="193"/>
      <c r="I596" s="193"/>
      <c r="J596" s="193"/>
      <c r="K596" s="193"/>
      <c r="L596" s="193"/>
      <c r="M596" s="232"/>
      <c r="N596" s="233"/>
      <c r="O596" s="233"/>
    </row>
    <row r="597" spans="1:15" s="234" customFormat="1">
      <c r="A597" s="404" t="str">
        <f t="shared" si="16"/>
        <v>150702250</v>
      </c>
      <c r="B597" s="242">
        <v>150</v>
      </c>
      <c r="C597" s="193">
        <v>70</v>
      </c>
      <c r="D597" s="193">
        <v>2250</v>
      </c>
      <c r="E597" s="193"/>
      <c r="F597" s="193"/>
      <c r="G597" s="193"/>
      <c r="H597" s="193"/>
      <c r="I597" s="193"/>
      <c r="J597" s="193"/>
      <c r="K597" s="193"/>
      <c r="L597" s="193"/>
      <c r="M597" s="232"/>
      <c r="N597" s="233"/>
      <c r="O597" s="233"/>
    </row>
    <row r="598" spans="1:15" s="234" customFormat="1">
      <c r="A598" s="404" t="str">
        <f t="shared" si="16"/>
        <v>150802250</v>
      </c>
      <c r="B598" s="242">
        <v>150</v>
      </c>
      <c r="C598" s="193">
        <v>80</v>
      </c>
      <c r="D598" s="193">
        <v>2250</v>
      </c>
      <c r="E598" s="193"/>
      <c r="F598" s="193"/>
      <c r="G598" s="193"/>
      <c r="H598" s="193"/>
      <c r="I598" s="193"/>
      <c r="J598" s="193"/>
      <c r="K598" s="193"/>
      <c r="L598" s="193"/>
      <c r="M598" s="232"/>
      <c r="N598" s="233"/>
      <c r="O598" s="233"/>
    </row>
    <row r="599" spans="1:15" s="234" customFormat="1">
      <c r="A599" s="404" t="str">
        <f t="shared" si="16"/>
        <v>150902250</v>
      </c>
      <c r="B599" s="242">
        <v>150</v>
      </c>
      <c r="C599" s="193">
        <v>90</v>
      </c>
      <c r="D599" s="193">
        <v>2250</v>
      </c>
      <c r="E599" s="193"/>
      <c r="F599" s="193"/>
      <c r="G599" s="193"/>
      <c r="H599" s="193"/>
      <c r="I599" s="193"/>
      <c r="J599" s="193"/>
      <c r="K599" s="193"/>
      <c r="L599" s="193"/>
      <c r="M599" s="232"/>
      <c r="N599" s="233"/>
      <c r="O599" s="233"/>
    </row>
    <row r="600" spans="1:15" s="234" customFormat="1">
      <c r="A600" s="404" t="str">
        <f t="shared" si="16"/>
        <v>1501002250</v>
      </c>
      <c r="B600" s="242">
        <v>150</v>
      </c>
      <c r="C600" s="193">
        <v>100</v>
      </c>
      <c r="D600" s="193">
        <v>2250</v>
      </c>
      <c r="E600" s="193"/>
      <c r="F600" s="193"/>
      <c r="G600" s="193"/>
      <c r="H600" s="193"/>
      <c r="I600" s="193"/>
      <c r="J600" s="193"/>
      <c r="K600" s="193"/>
      <c r="L600" s="193"/>
      <c r="M600" s="232"/>
      <c r="N600" s="233"/>
      <c r="O600" s="233"/>
    </row>
    <row r="601" spans="1:15" s="234" customFormat="1">
      <c r="A601" s="404" t="str">
        <f t="shared" si="16"/>
        <v>1501102250</v>
      </c>
      <c r="B601" s="242">
        <v>150</v>
      </c>
      <c r="C601" s="193">
        <v>110</v>
      </c>
      <c r="D601" s="193">
        <v>2250</v>
      </c>
      <c r="E601" s="193"/>
      <c r="F601" s="193"/>
      <c r="G601" s="193"/>
      <c r="H601" s="193"/>
      <c r="I601" s="193"/>
      <c r="J601" s="193"/>
      <c r="K601" s="193"/>
      <c r="L601" s="193"/>
      <c r="M601" s="232"/>
      <c r="N601" s="233"/>
      <c r="O601" s="233"/>
    </row>
    <row r="602" spans="1:15" s="234" customFormat="1">
      <c r="A602" s="404" t="str">
        <f t="shared" si="16"/>
        <v>1501202250</v>
      </c>
      <c r="B602" s="242">
        <v>150</v>
      </c>
      <c r="C602" s="193">
        <v>120</v>
      </c>
      <c r="D602" s="193">
        <v>2250</v>
      </c>
      <c r="E602" s="193"/>
      <c r="F602" s="193"/>
      <c r="G602" s="193"/>
      <c r="H602" s="193"/>
      <c r="I602" s="193"/>
      <c r="J602" s="193"/>
      <c r="K602" s="193"/>
      <c r="L602" s="193"/>
      <c r="M602" s="232"/>
      <c r="N602" s="233"/>
      <c r="O602" s="233"/>
    </row>
    <row r="603" spans="1:15" s="234" customFormat="1">
      <c r="A603" s="404" t="str">
        <f t="shared" si="16"/>
        <v>1501302250</v>
      </c>
      <c r="B603" s="242">
        <v>150</v>
      </c>
      <c r="C603" s="193">
        <v>130</v>
      </c>
      <c r="D603" s="193">
        <v>2250</v>
      </c>
      <c r="E603" s="193"/>
      <c r="F603" s="193"/>
      <c r="G603" s="193"/>
      <c r="H603" s="193"/>
      <c r="I603" s="193"/>
      <c r="J603" s="193"/>
      <c r="K603" s="193"/>
      <c r="L603" s="193"/>
      <c r="M603" s="232"/>
      <c r="N603" s="233"/>
      <c r="O603" s="233"/>
    </row>
    <row r="604" spans="1:15" s="234" customFormat="1">
      <c r="A604" s="404" t="str">
        <f t="shared" si="16"/>
        <v>1501402250</v>
      </c>
      <c r="B604" s="242">
        <v>150</v>
      </c>
      <c r="C604" s="193">
        <v>140</v>
      </c>
      <c r="D604" s="193">
        <v>2250</v>
      </c>
      <c r="E604" s="193"/>
      <c r="F604" s="193"/>
      <c r="G604" s="193"/>
      <c r="H604" s="193"/>
      <c r="I604" s="193"/>
      <c r="J604" s="193"/>
      <c r="K604" s="193"/>
      <c r="L604" s="193"/>
      <c r="M604" s="232"/>
      <c r="N604" s="233"/>
      <c r="O604" s="233"/>
    </row>
    <row r="605" spans="1:15" s="234" customFormat="1">
      <c r="A605" s="404" t="str">
        <f t="shared" si="16"/>
        <v>1501502250</v>
      </c>
      <c r="B605" s="242">
        <v>150</v>
      </c>
      <c r="C605" s="193">
        <v>150</v>
      </c>
      <c r="D605" s="193">
        <v>2250</v>
      </c>
      <c r="E605" s="193"/>
      <c r="F605" s="193"/>
      <c r="G605" s="193"/>
      <c r="H605" s="193"/>
      <c r="I605" s="193"/>
      <c r="J605" s="193"/>
      <c r="K605" s="193"/>
      <c r="L605" s="193"/>
      <c r="M605" s="232"/>
      <c r="N605" s="233"/>
      <c r="O605" s="233"/>
    </row>
    <row r="606" spans="1:15" s="234" customFormat="1">
      <c r="A606" s="404" t="str">
        <f t="shared" si="16"/>
        <v>1501602250</v>
      </c>
      <c r="B606" s="242">
        <v>150</v>
      </c>
      <c r="C606" s="193">
        <v>160</v>
      </c>
      <c r="D606" s="193">
        <v>2250</v>
      </c>
      <c r="E606" s="193"/>
      <c r="F606" s="193"/>
      <c r="G606" s="193"/>
      <c r="H606" s="193"/>
      <c r="I606" s="193"/>
      <c r="J606" s="193"/>
      <c r="K606" s="193"/>
      <c r="L606" s="193"/>
      <c r="M606" s="232"/>
      <c r="N606" s="233"/>
      <c r="O606" s="233"/>
    </row>
    <row r="607" spans="1:15" s="234" customFormat="1">
      <c r="A607" s="404" t="str">
        <f t="shared" si="16"/>
        <v>1501702250</v>
      </c>
      <c r="B607" s="242">
        <v>150</v>
      </c>
      <c r="C607" s="193">
        <v>170</v>
      </c>
      <c r="D607" s="193">
        <v>2250</v>
      </c>
      <c r="E607" s="193"/>
      <c r="F607" s="193"/>
      <c r="G607" s="193"/>
      <c r="H607" s="193"/>
      <c r="I607" s="193"/>
      <c r="J607" s="193"/>
      <c r="K607" s="193"/>
      <c r="L607" s="193"/>
      <c r="M607" s="232"/>
      <c r="N607" s="233"/>
      <c r="O607" s="233"/>
    </row>
    <row r="608" spans="1:15" s="234" customFormat="1">
      <c r="A608" s="404" t="str">
        <f t="shared" si="16"/>
        <v>1501802250</v>
      </c>
      <c r="B608" s="242">
        <v>150</v>
      </c>
      <c r="C608" s="193">
        <v>180</v>
      </c>
      <c r="D608" s="193">
        <v>2250</v>
      </c>
      <c r="E608" s="193"/>
      <c r="F608" s="193"/>
      <c r="G608" s="193"/>
      <c r="H608" s="193"/>
      <c r="I608" s="193"/>
      <c r="J608" s="193"/>
      <c r="K608" s="193"/>
      <c r="L608" s="193"/>
      <c r="M608" s="232"/>
      <c r="N608" s="233"/>
      <c r="O608" s="233"/>
    </row>
    <row r="609" spans="1:15" s="234" customFormat="1">
      <c r="A609" s="404" t="str">
        <f t="shared" si="16"/>
        <v>1501902250</v>
      </c>
      <c r="B609" s="242">
        <v>150</v>
      </c>
      <c r="C609" s="193">
        <v>190</v>
      </c>
      <c r="D609" s="193">
        <v>2250</v>
      </c>
      <c r="E609" s="193"/>
      <c r="F609" s="193"/>
      <c r="G609" s="193"/>
      <c r="H609" s="193"/>
      <c r="I609" s="193"/>
      <c r="J609" s="193"/>
      <c r="K609" s="193"/>
      <c r="L609" s="193"/>
      <c r="M609" s="232"/>
      <c r="N609" s="233"/>
      <c r="O609" s="233"/>
    </row>
    <row r="610" spans="1:15" s="234" customFormat="1">
      <c r="A610" s="404" t="str">
        <f t="shared" si="16"/>
        <v>1502002250</v>
      </c>
      <c r="B610" s="242">
        <v>150</v>
      </c>
      <c r="C610" s="193">
        <v>200</v>
      </c>
      <c r="D610" s="193">
        <v>2250</v>
      </c>
      <c r="E610" s="193"/>
      <c r="F610" s="193"/>
      <c r="G610" s="193"/>
      <c r="H610" s="193"/>
      <c r="I610" s="193"/>
      <c r="J610" s="193"/>
      <c r="K610" s="193"/>
      <c r="L610" s="193"/>
      <c r="M610" s="232"/>
      <c r="N610" s="233"/>
      <c r="O610" s="233"/>
    </row>
    <row r="611" spans="1:15" s="234" customFormat="1">
      <c r="A611" s="404" t="str">
        <f t="shared" si="16"/>
        <v>1502102250</v>
      </c>
      <c r="B611" s="242">
        <v>150</v>
      </c>
      <c r="C611" s="193">
        <v>210</v>
      </c>
      <c r="D611" s="193">
        <v>2250</v>
      </c>
      <c r="E611" s="193"/>
      <c r="F611" s="193"/>
      <c r="G611" s="193"/>
      <c r="H611" s="193"/>
      <c r="I611" s="193"/>
      <c r="J611" s="193"/>
      <c r="K611" s="193"/>
      <c r="L611" s="193"/>
      <c r="M611" s="232"/>
      <c r="N611" s="233"/>
      <c r="O611" s="233"/>
    </row>
    <row r="612" spans="1:15" s="234" customFormat="1">
      <c r="A612" s="404" t="str">
        <f t="shared" si="16"/>
        <v>1502202250</v>
      </c>
      <c r="B612" s="242">
        <v>150</v>
      </c>
      <c r="C612" s="193">
        <v>220</v>
      </c>
      <c r="D612" s="193">
        <v>2250</v>
      </c>
      <c r="E612" s="193"/>
      <c r="F612" s="193"/>
      <c r="G612" s="193"/>
      <c r="H612" s="193"/>
      <c r="I612" s="193"/>
      <c r="J612" s="193"/>
      <c r="K612" s="193"/>
      <c r="L612" s="193"/>
      <c r="M612" s="232"/>
      <c r="N612" s="233"/>
      <c r="O612" s="233"/>
    </row>
    <row r="613" spans="1:15" s="234" customFormat="1">
      <c r="A613" s="404" t="str">
        <f t="shared" si="16"/>
        <v>1502302250</v>
      </c>
      <c r="B613" s="242">
        <v>150</v>
      </c>
      <c r="C613" s="193">
        <v>230</v>
      </c>
      <c r="D613" s="193">
        <v>2250</v>
      </c>
      <c r="E613" s="193"/>
      <c r="F613" s="193"/>
      <c r="G613" s="193"/>
      <c r="H613" s="193"/>
      <c r="I613" s="193"/>
      <c r="J613" s="193"/>
      <c r="K613" s="193"/>
      <c r="L613" s="193"/>
      <c r="M613" s="232"/>
      <c r="N613" s="233"/>
      <c r="O613" s="233"/>
    </row>
    <row r="614" spans="1:15" s="234" customFormat="1">
      <c r="A614" s="404" t="str">
        <f t="shared" si="16"/>
        <v>1502402250</v>
      </c>
      <c r="B614" s="242">
        <v>150</v>
      </c>
      <c r="C614" s="193">
        <v>240</v>
      </c>
      <c r="D614" s="193">
        <v>2250</v>
      </c>
      <c r="E614" s="193"/>
      <c r="F614" s="193"/>
      <c r="G614" s="193"/>
      <c r="H614" s="193"/>
      <c r="I614" s="193"/>
      <c r="J614" s="193"/>
      <c r="K614" s="193"/>
      <c r="L614" s="193"/>
      <c r="M614" s="232"/>
      <c r="N614" s="233"/>
      <c r="O614" s="233"/>
    </row>
    <row r="615" spans="1:15" s="234" customFormat="1">
      <c r="A615" s="404" t="str">
        <f t="shared" si="16"/>
        <v>1502502250</v>
      </c>
      <c r="B615" s="242">
        <v>150</v>
      </c>
      <c r="C615" s="193">
        <v>250</v>
      </c>
      <c r="D615" s="193">
        <v>2250</v>
      </c>
      <c r="E615" s="193"/>
      <c r="F615" s="193"/>
      <c r="G615" s="193"/>
      <c r="H615" s="193"/>
      <c r="I615" s="193"/>
      <c r="J615" s="193"/>
      <c r="K615" s="193"/>
      <c r="L615" s="193"/>
      <c r="M615" s="232"/>
      <c r="N615" s="233"/>
      <c r="O615" s="233"/>
    </row>
    <row r="616" spans="1:15" s="234" customFormat="1">
      <c r="A616" s="404" t="str">
        <f t="shared" si="16"/>
        <v>1502602250</v>
      </c>
      <c r="B616" s="242">
        <v>150</v>
      </c>
      <c r="C616" s="193">
        <v>260</v>
      </c>
      <c r="D616" s="193">
        <v>2250</v>
      </c>
      <c r="E616" s="193"/>
      <c r="F616" s="193"/>
      <c r="G616" s="193"/>
      <c r="H616" s="193"/>
      <c r="I616" s="193"/>
      <c r="J616" s="193"/>
      <c r="K616" s="193"/>
      <c r="L616" s="193"/>
      <c r="M616" s="232"/>
      <c r="N616" s="233"/>
      <c r="O616" s="233"/>
    </row>
    <row r="617" spans="1:15" s="234" customFormat="1">
      <c r="A617" s="404" t="str">
        <f t="shared" si="16"/>
        <v>1502702250</v>
      </c>
      <c r="B617" s="242">
        <v>150</v>
      </c>
      <c r="C617" s="193">
        <v>270</v>
      </c>
      <c r="D617" s="193">
        <v>2250</v>
      </c>
      <c r="E617" s="193"/>
      <c r="F617" s="193"/>
      <c r="G617" s="193"/>
      <c r="H617" s="193"/>
      <c r="I617" s="193"/>
      <c r="J617" s="193"/>
      <c r="K617" s="193"/>
      <c r="L617" s="193"/>
      <c r="M617" s="232"/>
      <c r="N617" s="233"/>
      <c r="O617" s="233"/>
    </row>
    <row r="618" spans="1:15" s="234" customFormat="1">
      <c r="A618" s="404" t="str">
        <f t="shared" si="16"/>
        <v>1502802250</v>
      </c>
      <c r="B618" s="242">
        <v>150</v>
      </c>
      <c r="C618" s="193">
        <v>280</v>
      </c>
      <c r="D618" s="193">
        <v>2250</v>
      </c>
      <c r="E618" s="193"/>
      <c r="F618" s="193"/>
      <c r="G618" s="193"/>
      <c r="H618" s="193"/>
      <c r="I618" s="193"/>
      <c r="J618" s="193"/>
      <c r="K618" s="193"/>
      <c r="L618" s="193"/>
      <c r="M618" s="232"/>
      <c r="N618" s="233"/>
      <c r="O618" s="233"/>
    </row>
    <row r="619" spans="1:15" s="234" customFormat="1">
      <c r="A619" s="404" t="str">
        <f t="shared" si="16"/>
        <v>1502902250</v>
      </c>
      <c r="B619" s="242">
        <v>150</v>
      </c>
      <c r="C619" s="193">
        <v>290</v>
      </c>
      <c r="D619" s="193">
        <v>2250</v>
      </c>
      <c r="E619" s="193"/>
      <c r="F619" s="193"/>
      <c r="G619" s="193"/>
      <c r="H619" s="193"/>
      <c r="I619" s="193"/>
      <c r="J619" s="193"/>
      <c r="K619" s="193"/>
      <c r="L619" s="193"/>
      <c r="M619" s="232"/>
      <c r="N619" s="233"/>
      <c r="O619" s="233"/>
    </row>
    <row r="620" spans="1:15" s="234" customFormat="1">
      <c r="A620" s="404" t="str">
        <f t="shared" si="16"/>
        <v>1503002250</v>
      </c>
      <c r="B620" s="242">
        <v>150</v>
      </c>
      <c r="C620" s="193">
        <v>300</v>
      </c>
      <c r="D620" s="193">
        <v>2250</v>
      </c>
      <c r="E620" s="193"/>
      <c r="F620" s="193"/>
      <c r="G620" s="193"/>
      <c r="H620" s="193"/>
      <c r="I620" s="193"/>
      <c r="J620" s="193"/>
      <c r="K620" s="193"/>
      <c r="L620" s="193"/>
      <c r="M620" s="232"/>
      <c r="N620" s="233"/>
      <c r="O620" s="233"/>
    </row>
    <row r="621" spans="1:15" s="234" customFormat="1">
      <c r="A621" s="404" t="str">
        <f t="shared" si="16"/>
        <v>1503102250</v>
      </c>
      <c r="B621" s="242">
        <v>150</v>
      </c>
      <c r="C621" s="193">
        <v>310</v>
      </c>
      <c r="D621" s="193">
        <v>2250</v>
      </c>
      <c r="E621" s="193"/>
      <c r="F621" s="193"/>
      <c r="G621" s="193"/>
      <c r="H621" s="193"/>
      <c r="I621" s="193"/>
      <c r="J621" s="193"/>
      <c r="K621" s="193"/>
      <c r="L621" s="193"/>
      <c r="M621" s="232"/>
      <c r="N621" s="233"/>
      <c r="O621" s="233"/>
    </row>
    <row r="622" spans="1:15" s="234" customFormat="1">
      <c r="A622" s="404" t="str">
        <f t="shared" si="16"/>
        <v>1503202250</v>
      </c>
      <c r="B622" s="242">
        <v>150</v>
      </c>
      <c r="C622" s="193">
        <v>320</v>
      </c>
      <c r="D622" s="193">
        <v>2250</v>
      </c>
      <c r="E622" s="193"/>
      <c r="F622" s="193"/>
      <c r="G622" s="193"/>
      <c r="H622" s="193"/>
      <c r="I622" s="193"/>
      <c r="J622" s="193"/>
      <c r="K622" s="193"/>
      <c r="L622" s="193"/>
      <c r="M622" s="232"/>
      <c r="N622" s="233"/>
      <c r="O622" s="233"/>
    </row>
    <row r="623" spans="1:15" s="234" customFormat="1">
      <c r="A623" s="404" t="str">
        <f t="shared" si="16"/>
        <v>1503302250</v>
      </c>
      <c r="B623" s="242">
        <v>150</v>
      </c>
      <c r="C623" s="193">
        <v>330</v>
      </c>
      <c r="D623" s="193">
        <v>2250</v>
      </c>
      <c r="E623" s="193"/>
      <c r="F623" s="193"/>
      <c r="G623" s="193"/>
      <c r="H623" s="193"/>
      <c r="I623" s="193"/>
      <c r="J623" s="193"/>
      <c r="K623" s="193"/>
      <c r="L623" s="193"/>
      <c r="M623" s="232"/>
      <c r="N623" s="233"/>
      <c r="O623" s="233"/>
    </row>
    <row r="624" spans="1:15" s="234" customFormat="1">
      <c r="A624" s="404" t="str">
        <f t="shared" si="16"/>
        <v>1503402250</v>
      </c>
      <c r="B624" s="242">
        <v>150</v>
      </c>
      <c r="C624" s="193">
        <v>340</v>
      </c>
      <c r="D624" s="193">
        <v>2250</v>
      </c>
      <c r="E624" s="193"/>
      <c r="F624" s="193"/>
      <c r="G624" s="193"/>
      <c r="H624" s="193"/>
      <c r="I624" s="193"/>
      <c r="J624" s="193"/>
      <c r="K624" s="193"/>
      <c r="L624" s="193"/>
      <c r="M624" s="232"/>
      <c r="N624" s="233"/>
      <c r="O624" s="233"/>
    </row>
    <row r="625" spans="1:15" s="234" customFormat="1">
      <c r="A625" s="404" t="str">
        <f t="shared" ref="A625:A688" si="17">B625&amp;C625&amp;D625</f>
        <v>1503502250</v>
      </c>
      <c r="B625" s="242">
        <v>150</v>
      </c>
      <c r="C625" s="193">
        <v>350</v>
      </c>
      <c r="D625" s="193">
        <v>2250</v>
      </c>
      <c r="E625" s="193"/>
      <c r="F625" s="193"/>
      <c r="G625" s="193"/>
      <c r="H625" s="193"/>
      <c r="I625" s="193"/>
      <c r="J625" s="193"/>
      <c r="K625" s="193"/>
      <c r="L625" s="193"/>
      <c r="M625" s="232"/>
      <c r="N625" s="233"/>
      <c r="O625" s="233"/>
    </row>
    <row r="626" spans="1:15" s="234" customFormat="1">
      <c r="A626" s="404" t="str">
        <f t="shared" si="17"/>
        <v>150202500</v>
      </c>
      <c r="B626" s="242">
        <v>150</v>
      </c>
      <c r="C626" s="193">
        <v>20</v>
      </c>
      <c r="D626" s="193">
        <v>2500</v>
      </c>
      <c r="E626" s="193"/>
      <c r="F626" s="193"/>
      <c r="G626" s="193"/>
      <c r="H626" s="193"/>
      <c r="I626" s="193"/>
      <c r="J626" s="193"/>
      <c r="K626" s="193"/>
      <c r="L626" s="193"/>
      <c r="M626" s="232"/>
      <c r="N626" s="233"/>
      <c r="O626" s="233"/>
    </row>
    <row r="627" spans="1:15" s="234" customFormat="1">
      <c r="A627" s="404" t="str">
        <f t="shared" si="17"/>
        <v>150302500</v>
      </c>
      <c r="B627" s="242">
        <v>150</v>
      </c>
      <c r="C627" s="193">
        <v>30</v>
      </c>
      <c r="D627" s="193">
        <v>2500</v>
      </c>
      <c r="E627" s="193"/>
      <c r="F627" s="193"/>
      <c r="G627" s="193"/>
      <c r="H627" s="193"/>
      <c r="I627" s="193"/>
      <c r="J627" s="193"/>
      <c r="K627" s="193"/>
      <c r="L627" s="193"/>
      <c r="M627" s="232"/>
      <c r="N627" s="233"/>
      <c r="O627" s="233"/>
    </row>
    <row r="628" spans="1:15" s="234" customFormat="1">
      <c r="A628" s="404" t="str">
        <f t="shared" si="17"/>
        <v>150402500</v>
      </c>
      <c r="B628" s="242">
        <v>150</v>
      </c>
      <c r="C628" s="193">
        <v>40</v>
      </c>
      <c r="D628" s="193">
        <v>2500</v>
      </c>
      <c r="E628" s="193"/>
      <c r="F628" s="193"/>
      <c r="G628" s="193"/>
      <c r="H628" s="193"/>
      <c r="I628" s="193"/>
      <c r="J628" s="193"/>
      <c r="K628" s="193"/>
      <c r="L628" s="193"/>
      <c r="M628" s="232"/>
      <c r="N628" s="233"/>
      <c r="O628" s="233"/>
    </row>
    <row r="629" spans="1:15" s="234" customFormat="1">
      <c r="A629" s="404" t="str">
        <f t="shared" si="17"/>
        <v>150502500</v>
      </c>
      <c r="B629" s="242">
        <v>150</v>
      </c>
      <c r="C629" s="193">
        <v>50</v>
      </c>
      <c r="D629" s="193">
        <v>2500</v>
      </c>
      <c r="E629" s="193"/>
      <c r="F629" s="193"/>
      <c r="G629" s="193"/>
      <c r="H629" s="193"/>
      <c r="I629" s="193"/>
      <c r="J629" s="193"/>
      <c r="K629" s="193"/>
      <c r="L629" s="193"/>
      <c r="M629" s="232"/>
      <c r="N629" s="233"/>
      <c r="O629" s="233"/>
    </row>
    <row r="630" spans="1:15" s="234" customFormat="1">
      <c r="A630" s="404" t="str">
        <f t="shared" si="17"/>
        <v>150602500</v>
      </c>
      <c r="B630" s="242">
        <v>150</v>
      </c>
      <c r="C630" s="193">
        <v>60</v>
      </c>
      <c r="D630" s="193">
        <v>2500</v>
      </c>
      <c r="E630" s="193"/>
      <c r="F630" s="193"/>
      <c r="G630" s="193"/>
      <c r="H630" s="193"/>
      <c r="I630" s="193"/>
      <c r="J630" s="193"/>
      <c r="K630" s="193"/>
      <c r="L630" s="193"/>
      <c r="M630" s="232"/>
      <c r="N630" s="233"/>
      <c r="O630" s="233"/>
    </row>
    <row r="631" spans="1:15" s="234" customFormat="1">
      <c r="A631" s="404" t="str">
        <f t="shared" si="17"/>
        <v>150702500</v>
      </c>
      <c r="B631" s="242">
        <v>150</v>
      </c>
      <c r="C631" s="193">
        <v>70</v>
      </c>
      <c r="D631" s="193">
        <v>2500</v>
      </c>
      <c r="E631" s="193"/>
      <c r="F631" s="193"/>
      <c r="G631" s="193"/>
      <c r="H631" s="193"/>
      <c r="I631" s="193"/>
      <c r="J631" s="193"/>
      <c r="K631" s="193"/>
      <c r="L631" s="193"/>
      <c r="M631" s="232"/>
      <c r="N631" s="233"/>
      <c r="O631" s="233"/>
    </row>
    <row r="632" spans="1:15" s="234" customFormat="1">
      <c r="A632" s="404" t="str">
        <f t="shared" si="17"/>
        <v>150802500</v>
      </c>
      <c r="B632" s="242">
        <v>150</v>
      </c>
      <c r="C632" s="193">
        <v>80</v>
      </c>
      <c r="D632" s="193">
        <v>2500</v>
      </c>
      <c r="E632" s="193"/>
      <c r="F632" s="193"/>
      <c r="G632" s="193"/>
      <c r="H632" s="193"/>
      <c r="I632" s="193"/>
      <c r="J632" s="193"/>
      <c r="K632" s="193"/>
      <c r="L632" s="193"/>
      <c r="M632" s="232"/>
      <c r="N632" s="233"/>
      <c r="O632" s="233"/>
    </row>
    <row r="633" spans="1:15" s="234" customFormat="1">
      <c r="A633" s="404" t="str">
        <f t="shared" si="17"/>
        <v>150902500</v>
      </c>
      <c r="B633" s="242">
        <v>150</v>
      </c>
      <c r="C633" s="193">
        <v>90</v>
      </c>
      <c r="D633" s="193">
        <v>2500</v>
      </c>
      <c r="E633" s="193"/>
      <c r="F633" s="193"/>
      <c r="G633" s="193"/>
      <c r="H633" s="193"/>
      <c r="I633" s="193"/>
      <c r="J633" s="193"/>
      <c r="K633" s="193"/>
      <c r="L633" s="193"/>
      <c r="M633" s="232"/>
      <c r="N633" s="233"/>
      <c r="O633" s="233"/>
    </row>
    <row r="634" spans="1:15" s="234" customFormat="1">
      <c r="A634" s="404" t="str">
        <f t="shared" si="17"/>
        <v>1501002500</v>
      </c>
      <c r="B634" s="242">
        <v>150</v>
      </c>
      <c r="C634" s="193">
        <v>100</v>
      </c>
      <c r="D634" s="193">
        <v>2500</v>
      </c>
      <c r="E634" s="193"/>
      <c r="F634" s="193"/>
      <c r="G634" s="193"/>
      <c r="H634" s="193"/>
      <c r="I634" s="193"/>
      <c r="J634" s="193"/>
      <c r="K634" s="193"/>
      <c r="L634" s="193"/>
      <c r="M634" s="232"/>
      <c r="N634" s="233"/>
      <c r="O634" s="233"/>
    </row>
    <row r="635" spans="1:15" s="234" customFormat="1">
      <c r="A635" s="404" t="str">
        <f t="shared" si="17"/>
        <v>1501102500</v>
      </c>
      <c r="B635" s="242">
        <v>150</v>
      </c>
      <c r="C635" s="193">
        <v>110</v>
      </c>
      <c r="D635" s="193">
        <v>2500</v>
      </c>
      <c r="E635" s="193"/>
      <c r="F635" s="193"/>
      <c r="G635" s="193"/>
      <c r="H635" s="193"/>
      <c r="I635" s="193"/>
      <c r="J635" s="193"/>
      <c r="K635" s="193"/>
      <c r="L635" s="193"/>
      <c r="M635" s="232"/>
      <c r="N635" s="233"/>
      <c r="O635" s="233"/>
    </row>
    <row r="636" spans="1:15" s="234" customFormat="1">
      <c r="A636" s="404" t="str">
        <f t="shared" si="17"/>
        <v>1501202500</v>
      </c>
      <c r="B636" s="242">
        <v>150</v>
      </c>
      <c r="C636" s="193">
        <v>120</v>
      </c>
      <c r="D636" s="193">
        <v>2500</v>
      </c>
      <c r="E636" s="193"/>
      <c r="F636" s="193"/>
      <c r="G636" s="193"/>
      <c r="H636" s="193"/>
      <c r="I636" s="193"/>
      <c r="J636" s="193"/>
      <c r="K636" s="193"/>
      <c r="L636" s="193"/>
      <c r="M636" s="232"/>
      <c r="N636" s="233"/>
      <c r="O636" s="233"/>
    </row>
    <row r="637" spans="1:15" s="234" customFormat="1">
      <c r="A637" s="404" t="str">
        <f t="shared" si="17"/>
        <v>1501302500</v>
      </c>
      <c r="B637" s="242">
        <v>150</v>
      </c>
      <c r="C637" s="193">
        <v>130</v>
      </c>
      <c r="D637" s="193">
        <v>2500</v>
      </c>
      <c r="E637" s="193"/>
      <c r="F637" s="193"/>
      <c r="G637" s="193"/>
      <c r="H637" s="193"/>
      <c r="I637" s="193"/>
      <c r="J637" s="193"/>
      <c r="K637" s="193"/>
      <c r="L637" s="193"/>
      <c r="M637" s="232"/>
      <c r="N637" s="233"/>
      <c r="O637" s="233"/>
    </row>
    <row r="638" spans="1:15" s="234" customFormat="1">
      <c r="A638" s="404" t="str">
        <f t="shared" si="17"/>
        <v>1501402500</v>
      </c>
      <c r="B638" s="242">
        <v>150</v>
      </c>
      <c r="C638" s="193">
        <v>140</v>
      </c>
      <c r="D638" s="193">
        <v>2500</v>
      </c>
      <c r="E638" s="193"/>
      <c r="F638" s="193"/>
      <c r="G638" s="193"/>
      <c r="H638" s="193"/>
      <c r="I638" s="193"/>
      <c r="J638" s="193"/>
      <c r="K638" s="193"/>
      <c r="L638" s="193"/>
      <c r="M638" s="232"/>
      <c r="N638" s="233"/>
      <c r="O638" s="233"/>
    </row>
    <row r="639" spans="1:15" s="234" customFormat="1">
      <c r="A639" s="404" t="str">
        <f t="shared" si="17"/>
        <v>1501502500</v>
      </c>
      <c r="B639" s="242">
        <v>150</v>
      </c>
      <c r="C639" s="193">
        <v>150</v>
      </c>
      <c r="D639" s="193">
        <v>2500</v>
      </c>
      <c r="E639" s="193"/>
      <c r="F639" s="193"/>
      <c r="G639" s="193"/>
      <c r="H639" s="193"/>
      <c r="I639" s="193"/>
      <c r="J639" s="193"/>
      <c r="K639" s="193"/>
      <c r="L639" s="193"/>
      <c r="M639" s="232"/>
      <c r="N639" s="233"/>
      <c r="O639" s="233"/>
    </row>
    <row r="640" spans="1:15" s="234" customFormat="1">
      <c r="A640" s="404" t="str">
        <f t="shared" si="17"/>
        <v>1501602500</v>
      </c>
      <c r="B640" s="242">
        <v>150</v>
      </c>
      <c r="C640" s="193">
        <v>160</v>
      </c>
      <c r="D640" s="193">
        <v>2500</v>
      </c>
      <c r="E640" s="193"/>
      <c r="F640" s="193"/>
      <c r="G640" s="193"/>
      <c r="H640" s="193"/>
      <c r="I640" s="193"/>
      <c r="J640" s="193"/>
      <c r="K640" s="193"/>
      <c r="L640" s="193"/>
      <c r="M640" s="232"/>
      <c r="N640" s="233"/>
      <c r="O640" s="233"/>
    </row>
    <row r="641" spans="1:15" s="234" customFormat="1">
      <c r="A641" s="404" t="str">
        <f t="shared" si="17"/>
        <v>1501702500</v>
      </c>
      <c r="B641" s="242">
        <v>150</v>
      </c>
      <c r="C641" s="193">
        <v>170</v>
      </c>
      <c r="D641" s="193">
        <v>2500</v>
      </c>
      <c r="E641" s="193"/>
      <c r="F641" s="193"/>
      <c r="G641" s="193"/>
      <c r="H641" s="193"/>
      <c r="I641" s="193"/>
      <c r="J641" s="193"/>
      <c r="K641" s="193"/>
      <c r="L641" s="193"/>
      <c r="M641" s="232"/>
      <c r="N641" s="233"/>
      <c r="O641" s="233"/>
    </row>
    <row r="642" spans="1:15" s="234" customFormat="1">
      <c r="A642" s="404" t="str">
        <f t="shared" si="17"/>
        <v>1501802500</v>
      </c>
      <c r="B642" s="242">
        <v>150</v>
      </c>
      <c r="C642" s="193">
        <v>180</v>
      </c>
      <c r="D642" s="193">
        <v>2500</v>
      </c>
      <c r="E642" s="193"/>
      <c r="F642" s="193"/>
      <c r="G642" s="193"/>
      <c r="H642" s="193"/>
      <c r="I642" s="193"/>
      <c r="J642" s="193"/>
      <c r="K642" s="193"/>
      <c r="L642" s="193"/>
      <c r="M642" s="232"/>
      <c r="N642" s="233"/>
      <c r="O642" s="233"/>
    </row>
    <row r="643" spans="1:15" s="234" customFormat="1">
      <c r="A643" s="404" t="str">
        <f t="shared" si="17"/>
        <v>1501902500</v>
      </c>
      <c r="B643" s="242">
        <v>150</v>
      </c>
      <c r="C643" s="193">
        <v>190</v>
      </c>
      <c r="D643" s="193">
        <v>2500</v>
      </c>
      <c r="E643" s="193"/>
      <c r="F643" s="193"/>
      <c r="G643" s="193"/>
      <c r="H643" s="193"/>
      <c r="I643" s="193"/>
      <c r="J643" s="193"/>
      <c r="K643" s="193"/>
      <c r="L643" s="193"/>
      <c r="M643" s="232"/>
      <c r="N643" s="233"/>
      <c r="O643" s="233"/>
    </row>
    <row r="644" spans="1:15" s="234" customFormat="1">
      <c r="A644" s="404" t="str">
        <f t="shared" si="17"/>
        <v>1502002500</v>
      </c>
      <c r="B644" s="242">
        <v>150</v>
      </c>
      <c r="C644" s="193">
        <v>200</v>
      </c>
      <c r="D644" s="193">
        <v>2500</v>
      </c>
      <c r="E644" s="193"/>
      <c r="F644" s="193"/>
      <c r="G644" s="193"/>
      <c r="H644" s="193"/>
      <c r="I644" s="193"/>
      <c r="J644" s="193"/>
      <c r="K644" s="193"/>
      <c r="L644" s="193"/>
      <c r="M644" s="232"/>
      <c r="N644" s="233"/>
      <c r="O644" s="233"/>
    </row>
    <row r="645" spans="1:15" s="234" customFormat="1">
      <c r="A645" s="404" t="str">
        <f t="shared" si="17"/>
        <v>1502102500</v>
      </c>
      <c r="B645" s="242">
        <v>150</v>
      </c>
      <c r="C645" s="193">
        <v>210</v>
      </c>
      <c r="D645" s="193">
        <v>2500</v>
      </c>
      <c r="E645" s="193"/>
      <c r="F645" s="193"/>
      <c r="G645" s="193"/>
      <c r="H645" s="193"/>
      <c r="I645" s="193"/>
      <c r="J645" s="193"/>
      <c r="K645" s="193"/>
      <c r="L645" s="193"/>
      <c r="M645" s="232"/>
      <c r="N645" s="233"/>
      <c r="O645" s="233"/>
    </row>
    <row r="646" spans="1:15" s="234" customFormat="1">
      <c r="A646" s="404" t="str">
        <f t="shared" si="17"/>
        <v>1502202500</v>
      </c>
      <c r="B646" s="242">
        <v>150</v>
      </c>
      <c r="C646" s="193">
        <v>220</v>
      </c>
      <c r="D646" s="193">
        <v>2500</v>
      </c>
      <c r="E646" s="193"/>
      <c r="F646" s="193"/>
      <c r="G646" s="193"/>
      <c r="H646" s="193"/>
      <c r="I646" s="193"/>
      <c r="J646" s="193"/>
      <c r="K646" s="193"/>
      <c r="L646" s="193"/>
      <c r="M646" s="232"/>
      <c r="N646" s="233"/>
      <c r="O646" s="233"/>
    </row>
    <row r="647" spans="1:15" s="234" customFormat="1">
      <c r="A647" s="404" t="str">
        <f t="shared" si="17"/>
        <v>1502302500</v>
      </c>
      <c r="B647" s="242">
        <v>150</v>
      </c>
      <c r="C647" s="193">
        <v>230</v>
      </c>
      <c r="D647" s="193">
        <v>2500</v>
      </c>
      <c r="E647" s="193"/>
      <c r="F647" s="193"/>
      <c r="G647" s="193"/>
      <c r="H647" s="193"/>
      <c r="I647" s="193"/>
      <c r="J647" s="193"/>
      <c r="K647" s="193"/>
      <c r="L647" s="193"/>
      <c r="M647" s="232"/>
      <c r="N647" s="233"/>
      <c r="O647" s="233"/>
    </row>
    <row r="648" spans="1:15" s="234" customFormat="1">
      <c r="A648" s="404" t="str">
        <f t="shared" si="17"/>
        <v>1502402500</v>
      </c>
      <c r="B648" s="242">
        <v>150</v>
      </c>
      <c r="C648" s="193">
        <v>240</v>
      </c>
      <c r="D648" s="193">
        <v>2500</v>
      </c>
      <c r="E648" s="193"/>
      <c r="F648" s="193"/>
      <c r="G648" s="193"/>
      <c r="H648" s="193"/>
      <c r="I648" s="193"/>
      <c r="J648" s="193"/>
      <c r="K648" s="193"/>
      <c r="L648" s="193"/>
      <c r="M648" s="232"/>
      <c r="N648" s="233"/>
      <c r="O648" s="233"/>
    </row>
    <row r="649" spans="1:15" s="234" customFormat="1">
      <c r="A649" s="404" t="str">
        <f t="shared" si="17"/>
        <v>1502502500</v>
      </c>
      <c r="B649" s="242">
        <v>150</v>
      </c>
      <c r="C649" s="193">
        <v>250</v>
      </c>
      <c r="D649" s="193">
        <v>2500</v>
      </c>
      <c r="E649" s="193"/>
      <c r="F649" s="193"/>
      <c r="G649" s="193"/>
      <c r="H649" s="193"/>
      <c r="I649" s="193"/>
      <c r="J649" s="193"/>
      <c r="K649" s="193"/>
      <c r="L649" s="193"/>
      <c r="M649" s="232"/>
      <c r="N649" s="233"/>
      <c r="O649" s="233"/>
    </row>
    <row r="650" spans="1:15" s="234" customFormat="1">
      <c r="A650" s="404" t="str">
        <f t="shared" si="17"/>
        <v>1502602500</v>
      </c>
      <c r="B650" s="242">
        <v>150</v>
      </c>
      <c r="C650" s="193">
        <v>260</v>
      </c>
      <c r="D650" s="193">
        <v>2500</v>
      </c>
      <c r="E650" s="193"/>
      <c r="F650" s="193"/>
      <c r="G650" s="193"/>
      <c r="H650" s="193"/>
      <c r="I650" s="193"/>
      <c r="J650" s="193"/>
      <c r="K650" s="193"/>
      <c r="L650" s="193"/>
      <c r="M650" s="232"/>
      <c r="N650" s="233"/>
      <c r="O650" s="233"/>
    </row>
    <row r="651" spans="1:15" s="234" customFormat="1">
      <c r="A651" s="404" t="str">
        <f t="shared" si="17"/>
        <v>1502702500</v>
      </c>
      <c r="B651" s="242">
        <v>150</v>
      </c>
      <c r="C651" s="193">
        <v>270</v>
      </c>
      <c r="D651" s="193">
        <v>2500</v>
      </c>
      <c r="E651" s="193"/>
      <c r="F651" s="193"/>
      <c r="G651" s="193"/>
      <c r="H651" s="193"/>
      <c r="I651" s="193"/>
      <c r="J651" s="193"/>
      <c r="K651" s="193"/>
      <c r="L651" s="193"/>
      <c r="M651" s="232"/>
      <c r="N651" s="233"/>
      <c r="O651" s="233"/>
    </row>
    <row r="652" spans="1:15" s="234" customFormat="1">
      <c r="A652" s="404" t="str">
        <f t="shared" si="17"/>
        <v>1502802500</v>
      </c>
      <c r="B652" s="242">
        <v>150</v>
      </c>
      <c r="C652" s="193">
        <v>280</v>
      </c>
      <c r="D652" s="193">
        <v>2500</v>
      </c>
      <c r="E652" s="193"/>
      <c r="F652" s="193"/>
      <c r="G652" s="193"/>
      <c r="H652" s="193"/>
      <c r="I652" s="193"/>
      <c r="J652" s="193"/>
      <c r="K652" s="193"/>
      <c r="L652" s="193"/>
      <c r="M652" s="232"/>
      <c r="N652" s="233"/>
      <c r="O652" s="233"/>
    </row>
    <row r="653" spans="1:15" s="234" customFormat="1">
      <c r="A653" s="404" t="str">
        <f t="shared" si="17"/>
        <v>1502902500</v>
      </c>
      <c r="B653" s="242">
        <v>150</v>
      </c>
      <c r="C653" s="193">
        <v>290</v>
      </c>
      <c r="D653" s="193">
        <v>2500</v>
      </c>
      <c r="E653" s="193"/>
      <c r="F653" s="193"/>
      <c r="G653" s="193"/>
      <c r="H653" s="193"/>
      <c r="I653" s="193"/>
      <c r="J653" s="193"/>
      <c r="K653" s="193"/>
      <c r="L653" s="193"/>
      <c r="M653" s="232"/>
      <c r="N653" s="233"/>
      <c r="O653" s="233"/>
    </row>
    <row r="654" spans="1:15" s="234" customFormat="1">
      <c r="A654" s="404" t="str">
        <f t="shared" si="17"/>
        <v>1503002500</v>
      </c>
      <c r="B654" s="242">
        <v>150</v>
      </c>
      <c r="C654" s="193">
        <v>300</v>
      </c>
      <c r="D654" s="193">
        <v>2500</v>
      </c>
      <c r="E654" s="193"/>
      <c r="F654" s="193"/>
      <c r="G654" s="193"/>
      <c r="H654" s="193"/>
      <c r="I654" s="193"/>
      <c r="J654" s="193"/>
      <c r="K654" s="193"/>
      <c r="L654" s="193"/>
      <c r="M654" s="232"/>
      <c r="N654" s="233"/>
      <c r="O654" s="233"/>
    </row>
    <row r="655" spans="1:15" s="234" customFormat="1">
      <c r="A655" s="404" t="str">
        <f t="shared" si="17"/>
        <v>1503102500</v>
      </c>
      <c r="B655" s="242">
        <v>150</v>
      </c>
      <c r="C655" s="193">
        <v>310</v>
      </c>
      <c r="D655" s="193">
        <v>2500</v>
      </c>
      <c r="E655" s="193"/>
      <c r="F655" s="193"/>
      <c r="G655" s="193"/>
      <c r="H655" s="193"/>
      <c r="I655" s="193"/>
      <c r="J655" s="193"/>
      <c r="K655" s="193"/>
      <c r="L655" s="193"/>
      <c r="M655" s="232"/>
      <c r="N655" s="233"/>
      <c r="O655" s="233"/>
    </row>
    <row r="656" spans="1:15" s="234" customFormat="1">
      <c r="A656" s="404" t="str">
        <f t="shared" si="17"/>
        <v>1503202500</v>
      </c>
      <c r="B656" s="242">
        <v>150</v>
      </c>
      <c r="C656" s="193">
        <v>320</v>
      </c>
      <c r="D656" s="193">
        <v>2500</v>
      </c>
      <c r="E656" s="193"/>
      <c r="F656" s="193"/>
      <c r="G656" s="193"/>
      <c r="H656" s="193"/>
      <c r="I656" s="193"/>
      <c r="J656" s="193"/>
      <c r="K656" s="193"/>
      <c r="L656" s="193"/>
      <c r="M656" s="232"/>
      <c r="N656" s="233"/>
      <c r="O656" s="233"/>
    </row>
    <row r="657" spans="1:15" s="234" customFormat="1">
      <c r="A657" s="404" t="str">
        <f t="shared" si="17"/>
        <v>1503302500</v>
      </c>
      <c r="B657" s="242">
        <v>150</v>
      </c>
      <c r="C657" s="193">
        <v>330</v>
      </c>
      <c r="D657" s="193">
        <v>2500</v>
      </c>
      <c r="E657" s="193"/>
      <c r="F657" s="193"/>
      <c r="G657" s="193"/>
      <c r="H657" s="193"/>
      <c r="I657" s="193"/>
      <c r="J657" s="193"/>
      <c r="K657" s="193"/>
      <c r="L657" s="193"/>
      <c r="M657" s="232"/>
      <c r="N657" s="233"/>
      <c r="O657" s="233"/>
    </row>
    <row r="658" spans="1:15" s="234" customFormat="1">
      <c r="A658" s="404" t="str">
        <f t="shared" si="17"/>
        <v>1503402500</v>
      </c>
      <c r="B658" s="242">
        <v>150</v>
      </c>
      <c r="C658" s="193">
        <v>340</v>
      </c>
      <c r="D658" s="193">
        <v>2500</v>
      </c>
      <c r="E658" s="193"/>
      <c r="F658" s="193"/>
      <c r="G658" s="193"/>
      <c r="H658" s="193"/>
      <c r="I658" s="193"/>
      <c r="J658" s="193"/>
      <c r="K658" s="193"/>
      <c r="L658" s="193"/>
      <c r="M658" s="232"/>
      <c r="N658" s="233"/>
      <c r="O658" s="233"/>
    </row>
    <row r="659" spans="1:15" s="234" customFormat="1">
      <c r="A659" s="404" t="str">
        <f t="shared" si="17"/>
        <v>1503502500</v>
      </c>
      <c r="B659" s="242">
        <v>150</v>
      </c>
      <c r="C659" s="193">
        <v>350</v>
      </c>
      <c r="D659" s="193">
        <v>2500</v>
      </c>
      <c r="E659" s="193"/>
      <c r="F659" s="193"/>
      <c r="G659" s="193"/>
      <c r="H659" s="193"/>
      <c r="I659" s="193"/>
      <c r="J659" s="193"/>
      <c r="K659" s="193"/>
      <c r="L659" s="193"/>
      <c r="M659" s="232"/>
      <c r="N659" s="233"/>
      <c r="O659" s="233"/>
    </row>
    <row r="660" spans="1:15" s="234" customFormat="1">
      <c r="A660" s="404" t="str">
        <f t="shared" si="17"/>
        <v>20020500</v>
      </c>
      <c r="B660" s="230">
        <v>200</v>
      </c>
      <c r="C660" s="193">
        <v>20</v>
      </c>
      <c r="D660" s="193">
        <v>500</v>
      </c>
      <c r="E660" s="399">
        <v>4</v>
      </c>
      <c r="F660" s="399">
        <v>19</v>
      </c>
      <c r="G660" s="399">
        <v>41</v>
      </c>
      <c r="H660" s="399">
        <v>50</v>
      </c>
      <c r="I660" s="399">
        <v>50</v>
      </c>
      <c r="J660" s="399">
        <v>50</v>
      </c>
      <c r="K660" s="399">
        <v>50</v>
      </c>
      <c r="L660" s="399">
        <v>50</v>
      </c>
      <c r="M660" s="232"/>
      <c r="N660" s="233"/>
      <c r="O660" s="233"/>
    </row>
    <row r="661" spans="1:15" s="234" customFormat="1">
      <c r="A661" s="404" t="str">
        <f t="shared" si="17"/>
        <v>20030500</v>
      </c>
      <c r="B661" s="230">
        <v>200</v>
      </c>
      <c r="C661" s="193">
        <v>30</v>
      </c>
      <c r="D661" s="193">
        <v>500</v>
      </c>
      <c r="E661" s="399">
        <v>3</v>
      </c>
      <c r="F661" s="399">
        <v>11</v>
      </c>
      <c r="G661" s="399">
        <v>41</v>
      </c>
      <c r="H661" s="399">
        <v>50</v>
      </c>
      <c r="I661" s="399">
        <v>50</v>
      </c>
      <c r="J661" s="399">
        <v>50</v>
      </c>
      <c r="K661" s="399">
        <v>50</v>
      </c>
      <c r="L661" s="399">
        <v>29</v>
      </c>
      <c r="M661" s="232"/>
      <c r="N661" s="233"/>
      <c r="O661" s="233"/>
    </row>
    <row r="662" spans="1:15" s="234" customFormat="1">
      <c r="A662" s="404" t="str">
        <f t="shared" si="17"/>
        <v>20040500</v>
      </c>
      <c r="B662" s="230">
        <v>200</v>
      </c>
      <c r="C662" s="193">
        <v>40</v>
      </c>
      <c r="D662" s="193">
        <v>500</v>
      </c>
      <c r="E662" s="399">
        <v>2</v>
      </c>
      <c r="F662" s="399">
        <v>8</v>
      </c>
      <c r="G662" s="399">
        <v>39</v>
      </c>
      <c r="H662" s="399">
        <v>46</v>
      </c>
      <c r="I662" s="399">
        <v>50</v>
      </c>
      <c r="J662" s="399">
        <v>50</v>
      </c>
      <c r="K662" s="399">
        <v>41</v>
      </c>
      <c r="L662" s="399">
        <v>21</v>
      </c>
      <c r="M662" s="232"/>
      <c r="N662" s="233"/>
      <c r="O662" s="233"/>
    </row>
    <row r="663" spans="1:15" s="234" customFormat="1">
      <c r="A663" s="404" t="str">
        <f t="shared" si="17"/>
        <v>20050500</v>
      </c>
      <c r="B663" s="230">
        <v>200</v>
      </c>
      <c r="C663" s="193">
        <v>50</v>
      </c>
      <c r="D663" s="193">
        <v>500</v>
      </c>
      <c r="E663" s="399">
        <v>1</v>
      </c>
      <c r="F663" s="399">
        <v>7</v>
      </c>
      <c r="G663" s="399">
        <v>32</v>
      </c>
      <c r="H663" s="399">
        <v>33</v>
      </c>
      <c r="I663" s="399">
        <v>50</v>
      </c>
      <c r="J663" s="399">
        <v>50</v>
      </c>
      <c r="K663" s="399">
        <v>28</v>
      </c>
      <c r="L663" s="399">
        <v>17</v>
      </c>
      <c r="M663" s="232"/>
      <c r="N663" s="233"/>
      <c r="O663" s="233"/>
    </row>
    <row r="664" spans="1:15" s="234" customFormat="1">
      <c r="A664" s="404" t="str">
        <f t="shared" si="17"/>
        <v>20060500</v>
      </c>
      <c r="B664" s="230">
        <v>200</v>
      </c>
      <c r="C664" s="193">
        <v>60</v>
      </c>
      <c r="D664" s="193">
        <v>500</v>
      </c>
      <c r="E664" s="399">
        <v>1</v>
      </c>
      <c r="F664" s="399">
        <v>5</v>
      </c>
      <c r="G664" s="399">
        <v>24</v>
      </c>
      <c r="H664" s="399">
        <v>25</v>
      </c>
      <c r="I664" s="399">
        <v>39</v>
      </c>
      <c r="J664" s="399">
        <v>48</v>
      </c>
      <c r="K664" s="399">
        <v>22</v>
      </c>
      <c r="L664" s="399">
        <v>14</v>
      </c>
      <c r="M664" s="232"/>
      <c r="N664" s="233"/>
      <c r="O664" s="233"/>
    </row>
    <row r="665" spans="1:15" s="234" customFormat="1">
      <c r="A665" s="404" t="str">
        <f t="shared" si="17"/>
        <v>20070500</v>
      </c>
      <c r="B665" s="230">
        <v>200</v>
      </c>
      <c r="C665" s="193">
        <v>70</v>
      </c>
      <c r="D665" s="193">
        <v>500</v>
      </c>
      <c r="E665" s="399">
        <v>2</v>
      </c>
      <c r="F665" s="399">
        <v>5</v>
      </c>
      <c r="G665" s="399">
        <v>18</v>
      </c>
      <c r="H665" s="399">
        <v>20</v>
      </c>
      <c r="I665" s="399">
        <v>30</v>
      </c>
      <c r="J665" s="399">
        <v>36</v>
      </c>
      <c r="K665" s="399">
        <v>18</v>
      </c>
      <c r="L665" s="399">
        <v>12</v>
      </c>
      <c r="M665" s="232"/>
      <c r="N665" s="233"/>
      <c r="O665" s="233"/>
    </row>
    <row r="666" spans="1:15" s="234" customFormat="1">
      <c r="A666" s="404" t="str">
        <f t="shared" si="17"/>
        <v>20080500</v>
      </c>
      <c r="B666" s="230">
        <v>200</v>
      </c>
      <c r="C666" s="193">
        <v>80</v>
      </c>
      <c r="D666" s="193">
        <v>500</v>
      </c>
      <c r="E666" s="399">
        <v>2</v>
      </c>
      <c r="F666" s="399">
        <v>4</v>
      </c>
      <c r="G666" s="399">
        <v>15</v>
      </c>
      <c r="H666" s="399">
        <v>17</v>
      </c>
      <c r="I666" s="399">
        <v>25</v>
      </c>
      <c r="J666" s="399">
        <v>30</v>
      </c>
      <c r="K666" s="399">
        <v>17</v>
      </c>
      <c r="L666" s="399">
        <v>11</v>
      </c>
      <c r="M666" s="232"/>
      <c r="N666" s="233"/>
      <c r="O666" s="233"/>
    </row>
    <row r="667" spans="1:15" s="234" customFormat="1">
      <c r="A667" s="404" t="str">
        <f t="shared" si="17"/>
        <v>20090500</v>
      </c>
      <c r="B667" s="230">
        <v>200</v>
      </c>
      <c r="C667" s="193">
        <v>90</v>
      </c>
      <c r="D667" s="193">
        <v>500</v>
      </c>
      <c r="E667" s="399">
        <v>0</v>
      </c>
      <c r="F667" s="399">
        <v>3</v>
      </c>
      <c r="G667" s="399">
        <v>15</v>
      </c>
      <c r="H667" s="399">
        <v>15</v>
      </c>
      <c r="I667" s="399">
        <v>22</v>
      </c>
      <c r="J667" s="399">
        <v>25</v>
      </c>
      <c r="K667" s="399">
        <v>15</v>
      </c>
      <c r="L667" s="399">
        <v>10</v>
      </c>
      <c r="M667" s="232"/>
      <c r="N667" s="233"/>
      <c r="O667" s="233"/>
    </row>
    <row r="668" spans="1:15" s="234" customFormat="1">
      <c r="A668" s="404" t="str">
        <f t="shared" si="17"/>
        <v>200100500</v>
      </c>
      <c r="B668" s="230">
        <v>200</v>
      </c>
      <c r="C668" s="193">
        <v>100</v>
      </c>
      <c r="D668" s="193">
        <v>500</v>
      </c>
      <c r="E668" s="399">
        <v>0</v>
      </c>
      <c r="F668" s="399">
        <v>3</v>
      </c>
      <c r="G668" s="399">
        <v>13</v>
      </c>
      <c r="H668" s="399">
        <v>14</v>
      </c>
      <c r="I668" s="399">
        <v>20</v>
      </c>
      <c r="J668" s="399">
        <v>22</v>
      </c>
      <c r="K668" s="399">
        <v>14</v>
      </c>
      <c r="L668" s="399">
        <v>7</v>
      </c>
      <c r="M668" s="232"/>
      <c r="N668" s="233"/>
      <c r="O668" s="233"/>
    </row>
    <row r="669" spans="1:15" s="234" customFormat="1">
      <c r="A669" s="404" t="str">
        <f t="shared" si="17"/>
        <v>200110500</v>
      </c>
      <c r="B669" s="230">
        <v>200</v>
      </c>
      <c r="C669" s="193">
        <v>110</v>
      </c>
      <c r="D669" s="193">
        <v>500</v>
      </c>
      <c r="E669" s="399">
        <v>1</v>
      </c>
      <c r="F669" s="399">
        <v>2</v>
      </c>
      <c r="G669" s="399">
        <v>12</v>
      </c>
      <c r="H669" s="399">
        <v>13</v>
      </c>
      <c r="I669" s="399">
        <v>17</v>
      </c>
      <c r="J669" s="399">
        <v>20</v>
      </c>
      <c r="K669" s="399">
        <v>12</v>
      </c>
      <c r="L669" s="399">
        <v>7</v>
      </c>
      <c r="M669" s="232"/>
      <c r="N669" s="233"/>
      <c r="O669" s="233"/>
    </row>
    <row r="670" spans="1:15" s="234" customFormat="1">
      <c r="A670" s="404" t="str">
        <f t="shared" si="17"/>
        <v>200120500</v>
      </c>
      <c r="B670" s="230">
        <v>200</v>
      </c>
      <c r="C670" s="193">
        <v>120</v>
      </c>
      <c r="D670" s="193">
        <v>500</v>
      </c>
      <c r="E670" s="399">
        <v>1</v>
      </c>
      <c r="F670" s="399">
        <v>3</v>
      </c>
      <c r="G670" s="399">
        <v>9</v>
      </c>
      <c r="H670" s="399">
        <v>11</v>
      </c>
      <c r="I670" s="399">
        <v>16</v>
      </c>
      <c r="J670" s="399">
        <v>19</v>
      </c>
      <c r="K670" s="399">
        <v>12</v>
      </c>
      <c r="L670" s="399">
        <v>6</v>
      </c>
      <c r="M670" s="232"/>
      <c r="N670" s="233"/>
      <c r="O670" s="233"/>
    </row>
    <row r="671" spans="1:15" s="234" customFormat="1">
      <c r="A671" s="404" t="str">
        <f t="shared" si="17"/>
        <v>200130500</v>
      </c>
      <c r="B671" s="230">
        <v>200</v>
      </c>
      <c r="C671" s="193">
        <v>130</v>
      </c>
      <c r="D671" s="193">
        <v>500</v>
      </c>
      <c r="E671" s="399">
        <v>1</v>
      </c>
      <c r="F671" s="399">
        <v>3</v>
      </c>
      <c r="G671" s="399">
        <v>9</v>
      </c>
      <c r="H671" s="399">
        <v>10</v>
      </c>
      <c r="I671" s="399">
        <v>15</v>
      </c>
      <c r="J671" s="399">
        <v>18</v>
      </c>
      <c r="K671" s="399">
        <v>10</v>
      </c>
      <c r="L671" s="399">
        <v>7</v>
      </c>
      <c r="M671" s="232"/>
      <c r="N671" s="233"/>
      <c r="O671" s="233"/>
    </row>
    <row r="672" spans="1:15" s="234" customFormat="1">
      <c r="A672" s="404" t="str">
        <f t="shared" si="17"/>
        <v>200140500</v>
      </c>
      <c r="B672" s="230">
        <v>200</v>
      </c>
      <c r="C672" s="193">
        <v>140</v>
      </c>
      <c r="D672" s="193">
        <v>500</v>
      </c>
      <c r="E672" s="399">
        <v>1</v>
      </c>
      <c r="F672" s="399">
        <v>3</v>
      </c>
      <c r="G672" s="399">
        <v>8</v>
      </c>
      <c r="H672" s="399">
        <v>10</v>
      </c>
      <c r="I672" s="399">
        <v>15</v>
      </c>
      <c r="J672" s="399">
        <v>16</v>
      </c>
      <c r="K672" s="399">
        <v>9</v>
      </c>
      <c r="L672" s="399">
        <v>6</v>
      </c>
      <c r="M672" s="232"/>
      <c r="N672" s="233"/>
      <c r="O672" s="233"/>
    </row>
    <row r="673" spans="1:15" s="234" customFormat="1">
      <c r="A673" s="404" t="str">
        <f t="shared" si="17"/>
        <v>200150500</v>
      </c>
      <c r="B673" s="230">
        <v>200</v>
      </c>
      <c r="C673" s="193">
        <v>150</v>
      </c>
      <c r="D673" s="193">
        <v>500</v>
      </c>
      <c r="E673" s="399">
        <v>1</v>
      </c>
      <c r="F673" s="399">
        <v>3</v>
      </c>
      <c r="G673" s="399">
        <v>9</v>
      </c>
      <c r="H673" s="399">
        <v>9</v>
      </c>
      <c r="I673" s="399">
        <v>14</v>
      </c>
      <c r="J673" s="399">
        <v>16</v>
      </c>
      <c r="K673" s="399">
        <v>8</v>
      </c>
      <c r="L673" s="399">
        <v>7</v>
      </c>
      <c r="M673" s="232"/>
      <c r="N673" s="233"/>
      <c r="O673" s="233"/>
    </row>
    <row r="674" spans="1:15" s="234" customFormat="1">
      <c r="A674" s="404" t="str">
        <f t="shared" si="17"/>
        <v>200160500</v>
      </c>
      <c r="B674" s="230">
        <v>200</v>
      </c>
      <c r="C674" s="193">
        <v>160</v>
      </c>
      <c r="D674" s="193">
        <v>500</v>
      </c>
      <c r="E674" s="399">
        <v>1</v>
      </c>
      <c r="F674" s="399">
        <v>2</v>
      </c>
      <c r="G674" s="399">
        <v>9</v>
      </c>
      <c r="H674" s="399">
        <v>9</v>
      </c>
      <c r="I674" s="399">
        <v>12</v>
      </c>
      <c r="J674" s="399">
        <v>14</v>
      </c>
      <c r="K674" s="399">
        <v>7</v>
      </c>
      <c r="L674" s="399">
        <v>6</v>
      </c>
      <c r="M674" s="232"/>
      <c r="N674" s="233"/>
      <c r="O674" s="233"/>
    </row>
    <row r="675" spans="1:15" s="234" customFormat="1">
      <c r="A675" s="404" t="str">
        <f t="shared" si="17"/>
        <v>200170500</v>
      </c>
      <c r="B675" s="230">
        <v>200</v>
      </c>
      <c r="C675" s="193">
        <v>170</v>
      </c>
      <c r="D675" s="193">
        <v>500</v>
      </c>
      <c r="E675" s="399">
        <v>1</v>
      </c>
      <c r="F675" s="399">
        <v>2</v>
      </c>
      <c r="G675" s="399">
        <v>7</v>
      </c>
      <c r="H675" s="399">
        <v>9</v>
      </c>
      <c r="I675" s="399">
        <v>11</v>
      </c>
      <c r="J675" s="399">
        <v>13</v>
      </c>
      <c r="K675" s="399">
        <v>8</v>
      </c>
      <c r="L675" s="399">
        <v>6</v>
      </c>
      <c r="M675" s="232"/>
      <c r="N675" s="233"/>
      <c r="O675" s="233"/>
    </row>
    <row r="676" spans="1:15" s="234" customFormat="1">
      <c r="A676" s="404" t="str">
        <f t="shared" si="17"/>
        <v>200180500</v>
      </c>
      <c r="B676" s="230">
        <v>200</v>
      </c>
      <c r="C676" s="193">
        <v>180</v>
      </c>
      <c r="D676" s="193">
        <v>500</v>
      </c>
      <c r="E676" s="399">
        <v>1</v>
      </c>
      <c r="F676" s="399">
        <v>2</v>
      </c>
      <c r="G676" s="399">
        <v>6</v>
      </c>
      <c r="H676" s="399">
        <v>8</v>
      </c>
      <c r="I676" s="399">
        <v>11</v>
      </c>
      <c r="J676" s="399">
        <v>13</v>
      </c>
      <c r="K676" s="399">
        <v>7</v>
      </c>
      <c r="L676" s="399">
        <v>5</v>
      </c>
      <c r="M676" s="232"/>
      <c r="N676" s="233"/>
      <c r="O676" s="233"/>
    </row>
    <row r="677" spans="1:15" s="234" customFormat="1">
      <c r="A677" s="404" t="str">
        <f t="shared" si="17"/>
        <v>200190500</v>
      </c>
      <c r="B677" s="230">
        <v>200</v>
      </c>
      <c r="C677" s="193">
        <v>190</v>
      </c>
      <c r="D677" s="193">
        <v>500</v>
      </c>
      <c r="E677" s="399">
        <v>1</v>
      </c>
      <c r="F677" s="399">
        <v>2</v>
      </c>
      <c r="G677" s="399">
        <v>6</v>
      </c>
      <c r="H677" s="399">
        <v>8</v>
      </c>
      <c r="I677" s="399">
        <v>10</v>
      </c>
      <c r="J677" s="399">
        <v>12</v>
      </c>
      <c r="K677" s="399">
        <v>7</v>
      </c>
      <c r="L677" s="399">
        <v>5</v>
      </c>
      <c r="M677" s="232"/>
      <c r="N677" s="233"/>
      <c r="O677" s="233"/>
    </row>
    <row r="678" spans="1:15" s="234" customFormat="1">
      <c r="A678" s="404" t="str">
        <f t="shared" si="17"/>
        <v>200200500</v>
      </c>
      <c r="B678" s="230">
        <v>200</v>
      </c>
      <c r="C678" s="193">
        <v>200</v>
      </c>
      <c r="D678" s="193">
        <v>500</v>
      </c>
      <c r="E678" s="399">
        <v>1</v>
      </c>
      <c r="F678" s="399">
        <v>1</v>
      </c>
      <c r="G678" s="399">
        <v>6</v>
      </c>
      <c r="H678" s="399">
        <v>8</v>
      </c>
      <c r="I678" s="399">
        <v>9</v>
      </c>
      <c r="J678" s="399">
        <v>12</v>
      </c>
      <c r="K678" s="399">
        <v>7</v>
      </c>
      <c r="L678" s="399">
        <v>4</v>
      </c>
      <c r="M678" s="232"/>
      <c r="N678" s="233"/>
      <c r="O678" s="233"/>
    </row>
    <row r="679" spans="1:15" s="234" customFormat="1">
      <c r="A679" s="404" t="str">
        <f t="shared" si="17"/>
        <v>200210500</v>
      </c>
      <c r="B679" s="230">
        <v>200</v>
      </c>
      <c r="C679" s="193">
        <v>210</v>
      </c>
      <c r="D679" s="193">
        <v>500</v>
      </c>
      <c r="E679" s="193"/>
      <c r="F679" s="193"/>
      <c r="G679" s="193"/>
      <c r="H679" s="193"/>
      <c r="I679" s="193"/>
      <c r="J679" s="193"/>
      <c r="K679" s="193"/>
      <c r="L679" s="193"/>
      <c r="M679" s="232"/>
      <c r="N679" s="233"/>
      <c r="O679" s="233"/>
    </row>
    <row r="680" spans="1:15" s="234" customFormat="1">
      <c r="A680" s="404" t="str">
        <f t="shared" si="17"/>
        <v>200220500</v>
      </c>
      <c r="B680" s="230">
        <v>200</v>
      </c>
      <c r="C680" s="193">
        <v>220</v>
      </c>
      <c r="D680" s="193">
        <v>500</v>
      </c>
      <c r="E680" s="193"/>
      <c r="F680" s="193"/>
      <c r="G680" s="193"/>
      <c r="H680" s="193"/>
      <c r="I680" s="193"/>
      <c r="J680" s="193"/>
      <c r="K680" s="193"/>
      <c r="L680" s="193"/>
      <c r="M680" s="232"/>
      <c r="N680" s="233"/>
      <c r="O680" s="233"/>
    </row>
    <row r="681" spans="1:15" s="234" customFormat="1">
      <c r="A681" s="404" t="str">
        <f t="shared" si="17"/>
        <v>200230500</v>
      </c>
      <c r="B681" s="230">
        <v>200</v>
      </c>
      <c r="C681" s="193">
        <v>230</v>
      </c>
      <c r="D681" s="193">
        <v>500</v>
      </c>
      <c r="E681" s="193"/>
      <c r="F681" s="193"/>
      <c r="G681" s="193"/>
      <c r="H681" s="193"/>
      <c r="I681" s="193"/>
      <c r="J681" s="193"/>
      <c r="K681" s="193"/>
      <c r="L681" s="193"/>
      <c r="M681" s="232"/>
      <c r="N681" s="233"/>
      <c r="O681" s="233"/>
    </row>
    <row r="682" spans="1:15" s="234" customFormat="1">
      <c r="A682" s="404" t="str">
        <f t="shared" si="17"/>
        <v>200240500</v>
      </c>
      <c r="B682" s="230">
        <v>200</v>
      </c>
      <c r="C682" s="193">
        <v>240</v>
      </c>
      <c r="D682" s="193">
        <v>500</v>
      </c>
      <c r="E682" s="193"/>
      <c r="F682" s="193"/>
      <c r="G682" s="193"/>
      <c r="H682" s="193"/>
      <c r="I682" s="193"/>
      <c r="J682" s="193"/>
      <c r="K682" s="193"/>
      <c r="L682" s="193"/>
      <c r="M682" s="232"/>
      <c r="N682" s="233"/>
      <c r="O682" s="233"/>
    </row>
    <row r="683" spans="1:15" s="234" customFormat="1">
      <c r="A683" s="404" t="str">
        <f t="shared" si="17"/>
        <v>200250500</v>
      </c>
      <c r="B683" s="230">
        <v>200</v>
      </c>
      <c r="C683" s="193">
        <v>250</v>
      </c>
      <c r="D683" s="193">
        <v>500</v>
      </c>
      <c r="E683" s="193"/>
      <c r="F683" s="193"/>
      <c r="G683" s="193"/>
      <c r="H683" s="193"/>
      <c r="I683" s="193"/>
      <c r="J683" s="193"/>
      <c r="K683" s="193"/>
      <c r="L683" s="193"/>
      <c r="M683" s="232"/>
      <c r="N683" s="233"/>
      <c r="O683" s="233"/>
    </row>
    <row r="684" spans="1:15" s="234" customFormat="1">
      <c r="A684" s="404" t="str">
        <f t="shared" si="17"/>
        <v>200260500</v>
      </c>
      <c r="B684" s="230">
        <v>200</v>
      </c>
      <c r="C684" s="193">
        <v>260</v>
      </c>
      <c r="D684" s="193">
        <v>500</v>
      </c>
      <c r="E684" s="193"/>
      <c r="F684" s="193"/>
      <c r="G684" s="193"/>
      <c r="H684" s="193"/>
      <c r="I684" s="193"/>
      <c r="J684" s="193"/>
      <c r="K684" s="193"/>
      <c r="L684" s="193"/>
      <c r="M684" s="232"/>
      <c r="N684" s="233"/>
      <c r="O684" s="233"/>
    </row>
    <row r="685" spans="1:15" s="234" customFormat="1">
      <c r="A685" s="404" t="str">
        <f t="shared" si="17"/>
        <v>200270500</v>
      </c>
      <c r="B685" s="230">
        <v>200</v>
      </c>
      <c r="C685" s="193">
        <v>270</v>
      </c>
      <c r="D685" s="193">
        <v>500</v>
      </c>
      <c r="E685" s="193"/>
      <c r="F685" s="193"/>
      <c r="G685" s="193"/>
      <c r="H685" s="193"/>
      <c r="I685" s="193"/>
      <c r="J685" s="193"/>
      <c r="K685" s="193"/>
      <c r="L685" s="193"/>
      <c r="M685" s="232"/>
      <c r="N685" s="233"/>
      <c r="O685" s="233"/>
    </row>
    <row r="686" spans="1:15" s="234" customFormat="1">
      <c r="A686" s="404" t="str">
        <f t="shared" si="17"/>
        <v>200280500</v>
      </c>
      <c r="B686" s="230">
        <v>200</v>
      </c>
      <c r="C686" s="193">
        <v>280</v>
      </c>
      <c r="D686" s="193">
        <v>500</v>
      </c>
      <c r="E686" s="193"/>
      <c r="F686" s="193"/>
      <c r="G686" s="193"/>
      <c r="H686" s="193"/>
      <c r="I686" s="193"/>
      <c r="J686" s="193"/>
      <c r="K686" s="193"/>
      <c r="L686" s="193"/>
      <c r="M686" s="232"/>
      <c r="N686" s="233"/>
      <c r="O686" s="233"/>
    </row>
    <row r="687" spans="1:15" s="234" customFormat="1">
      <c r="A687" s="404" t="str">
        <f t="shared" si="17"/>
        <v>200290500</v>
      </c>
      <c r="B687" s="230">
        <v>200</v>
      </c>
      <c r="C687" s="193">
        <v>290</v>
      </c>
      <c r="D687" s="193">
        <v>500</v>
      </c>
      <c r="E687" s="193"/>
      <c r="F687" s="193"/>
      <c r="G687" s="193"/>
      <c r="H687" s="193"/>
      <c r="I687" s="193"/>
      <c r="J687" s="193"/>
      <c r="K687" s="193"/>
      <c r="L687" s="193"/>
      <c r="M687" s="232"/>
      <c r="N687" s="233"/>
      <c r="O687" s="233"/>
    </row>
    <row r="688" spans="1:15" s="234" customFormat="1">
      <c r="A688" s="404" t="str">
        <f t="shared" si="17"/>
        <v>200300500</v>
      </c>
      <c r="B688" s="230">
        <v>200</v>
      </c>
      <c r="C688" s="193">
        <v>300</v>
      </c>
      <c r="D688" s="193">
        <v>500</v>
      </c>
      <c r="E688" s="193"/>
      <c r="F688" s="193"/>
      <c r="G688" s="193"/>
      <c r="H688" s="193"/>
      <c r="I688" s="193"/>
      <c r="J688" s="193"/>
      <c r="K688" s="193"/>
      <c r="L688" s="193"/>
      <c r="M688" s="232"/>
      <c r="N688" s="233"/>
      <c r="O688" s="233"/>
    </row>
    <row r="689" spans="1:15" s="234" customFormat="1">
      <c r="A689" s="404" t="str">
        <f t="shared" ref="A689:A752" si="18">B689&amp;C689&amp;D689</f>
        <v>200310500</v>
      </c>
      <c r="B689" s="230">
        <v>200</v>
      </c>
      <c r="C689" s="193">
        <v>310</v>
      </c>
      <c r="D689" s="193">
        <v>500</v>
      </c>
      <c r="E689" s="193"/>
      <c r="F689" s="193"/>
      <c r="G689" s="193"/>
      <c r="H689" s="193"/>
      <c r="I689" s="193"/>
      <c r="J689" s="193"/>
      <c r="K689" s="193"/>
      <c r="L689" s="193"/>
      <c r="M689" s="232"/>
      <c r="N689" s="233"/>
      <c r="O689" s="233"/>
    </row>
    <row r="690" spans="1:15" s="234" customFormat="1">
      <c r="A690" s="404" t="str">
        <f t="shared" si="18"/>
        <v>200320500</v>
      </c>
      <c r="B690" s="230">
        <v>200</v>
      </c>
      <c r="C690" s="193">
        <v>320</v>
      </c>
      <c r="D690" s="193">
        <v>500</v>
      </c>
      <c r="E690" s="193"/>
      <c r="F690" s="193"/>
      <c r="G690" s="193"/>
      <c r="H690" s="193"/>
      <c r="I690" s="193"/>
      <c r="J690" s="193"/>
      <c r="K690" s="193"/>
      <c r="L690" s="193"/>
      <c r="M690" s="232"/>
      <c r="N690" s="233"/>
      <c r="O690" s="233"/>
    </row>
    <row r="691" spans="1:15" s="234" customFormat="1">
      <c r="A691" s="404" t="str">
        <f t="shared" si="18"/>
        <v>200330500</v>
      </c>
      <c r="B691" s="230">
        <v>200</v>
      </c>
      <c r="C691" s="193">
        <v>330</v>
      </c>
      <c r="D691" s="193">
        <v>500</v>
      </c>
      <c r="E691" s="193"/>
      <c r="F691" s="193"/>
      <c r="G691" s="193"/>
      <c r="H691" s="193"/>
      <c r="I691" s="193"/>
      <c r="J691" s="193"/>
      <c r="K691" s="193"/>
      <c r="L691" s="193"/>
      <c r="M691" s="232"/>
      <c r="N691" s="233"/>
      <c r="O691" s="233"/>
    </row>
    <row r="692" spans="1:15" s="234" customFormat="1">
      <c r="A692" s="404" t="str">
        <f t="shared" si="18"/>
        <v>200340500</v>
      </c>
      <c r="B692" s="230">
        <v>200</v>
      </c>
      <c r="C692" s="193">
        <v>340</v>
      </c>
      <c r="D692" s="193">
        <v>500</v>
      </c>
      <c r="E692" s="193"/>
      <c r="F692" s="193"/>
      <c r="G692" s="193"/>
      <c r="H692" s="193"/>
      <c r="I692" s="193"/>
      <c r="J692" s="193"/>
      <c r="K692" s="193"/>
      <c r="L692" s="193"/>
      <c r="M692" s="232"/>
      <c r="N692" s="233"/>
      <c r="O692" s="233"/>
    </row>
    <row r="693" spans="1:15" s="234" customFormat="1">
      <c r="A693" s="404" t="str">
        <f t="shared" si="18"/>
        <v>200350500</v>
      </c>
      <c r="B693" s="230">
        <v>200</v>
      </c>
      <c r="C693" s="193">
        <v>350</v>
      </c>
      <c r="D693" s="193">
        <v>500</v>
      </c>
      <c r="E693" s="193"/>
      <c r="F693" s="193"/>
      <c r="G693" s="193"/>
      <c r="H693" s="193"/>
      <c r="I693" s="193"/>
      <c r="J693" s="193"/>
      <c r="K693" s="193"/>
      <c r="L693" s="193"/>
      <c r="M693" s="232"/>
      <c r="N693" s="233"/>
      <c r="O693" s="233"/>
    </row>
    <row r="694" spans="1:15" s="234" customFormat="1">
      <c r="A694" s="404" t="str">
        <f t="shared" si="18"/>
        <v>20020750</v>
      </c>
      <c r="B694" s="230">
        <v>200</v>
      </c>
      <c r="C694" s="193">
        <v>20</v>
      </c>
      <c r="D694" s="193">
        <v>750</v>
      </c>
      <c r="E694" s="277">
        <v>6</v>
      </c>
      <c r="F694" s="277">
        <v>24</v>
      </c>
      <c r="G694" s="277">
        <v>41</v>
      </c>
      <c r="H694" s="277">
        <v>50</v>
      </c>
      <c r="I694" s="277">
        <v>50</v>
      </c>
      <c r="J694" s="277">
        <v>50</v>
      </c>
      <c r="K694" s="277">
        <v>50</v>
      </c>
      <c r="L694" s="277">
        <v>50</v>
      </c>
      <c r="M694" s="232"/>
      <c r="N694" s="233"/>
      <c r="O694" s="233"/>
    </row>
    <row r="695" spans="1:15" s="234" customFormat="1">
      <c r="A695" s="404" t="str">
        <f t="shared" si="18"/>
        <v>20030750</v>
      </c>
      <c r="B695" s="230">
        <v>200</v>
      </c>
      <c r="C695" s="193">
        <v>30</v>
      </c>
      <c r="D695" s="193">
        <v>750</v>
      </c>
      <c r="E695" s="277">
        <v>4</v>
      </c>
      <c r="F695" s="277">
        <v>16</v>
      </c>
      <c r="G695" s="277">
        <v>41</v>
      </c>
      <c r="H695" s="277">
        <v>50</v>
      </c>
      <c r="I695" s="277">
        <v>50</v>
      </c>
      <c r="J695" s="277">
        <v>50</v>
      </c>
      <c r="K695" s="277">
        <v>50</v>
      </c>
      <c r="L695" s="277">
        <v>41</v>
      </c>
      <c r="M695" s="232"/>
      <c r="N695" s="233"/>
      <c r="O695" s="233"/>
    </row>
    <row r="696" spans="1:15" s="234" customFormat="1">
      <c r="A696" s="404" t="str">
        <f t="shared" si="18"/>
        <v>20040750</v>
      </c>
      <c r="B696" s="230">
        <v>200</v>
      </c>
      <c r="C696" s="193">
        <v>40</v>
      </c>
      <c r="D696" s="193">
        <v>750</v>
      </c>
      <c r="E696" s="277">
        <v>3</v>
      </c>
      <c r="F696" s="277">
        <v>12</v>
      </c>
      <c r="G696" s="277">
        <v>40</v>
      </c>
      <c r="H696" s="277">
        <v>48</v>
      </c>
      <c r="I696" s="277">
        <v>50</v>
      </c>
      <c r="J696" s="277">
        <v>50</v>
      </c>
      <c r="K696" s="277">
        <v>49</v>
      </c>
      <c r="L696" s="277">
        <v>31</v>
      </c>
      <c r="M696" s="232"/>
      <c r="N696" s="233"/>
      <c r="O696" s="233"/>
    </row>
    <row r="697" spans="1:15" s="234" customFormat="1">
      <c r="A697" s="404" t="str">
        <f t="shared" si="18"/>
        <v>20050750</v>
      </c>
      <c r="B697" s="230">
        <v>200</v>
      </c>
      <c r="C697" s="193">
        <v>50</v>
      </c>
      <c r="D697" s="193">
        <v>750</v>
      </c>
      <c r="E697" s="277">
        <v>2</v>
      </c>
      <c r="F697" s="277">
        <v>10</v>
      </c>
      <c r="G697" s="277">
        <v>36</v>
      </c>
      <c r="H697" s="277">
        <v>41</v>
      </c>
      <c r="I697" s="277">
        <v>50</v>
      </c>
      <c r="J697" s="277">
        <v>50</v>
      </c>
      <c r="K697" s="277">
        <v>40</v>
      </c>
      <c r="L697" s="277">
        <v>25</v>
      </c>
      <c r="M697" s="232"/>
      <c r="N697" s="233"/>
      <c r="O697" s="233"/>
    </row>
    <row r="698" spans="1:15" s="234" customFormat="1">
      <c r="A698" s="404" t="str">
        <f t="shared" si="18"/>
        <v>20060750</v>
      </c>
      <c r="B698" s="230">
        <v>200</v>
      </c>
      <c r="C698" s="193">
        <v>60</v>
      </c>
      <c r="D698" s="193">
        <v>750</v>
      </c>
      <c r="E698" s="277">
        <v>2</v>
      </c>
      <c r="F698" s="277">
        <v>8</v>
      </c>
      <c r="G698" s="277">
        <v>31</v>
      </c>
      <c r="H698" s="277">
        <v>35</v>
      </c>
      <c r="I698" s="277">
        <v>47</v>
      </c>
      <c r="J698" s="277">
        <v>50</v>
      </c>
      <c r="K698" s="277">
        <v>33</v>
      </c>
      <c r="L698" s="277">
        <v>21</v>
      </c>
      <c r="M698" s="232"/>
      <c r="N698" s="233"/>
      <c r="O698" s="233"/>
    </row>
    <row r="699" spans="1:15" s="234" customFormat="1">
      <c r="A699" s="404" t="str">
        <f t="shared" si="18"/>
        <v>20070750</v>
      </c>
      <c r="B699" s="230">
        <v>200</v>
      </c>
      <c r="C699" s="193">
        <v>70</v>
      </c>
      <c r="D699" s="193">
        <v>750</v>
      </c>
      <c r="E699" s="277">
        <v>2</v>
      </c>
      <c r="F699" s="277">
        <v>7</v>
      </c>
      <c r="G699" s="277">
        <v>26</v>
      </c>
      <c r="H699" s="277">
        <v>30</v>
      </c>
      <c r="I699" s="277">
        <v>41</v>
      </c>
      <c r="J699" s="277">
        <v>47</v>
      </c>
      <c r="K699" s="277">
        <v>28</v>
      </c>
      <c r="L699" s="277">
        <v>18</v>
      </c>
      <c r="M699" s="232"/>
      <c r="N699" s="233"/>
      <c r="O699" s="233"/>
    </row>
    <row r="700" spans="1:15" s="234" customFormat="1">
      <c r="A700" s="404" t="str">
        <f t="shared" si="18"/>
        <v>20080750</v>
      </c>
      <c r="B700" s="230">
        <v>200</v>
      </c>
      <c r="C700" s="193">
        <v>80</v>
      </c>
      <c r="D700" s="193">
        <v>750</v>
      </c>
      <c r="E700" s="277">
        <v>2</v>
      </c>
      <c r="F700" s="277">
        <v>6</v>
      </c>
      <c r="G700" s="277">
        <v>23</v>
      </c>
      <c r="H700" s="277">
        <v>26</v>
      </c>
      <c r="I700" s="277">
        <v>36</v>
      </c>
      <c r="J700" s="277">
        <v>42</v>
      </c>
      <c r="K700" s="277">
        <v>25</v>
      </c>
      <c r="L700" s="277">
        <v>16</v>
      </c>
      <c r="M700" s="232"/>
      <c r="N700" s="233"/>
      <c r="O700" s="233"/>
    </row>
    <row r="701" spans="1:15" s="234" customFormat="1">
      <c r="A701" s="404" t="str">
        <f t="shared" si="18"/>
        <v>20090750</v>
      </c>
      <c r="B701" s="230">
        <v>200</v>
      </c>
      <c r="C701" s="193">
        <v>90</v>
      </c>
      <c r="D701" s="193">
        <v>750</v>
      </c>
      <c r="E701" s="277">
        <v>1</v>
      </c>
      <c r="F701" s="277">
        <v>5</v>
      </c>
      <c r="G701" s="277">
        <v>21</v>
      </c>
      <c r="H701" s="277">
        <v>23</v>
      </c>
      <c r="I701" s="277">
        <v>32</v>
      </c>
      <c r="J701" s="277">
        <v>37</v>
      </c>
      <c r="K701" s="277">
        <v>22</v>
      </c>
      <c r="L701" s="277">
        <v>14</v>
      </c>
      <c r="M701" s="232"/>
      <c r="N701" s="233"/>
      <c r="O701" s="233"/>
    </row>
    <row r="702" spans="1:15" s="234" customFormat="1">
      <c r="A702" s="404" t="str">
        <f t="shared" si="18"/>
        <v>200100750</v>
      </c>
      <c r="B702" s="230">
        <v>200</v>
      </c>
      <c r="C702" s="193">
        <v>100</v>
      </c>
      <c r="D702" s="193">
        <v>750</v>
      </c>
      <c r="E702" s="277">
        <v>1</v>
      </c>
      <c r="F702" s="277">
        <v>5</v>
      </c>
      <c r="G702" s="277">
        <v>19</v>
      </c>
      <c r="H702" s="277">
        <v>21</v>
      </c>
      <c r="I702" s="277">
        <v>29</v>
      </c>
      <c r="J702" s="277">
        <v>33</v>
      </c>
      <c r="K702" s="277">
        <v>20</v>
      </c>
      <c r="L702" s="277">
        <v>12</v>
      </c>
      <c r="M702" s="232"/>
      <c r="N702" s="233"/>
      <c r="O702" s="233"/>
    </row>
    <row r="703" spans="1:15" s="234" customFormat="1">
      <c r="A703" s="404" t="str">
        <f t="shared" si="18"/>
        <v>200110750</v>
      </c>
      <c r="B703" s="230">
        <v>200</v>
      </c>
      <c r="C703" s="193">
        <v>110</v>
      </c>
      <c r="D703" s="193">
        <v>750</v>
      </c>
      <c r="E703" s="277">
        <v>1</v>
      </c>
      <c r="F703" s="277">
        <v>4</v>
      </c>
      <c r="G703" s="277">
        <v>17</v>
      </c>
      <c r="H703" s="277">
        <v>19</v>
      </c>
      <c r="I703" s="277">
        <v>26</v>
      </c>
      <c r="J703" s="277">
        <v>30</v>
      </c>
      <c r="K703" s="277">
        <v>18</v>
      </c>
      <c r="L703" s="277">
        <v>11</v>
      </c>
      <c r="M703" s="232"/>
      <c r="N703" s="233"/>
      <c r="O703" s="233"/>
    </row>
    <row r="704" spans="1:15" s="234" customFormat="1">
      <c r="A704" s="404" t="str">
        <f t="shared" si="18"/>
        <v>200120750</v>
      </c>
      <c r="B704" s="230">
        <v>200</v>
      </c>
      <c r="C704" s="193">
        <v>120</v>
      </c>
      <c r="D704" s="193">
        <v>750</v>
      </c>
      <c r="E704" s="277">
        <v>1</v>
      </c>
      <c r="F704" s="277">
        <v>4</v>
      </c>
      <c r="G704" s="277">
        <v>15</v>
      </c>
      <c r="H704" s="277">
        <v>17</v>
      </c>
      <c r="I704" s="277">
        <v>24</v>
      </c>
      <c r="J704" s="277">
        <v>28</v>
      </c>
      <c r="K704" s="277">
        <v>17</v>
      </c>
      <c r="L704" s="277">
        <v>10</v>
      </c>
      <c r="M704" s="232"/>
      <c r="N704" s="233"/>
      <c r="O704" s="233"/>
    </row>
    <row r="705" spans="1:15" s="234" customFormat="1">
      <c r="A705" s="404" t="str">
        <f t="shared" si="18"/>
        <v>200130750</v>
      </c>
      <c r="B705" s="230">
        <v>200</v>
      </c>
      <c r="C705" s="193">
        <v>130</v>
      </c>
      <c r="D705" s="193">
        <v>750</v>
      </c>
      <c r="E705" s="277">
        <v>1</v>
      </c>
      <c r="F705" s="277">
        <v>4</v>
      </c>
      <c r="G705" s="277">
        <v>14</v>
      </c>
      <c r="H705" s="277">
        <v>16</v>
      </c>
      <c r="I705" s="277">
        <v>22</v>
      </c>
      <c r="J705" s="277">
        <v>26</v>
      </c>
      <c r="K705" s="277">
        <v>15</v>
      </c>
      <c r="L705" s="277">
        <v>10</v>
      </c>
      <c r="M705" s="232"/>
      <c r="N705" s="233"/>
      <c r="O705" s="233"/>
    </row>
    <row r="706" spans="1:15" s="234" customFormat="1">
      <c r="A706" s="404" t="str">
        <f t="shared" si="18"/>
        <v>200140750</v>
      </c>
      <c r="B706" s="230">
        <v>200</v>
      </c>
      <c r="C706" s="193">
        <v>140</v>
      </c>
      <c r="D706" s="193">
        <v>750</v>
      </c>
      <c r="E706" s="277">
        <v>1</v>
      </c>
      <c r="F706" s="277">
        <v>4</v>
      </c>
      <c r="G706" s="277">
        <v>13</v>
      </c>
      <c r="H706" s="277">
        <v>15</v>
      </c>
      <c r="I706" s="277">
        <v>21</v>
      </c>
      <c r="J706" s="277">
        <v>24</v>
      </c>
      <c r="K706" s="277">
        <v>14</v>
      </c>
      <c r="L706" s="277">
        <v>9</v>
      </c>
      <c r="M706" s="232"/>
      <c r="N706" s="233"/>
      <c r="O706" s="233"/>
    </row>
    <row r="707" spans="1:15" s="234" customFormat="1">
      <c r="A707" s="404" t="str">
        <f t="shared" si="18"/>
        <v>200150750</v>
      </c>
      <c r="B707" s="230">
        <v>200</v>
      </c>
      <c r="C707" s="193">
        <v>150</v>
      </c>
      <c r="D707" s="193">
        <v>750</v>
      </c>
      <c r="E707" s="277">
        <v>1</v>
      </c>
      <c r="F707" s="277">
        <v>4</v>
      </c>
      <c r="G707" s="277">
        <v>13</v>
      </c>
      <c r="H707" s="277">
        <v>14</v>
      </c>
      <c r="I707" s="277">
        <v>20</v>
      </c>
      <c r="J707" s="277">
        <v>23</v>
      </c>
      <c r="K707" s="277">
        <v>13</v>
      </c>
      <c r="L707" s="277">
        <v>9</v>
      </c>
      <c r="M707" s="232"/>
      <c r="N707" s="233"/>
      <c r="O707" s="233"/>
    </row>
    <row r="708" spans="1:15" s="234" customFormat="1">
      <c r="A708" s="404" t="str">
        <f t="shared" si="18"/>
        <v>200160750</v>
      </c>
      <c r="B708" s="230">
        <v>200</v>
      </c>
      <c r="C708" s="193">
        <v>160</v>
      </c>
      <c r="D708" s="193">
        <v>750</v>
      </c>
      <c r="E708" s="277">
        <v>1</v>
      </c>
      <c r="F708" s="277">
        <v>3</v>
      </c>
      <c r="G708" s="277">
        <v>12</v>
      </c>
      <c r="H708" s="277">
        <v>13</v>
      </c>
      <c r="I708" s="277">
        <v>18</v>
      </c>
      <c r="J708" s="277">
        <v>21</v>
      </c>
      <c r="K708" s="277">
        <v>12</v>
      </c>
      <c r="L708" s="277">
        <v>8</v>
      </c>
      <c r="M708" s="232"/>
      <c r="N708" s="233"/>
      <c r="O708" s="233"/>
    </row>
    <row r="709" spans="1:15" s="234" customFormat="1">
      <c r="A709" s="404" t="str">
        <f t="shared" si="18"/>
        <v>200170750</v>
      </c>
      <c r="B709" s="230">
        <v>200</v>
      </c>
      <c r="C709" s="193">
        <v>170</v>
      </c>
      <c r="D709" s="193">
        <v>750</v>
      </c>
      <c r="E709" s="277">
        <v>1</v>
      </c>
      <c r="F709" s="277">
        <v>3</v>
      </c>
      <c r="G709" s="277">
        <v>11</v>
      </c>
      <c r="H709" s="277">
        <v>13</v>
      </c>
      <c r="I709" s="277">
        <v>17</v>
      </c>
      <c r="J709" s="277">
        <v>20</v>
      </c>
      <c r="K709" s="277">
        <v>12</v>
      </c>
      <c r="L709" s="277">
        <v>8</v>
      </c>
      <c r="M709" s="232"/>
      <c r="N709" s="233"/>
      <c r="O709" s="233"/>
    </row>
    <row r="710" spans="1:15" s="234" customFormat="1">
      <c r="A710" s="404" t="str">
        <f t="shared" si="18"/>
        <v>200180750</v>
      </c>
      <c r="B710" s="230">
        <v>200</v>
      </c>
      <c r="C710" s="193">
        <v>180</v>
      </c>
      <c r="D710" s="193">
        <v>750</v>
      </c>
      <c r="E710" s="277">
        <v>1</v>
      </c>
      <c r="F710" s="277">
        <v>3</v>
      </c>
      <c r="G710" s="277">
        <v>10</v>
      </c>
      <c r="H710" s="277">
        <v>12</v>
      </c>
      <c r="I710" s="277">
        <v>16</v>
      </c>
      <c r="J710" s="277">
        <v>19</v>
      </c>
      <c r="K710" s="277">
        <v>11</v>
      </c>
      <c r="L710" s="277">
        <v>7</v>
      </c>
      <c r="M710" s="232"/>
      <c r="N710" s="233"/>
      <c r="O710" s="233"/>
    </row>
    <row r="711" spans="1:15" s="234" customFormat="1">
      <c r="A711" s="404" t="str">
        <f t="shared" si="18"/>
        <v>200190750</v>
      </c>
      <c r="B711" s="230">
        <v>200</v>
      </c>
      <c r="C711" s="193">
        <v>190</v>
      </c>
      <c r="D711" s="193">
        <v>750</v>
      </c>
      <c r="E711" s="277">
        <v>1</v>
      </c>
      <c r="F711" s="277">
        <v>3</v>
      </c>
      <c r="G711" s="277">
        <v>10</v>
      </c>
      <c r="H711" s="277">
        <v>12</v>
      </c>
      <c r="I711" s="277">
        <v>15</v>
      </c>
      <c r="J711" s="277">
        <v>18</v>
      </c>
      <c r="K711" s="277">
        <v>11</v>
      </c>
      <c r="L711" s="277">
        <v>7</v>
      </c>
      <c r="M711" s="232"/>
      <c r="N711" s="233"/>
      <c r="O711" s="233"/>
    </row>
    <row r="712" spans="1:15" s="234" customFormat="1">
      <c r="A712" s="404" t="str">
        <f t="shared" si="18"/>
        <v>200200750</v>
      </c>
      <c r="B712" s="230">
        <v>200</v>
      </c>
      <c r="C712" s="193">
        <v>200</v>
      </c>
      <c r="D712" s="193">
        <v>750</v>
      </c>
      <c r="E712" s="277">
        <v>1</v>
      </c>
      <c r="F712" s="277">
        <v>2</v>
      </c>
      <c r="G712" s="277">
        <v>9</v>
      </c>
      <c r="H712" s="277">
        <v>11</v>
      </c>
      <c r="I712" s="277">
        <v>14</v>
      </c>
      <c r="J712" s="277">
        <v>17</v>
      </c>
      <c r="K712" s="277">
        <v>10</v>
      </c>
      <c r="L712" s="277">
        <v>6</v>
      </c>
      <c r="M712" s="232"/>
      <c r="N712" s="233"/>
      <c r="O712" s="233"/>
    </row>
    <row r="713" spans="1:15" s="234" customFormat="1">
      <c r="A713" s="404" t="str">
        <f t="shared" si="18"/>
        <v>200210750</v>
      </c>
      <c r="B713" s="230">
        <v>200</v>
      </c>
      <c r="C713" s="193">
        <v>210</v>
      </c>
      <c r="D713" s="193">
        <v>750</v>
      </c>
      <c r="E713" s="243"/>
      <c r="F713" s="243"/>
      <c r="G713" s="243"/>
      <c r="H713" s="243"/>
      <c r="I713" s="243"/>
      <c r="J713" s="243"/>
      <c r="K713" s="243"/>
      <c r="L713" s="243"/>
      <c r="M713" s="232"/>
      <c r="N713" s="233"/>
      <c r="O713" s="233"/>
    </row>
    <row r="714" spans="1:15" s="234" customFormat="1">
      <c r="A714" s="404" t="str">
        <f t="shared" si="18"/>
        <v>200220750</v>
      </c>
      <c r="B714" s="230">
        <v>200</v>
      </c>
      <c r="C714" s="193">
        <v>220</v>
      </c>
      <c r="D714" s="193">
        <v>750</v>
      </c>
      <c r="E714" s="243"/>
      <c r="F714" s="243"/>
      <c r="G714" s="243"/>
      <c r="H714" s="243"/>
      <c r="I714" s="243"/>
      <c r="J714" s="243"/>
      <c r="K714" s="243"/>
      <c r="L714" s="243"/>
      <c r="M714" s="232"/>
      <c r="N714" s="233"/>
      <c r="O714" s="233"/>
    </row>
    <row r="715" spans="1:15" s="234" customFormat="1">
      <c r="A715" s="404" t="str">
        <f t="shared" si="18"/>
        <v>200230750</v>
      </c>
      <c r="B715" s="230">
        <v>200</v>
      </c>
      <c r="C715" s="193">
        <v>230</v>
      </c>
      <c r="D715" s="193">
        <v>750</v>
      </c>
      <c r="E715" s="243"/>
      <c r="F715" s="243"/>
      <c r="G715" s="243"/>
      <c r="H715" s="243"/>
      <c r="I715" s="243"/>
      <c r="J715" s="243"/>
      <c r="K715" s="243"/>
      <c r="L715" s="243"/>
      <c r="M715" s="232"/>
      <c r="N715" s="233"/>
      <c r="O715" s="233"/>
    </row>
    <row r="716" spans="1:15" s="234" customFormat="1">
      <c r="A716" s="404" t="str">
        <f t="shared" si="18"/>
        <v>200240750</v>
      </c>
      <c r="B716" s="230">
        <v>200</v>
      </c>
      <c r="C716" s="193">
        <v>240</v>
      </c>
      <c r="D716" s="193">
        <v>750</v>
      </c>
      <c r="E716" s="243"/>
      <c r="F716" s="243"/>
      <c r="G716" s="243"/>
      <c r="H716" s="243"/>
      <c r="I716" s="243"/>
      <c r="J716" s="243"/>
      <c r="K716" s="243"/>
      <c r="L716" s="243"/>
      <c r="M716" s="232"/>
      <c r="N716" s="233"/>
      <c r="O716" s="233"/>
    </row>
    <row r="717" spans="1:15" s="234" customFormat="1">
      <c r="A717" s="404" t="str">
        <f t="shared" si="18"/>
        <v>200250750</v>
      </c>
      <c r="B717" s="230">
        <v>200</v>
      </c>
      <c r="C717" s="193">
        <v>250</v>
      </c>
      <c r="D717" s="193">
        <v>750</v>
      </c>
      <c r="E717" s="243"/>
      <c r="F717" s="243"/>
      <c r="G717" s="243"/>
      <c r="H717" s="243"/>
      <c r="I717" s="243"/>
      <c r="J717" s="243"/>
      <c r="K717" s="243"/>
      <c r="L717" s="243"/>
      <c r="M717" s="232"/>
      <c r="N717" s="233"/>
      <c r="O717" s="233"/>
    </row>
    <row r="718" spans="1:15" s="234" customFormat="1">
      <c r="A718" s="404" t="str">
        <f t="shared" si="18"/>
        <v>200260750</v>
      </c>
      <c r="B718" s="230">
        <v>200</v>
      </c>
      <c r="C718" s="193">
        <v>260</v>
      </c>
      <c r="D718" s="193">
        <v>750</v>
      </c>
      <c r="E718" s="243"/>
      <c r="F718" s="243"/>
      <c r="G718" s="243"/>
      <c r="H718" s="243"/>
      <c r="I718" s="243"/>
      <c r="J718" s="243"/>
      <c r="K718" s="243"/>
      <c r="L718" s="243"/>
      <c r="M718" s="232"/>
      <c r="N718" s="233"/>
      <c r="O718" s="233"/>
    </row>
    <row r="719" spans="1:15" s="234" customFormat="1">
      <c r="A719" s="404" t="str">
        <f t="shared" si="18"/>
        <v>200270750</v>
      </c>
      <c r="B719" s="230">
        <v>200</v>
      </c>
      <c r="C719" s="193">
        <v>270</v>
      </c>
      <c r="D719" s="193">
        <v>750</v>
      </c>
      <c r="E719" s="243"/>
      <c r="F719" s="243"/>
      <c r="G719" s="243"/>
      <c r="H719" s="243"/>
      <c r="I719" s="243"/>
      <c r="J719" s="243"/>
      <c r="K719" s="243"/>
      <c r="L719" s="243"/>
      <c r="M719" s="232"/>
      <c r="N719" s="233"/>
      <c r="O719" s="233"/>
    </row>
    <row r="720" spans="1:15" s="234" customFormat="1">
      <c r="A720" s="404" t="str">
        <f t="shared" si="18"/>
        <v>200280750</v>
      </c>
      <c r="B720" s="230">
        <v>200</v>
      </c>
      <c r="C720" s="193">
        <v>280</v>
      </c>
      <c r="D720" s="193">
        <v>750</v>
      </c>
      <c r="E720" s="243"/>
      <c r="F720" s="243"/>
      <c r="G720" s="243"/>
      <c r="H720" s="243"/>
      <c r="I720" s="243"/>
      <c r="J720" s="243"/>
      <c r="K720" s="243"/>
      <c r="L720" s="243"/>
      <c r="M720" s="232"/>
      <c r="N720" s="233"/>
      <c r="O720" s="233"/>
    </row>
    <row r="721" spans="1:15" s="234" customFormat="1">
      <c r="A721" s="404" t="str">
        <f t="shared" si="18"/>
        <v>200290750</v>
      </c>
      <c r="B721" s="230">
        <v>200</v>
      </c>
      <c r="C721" s="193">
        <v>290</v>
      </c>
      <c r="D721" s="193">
        <v>750</v>
      </c>
      <c r="E721" s="243"/>
      <c r="F721" s="243"/>
      <c r="G721" s="243"/>
      <c r="H721" s="243"/>
      <c r="I721" s="243"/>
      <c r="J721" s="243"/>
      <c r="K721" s="243"/>
      <c r="L721" s="243"/>
      <c r="M721" s="232"/>
      <c r="N721" s="233"/>
      <c r="O721" s="233"/>
    </row>
    <row r="722" spans="1:15" s="234" customFormat="1">
      <c r="A722" s="404" t="str">
        <f t="shared" si="18"/>
        <v>200300750</v>
      </c>
      <c r="B722" s="230">
        <v>200</v>
      </c>
      <c r="C722" s="193">
        <v>300</v>
      </c>
      <c r="D722" s="193">
        <v>750</v>
      </c>
      <c r="E722" s="243"/>
      <c r="F722" s="243"/>
      <c r="G722" s="243"/>
      <c r="H722" s="243"/>
      <c r="I722" s="243"/>
      <c r="J722" s="243"/>
      <c r="K722" s="243"/>
      <c r="L722" s="243"/>
      <c r="M722" s="232"/>
      <c r="N722" s="233"/>
      <c r="O722" s="233"/>
    </row>
    <row r="723" spans="1:15" s="234" customFormat="1">
      <c r="A723" s="404" t="str">
        <f t="shared" si="18"/>
        <v>200310750</v>
      </c>
      <c r="B723" s="230">
        <v>200</v>
      </c>
      <c r="C723" s="193">
        <v>310</v>
      </c>
      <c r="D723" s="193">
        <v>750</v>
      </c>
      <c r="E723" s="243"/>
      <c r="F723" s="243"/>
      <c r="G723" s="243"/>
      <c r="H723" s="243"/>
      <c r="I723" s="243"/>
      <c r="J723" s="243"/>
      <c r="K723" s="243"/>
      <c r="L723" s="243"/>
      <c r="M723" s="232"/>
      <c r="N723" s="233"/>
      <c r="O723" s="233"/>
    </row>
    <row r="724" spans="1:15" s="234" customFormat="1">
      <c r="A724" s="404" t="str">
        <f t="shared" si="18"/>
        <v>200320750</v>
      </c>
      <c r="B724" s="230">
        <v>200</v>
      </c>
      <c r="C724" s="193">
        <v>320</v>
      </c>
      <c r="D724" s="193">
        <v>750</v>
      </c>
      <c r="E724" s="243"/>
      <c r="F724" s="243"/>
      <c r="G724" s="243"/>
      <c r="H724" s="243"/>
      <c r="I724" s="243"/>
      <c r="J724" s="243"/>
      <c r="K724" s="243"/>
      <c r="L724" s="243"/>
      <c r="M724" s="232"/>
      <c r="N724" s="233"/>
      <c r="O724" s="233"/>
    </row>
    <row r="725" spans="1:15" s="234" customFormat="1">
      <c r="A725" s="404" t="str">
        <f t="shared" si="18"/>
        <v>200330750</v>
      </c>
      <c r="B725" s="230">
        <v>200</v>
      </c>
      <c r="C725" s="193">
        <v>330</v>
      </c>
      <c r="D725" s="193">
        <v>750</v>
      </c>
      <c r="E725" s="243"/>
      <c r="F725" s="243"/>
      <c r="G725" s="243"/>
      <c r="H725" s="243"/>
      <c r="I725" s="243"/>
      <c r="J725" s="243"/>
      <c r="K725" s="243"/>
      <c r="L725" s="243"/>
      <c r="M725" s="232"/>
      <c r="N725" s="233"/>
      <c r="O725" s="233"/>
    </row>
    <row r="726" spans="1:15" s="234" customFormat="1">
      <c r="A726" s="404" t="str">
        <f t="shared" si="18"/>
        <v>200340750</v>
      </c>
      <c r="B726" s="230">
        <v>200</v>
      </c>
      <c r="C726" s="193">
        <v>340</v>
      </c>
      <c r="D726" s="193">
        <v>750</v>
      </c>
      <c r="E726" s="243"/>
      <c r="F726" s="243"/>
      <c r="G726" s="243"/>
      <c r="H726" s="243"/>
      <c r="I726" s="243"/>
      <c r="J726" s="243"/>
      <c r="K726" s="243"/>
      <c r="L726" s="243"/>
      <c r="M726" s="232"/>
      <c r="N726" s="233"/>
      <c r="O726" s="233"/>
    </row>
    <row r="727" spans="1:15" s="234" customFormat="1">
      <c r="A727" s="404" t="str">
        <f t="shared" si="18"/>
        <v>200350750</v>
      </c>
      <c r="B727" s="230">
        <v>200</v>
      </c>
      <c r="C727" s="193">
        <v>350</v>
      </c>
      <c r="D727" s="193">
        <v>750</v>
      </c>
      <c r="E727" s="243"/>
      <c r="F727" s="243"/>
      <c r="G727" s="243"/>
      <c r="H727" s="243"/>
      <c r="I727" s="243"/>
      <c r="J727" s="243"/>
      <c r="K727" s="243"/>
      <c r="L727" s="243"/>
      <c r="M727" s="232"/>
      <c r="N727" s="233"/>
      <c r="O727" s="233"/>
    </row>
    <row r="728" spans="1:15" s="234" customFormat="1">
      <c r="A728" s="404" t="str">
        <f t="shared" si="18"/>
        <v>200201000</v>
      </c>
      <c r="B728" s="230">
        <v>200</v>
      </c>
      <c r="C728" s="193">
        <v>20</v>
      </c>
      <c r="D728" s="193">
        <v>1000</v>
      </c>
      <c r="E728" s="277">
        <v>8</v>
      </c>
      <c r="F728" s="277">
        <v>29</v>
      </c>
      <c r="G728" s="277">
        <v>41</v>
      </c>
      <c r="H728" s="277">
        <v>50</v>
      </c>
      <c r="I728" s="277">
        <v>50</v>
      </c>
      <c r="J728" s="277">
        <v>50</v>
      </c>
      <c r="K728" s="277">
        <v>50</v>
      </c>
      <c r="L728" s="277">
        <v>50</v>
      </c>
      <c r="M728" s="232"/>
      <c r="N728" s="233"/>
      <c r="O728" s="233"/>
    </row>
    <row r="729" spans="1:15" s="234" customFormat="1">
      <c r="A729" s="404" t="str">
        <f t="shared" si="18"/>
        <v>200301000</v>
      </c>
      <c r="B729" s="230">
        <v>200</v>
      </c>
      <c r="C729" s="193">
        <v>30</v>
      </c>
      <c r="D729" s="193">
        <v>1000</v>
      </c>
      <c r="E729" s="277">
        <v>5</v>
      </c>
      <c r="F729" s="277">
        <v>21</v>
      </c>
      <c r="G729" s="277">
        <v>41</v>
      </c>
      <c r="H729" s="277">
        <v>50</v>
      </c>
      <c r="I729" s="277">
        <v>50</v>
      </c>
      <c r="J729" s="277">
        <v>50</v>
      </c>
      <c r="K729" s="277">
        <v>50</v>
      </c>
      <c r="L729" s="277">
        <v>50</v>
      </c>
      <c r="M729" s="232"/>
      <c r="N729" s="233"/>
      <c r="O729" s="233"/>
    </row>
    <row r="730" spans="1:15" s="234" customFormat="1">
      <c r="A730" s="404" t="str">
        <f t="shared" si="18"/>
        <v>200401000</v>
      </c>
      <c r="B730" s="230">
        <v>200</v>
      </c>
      <c r="C730" s="193">
        <v>40</v>
      </c>
      <c r="D730" s="193">
        <v>1000</v>
      </c>
      <c r="E730" s="277">
        <v>4</v>
      </c>
      <c r="F730" s="277">
        <v>16</v>
      </c>
      <c r="G730" s="277">
        <v>41</v>
      </c>
      <c r="H730" s="277">
        <v>50</v>
      </c>
      <c r="I730" s="277">
        <v>50</v>
      </c>
      <c r="J730" s="277">
        <v>50</v>
      </c>
      <c r="K730" s="277">
        <v>50</v>
      </c>
      <c r="L730" s="277">
        <v>41</v>
      </c>
      <c r="M730" s="232"/>
      <c r="N730" s="233"/>
      <c r="O730" s="233"/>
    </row>
    <row r="731" spans="1:15" s="234" customFormat="1">
      <c r="A731" s="404" t="str">
        <f t="shared" si="18"/>
        <v>200501000</v>
      </c>
      <c r="B731" s="230">
        <v>200</v>
      </c>
      <c r="C731" s="193">
        <v>50</v>
      </c>
      <c r="D731" s="193">
        <v>1000</v>
      </c>
      <c r="E731" s="277">
        <v>3</v>
      </c>
      <c r="F731" s="277">
        <v>13</v>
      </c>
      <c r="G731" s="277">
        <v>40</v>
      </c>
      <c r="H731" s="277">
        <v>49</v>
      </c>
      <c r="I731" s="277">
        <v>50</v>
      </c>
      <c r="J731" s="277">
        <v>50</v>
      </c>
      <c r="K731" s="277">
        <v>50</v>
      </c>
      <c r="L731" s="277">
        <v>33</v>
      </c>
      <c r="M731" s="232"/>
      <c r="N731" s="233"/>
      <c r="O731" s="233"/>
    </row>
    <row r="732" spans="1:15" s="234" customFormat="1">
      <c r="A732" s="404" t="str">
        <f t="shared" si="18"/>
        <v>200601000</v>
      </c>
      <c r="B732" s="230">
        <v>200</v>
      </c>
      <c r="C732" s="193">
        <v>60</v>
      </c>
      <c r="D732" s="193">
        <v>1000</v>
      </c>
      <c r="E732" s="277">
        <v>3</v>
      </c>
      <c r="F732" s="277">
        <v>11</v>
      </c>
      <c r="G732" s="277">
        <v>38</v>
      </c>
      <c r="H732" s="277">
        <v>45</v>
      </c>
      <c r="I732" s="277">
        <v>50</v>
      </c>
      <c r="J732" s="277">
        <v>50</v>
      </c>
      <c r="K732" s="277">
        <v>44</v>
      </c>
      <c r="L732" s="277">
        <v>28</v>
      </c>
      <c r="M732" s="232"/>
      <c r="N732" s="233"/>
      <c r="O732" s="233"/>
    </row>
    <row r="733" spans="1:15" s="234" customFormat="1">
      <c r="A733" s="404" t="str">
        <f t="shared" si="18"/>
        <v>200701000</v>
      </c>
      <c r="B733" s="230">
        <v>200</v>
      </c>
      <c r="C733" s="193">
        <v>70</v>
      </c>
      <c r="D733" s="193">
        <v>1000</v>
      </c>
      <c r="E733" s="277">
        <v>2</v>
      </c>
      <c r="F733" s="277">
        <v>9</v>
      </c>
      <c r="G733" s="277">
        <v>34</v>
      </c>
      <c r="H733" s="277">
        <v>40</v>
      </c>
      <c r="I733" s="277">
        <v>50</v>
      </c>
      <c r="J733" s="277">
        <v>50</v>
      </c>
      <c r="K733" s="277">
        <v>38</v>
      </c>
      <c r="L733" s="277">
        <v>24</v>
      </c>
      <c r="M733" s="232"/>
      <c r="N733" s="233"/>
      <c r="O733" s="233"/>
    </row>
    <row r="734" spans="1:15" s="234" customFormat="1">
      <c r="A734" s="404" t="str">
        <f t="shared" si="18"/>
        <v>200801000</v>
      </c>
      <c r="B734" s="230">
        <v>200</v>
      </c>
      <c r="C734" s="193">
        <v>80</v>
      </c>
      <c r="D734" s="193">
        <v>1000</v>
      </c>
      <c r="E734" s="277">
        <v>2</v>
      </c>
      <c r="F734" s="277">
        <v>8</v>
      </c>
      <c r="G734" s="277">
        <v>31</v>
      </c>
      <c r="H734" s="277">
        <v>35</v>
      </c>
      <c r="I734" s="277">
        <v>47</v>
      </c>
      <c r="J734" s="277">
        <v>50</v>
      </c>
      <c r="K734" s="277">
        <v>33</v>
      </c>
      <c r="L734" s="277">
        <v>21</v>
      </c>
      <c r="M734" s="232"/>
      <c r="N734" s="233"/>
      <c r="O734" s="233"/>
    </row>
    <row r="735" spans="1:15" s="234" customFormat="1">
      <c r="A735" s="404" t="str">
        <f t="shared" si="18"/>
        <v>200901000</v>
      </c>
      <c r="B735" s="230">
        <v>200</v>
      </c>
      <c r="C735" s="193">
        <v>90</v>
      </c>
      <c r="D735" s="193">
        <v>1000</v>
      </c>
      <c r="E735" s="277">
        <v>2</v>
      </c>
      <c r="F735" s="277">
        <v>7</v>
      </c>
      <c r="G735" s="277">
        <v>27</v>
      </c>
      <c r="H735" s="277">
        <v>31</v>
      </c>
      <c r="I735" s="277">
        <v>42</v>
      </c>
      <c r="J735" s="277">
        <v>49</v>
      </c>
      <c r="K735" s="277">
        <v>29</v>
      </c>
      <c r="L735" s="277">
        <v>18</v>
      </c>
      <c r="M735" s="232"/>
      <c r="N735" s="233"/>
      <c r="O735" s="233"/>
    </row>
    <row r="736" spans="1:15" s="234" customFormat="1">
      <c r="A736" s="404" t="str">
        <f t="shared" si="18"/>
        <v>2001001000</v>
      </c>
      <c r="B736" s="230">
        <v>200</v>
      </c>
      <c r="C736" s="193">
        <v>100</v>
      </c>
      <c r="D736" s="193">
        <v>1000</v>
      </c>
      <c r="E736" s="277">
        <v>2</v>
      </c>
      <c r="F736" s="277">
        <v>7</v>
      </c>
      <c r="G736" s="277">
        <v>25</v>
      </c>
      <c r="H736" s="277">
        <v>28</v>
      </c>
      <c r="I736" s="277">
        <v>38</v>
      </c>
      <c r="J736" s="277">
        <v>44</v>
      </c>
      <c r="K736" s="277">
        <v>26</v>
      </c>
      <c r="L736" s="277">
        <v>17</v>
      </c>
      <c r="M736" s="232"/>
      <c r="N736" s="233"/>
      <c r="O736" s="233"/>
    </row>
    <row r="737" spans="1:15" s="234" customFormat="1">
      <c r="A737" s="404" t="str">
        <f t="shared" si="18"/>
        <v>2001101000</v>
      </c>
      <c r="B737" s="230">
        <v>200</v>
      </c>
      <c r="C737" s="193">
        <v>110</v>
      </c>
      <c r="D737" s="193">
        <v>1000</v>
      </c>
      <c r="E737" s="277">
        <v>1</v>
      </c>
      <c r="F737" s="277">
        <v>6</v>
      </c>
      <c r="G737" s="277">
        <v>22</v>
      </c>
      <c r="H737" s="277">
        <v>25</v>
      </c>
      <c r="I737" s="277">
        <v>35</v>
      </c>
      <c r="J737" s="277">
        <v>40</v>
      </c>
      <c r="K737" s="277">
        <v>24</v>
      </c>
      <c r="L737" s="277">
        <v>15</v>
      </c>
      <c r="M737" s="232"/>
      <c r="N737" s="233"/>
      <c r="O737" s="233"/>
    </row>
    <row r="738" spans="1:15" s="234" customFormat="1">
      <c r="A738" s="404" t="str">
        <f t="shared" si="18"/>
        <v>2001201000</v>
      </c>
      <c r="B738" s="230">
        <v>200</v>
      </c>
      <c r="C738" s="193">
        <v>120</v>
      </c>
      <c r="D738" s="193">
        <v>1000</v>
      </c>
      <c r="E738" s="277">
        <v>1</v>
      </c>
      <c r="F738" s="277">
        <v>5</v>
      </c>
      <c r="G738" s="277">
        <v>21</v>
      </c>
      <c r="H738" s="277">
        <v>23</v>
      </c>
      <c r="I738" s="277">
        <v>32</v>
      </c>
      <c r="J738" s="277">
        <v>37</v>
      </c>
      <c r="K738" s="277">
        <v>22</v>
      </c>
      <c r="L738" s="277">
        <v>14</v>
      </c>
      <c r="M738" s="232"/>
      <c r="N738" s="233"/>
      <c r="O738" s="233"/>
    </row>
    <row r="739" spans="1:15" s="234" customFormat="1">
      <c r="A739" s="404" t="str">
        <f t="shared" si="18"/>
        <v>2001301000</v>
      </c>
      <c r="B739" s="230">
        <v>200</v>
      </c>
      <c r="C739" s="193">
        <v>130</v>
      </c>
      <c r="D739" s="193">
        <v>1000</v>
      </c>
      <c r="E739" s="277">
        <v>1</v>
      </c>
      <c r="F739" s="277">
        <v>5</v>
      </c>
      <c r="G739" s="277">
        <v>19</v>
      </c>
      <c r="H739" s="277">
        <v>22</v>
      </c>
      <c r="I739" s="277">
        <v>29</v>
      </c>
      <c r="J739" s="277">
        <v>34</v>
      </c>
      <c r="K739" s="277">
        <v>20</v>
      </c>
      <c r="L739" s="277">
        <v>13</v>
      </c>
      <c r="M739" s="232"/>
      <c r="N739" s="233"/>
      <c r="O739" s="233"/>
    </row>
    <row r="740" spans="1:15" s="234" customFormat="1">
      <c r="A740" s="404" t="str">
        <f t="shared" si="18"/>
        <v>2001401000</v>
      </c>
      <c r="B740" s="230">
        <v>200</v>
      </c>
      <c r="C740" s="193">
        <v>140</v>
      </c>
      <c r="D740" s="193">
        <v>1000</v>
      </c>
      <c r="E740" s="277">
        <v>1</v>
      </c>
      <c r="F740" s="277">
        <v>5</v>
      </c>
      <c r="G740" s="277">
        <v>18</v>
      </c>
      <c r="H740" s="277">
        <v>20</v>
      </c>
      <c r="I740" s="277">
        <v>27</v>
      </c>
      <c r="J740" s="277">
        <v>32</v>
      </c>
      <c r="K740" s="277">
        <v>19</v>
      </c>
      <c r="L740" s="277">
        <v>12</v>
      </c>
      <c r="M740" s="232"/>
      <c r="N740" s="233"/>
      <c r="O740" s="233"/>
    </row>
    <row r="741" spans="1:15" s="234" customFormat="1">
      <c r="A741" s="404" t="str">
        <f t="shared" si="18"/>
        <v>2001501000</v>
      </c>
      <c r="B741" s="230">
        <v>200</v>
      </c>
      <c r="C741" s="193">
        <v>150</v>
      </c>
      <c r="D741" s="193">
        <v>1000</v>
      </c>
      <c r="E741" s="277">
        <v>1</v>
      </c>
      <c r="F741" s="277">
        <v>5</v>
      </c>
      <c r="G741" s="277">
        <v>17</v>
      </c>
      <c r="H741" s="277">
        <v>19</v>
      </c>
      <c r="I741" s="277">
        <v>26</v>
      </c>
      <c r="J741" s="277">
        <v>30</v>
      </c>
      <c r="K741" s="277">
        <v>18</v>
      </c>
      <c r="L741" s="277">
        <v>11</v>
      </c>
      <c r="M741" s="232"/>
      <c r="N741" s="233"/>
      <c r="O741" s="233"/>
    </row>
    <row r="742" spans="1:15" s="234" customFormat="1">
      <c r="A742" s="404" t="str">
        <f t="shared" si="18"/>
        <v>2001601000</v>
      </c>
      <c r="B742" s="230">
        <v>200</v>
      </c>
      <c r="C742" s="193">
        <v>160</v>
      </c>
      <c r="D742" s="193">
        <v>1000</v>
      </c>
      <c r="E742" s="277">
        <v>1</v>
      </c>
      <c r="F742" s="277">
        <v>4</v>
      </c>
      <c r="G742" s="277">
        <v>15</v>
      </c>
      <c r="H742" s="277">
        <v>17</v>
      </c>
      <c r="I742" s="277">
        <v>24</v>
      </c>
      <c r="J742" s="277">
        <v>28</v>
      </c>
      <c r="K742" s="277">
        <v>17</v>
      </c>
      <c r="L742" s="277">
        <v>10</v>
      </c>
      <c r="M742" s="232"/>
      <c r="N742" s="233"/>
      <c r="O742" s="233"/>
    </row>
    <row r="743" spans="1:15" s="234" customFormat="1">
      <c r="A743" s="404" t="str">
        <f t="shared" si="18"/>
        <v>2001701000</v>
      </c>
      <c r="B743" s="230">
        <v>200</v>
      </c>
      <c r="C743" s="193">
        <v>170</v>
      </c>
      <c r="D743" s="193">
        <v>1000</v>
      </c>
      <c r="E743" s="277">
        <v>1</v>
      </c>
      <c r="F743" s="277">
        <v>4</v>
      </c>
      <c r="G743" s="277">
        <v>15</v>
      </c>
      <c r="H743" s="277">
        <v>17</v>
      </c>
      <c r="I743" s="277">
        <v>23</v>
      </c>
      <c r="J743" s="277">
        <v>27</v>
      </c>
      <c r="K743" s="277">
        <v>16</v>
      </c>
      <c r="L743" s="277">
        <v>10</v>
      </c>
      <c r="M743" s="232"/>
      <c r="N743" s="233"/>
      <c r="O743" s="233"/>
    </row>
    <row r="744" spans="1:15" s="234" customFormat="1">
      <c r="A744" s="404" t="str">
        <f t="shared" si="18"/>
        <v>2001801000</v>
      </c>
      <c r="B744" s="230">
        <v>200</v>
      </c>
      <c r="C744" s="193">
        <v>180</v>
      </c>
      <c r="D744" s="193">
        <v>1000</v>
      </c>
      <c r="E744" s="277">
        <v>1</v>
      </c>
      <c r="F744" s="277">
        <v>4</v>
      </c>
      <c r="G744" s="277">
        <v>14</v>
      </c>
      <c r="H744" s="277">
        <v>16</v>
      </c>
      <c r="I744" s="277">
        <v>21</v>
      </c>
      <c r="J744" s="277">
        <v>25</v>
      </c>
      <c r="K744" s="277">
        <v>15</v>
      </c>
      <c r="L744" s="277">
        <v>9</v>
      </c>
      <c r="M744" s="232"/>
      <c r="N744" s="233"/>
      <c r="O744" s="233"/>
    </row>
    <row r="745" spans="1:15" s="234" customFormat="1">
      <c r="A745" s="404" t="str">
        <f t="shared" si="18"/>
        <v>2001901000</v>
      </c>
      <c r="B745" s="230">
        <v>200</v>
      </c>
      <c r="C745" s="193">
        <v>190</v>
      </c>
      <c r="D745" s="193">
        <v>1000</v>
      </c>
      <c r="E745" s="277">
        <v>1</v>
      </c>
      <c r="F745" s="277">
        <v>4</v>
      </c>
      <c r="G745" s="277">
        <v>13</v>
      </c>
      <c r="H745" s="277">
        <v>15</v>
      </c>
      <c r="I745" s="277">
        <v>20</v>
      </c>
      <c r="J745" s="277">
        <v>24</v>
      </c>
      <c r="K745" s="277">
        <v>14</v>
      </c>
      <c r="L745" s="277">
        <v>9</v>
      </c>
      <c r="M745" s="232"/>
      <c r="N745" s="233"/>
      <c r="O745" s="233"/>
    </row>
    <row r="746" spans="1:15" s="234" customFormat="1">
      <c r="A746" s="404" t="str">
        <f t="shared" si="18"/>
        <v>2002001000</v>
      </c>
      <c r="B746" s="230">
        <v>200</v>
      </c>
      <c r="C746" s="193">
        <v>200</v>
      </c>
      <c r="D746" s="193">
        <v>1000</v>
      </c>
      <c r="E746" s="277">
        <v>1</v>
      </c>
      <c r="F746" s="277">
        <v>3</v>
      </c>
      <c r="G746" s="277">
        <v>12</v>
      </c>
      <c r="H746" s="277">
        <v>14</v>
      </c>
      <c r="I746" s="277">
        <v>19</v>
      </c>
      <c r="J746" s="277">
        <v>22</v>
      </c>
      <c r="K746" s="277">
        <v>13</v>
      </c>
      <c r="L746" s="277">
        <v>8</v>
      </c>
      <c r="M746" s="232"/>
      <c r="N746" s="233"/>
      <c r="O746" s="233"/>
    </row>
    <row r="747" spans="1:15" s="234" customFormat="1">
      <c r="A747" s="404" t="str">
        <f t="shared" si="18"/>
        <v>2002101000</v>
      </c>
      <c r="B747" s="230">
        <v>200</v>
      </c>
      <c r="C747" s="193">
        <v>210</v>
      </c>
      <c r="D747" s="193">
        <v>1000</v>
      </c>
      <c r="E747" s="243"/>
      <c r="F747" s="243"/>
      <c r="G747" s="243"/>
      <c r="H747" s="243"/>
      <c r="I747" s="243"/>
      <c r="J747" s="243"/>
      <c r="K747" s="243"/>
      <c r="L747" s="243"/>
      <c r="M747" s="232"/>
      <c r="N747" s="233"/>
      <c r="O747" s="233"/>
    </row>
    <row r="748" spans="1:15" s="234" customFormat="1">
      <c r="A748" s="404" t="str">
        <f t="shared" si="18"/>
        <v>2002201000</v>
      </c>
      <c r="B748" s="230">
        <v>200</v>
      </c>
      <c r="C748" s="193">
        <v>220</v>
      </c>
      <c r="D748" s="193">
        <v>1000</v>
      </c>
      <c r="E748" s="243"/>
      <c r="F748" s="243"/>
      <c r="G748" s="243"/>
      <c r="H748" s="243"/>
      <c r="I748" s="243"/>
      <c r="J748" s="243"/>
      <c r="K748" s="243"/>
      <c r="L748" s="243"/>
      <c r="M748" s="232"/>
      <c r="N748" s="233"/>
      <c r="O748" s="233"/>
    </row>
    <row r="749" spans="1:15" s="234" customFormat="1">
      <c r="A749" s="404" t="str">
        <f t="shared" si="18"/>
        <v>2002301000</v>
      </c>
      <c r="B749" s="230">
        <v>200</v>
      </c>
      <c r="C749" s="193">
        <v>230</v>
      </c>
      <c r="D749" s="193">
        <v>1000</v>
      </c>
      <c r="E749" s="243"/>
      <c r="F749" s="243"/>
      <c r="G749" s="243"/>
      <c r="H749" s="243"/>
      <c r="I749" s="243"/>
      <c r="J749" s="243"/>
      <c r="K749" s="243"/>
      <c r="L749" s="243"/>
      <c r="M749" s="232"/>
      <c r="N749" s="233"/>
      <c r="O749" s="233"/>
    </row>
    <row r="750" spans="1:15" s="234" customFormat="1">
      <c r="A750" s="404" t="str">
        <f t="shared" si="18"/>
        <v>2002401000</v>
      </c>
      <c r="B750" s="230">
        <v>200</v>
      </c>
      <c r="C750" s="193">
        <v>240</v>
      </c>
      <c r="D750" s="193">
        <v>1000</v>
      </c>
      <c r="E750" s="243"/>
      <c r="F750" s="243"/>
      <c r="G750" s="243"/>
      <c r="H750" s="243"/>
      <c r="I750" s="243"/>
      <c r="J750" s="243"/>
      <c r="K750" s="243"/>
      <c r="L750" s="243"/>
      <c r="M750" s="232"/>
      <c r="N750" s="233"/>
      <c r="O750" s="233"/>
    </row>
    <row r="751" spans="1:15" s="234" customFormat="1">
      <c r="A751" s="404" t="str">
        <f t="shared" si="18"/>
        <v>2002501000</v>
      </c>
      <c r="B751" s="230">
        <v>200</v>
      </c>
      <c r="C751" s="193">
        <v>250</v>
      </c>
      <c r="D751" s="193">
        <v>1000</v>
      </c>
      <c r="E751" s="243"/>
      <c r="F751" s="243"/>
      <c r="G751" s="243"/>
      <c r="H751" s="243"/>
      <c r="I751" s="243"/>
      <c r="J751" s="243"/>
      <c r="K751" s="243"/>
      <c r="L751" s="243"/>
      <c r="M751" s="232"/>
      <c r="N751" s="233"/>
      <c r="O751" s="233"/>
    </row>
    <row r="752" spans="1:15" s="234" customFormat="1">
      <c r="A752" s="404" t="str">
        <f t="shared" si="18"/>
        <v>2002601000</v>
      </c>
      <c r="B752" s="230">
        <v>200</v>
      </c>
      <c r="C752" s="193">
        <v>260</v>
      </c>
      <c r="D752" s="193">
        <v>1000</v>
      </c>
      <c r="E752" s="243"/>
      <c r="F752" s="243"/>
      <c r="G752" s="243"/>
      <c r="H752" s="243"/>
      <c r="I752" s="243"/>
      <c r="J752" s="243"/>
      <c r="K752" s="243"/>
      <c r="L752" s="243"/>
      <c r="M752" s="232"/>
      <c r="N752" s="233"/>
      <c r="O752" s="233"/>
    </row>
    <row r="753" spans="1:15" s="234" customFormat="1">
      <c r="A753" s="404" t="str">
        <f t="shared" ref="A753:A816" si="19">B753&amp;C753&amp;D753</f>
        <v>2002701000</v>
      </c>
      <c r="B753" s="230">
        <v>200</v>
      </c>
      <c r="C753" s="193">
        <v>270</v>
      </c>
      <c r="D753" s="193">
        <v>1000</v>
      </c>
      <c r="E753" s="243"/>
      <c r="F753" s="243"/>
      <c r="G753" s="243"/>
      <c r="H753" s="243"/>
      <c r="I753" s="243"/>
      <c r="J753" s="243"/>
      <c r="K753" s="243"/>
      <c r="L753" s="243"/>
      <c r="M753" s="232"/>
      <c r="N753" s="233"/>
      <c r="O753" s="233"/>
    </row>
    <row r="754" spans="1:15" s="234" customFormat="1">
      <c r="A754" s="404" t="str">
        <f t="shared" si="19"/>
        <v>2002801000</v>
      </c>
      <c r="B754" s="230">
        <v>200</v>
      </c>
      <c r="C754" s="193">
        <v>280</v>
      </c>
      <c r="D754" s="193">
        <v>1000</v>
      </c>
      <c r="E754" s="243"/>
      <c r="F754" s="243"/>
      <c r="G754" s="243"/>
      <c r="H754" s="243"/>
      <c r="I754" s="243"/>
      <c r="J754" s="243"/>
      <c r="K754" s="243"/>
      <c r="L754" s="243"/>
      <c r="M754" s="232"/>
      <c r="N754" s="233"/>
      <c r="O754" s="233"/>
    </row>
    <row r="755" spans="1:15" s="234" customFormat="1">
      <c r="A755" s="404" t="str">
        <f t="shared" si="19"/>
        <v>2002901000</v>
      </c>
      <c r="B755" s="230">
        <v>200</v>
      </c>
      <c r="C755" s="193">
        <v>290</v>
      </c>
      <c r="D755" s="193">
        <v>1000</v>
      </c>
      <c r="E755" s="243"/>
      <c r="F755" s="243"/>
      <c r="G755" s="243"/>
      <c r="H755" s="243"/>
      <c r="I755" s="243"/>
      <c r="J755" s="243"/>
      <c r="K755" s="243"/>
      <c r="L755" s="243"/>
      <c r="M755" s="232"/>
      <c r="N755" s="233"/>
      <c r="O755" s="233"/>
    </row>
    <row r="756" spans="1:15" s="234" customFormat="1">
      <c r="A756" s="404" t="str">
        <f t="shared" si="19"/>
        <v>2003001000</v>
      </c>
      <c r="B756" s="230">
        <v>200</v>
      </c>
      <c r="C756" s="193">
        <v>300</v>
      </c>
      <c r="D756" s="193">
        <v>1000</v>
      </c>
      <c r="E756" s="243"/>
      <c r="F756" s="243"/>
      <c r="G756" s="243"/>
      <c r="H756" s="243"/>
      <c r="I756" s="243"/>
      <c r="J756" s="243"/>
      <c r="K756" s="243"/>
      <c r="L756" s="243"/>
      <c r="M756" s="232"/>
      <c r="N756" s="233"/>
      <c r="O756" s="233"/>
    </row>
    <row r="757" spans="1:15" s="234" customFormat="1">
      <c r="A757" s="404" t="str">
        <f t="shared" si="19"/>
        <v>2003101000</v>
      </c>
      <c r="B757" s="230">
        <v>200</v>
      </c>
      <c r="C757" s="193">
        <v>310</v>
      </c>
      <c r="D757" s="193">
        <v>1000</v>
      </c>
      <c r="E757" s="243"/>
      <c r="F757" s="243"/>
      <c r="G757" s="243"/>
      <c r="H757" s="243"/>
      <c r="I757" s="243"/>
      <c r="J757" s="243"/>
      <c r="K757" s="243"/>
      <c r="L757" s="243"/>
      <c r="M757" s="232"/>
      <c r="N757" s="233"/>
      <c r="O757" s="233"/>
    </row>
    <row r="758" spans="1:15" s="234" customFormat="1">
      <c r="A758" s="404" t="str">
        <f t="shared" si="19"/>
        <v>2003201000</v>
      </c>
      <c r="B758" s="230">
        <v>200</v>
      </c>
      <c r="C758" s="193">
        <v>320</v>
      </c>
      <c r="D758" s="193">
        <v>1000</v>
      </c>
      <c r="E758" s="243"/>
      <c r="F758" s="243"/>
      <c r="G758" s="243"/>
      <c r="H758" s="243"/>
      <c r="I758" s="243"/>
      <c r="J758" s="243"/>
      <c r="K758" s="243"/>
      <c r="L758" s="243"/>
      <c r="M758" s="232"/>
      <c r="N758" s="233"/>
      <c r="O758" s="233"/>
    </row>
    <row r="759" spans="1:15" s="234" customFormat="1">
      <c r="A759" s="404" t="str">
        <f t="shared" si="19"/>
        <v>2003301000</v>
      </c>
      <c r="B759" s="230">
        <v>200</v>
      </c>
      <c r="C759" s="193">
        <v>330</v>
      </c>
      <c r="D759" s="193">
        <v>1000</v>
      </c>
      <c r="E759" s="243"/>
      <c r="F759" s="243"/>
      <c r="G759" s="243"/>
      <c r="H759" s="243"/>
      <c r="I759" s="243"/>
      <c r="J759" s="243"/>
      <c r="K759" s="243"/>
      <c r="L759" s="243"/>
      <c r="M759" s="232"/>
      <c r="N759" s="233"/>
      <c r="O759" s="233"/>
    </row>
    <row r="760" spans="1:15" s="234" customFormat="1">
      <c r="A760" s="404" t="str">
        <f t="shared" si="19"/>
        <v>2003401000</v>
      </c>
      <c r="B760" s="230">
        <v>200</v>
      </c>
      <c r="C760" s="193">
        <v>340</v>
      </c>
      <c r="D760" s="193">
        <v>1000</v>
      </c>
      <c r="E760" s="243"/>
      <c r="F760" s="243"/>
      <c r="G760" s="243"/>
      <c r="H760" s="243"/>
      <c r="I760" s="243"/>
      <c r="J760" s="243"/>
      <c r="K760" s="243"/>
      <c r="L760" s="243"/>
      <c r="M760" s="232"/>
      <c r="N760" s="233"/>
      <c r="O760" s="233"/>
    </row>
    <row r="761" spans="1:15" s="234" customFormat="1">
      <c r="A761" s="404" t="str">
        <f t="shared" si="19"/>
        <v>2003501000</v>
      </c>
      <c r="B761" s="230">
        <v>200</v>
      </c>
      <c r="C761" s="193">
        <v>350</v>
      </c>
      <c r="D761" s="193">
        <v>1000</v>
      </c>
      <c r="E761" s="243"/>
      <c r="F761" s="243"/>
      <c r="G761" s="243"/>
      <c r="H761" s="243"/>
      <c r="I761" s="243"/>
      <c r="J761" s="243"/>
      <c r="K761" s="243"/>
      <c r="L761" s="243"/>
      <c r="M761" s="232"/>
      <c r="N761" s="233"/>
      <c r="O761" s="233"/>
    </row>
    <row r="762" spans="1:15" s="234" customFormat="1">
      <c r="A762" s="404" t="str">
        <f t="shared" si="19"/>
        <v>200201250</v>
      </c>
      <c r="B762" s="230">
        <v>200</v>
      </c>
      <c r="C762" s="193">
        <v>20</v>
      </c>
      <c r="D762" s="193">
        <v>1250</v>
      </c>
      <c r="E762" s="277">
        <v>10</v>
      </c>
      <c r="F762" s="277">
        <v>31</v>
      </c>
      <c r="G762" s="277">
        <v>41</v>
      </c>
      <c r="H762" s="277">
        <v>50</v>
      </c>
      <c r="I762" s="277">
        <v>50</v>
      </c>
      <c r="J762" s="277">
        <v>50</v>
      </c>
      <c r="K762" s="277">
        <v>50</v>
      </c>
      <c r="L762" s="277">
        <v>50</v>
      </c>
      <c r="M762" s="232"/>
      <c r="N762" s="233"/>
      <c r="O762" s="233"/>
    </row>
    <row r="763" spans="1:15" s="234" customFormat="1">
      <c r="A763" s="404" t="str">
        <f t="shared" si="19"/>
        <v>200301250</v>
      </c>
      <c r="B763" s="230">
        <v>200</v>
      </c>
      <c r="C763" s="193">
        <v>30</v>
      </c>
      <c r="D763" s="193">
        <v>1250</v>
      </c>
      <c r="E763" s="277">
        <v>7</v>
      </c>
      <c r="F763" s="277">
        <v>26</v>
      </c>
      <c r="G763" s="277">
        <v>41</v>
      </c>
      <c r="H763" s="277">
        <v>50</v>
      </c>
      <c r="I763" s="277">
        <v>50</v>
      </c>
      <c r="J763" s="277">
        <v>50</v>
      </c>
      <c r="K763" s="277">
        <v>50</v>
      </c>
      <c r="L763" s="277">
        <v>50</v>
      </c>
      <c r="M763" s="232"/>
      <c r="N763" s="233"/>
      <c r="O763" s="233"/>
    </row>
    <row r="764" spans="1:15" s="234" customFormat="1">
      <c r="A764" s="404" t="str">
        <f t="shared" si="19"/>
        <v>200401250</v>
      </c>
      <c r="B764" s="230">
        <v>200</v>
      </c>
      <c r="C764" s="193">
        <v>40</v>
      </c>
      <c r="D764" s="193">
        <v>1250</v>
      </c>
      <c r="E764" s="277">
        <v>5</v>
      </c>
      <c r="F764" s="277">
        <v>20</v>
      </c>
      <c r="G764" s="277">
        <v>41</v>
      </c>
      <c r="H764" s="277">
        <v>50</v>
      </c>
      <c r="I764" s="277">
        <v>50</v>
      </c>
      <c r="J764" s="277">
        <v>50</v>
      </c>
      <c r="K764" s="277">
        <v>50</v>
      </c>
      <c r="L764" s="277">
        <v>50</v>
      </c>
      <c r="M764" s="232"/>
      <c r="N764" s="233"/>
      <c r="O764" s="233"/>
    </row>
    <row r="765" spans="1:15" s="234" customFormat="1">
      <c r="A765" s="404" t="str">
        <f t="shared" si="19"/>
        <v>200501250</v>
      </c>
      <c r="B765" s="230">
        <v>200</v>
      </c>
      <c r="C765" s="193">
        <v>50</v>
      </c>
      <c r="D765" s="193">
        <v>1250</v>
      </c>
      <c r="E765" s="277">
        <v>4</v>
      </c>
      <c r="F765" s="277">
        <v>16</v>
      </c>
      <c r="G765" s="277">
        <v>41</v>
      </c>
      <c r="H765" s="277">
        <v>50</v>
      </c>
      <c r="I765" s="277">
        <v>50</v>
      </c>
      <c r="J765" s="277">
        <v>50</v>
      </c>
      <c r="K765" s="277">
        <v>50</v>
      </c>
      <c r="L765" s="277">
        <v>41</v>
      </c>
      <c r="M765" s="232"/>
      <c r="N765" s="233"/>
      <c r="O765" s="233"/>
    </row>
    <row r="766" spans="1:15" s="234" customFormat="1">
      <c r="A766" s="404" t="str">
        <f t="shared" si="19"/>
        <v>200601250</v>
      </c>
      <c r="B766" s="230">
        <v>200</v>
      </c>
      <c r="C766" s="193">
        <v>60</v>
      </c>
      <c r="D766" s="193">
        <v>1250</v>
      </c>
      <c r="E766" s="277">
        <v>3</v>
      </c>
      <c r="F766" s="277">
        <v>14</v>
      </c>
      <c r="G766" s="277">
        <v>41</v>
      </c>
      <c r="H766" s="277">
        <v>49</v>
      </c>
      <c r="I766" s="277">
        <v>50</v>
      </c>
      <c r="J766" s="277">
        <v>50</v>
      </c>
      <c r="K766" s="277">
        <v>50</v>
      </c>
      <c r="L766" s="277">
        <v>35</v>
      </c>
      <c r="M766" s="232"/>
      <c r="N766" s="233"/>
      <c r="O766" s="233"/>
    </row>
    <row r="767" spans="1:15" s="234" customFormat="1">
      <c r="A767" s="404" t="str">
        <f t="shared" si="19"/>
        <v>200701250</v>
      </c>
      <c r="B767" s="230">
        <v>200</v>
      </c>
      <c r="C767" s="193">
        <v>70</v>
      </c>
      <c r="D767" s="193">
        <v>1250</v>
      </c>
      <c r="E767" s="277">
        <v>3</v>
      </c>
      <c r="F767" s="277">
        <v>12</v>
      </c>
      <c r="G767" s="277">
        <v>39</v>
      </c>
      <c r="H767" s="277">
        <v>47</v>
      </c>
      <c r="I767" s="277">
        <v>50</v>
      </c>
      <c r="J767" s="277">
        <v>50</v>
      </c>
      <c r="K767" s="277">
        <v>47</v>
      </c>
      <c r="L767" s="277">
        <v>30</v>
      </c>
      <c r="M767" s="232"/>
      <c r="N767" s="233"/>
      <c r="O767" s="233"/>
    </row>
    <row r="768" spans="1:15" s="234" customFormat="1">
      <c r="A768" s="404" t="str">
        <f t="shared" si="19"/>
        <v>200801250</v>
      </c>
      <c r="B768" s="230">
        <v>200</v>
      </c>
      <c r="C768" s="193">
        <v>80</v>
      </c>
      <c r="D768" s="193">
        <v>1250</v>
      </c>
      <c r="E768" s="277">
        <v>3</v>
      </c>
      <c r="F768" s="277">
        <v>10</v>
      </c>
      <c r="G768" s="277">
        <v>37</v>
      </c>
      <c r="H768" s="277">
        <v>43</v>
      </c>
      <c r="I768" s="277">
        <v>50</v>
      </c>
      <c r="J768" s="277">
        <v>50</v>
      </c>
      <c r="K768" s="277">
        <v>41</v>
      </c>
      <c r="L768" s="277">
        <v>26</v>
      </c>
      <c r="M768" s="232"/>
      <c r="N768" s="233"/>
      <c r="O768" s="233"/>
    </row>
    <row r="769" spans="1:15" s="234" customFormat="1">
      <c r="A769" s="404" t="str">
        <f t="shared" si="19"/>
        <v>200901250</v>
      </c>
      <c r="B769" s="230">
        <v>200</v>
      </c>
      <c r="C769" s="193">
        <v>90</v>
      </c>
      <c r="D769" s="193">
        <v>1250</v>
      </c>
      <c r="E769" s="277">
        <v>2</v>
      </c>
      <c r="F769" s="277">
        <v>9</v>
      </c>
      <c r="G769" s="277">
        <v>34</v>
      </c>
      <c r="H769" s="277">
        <v>38</v>
      </c>
      <c r="I769" s="277">
        <v>50</v>
      </c>
      <c r="J769" s="277">
        <v>50</v>
      </c>
      <c r="K769" s="277">
        <v>37</v>
      </c>
      <c r="L769" s="277">
        <v>23</v>
      </c>
      <c r="M769" s="232"/>
      <c r="N769" s="233"/>
      <c r="O769" s="233"/>
    </row>
    <row r="770" spans="1:15" s="234" customFormat="1">
      <c r="A770" s="404" t="str">
        <f t="shared" si="19"/>
        <v>2001001250</v>
      </c>
      <c r="B770" s="230">
        <v>200</v>
      </c>
      <c r="C770" s="193">
        <v>100</v>
      </c>
      <c r="D770" s="193">
        <v>1250</v>
      </c>
      <c r="E770" s="277">
        <v>2</v>
      </c>
      <c r="F770" s="277">
        <v>8</v>
      </c>
      <c r="G770" s="277">
        <v>31</v>
      </c>
      <c r="H770" s="277">
        <v>35</v>
      </c>
      <c r="I770" s="277">
        <v>47</v>
      </c>
      <c r="J770" s="277">
        <v>50</v>
      </c>
      <c r="K770" s="277">
        <v>33</v>
      </c>
      <c r="L770" s="277">
        <v>21</v>
      </c>
      <c r="M770" s="232"/>
      <c r="N770" s="233"/>
      <c r="O770" s="233"/>
    </row>
    <row r="771" spans="1:15" s="234" customFormat="1">
      <c r="A771" s="404" t="str">
        <f t="shared" si="19"/>
        <v>2001101250</v>
      </c>
      <c r="B771" s="230">
        <v>200</v>
      </c>
      <c r="C771" s="193">
        <v>110</v>
      </c>
      <c r="D771" s="193">
        <v>1250</v>
      </c>
      <c r="E771" s="277">
        <v>2</v>
      </c>
      <c r="F771" s="277">
        <v>7</v>
      </c>
      <c r="G771" s="277">
        <v>28</v>
      </c>
      <c r="H771" s="277">
        <v>32</v>
      </c>
      <c r="I771" s="277">
        <v>43</v>
      </c>
      <c r="J771" s="277">
        <v>50</v>
      </c>
      <c r="K771" s="277">
        <v>30</v>
      </c>
      <c r="L771" s="277">
        <v>19</v>
      </c>
      <c r="M771" s="232"/>
      <c r="N771" s="233"/>
      <c r="O771" s="233"/>
    </row>
    <row r="772" spans="1:15" s="234" customFormat="1">
      <c r="A772" s="404" t="str">
        <f t="shared" si="19"/>
        <v>2001201250</v>
      </c>
      <c r="B772" s="230">
        <v>200</v>
      </c>
      <c r="C772" s="193">
        <v>120</v>
      </c>
      <c r="D772" s="193">
        <v>1250</v>
      </c>
      <c r="E772" s="277">
        <v>2</v>
      </c>
      <c r="F772" s="277">
        <v>7</v>
      </c>
      <c r="G772" s="277">
        <v>26</v>
      </c>
      <c r="H772" s="277">
        <v>29</v>
      </c>
      <c r="I772" s="277">
        <v>40</v>
      </c>
      <c r="J772" s="277">
        <v>46</v>
      </c>
      <c r="K772" s="277">
        <v>28</v>
      </c>
      <c r="L772" s="277">
        <v>17</v>
      </c>
      <c r="M772" s="232"/>
      <c r="N772" s="233"/>
      <c r="O772" s="233"/>
    </row>
    <row r="773" spans="1:15" s="234" customFormat="1">
      <c r="A773" s="404" t="str">
        <f t="shared" si="19"/>
        <v>2001301250</v>
      </c>
      <c r="B773" s="230">
        <v>200</v>
      </c>
      <c r="C773" s="193">
        <v>130</v>
      </c>
      <c r="D773" s="193">
        <v>1250</v>
      </c>
      <c r="E773" s="277">
        <v>2</v>
      </c>
      <c r="F773" s="277">
        <v>6</v>
      </c>
      <c r="G773" s="277">
        <v>24</v>
      </c>
      <c r="H773" s="277">
        <v>27</v>
      </c>
      <c r="I773" s="277">
        <v>37</v>
      </c>
      <c r="J773" s="277">
        <v>43</v>
      </c>
      <c r="K773" s="277">
        <v>25</v>
      </c>
      <c r="L773" s="277">
        <v>16</v>
      </c>
      <c r="M773" s="232"/>
      <c r="N773" s="233"/>
      <c r="O773" s="233"/>
    </row>
    <row r="774" spans="1:15" s="234" customFormat="1">
      <c r="A774" s="404" t="str">
        <f t="shared" si="19"/>
        <v>2001401250</v>
      </c>
      <c r="B774" s="230">
        <v>200</v>
      </c>
      <c r="C774" s="193">
        <v>140</v>
      </c>
      <c r="D774" s="193">
        <v>1250</v>
      </c>
      <c r="E774" s="277">
        <v>1</v>
      </c>
      <c r="F774" s="277">
        <v>6</v>
      </c>
      <c r="G774" s="277">
        <v>22</v>
      </c>
      <c r="H774" s="277">
        <v>25</v>
      </c>
      <c r="I774" s="277">
        <v>34</v>
      </c>
      <c r="J774" s="277">
        <v>40</v>
      </c>
      <c r="K774" s="277">
        <v>24</v>
      </c>
      <c r="L774" s="277">
        <v>15</v>
      </c>
      <c r="M774" s="232"/>
      <c r="N774" s="233"/>
      <c r="O774" s="233"/>
    </row>
    <row r="775" spans="1:15" s="234" customFormat="1">
      <c r="A775" s="404" t="str">
        <f t="shared" si="19"/>
        <v>2001501250</v>
      </c>
      <c r="B775" s="230">
        <v>200</v>
      </c>
      <c r="C775" s="193">
        <v>150</v>
      </c>
      <c r="D775" s="193">
        <v>1250</v>
      </c>
      <c r="E775" s="277">
        <v>1</v>
      </c>
      <c r="F775" s="277">
        <v>6</v>
      </c>
      <c r="G775" s="277">
        <v>21</v>
      </c>
      <c r="H775" s="277">
        <v>24</v>
      </c>
      <c r="I775" s="277">
        <v>32</v>
      </c>
      <c r="J775" s="277">
        <v>38</v>
      </c>
      <c r="K775" s="277">
        <v>23</v>
      </c>
      <c r="L775" s="277">
        <v>14</v>
      </c>
      <c r="M775" s="232"/>
      <c r="N775" s="233"/>
      <c r="O775" s="233"/>
    </row>
    <row r="776" spans="1:15" s="234" customFormat="1">
      <c r="A776" s="404" t="str">
        <f t="shared" si="19"/>
        <v>2001601250</v>
      </c>
      <c r="B776" s="230">
        <v>200</v>
      </c>
      <c r="C776" s="193">
        <v>160</v>
      </c>
      <c r="D776" s="193">
        <v>1250</v>
      </c>
      <c r="E776" s="277">
        <v>1</v>
      </c>
      <c r="F776" s="277">
        <v>5</v>
      </c>
      <c r="G776" s="277">
        <v>19</v>
      </c>
      <c r="H776" s="277">
        <v>22</v>
      </c>
      <c r="I776" s="277">
        <v>30</v>
      </c>
      <c r="J776" s="277">
        <v>35</v>
      </c>
      <c r="K776" s="277">
        <v>21</v>
      </c>
      <c r="L776" s="277">
        <v>13</v>
      </c>
      <c r="M776" s="232"/>
      <c r="N776" s="233"/>
      <c r="O776" s="233"/>
    </row>
    <row r="777" spans="1:15" s="234" customFormat="1">
      <c r="A777" s="404" t="str">
        <f t="shared" si="19"/>
        <v>2001701250</v>
      </c>
      <c r="B777" s="230">
        <v>200</v>
      </c>
      <c r="C777" s="193">
        <v>170</v>
      </c>
      <c r="D777" s="193">
        <v>1250</v>
      </c>
      <c r="E777" s="277">
        <v>1</v>
      </c>
      <c r="F777" s="277">
        <v>5</v>
      </c>
      <c r="G777" s="277">
        <v>18</v>
      </c>
      <c r="H777" s="277">
        <v>21</v>
      </c>
      <c r="I777" s="277">
        <v>29</v>
      </c>
      <c r="J777" s="277">
        <v>33</v>
      </c>
      <c r="K777" s="277">
        <v>20</v>
      </c>
      <c r="L777" s="277">
        <v>13</v>
      </c>
      <c r="M777" s="232"/>
      <c r="N777" s="233"/>
      <c r="O777" s="233"/>
    </row>
    <row r="778" spans="1:15" s="234" customFormat="1">
      <c r="A778" s="404" t="str">
        <f t="shared" si="19"/>
        <v>2001801250</v>
      </c>
      <c r="B778" s="230">
        <v>200</v>
      </c>
      <c r="C778" s="193">
        <v>180</v>
      </c>
      <c r="D778" s="193">
        <v>1250</v>
      </c>
      <c r="E778" s="277">
        <v>1</v>
      </c>
      <c r="F778" s="277">
        <v>5</v>
      </c>
      <c r="G778" s="277">
        <v>17</v>
      </c>
      <c r="H778" s="277">
        <v>19</v>
      </c>
      <c r="I778" s="277">
        <v>27</v>
      </c>
      <c r="J778" s="277">
        <v>31</v>
      </c>
      <c r="K778" s="277">
        <v>18</v>
      </c>
      <c r="L778" s="277">
        <v>12</v>
      </c>
      <c r="M778" s="232"/>
      <c r="N778" s="233"/>
      <c r="O778" s="233"/>
    </row>
    <row r="779" spans="1:15" s="234" customFormat="1">
      <c r="A779" s="404" t="str">
        <f t="shared" si="19"/>
        <v>2001901250</v>
      </c>
      <c r="B779" s="230">
        <v>200</v>
      </c>
      <c r="C779" s="193">
        <v>190</v>
      </c>
      <c r="D779" s="193">
        <v>1250</v>
      </c>
      <c r="E779" s="277">
        <v>1</v>
      </c>
      <c r="F779" s="277">
        <v>5</v>
      </c>
      <c r="G779" s="277">
        <v>16</v>
      </c>
      <c r="H779" s="277">
        <v>18</v>
      </c>
      <c r="I779" s="277">
        <v>26</v>
      </c>
      <c r="J779" s="277">
        <v>30</v>
      </c>
      <c r="K779" s="277">
        <v>18</v>
      </c>
      <c r="L779" s="277">
        <v>11</v>
      </c>
      <c r="M779" s="232"/>
      <c r="N779" s="233"/>
      <c r="O779" s="233"/>
    </row>
    <row r="780" spans="1:15" s="234" customFormat="1">
      <c r="A780" s="404" t="str">
        <f t="shared" si="19"/>
        <v>2002001250</v>
      </c>
      <c r="B780" s="230">
        <v>200</v>
      </c>
      <c r="C780" s="193">
        <v>200</v>
      </c>
      <c r="D780" s="193">
        <v>1250</v>
      </c>
      <c r="E780" s="277">
        <v>1</v>
      </c>
      <c r="F780" s="277">
        <v>4</v>
      </c>
      <c r="G780" s="277">
        <v>15</v>
      </c>
      <c r="H780" s="277">
        <v>17</v>
      </c>
      <c r="I780" s="277">
        <v>24</v>
      </c>
      <c r="J780" s="277">
        <v>28</v>
      </c>
      <c r="K780" s="277">
        <v>17</v>
      </c>
      <c r="L780" s="277">
        <v>10</v>
      </c>
      <c r="M780" s="232"/>
      <c r="N780" s="233"/>
      <c r="O780" s="233"/>
    </row>
    <row r="781" spans="1:15" s="234" customFormat="1">
      <c r="A781" s="404" t="str">
        <f t="shared" si="19"/>
        <v>2002101250</v>
      </c>
      <c r="B781" s="230">
        <v>200</v>
      </c>
      <c r="C781" s="193">
        <v>210</v>
      </c>
      <c r="D781" s="193">
        <v>1250</v>
      </c>
      <c r="E781" s="243"/>
      <c r="F781" s="243"/>
      <c r="G781" s="243"/>
      <c r="H781" s="243"/>
      <c r="I781" s="243"/>
      <c r="J781" s="243"/>
      <c r="K781" s="243"/>
      <c r="L781" s="243"/>
      <c r="M781" s="232"/>
      <c r="N781" s="233"/>
      <c r="O781" s="233"/>
    </row>
    <row r="782" spans="1:15" s="234" customFormat="1">
      <c r="A782" s="404" t="str">
        <f t="shared" si="19"/>
        <v>2002201250</v>
      </c>
      <c r="B782" s="230">
        <v>200</v>
      </c>
      <c r="C782" s="193">
        <v>220</v>
      </c>
      <c r="D782" s="193">
        <v>1250</v>
      </c>
      <c r="E782" s="243"/>
      <c r="F782" s="243"/>
      <c r="G782" s="243"/>
      <c r="H782" s="243"/>
      <c r="I782" s="243"/>
      <c r="J782" s="243"/>
      <c r="K782" s="243"/>
      <c r="L782" s="243"/>
      <c r="M782" s="232"/>
      <c r="N782" s="233"/>
      <c r="O782" s="233"/>
    </row>
    <row r="783" spans="1:15" s="234" customFormat="1">
      <c r="A783" s="404" t="str">
        <f t="shared" si="19"/>
        <v>2002301250</v>
      </c>
      <c r="B783" s="230">
        <v>200</v>
      </c>
      <c r="C783" s="193">
        <v>230</v>
      </c>
      <c r="D783" s="193">
        <v>1250</v>
      </c>
      <c r="E783" s="243"/>
      <c r="F783" s="243"/>
      <c r="G783" s="243"/>
      <c r="H783" s="243"/>
      <c r="I783" s="243"/>
      <c r="J783" s="243"/>
      <c r="K783" s="243"/>
      <c r="L783" s="243"/>
      <c r="M783" s="232"/>
      <c r="N783" s="233"/>
      <c r="O783" s="233"/>
    </row>
    <row r="784" spans="1:15" s="234" customFormat="1">
      <c r="A784" s="404" t="str">
        <f t="shared" si="19"/>
        <v>2002401250</v>
      </c>
      <c r="B784" s="230">
        <v>200</v>
      </c>
      <c r="C784" s="193">
        <v>240</v>
      </c>
      <c r="D784" s="193">
        <v>1250</v>
      </c>
      <c r="E784" s="243"/>
      <c r="F784" s="243"/>
      <c r="G784" s="243"/>
      <c r="H784" s="243"/>
      <c r="I784" s="243"/>
      <c r="J784" s="243"/>
      <c r="K784" s="243"/>
      <c r="L784" s="243"/>
      <c r="M784" s="232"/>
      <c r="N784" s="233"/>
      <c r="O784" s="233"/>
    </row>
    <row r="785" spans="1:15" s="234" customFormat="1">
      <c r="A785" s="404" t="str">
        <f t="shared" si="19"/>
        <v>2002501250</v>
      </c>
      <c r="B785" s="230">
        <v>200</v>
      </c>
      <c r="C785" s="193">
        <v>250</v>
      </c>
      <c r="D785" s="193">
        <v>1250</v>
      </c>
      <c r="E785" s="243"/>
      <c r="F785" s="243"/>
      <c r="G785" s="243"/>
      <c r="H785" s="243"/>
      <c r="I785" s="243"/>
      <c r="J785" s="243"/>
      <c r="K785" s="243"/>
      <c r="L785" s="243"/>
      <c r="M785" s="232"/>
      <c r="N785" s="233"/>
      <c r="O785" s="233"/>
    </row>
    <row r="786" spans="1:15" s="234" customFormat="1">
      <c r="A786" s="404" t="str">
        <f t="shared" si="19"/>
        <v>2002601250</v>
      </c>
      <c r="B786" s="230">
        <v>200</v>
      </c>
      <c r="C786" s="193">
        <v>260</v>
      </c>
      <c r="D786" s="193">
        <v>1250</v>
      </c>
      <c r="E786" s="243"/>
      <c r="F786" s="243"/>
      <c r="G786" s="243"/>
      <c r="H786" s="243"/>
      <c r="I786" s="243"/>
      <c r="J786" s="243"/>
      <c r="K786" s="243"/>
      <c r="L786" s="243"/>
      <c r="M786" s="232"/>
      <c r="N786" s="233"/>
      <c r="O786" s="233"/>
    </row>
    <row r="787" spans="1:15" s="234" customFormat="1">
      <c r="A787" s="404" t="str">
        <f t="shared" si="19"/>
        <v>2002701250</v>
      </c>
      <c r="B787" s="230">
        <v>200</v>
      </c>
      <c r="C787" s="193">
        <v>270</v>
      </c>
      <c r="D787" s="193">
        <v>1250</v>
      </c>
      <c r="E787" s="243"/>
      <c r="F787" s="243"/>
      <c r="G787" s="243"/>
      <c r="H787" s="243"/>
      <c r="I787" s="243"/>
      <c r="J787" s="243"/>
      <c r="K787" s="243"/>
      <c r="L787" s="243"/>
      <c r="M787" s="232"/>
      <c r="N787" s="233"/>
      <c r="O787" s="233"/>
    </row>
    <row r="788" spans="1:15" s="234" customFormat="1">
      <c r="A788" s="404" t="str">
        <f t="shared" si="19"/>
        <v>2002801250</v>
      </c>
      <c r="B788" s="230">
        <v>200</v>
      </c>
      <c r="C788" s="193">
        <v>280</v>
      </c>
      <c r="D788" s="193">
        <v>1250</v>
      </c>
      <c r="E788" s="243"/>
      <c r="F788" s="243"/>
      <c r="G788" s="243"/>
      <c r="H788" s="243"/>
      <c r="I788" s="243"/>
      <c r="J788" s="243"/>
      <c r="K788" s="243"/>
      <c r="L788" s="243"/>
      <c r="M788" s="232"/>
      <c r="N788" s="233"/>
      <c r="O788" s="233"/>
    </row>
    <row r="789" spans="1:15" s="234" customFormat="1">
      <c r="A789" s="404" t="str">
        <f t="shared" si="19"/>
        <v>2002901250</v>
      </c>
      <c r="B789" s="230">
        <v>200</v>
      </c>
      <c r="C789" s="193">
        <v>290</v>
      </c>
      <c r="D789" s="193">
        <v>1250</v>
      </c>
      <c r="E789" s="243"/>
      <c r="F789" s="243"/>
      <c r="G789" s="243"/>
      <c r="H789" s="243"/>
      <c r="I789" s="243"/>
      <c r="J789" s="243"/>
      <c r="K789" s="243"/>
      <c r="L789" s="243"/>
      <c r="M789" s="232"/>
      <c r="N789" s="233"/>
      <c r="O789" s="233"/>
    </row>
    <row r="790" spans="1:15" s="234" customFormat="1">
      <c r="A790" s="404" t="str">
        <f t="shared" si="19"/>
        <v>2003001250</v>
      </c>
      <c r="B790" s="230">
        <v>200</v>
      </c>
      <c r="C790" s="193">
        <v>300</v>
      </c>
      <c r="D790" s="193">
        <v>1250</v>
      </c>
      <c r="E790" s="243"/>
      <c r="F790" s="243"/>
      <c r="G790" s="243"/>
      <c r="H790" s="243"/>
      <c r="I790" s="243"/>
      <c r="J790" s="243"/>
      <c r="K790" s="243"/>
      <c r="L790" s="243"/>
      <c r="M790" s="232"/>
      <c r="N790" s="233"/>
      <c r="O790" s="233"/>
    </row>
    <row r="791" spans="1:15" s="234" customFormat="1">
      <c r="A791" s="404" t="str">
        <f t="shared" si="19"/>
        <v>2003101250</v>
      </c>
      <c r="B791" s="230">
        <v>200</v>
      </c>
      <c r="C791" s="193">
        <v>310</v>
      </c>
      <c r="D791" s="193">
        <v>1250</v>
      </c>
      <c r="E791" s="243"/>
      <c r="F791" s="243"/>
      <c r="G791" s="243"/>
      <c r="H791" s="243"/>
      <c r="I791" s="243"/>
      <c r="J791" s="243"/>
      <c r="K791" s="243"/>
      <c r="L791" s="243"/>
      <c r="M791" s="232"/>
      <c r="N791" s="233"/>
      <c r="O791" s="233"/>
    </row>
    <row r="792" spans="1:15" s="234" customFormat="1">
      <c r="A792" s="404" t="str">
        <f t="shared" si="19"/>
        <v>2003201250</v>
      </c>
      <c r="B792" s="230">
        <v>200</v>
      </c>
      <c r="C792" s="193">
        <v>320</v>
      </c>
      <c r="D792" s="193">
        <v>1250</v>
      </c>
      <c r="E792" s="243"/>
      <c r="F792" s="243"/>
      <c r="G792" s="243"/>
      <c r="H792" s="243"/>
      <c r="I792" s="243"/>
      <c r="J792" s="243"/>
      <c r="K792" s="243"/>
      <c r="L792" s="243"/>
      <c r="M792" s="232"/>
      <c r="N792" s="233"/>
      <c r="O792" s="233"/>
    </row>
    <row r="793" spans="1:15" s="234" customFormat="1">
      <c r="A793" s="404" t="str">
        <f t="shared" si="19"/>
        <v>2003301250</v>
      </c>
      <c r="B793" s="230">
        <v>200</v>
      </c>
      <c r="C793" s="193">
        <v>330</v>
      </c>
      <c r="D793" s="193">
        <v>1250</v>
      </c>
      <c r="E793" s="243"/>
      <c r="F793" s="243"/>
      <c r="G793" s="243"/>
      <c r="H793" s="243"/>
      <c r="I793" s="243"/>
      <c r="J793" s="243"/>
      <c r="K793" s="243"/>
      <c r="L793" s="243"/>
      <c r="M793" s="232"/>
      <c r="N793" s="233"/>
      <c r="O793" s="233"/>
    </row>
    <row r="794" spans="1:15" s="234" customFormat="1">
      <c r="A794" s="404" t="str">
        <f t="shared" si="19"/>
        <v>2003401250</v>
      </c>
      <c r="B794" s="230">
        <v>200</v>
      </c>
      <c r="C794" s="193">
        <v>340</v>
      </c>
      <c r="D794" s="193">
        <v>1250</v>
      </c>
      <c r="E794" s="243"/>
      <c r="F794" s="243"/>
      <c r="G794" s="243"/>
      <c r="H794" s="243"/>
      <c r="I794" s="243"/>
      <c r="J794" s="243"/>
      <c r="K794" s="243"/>
      <c r="L794" s="243"/>
      <c r="M794" s="232"/>
      <c r="N794" s="233"/>
      <c r="O794" s="233"/>
    </row>
    <row r="795" spans="1:15" s="234" customFormat="1">
      <c r="A795" s="404" t="str">
        <f t="shared" si="19"/>
        <v>2003501250</v>
      </c>
      <c r="B795" s="230">
        <v>200</v>
      </c>
      <c r="C795" s="193">
        <v>350</v>
      </c>
      <c r="D795" s="193">
        <v>1250</v>
      </c>
      <c r="E795" s="243"/>
      <c r="F795" s="243"/>
      <c r="G795" s="243"/>
      <c r="H795" s="243"/>
      <c r="I795" s="243"/>
      <c r="J795" s="243"/>
      <c r="K795" s="243"/>
      <c r="L795" s="243"/>
      <c r="M795" s="232"/>
      <c r="N795" s="233"/>
      <c r="O795" s="233"/>
    </row>
    <row r="796" spans="1:15" s="234" customFormat="1">
      <c r="A796" s="404" t="str">
        <f t="shared" si="19"/>
        <v>200201500</v>
      </c>
      <c r="B796" s="230">
        <v>200</v>
      </c>
      <c r="C796" s="193">
        <v>20</v>
      </c>
      <c r="D796" s="193">
        <v>1500</v>
      </c>
      <c r="E796" s="277">
        <v>12</v>
      </c>
      <c r="F796" s="277">
        <v>32</v>
      </c>
      <c r="G796" s="277">
        <v>41</v>
      </c>
      <c r="H796" s="277">
        <v>50</v>
      </c>
      <c r="I796" s="277">
        <v>50</v>
      </c>
      <c r="J796" s="277">
        <v>50</v>
      </c>
      <c r="K796" s="277">
        <v>50</v>
      </c>
      <c r="L796" s="277">
        <v>50</v>
      </c>
      <c r="M796" s="232"/>
      <c r="N796" s="233"/>
      <c r="O796" s="233"/>
    </row>
    <row r="797" spans="1:15" s="234" customFormat="1">
      <c r="A797" s="404" t="str">
        <f t="shared" si="19"/>
        <v>200301500</v>
      </c>
      <c r="B797" s="230">
        <v>200</v>
      </c>
      <c r="C797" s="193">
        <v>30</v>
      </c>
      <c r="D797" s="193">
        <v>1500</v>
      </c>
      <c r="E797" s="277">
        <v>8</v>
      </c>
      <c r="F797" s="277">
        <v>29</v>
      </c>
      <c r="G797" s="277">
        <v>41</v>
      </c>
      <c r="H797" s="277">
        <v>50</v>
      </c>
      <c r="I797" s="277">
        <v>50</v>
      </c>
      <c r="J797" s="277">
        <v>50</v>
      </c>
      <c r="K797" s="277">
        <v>50</v>
      </c>
      <c r="L797" s="277">
        <v>50</v>
      </c>
      <c r="M797" s="232"/>
      <c r="N797" s="233"/>
      <c r="O797" s="233"/>
    </row>
    <row r="798" spans="1:15" s="234" customFormat="1">
      <c r="A798" s="404" t="str">
        <f t="shared" si="19"/>
        <v>200401500</v>
      </c>
      <c r="B798" s="230">
        <v>200</v>
      </c>
      <c r="C798" s="193">
        <v>40</v>
      </c>
      <c r="D798" s="193">
        <v>1500</v>
      </c>
      <c r="E798" s="277">
        <v>6</v>
      </c>
      <c r="F798" s="277">
        <v>24</v>
      </c>
      <c r="G798" s="277">
        <v>41</v>
      </c>
      <c r="H798" s="277">
        <v>50</v>
      </c>
      <c r="I798" s="277">
        <v>50</v>
      </c>
      <c r="J798" s="277">
        <v>50</v>
      </c>
      <c r="K798" s="277">
        <v>50</v>
      </c>
      <c r="L798" s="277">
        <v>50</v>
      </c>
      <c r="M798" s="232"/>
      <c r="N798" s="233"/>
      <c r="O798" s="233"/>
    </row>
    <row r="799" spans="1:15" s="234" customFormat="1">
      <c r="A799" s="404" t="str">
        <f t="shared" si="19"/>
        <v>200501500</v>
      </c>
      <c r="B799" s="230">
        <v>200</v>
      </c>
      <c r="C799" s="193">
        <v>50</v>
      </c>
      <c r="D799" s="193">
        <v>1500</v>
      </c>
      <c r="E799" s="277">
        <v>5</v>
      </c>
      <c r="F799" s="277">
        <v>19</v>
      </c>
      <c r="G799" s="277">
        <v>41</v>
      </c>
      <c r="H799" s="277">
        <v>50</v>
      </c>
      <c r="I799" s="277">
        <v>50</v>
      </c>
      <c r="J799" s="277">
        <v>50</v>
      </c>
      <c r="K799" s="277">
        <v>50</v>
      </c>
      <c r="L799" s="277">
        <v>49</v>
      </c>
      <c r="M799" s="232"/>
      <c r="N799" s="233"/>
      <c r="O799" s="233"/>
    </row>
    <row r="800" spans="1:15" s="234" customFormat="1">
      <c r="A800" s="404" t="str">
        <f t="shared" si="19"/>
        <v>200601500</v>
      </c>
      <c r="B800" s="230">
        <v>200</v>
      </c>
      <c r="C800" s="193">
        <v>60</v>
      </c>
      <c r="D800" s="193">
        <v>1500</v>
      </c>
      <c r="E800" s="277">
        <v>4</v>
      </c>
      <c r="F800" s="277">
        <v>16</v>
      </c>
      <c r="G800" s="277">
        <v>41</v>
      </c>
      <c r="H800" s="277">
        <v>50</v>
      </c>
      <c r="I800" s="277">
        <v>50</v>
      </c>
      <c r="J800" s="277">
        <v>50</v>
      </c>
      <c r="K800" s="277">
        <v>50</v>
      </c>
      <c r="L800" s="277">
        <v>41</v>
      </c>
      <c r="M800" s="232"/>
      <c r="N800" s="233"/>
      <c r="O800" s="233"/>
    </row>
    <row r="801" spans="1:15" s="234" customFormat="1">
      <c r="A801" s="404" t="str">
        <f t="shared" si="19"/>
        <v>200701500</v>
      </c>
      <c r="B801" s="230">
        <v>200</v>
      </c>
      <c r="C801" s="193">
        <v>70</v>
      </c>
      <c r="D801" s="193">
        <v>1500</v>
      </c>
      <c r="E801" s="277">
        <v>3</v>
      </c>
      <c r="F801" s="277">
        <v>14</v>
      </c>
      <c r="G801" s="277">
        <v>41</v>
      </c>
      <c r="H801" s="277">
        <v>50</v>
      </c>
      <c r="I801" s="277">
        <v>50</v>
      </c>
      <c r="J801" s="277">
        <v>50</v>
      </c>
      <c r="K801" s="277">
        <v>50</v>
      </c>
      <c r="L801" s="277">
        <v>36</v>
      </c>
      <c r="M801" s="232"/>
      <c r="N801" s="233"/>
      <c r="O801" s="233"/>
    </row>
    <row r="802" spans="1:15" s="234" customFormat="1">
      <c r="A802" s="404" t="str">
        <f t="shared" si="19"/>
        <v>200801500</v>
      </c>
      <c r="B802" s="230">
        <v>200</v>
      </c>
      <c r="C802" s="193">
        <v>80</v>
      </c>
      <c r="D802" s="193">
        <v>1500</v>
      </c>
      <c r="E802" s="277">
        <v>3</v>
      </c>
      <c r="F802" s="277">
        <v>12</v>
      </c>
      <c r="G802" s="277">
        <v>40</v>
      </c>
      <c r="H802" s="277">
        <v>48</v>
      </c>
      <c r="I802" s="277">
        <v>50</v>
      </c>
      <c r="J802" s="277">
        <v>50</v>
      </c>
      <c r="K802" s="277">
        <v>49</v>
      </c>
      <c r="L802" s="277">
        <v>31</v>
      </c>
      <c r="M802" s="232"/>
      <c r="N802" s="233"/>
      <c r="O802" s="233"/>
    </row>
    <row r="803" spans="1:15" s="234" customFormat="1">
      <c r="A803" s="404" t="str">
        <f t="shared" si="19"/>
        <v>200901500</v>
      </c>
      <c r="B803" s="230">
        <v>200</v>
      </c>
      <c r="C803" s="193">
        <v>90</v>
      </c>
      <c r="D803" s="193">
        <v>1500</v>
      </c>
      <c r="E803" s="277">
        <v>3</v>
      </c>
      <c r="F803" s="277">
        <v>11</v>
      </c>
      <c r="G803" s="277">
        <v>38</v>
      </c>
      <c r="H803" s="277">
        <v>45</v>
      </c>
      <c r="I803" s="277">
        <v>50</v>
      </c>
      <c r="J803" s="277">
        <v>50</v>
      </c>
      <c r="K803" s="277">
        <v>44</v>
      </c>
      <c r="L803" s="277">
        <v>28</v>
      </c>
      <c r="M803" s="232"/>
      <c r="N803" s="233"/>
      <c r="O803" s="233"/>
    </row>
    <row r="804" spans="1:15" s="234" customFormat="1">
      <c r="A804" s="404" t="str">
        <f t="shared" si="19"/>
        <v>2001001500</v>
      </c>
      <c r="B804" s="230">
        <v>200</v>
      </c>
      <c r="C804" s="193">
        <v>100</v>
      </c>
      <c r="D804" s="193">
        <v>1500</v>
      </c>
      <c r="E804" s="277">
        <v>2</v>
      </c>
      <c r="F804" s="277">
        <v>10</v>
      </c>
      <c r="G804" s="277">
        <v>36</v>
      </c>
      <c r="H804" s="277">
        <v>41</v>
      </c>
      <c r="I804" s="277">
        <v>50</v>
      </c>
      <c r="J804" s="277">
        <v>50</v>
      </c>
      <c r="K804" s="277">
        <v>40</v>
      </c>
      <c r="L804" s="277">
        <v>25</v>
      </c>
      <c r="M804" s="232"/>
      <c r="N804" s="233"/>
      <c r="O804" s="233"/>
    </row>
    <row r="805" spans="1:15" s="234" customFormat="1">
      <c r="A805" s="404" t="str">
        <f t="shared" si="19"/>
        <v>2001101500</v>
      </c>
      <c r="B805" s="230">
        <v>200</v>
      </c>
      <c r="C805" s="193">
        <v>110</v>
      </c>
      <c r="D805" s="193">
        <v>1500</v>
      </c>
      <c r="E805" s="277">
        <v>2</v>
      </c>
      <c r="F805" s="277">
        <v>9</v>
      </c>
      <c r="G805" s="277">
        <v>33</v>
      </c>
      <c r="H805" s="277">
        <v>38</v>
      </c>
      <c r="I805" s="277">
        <v>50</v>
      </c>
      <c r="J805" s="277">
        <v>50</v>
      </c>
      <c r="K805" s="277">
        <v>36</v>
      </c>
      <c r="L805" s="277">
        <v>23</v>
      </c>
      <c r="M805" s="232"/>
      <c r="N805" s="233"/>
      <c r="O805" s="233"/>
    </row>
    <row r="806" spans="1:15" s="234" customFormat="1">
      <c r="A806" s="404" t="str">
        <f t="shared" si="19"/>
        <v>2001201500</v>
      </c>
      <c r="B806" s="230">
        <v>200</v>
      </c>
      <c r="C806" s="193">
        <v>120</v>
      </c>
      <c r="D806" s="193">
        <v>1500</v>
      </c>
      <c r="E806" s="277">
        <v>2</v>
      </c>
      <c r="F806" s="277">
        <v>8</v>
      </c>
      <c r="G806" s="277">
        <v>31</v>
      </c>
      <c r="H806" s="277">
        <v>35</v>
      </c>
      <c r="I806" s="277">
        <v>47</v>
      </c>
      <c r="J806" s="277">
        <v>50</v>
      </c>
      <c r="K806" s="277">
        <v>33</v>
      </c>
      <c r="L806" s="277">
        <v>21</v>
      </c>
      <c r="M806" s="232"/>
      <c r="N806" s="233"/>
      <c r="O806" s="233"/>
    </row>
    <row r="807" spans="1:15" s="234" customFormat="1">
      <c r="A807" s="404" t="str">
        <f t="shared" si="19"/>
        <v>2001301500</v>
      </c>
      <c r="B807" s="230">
        <v>200</v>
      </c>
      <c r="C807" s="193">
        <v>130</v>
      </c>
      <c r="D807" s="193">
        <v>1500</v>
      </c>
      <c r="E807" s="277">
        <v>2</v>
      </c>
      <c r="F807" s="277">
        <v>8</v>
      </c>
      <c r="G807" s="277">
        <v>28</v>
      </c>
      <c r="H807" s="277">
        <v>32</v>
      </c>
      <c r="I807" s="277">
        <v>44</v>
      </c>
      <c r="J807" s="277">
        <v>50</v>
      </c>
      <c r="K807" s="277">
        <v>31</v>
      </c>
      <c r="L807" s="277">
        <v>19</v>
      </c>
      <c r="M807" s="232"/>
      <c r="N807" s="233"/>
      <c r="O807" s="233"/>
    </row>
    <row r="808" spans="1:15" s="234" customFormat="1">
      <c r="A808" s="404" t="str">
        <f t="shared" si="19"/>
        <v>2001401500</v>
      </c>
      <c r="B808" s="230">
        <v>200</v>
      </c>
      <c r="C808" s="193">
        <v>140</v>
      </c>
      <c r="D808" s="193">
        <v>1500</v>
      </c>
      <c r="E808" s="277">
        <v>2</v>
      </c>
      <c r="F808" s="277">
        <v>7</v>
      </c>
      <c r="G808" s="277">
        <v>26</v>
      </c>
      <c r="H808" s="277">
        <v>30</v>
      </c>
      <c r="I808" s="277">
        <v>41</v>
      </c>
      <c r="J808" s="277">
        <v>47</v>
      </c>
      <c r="K808" s="277">
        <v>28</v>
      </c>
      <c r="L808" s="277">
        <v>18</v>
      </c>
      <c r="M808" s="232"/>
      <c r="N808" s="233"/>
      <c r="O808" s="233"/>
    </row>
    <row r="809" spans="1:15" s="234" customFormat="1">
      <c r="A809" s="404" t="str">
        <f t="shared" si="19"/>
        <v>2001501500</v>
      </c>
      <c r="B809" s="230">
        <v>200</v>
      </c>
      <c r="C809" s="193">
        <v>150</v>
      </c>
      <c r="D809" s="193">
        <v>1500</v>
      </c>
      <c r="E809" s="277">
        <v>2</v>
      </c>
      <c r="F809" s="277">
        <v>7</v>
      </c>
      <c r="G809" s="277">
        <v>25</v>
      </c>
      <c r="H809" s="277">
        <v>28</v>
      </c>
      <c r="I809" s="277">
        <v>39</v>
      </c>
      <c r="J809" s="277">
        <v>45</v>
      </c>
      <c r="K809" s="277">
        <v>27</v>
      </c>
      <c r="L809" s="277">
        <v>17</v>
      </c>
      <c r="M809" s="232"/>
      <c r="N809" s="233"/>
      <c r="O809" s="233"/>
    </row>
    <row r="810" spans="1:15" s="234" customFormat="1">
      <c r="A810" s="404" t="str">
        <f t="shared" si="19"/>
        <v>2001601500</v>
      </c>
      <c r="B810" s="230">
        <v>200</v>
      </c>
      <c r="C810" s="193">
        <v>160</v>
      </c>
      <c r="D810" s="193">
        <v>1500</v>
      </c>
      <c r="E810" s="277">
        <v>2</v>
      </c>
      <c r="F810" s="277">
        <v>6</v>
      </c>
      <c r="G810" s="277">
        <v>23</v>
      </c>
      <c r="H810" s="277">
        <v>26</v>
      </c>
      <c r="I810" s="277">
        <v>36</v>
      </c>
      <c r="J810" s="277">
        <v>42</v>
      </c>
      <c r="K810" s="277">
        <v>25</v>
      </c>
      <c r="L810" s="277">
        <v>16</v>
      </c>
      <c r="M810" s="232"/>
      <c r="N810" s="233"/>
      <c r="O810" s="233"/>
    </row>
    <row r="811" spans="1:15" s="234" customFormat="1">
      <c r="A811" s="404" t="str">
        <f t="shared" si="19"/>
        <v>2001701500</v>
      </c>
      <c r="B811" s="230">
        <v>200</v>
      </c>
      <c r="C811" s="193">
        <v>170</v>
      </c>
      <c r="D811" s="193">
        <v>1500</v>
      </c>
      <c r="E811" s="277">
        <v>2</v>
      </c>
      <c r="F811" s="277">
        <v>6</v>
      </c>
      <c r="G811" s="277">
        <v>22</v>
      </c>
      <c r="H811" s="277">
        <v>25</v>
      </c>
      <c r="I811" s="277">
        <v>34</v>
      </c>
      <c r="J811" s="277">
        <v>40</v>
      </c>
      <c r="K811" s="277">
        <v>24</v>
      </c>
      <c r="L811" s="277">
        <v>15</v>
      </c>
      <c r="M811" s="232"/>
      <c r="N811" s="233"/>
      <c r="O811" s="233"/>
    </row>
    <row r="812" spans="1:15" s="234" customFormat="1">
      <c r="A812" s="404" t="str">
        <f t="shared" si="19"/>
        <v>2001801500</v>
      </c>
      <c r="B812" s="230">
        <v>200</v>
      </c>
      <c r="C812" s="193">
        <v>180</v>
      </c>
      <c r="D812" s="193">
        <v>1500</v>
      </c>
      <c r="E812" s="277">
        <v>1</v>
      </c>
      <c r="F812" s="277">
        <v>5</v>
      </c>
      <c r="G812" s="277">
        <v>21</v>
      </c>
      <c r="H812" s="277">
        <v>23</v>
      </c>
      <c r="I812" s="277">
        <v>32</v>
      </c>
      <c r="J812" s="277">
        <v>37</v>
      </c>
      <c r="K812" s="277">
        <v>22</v>
      </c>
      <c r="L812" s="277">
        <v>14</v>
      </c>
      <c r="M812" s="232"/>
      <c r="N812" s="233"/>
      <c r="O812" s="233"/>
    </row>
    <row r="813" spans="1:15" s="234" customFormat="1">
      <c r="A813" s="404" t="str">
        <f t="shared" si="19"/>
        <v>2001901500</v>
      </c>
      <c r="B813" s="230">
        <v>200</v>
      </c>
      <c r="C813" s="193">
        <v>190</v>
      </c>
      <c r="D813" s="193">
        <v>1500</v>
      </c>
      <c r="E813" s="277">
        <v>1</v>
      </c>
      <c r="F813" s="277">
        <v>5</v>
      </c>
      <c r="G813" s="277">
        <v>20</v>
      </c>
      <c r="H813" s="277">
        <v>22</v>
      </c>
      <c r="I813" s="277">
        <v>31</v>
      </c>
      <c r="J813" s="277">
        <v>35</v>
      </c>
      <c r="K813" s="277">
        <v>21</v>
      </c>
      <c r="L813" s="277">
        <v>13</v>
      </c>
      <c r="M813" s="232"/>
      <c r="N813" s="233"/>
      <c r="O813" s="233"/>
    </row>
    <row r="814" spans="1:15" s="234" customFormat="1">
      <c r="A814" s="404" t="str">
        <f t="shared" si="19"/>
        <v>2002001500</v>
      </c>
      <c r="B814" s="230">
        <v>200</v>
      </c>
      <c r="C814" s="193">
        <v>200</v>
      </c>
      <c r="D814" s="193">
        <v>1500</v>
      </c>
      <c r="E814" s="277">
        <v>1</v>
      </c>
      <c r="F814" s="277">
        <v>5</v>
      </c>
      <c r="G814" s="277">
        <v>19</v>
      </c>
      <c r="H814" s="277">
        <v>21</v>
      </c>
      <c r="I814" s="277">
        <v>29</v>
      </c>
      <c r="J814" s="277">
        <v>33</v>
      </c>
      <c r="K814" s="277">
        <v>20</v>
      </c>
      <c r="L814" s="277">
        <v>12</v>
      </c>
      <c r="M814" s="232"/>
      <c r="N814" s="233"/>
      <c r="O814" s="233"/>
    </row>
    <row r="815" spans="1:15" s="234" customFormat="1">
      <c r="A815" s="404" t="str">
        <f t="shared" si="19"/>
        <v>2002101500</v>
      </c>
      <c r="B815" s="230">
        <v>200</v>
      </c>
      <c r="C815" s="193">
        <v>210</v>
      </c>
      <c r="D815" s="193">
        <v>1500</v>
      </c>
      <c r="E815" s="243"/>
      <c r="F815" s="243"/>
      <c r="G815" s="243"/>
      <c r="H815" s="243"/>
      <c r="I815" s="243"/>
      <c r="J815" s="243"/>
      <c r="K815" s="243"/>
      <c r="L815" s="243"/>
      <c r="M815" s="232"/>
      <c r="N815" s="233"/>
      <c r="O815" s="233"/>
    </row>
    <row r="816" spans="1:15" s="234" customFormat="1">
      <c r="A816" s="404" t="str">
        <f t="shared" si="19"/>
        <v>2002201500</v>
      </c>
      <c r="B816" s="230">
        <v>200</v>
      </c>
      <c r="C816" s="193">
        <v>220</v>
      </c>
      <c r="D816" s="193">
        <v>1500</v>
      </c>
      <c r="E816" s="243"/>
      <c r="F816" s="243"/>
      <c r="G816" s="243"/>
      <c r="H816" s="243"/>
      <c r="I816" s="243"/>
      <c r="J816" s="243"/>
      <c r="K816" s="243"/>
      <c r="L816" s="243"/>
      <c r="M816" s="232"/>
      <c r="N816" s="233"/>
      <c r="O816" s="233"/>
    </row>
    <row r="817" spans="1:15" s="234" customFormat="1">
      <c r="A817" s="404" t="str">
        <f t="shared" ref="A817:A880" si="20">B817&amp;C817&amp;D817</f>
        <v>2002301500</v>
      </c>
      <c r="B817" s="230">
        <v>200</v>
      </c>
      <c r="C817" s="193">
        <v>230</v>
      </c>
      <c r="D817" s="193">
        <v>1500</v>
      </c>
      <c r="E817" s="243"/>
      <c r="F817" s="243"/>
      <c r="G817" s="243"/>
      <c r="H817" s="243"/>
      <c r="I817" s="243"/>
      <c r="J817" s="243"/>
      <c r="K817" s="243"/>
      <c r="L817" s="243"/>
      <c r="M817" s="232"/>
      <c r="N817" s="233"/>
      <c r="O817" s="233"/>
    </row>
    <row r="818" spans="1:15" s="234" customFormat="1">
      <c r="A818" s="404" t="str">
        <f t="shared" si="20"/>
        <v>2002401500</v>
      </c>
      <c r="B818" s="230">
        <v>200</v>
      </c>
      <c r="C818" s="193">
        <v>240</v>
      </c>
      <c r="D818" s="193">
        <v>1500</v>
      </c>
      <c r="E818" s="243"/>
      <c r="F818" s="243"/>
      <c r="G818" s="243"/>
      <c r="H818" s="243"/>
      <c r="I818" s="243"/>
      <c r="J818" s="243"/>
      <c r="K818" s="243"/>
      <c r="L818" s="243"/>
      <c r="M818" s="232"/>
      <c r="N818" s="233"/>
      <c r="O818" s="233"/>
    </row>
    <row r="819" spans="1:15" s="234" customFormat="1">
      <c r="A819" s="404" t="str">
        <f t="shared" si="20"/>
        <v>2002501500</v>
      </c>
      <c r="B819" s="230">
        <v>200</v>
      </c>
      <c r="C819" s="193">
        <v>250</v>
      </c>
      <c r="D819" s="193">
        <v>1500</v>
      </c>
      <c r="E819" s="243"/>
      <c r="F819" s="243"/>
      <c r="G819" s="243"/>
      <c r="H819" s="243"/>
      <c r="I819" s="243"/>
      <c r="J819" s="243"/>
      <c r="K819" s="243"/>
      <c r="L819" s="243"/>
      <c r="M819" s="232"/>
      <c r="N819" s="233"/>
      <c r="O819" s="233"/>
    </row>
    <row r="820" spans="1:15" s="234" customFormat="1">
      <c r="A820" s="404" t="str">
        <f t="shared" si="20"/>
        <v>2002601500</v>
      </c>
      <c r="B820" s="230">
        <v>200</v>
      </c>
      <c r="C820" s="193">
        <v>260</v>
      </c>
      <c r="D820" s="193">
        <v>1500</v>
      </c>
      <c r="E820" s="243"/>
      <c r="F820" s="243"/>
      <c r="G820" s="243"/>
      <c r="H820" s="243"/>
      <c r="I820" s="243"/>
      <c r="J820" s="243"/>
      <c r="K820" s="243"/>
      <c r="L820" s="243"/>
      <c r="M820" s="232"/>
      <c r="N820" s="233"/>
      <c r="O820" s="233"/>
    </row>
    <row r="821" spans="1:15" s="234" customFormat="1">
      <c r="A821" s="404" t="str">
        <f t="shared" si="20"/>
        <v>2002701500</v>
      </c>
      <c r="B821" s="230">
        <v>200</v>
      </c>
      <c r="C821" s="193">
        <v>270</v>
      </c>
      <c r="D821" s="193">
        <v>1500</v>
      </c>
      <c r="E821" s="243"/>
      <c r="F821" s="243"/>
      <c r="G821" s="243"/>
      <c r="H821" s="243"/>
      <c r="I821" s="243"/>
      <c r="J821" s="243"/>
      <c r="K821" s="243"/>
      <c r="L821" s="243"/>
      <c r="M821" s="232"/>
      <c r="N821" s="233"/>
      <c r="O821" s="233"/>
    </row>
    <row r="822" spans="1:15" s="234" customFormat="1">
      <c r="A822" s="404" t="str">
        <f t="shared" si="20"/>
        <v>2002801500</v>
      </c>
      <c r="B822" s="230">
        <v>200</v>
      </c>
      <c r="C822" s="193">
        <v>280</v>
      </c>
      <c r="D822" s="193">
        <v>1500</v>
      </c>
      <c r="E822" s="243"/>
      <c r="F822" s="243"/>
      <c r="G822" s="243"/>
      <c r="H822" s="243"/>
      <c r="I822" s="243"/>
      <c r="J822" s="243"/>
      <c r="K822" s="243"/>
      <c r="L822" s="243"/>
      <c r="M822" s="232"/>
      <c r="N822" s="233"/>
      <c r="O822" s="233"/>
    </row>
    <row r="823" spans="1:15" s="234" customFormat="1">
      <c r="A823" s="404" t="str">
        <f t="shared" si="20"/>
        <v>2002901500</v>
      </c>
      <c r="B823" s="230">
        <v>200</v>
      </c>
      <c r="C823" s="193">
        <v>290</v>
      </c>
      <c r="D823" s="193">
        <v>1500</v>
      </c>
      <c r="E823" s="243"/>
      <c r="F823" s="243"/>
      <c r="G823" s="243"/>
      <c r="H823" s="243"/>
      <c r="I823" s="243"/>
      <c r="J823" s="243"/>
      <c r="K823" s="243"/>
      <c r="L823" s="243"/>
      <c r="M823" s="232"/>
      <c r="N823" s="233"/>
      <c r="O823" s="233"/>
    </row>
    <row r="824" spans="1:15" s="234" customFormat="1">
      <c r="A824" s="404" t="str">
        <f t="shared" si="20"/>
        <v>2003001500</v>
      </c>
      <c r="B824" s="230">
        <v>200</v>
      </c>
      <c r="C824" s="193">
        <v>300</v>
      </c>
      <c r="D824" s="193">
        <v>1500</v>
      </c>
      <c r="E824" s="243"/>
      <c r="F824" s="243"/>
      <c r="G824" s="243"/>
      <c r="H824" s="243"/>
      <c r="I824" s="243"/>
      <c r="J824" s="243"/>
      <c r="K824" s="243"/>
      <c r="L824" s="243"/>
      <c r="M824" s="232"/>
      <c r="N824" s="233"/>
      <c r="O824" s="233"/>
    </row>
    <row r="825" spans="1:15" s="234" customFormat="1">
      <c r="A825" s="404" t="str">
        <f t="shared" si="20"/>
        <v>2003101500</v>
      </c>
      <c r="B825" s="230">
        <v>200</v>
      </c>
      <c r="C825" s="193">
        <v>310</v>
      </c>
      <c r="D825" s="193">
        <v>1500</v>
      </c>
      <c r="E825" s="243"/>
      <c r="F825" s="243"/>
      <c r="G825" s="243"/>
      <c r="H825" s="243"/>
      <c r="I825" s="243"/>
      <c r="J825" s="243"/>
      <c r="K825" s="243"/>
      <c r="L825" s="243"/>
      <c r="M825" s="232"/>
      <c r="N825" s="233"/>
      <c r="O825" s="233"/>
    </row>
    <row r="826" spans="1:15" s="234" customFormat="1">
      <c r="A826" s="404" t="str">
        <f t="shared" si="20"/>
        <v>2003201500</v>
      </c>
      <c r="B826" s="230">
        <v>200</v>
      </c>
      <c r="C826" s="193">
        <v>320</v>
      </c>
      <c r="D826" s="193">
        <v>1500</v>
      </c>
      <c r="E826" s="243"/>
      <c r="F826" s="243"/>
      <c r="G826" s="243"/>
      <c r="H826" s="243"/>
      <c r="I826" s="243"/>
      <c r="J826" s="243"/>
      <c r="K826" s="243"/>
      <c r="L826" s="243"/>
      <c r="M826" s="232"/>
      <c r="N826" s="233"/>
      <c r="O826" s="233"/>
    </row>
    <row r="827" spans="1:15" s="234" customFormat="1">
      <c r="A827" s="404" t="str">
        <f t="shared" si="20"/>
        <v>2003301500</v>
      </c>
      <c r="B827" s="230">
        <v>200</v>
      </c>
      <c r="C827" s="193">
        <v>330</v>
      </c>
      <c r="D827" s="193">
        <v>1500</v>
      </c>
      <c r="E827" s="243"/>
      <c r="F827" s="243"/>
      <c r="G827" s="243"/>
      <c r="H827" s="243"/>
      <c r="I827" s="243"/>
      <c r="J827" s="243"/>
      <c r="K827" s="243"/>
      <c r="L827" s="243"/>
      <c r="M827" s="232"/>
      <c r="N827" s="233"/>
      <c r="O827" s="233"/>
    </row>
    <row r="828" spans="1:15" s="234" customFormat="1">
      <c r="A828" s="404" t="str">
        <f t="shared" si="20"/>
        <v>2003401500</v>
      </c>
      <c r="B828" s="230">
        <v>200</v>
      </c>
      <c r="C828" s="193">
        <v>340</v>
      </c>
      <c r="D828" s="193">
        <v>1500</v>
      </c>
      <c r="E828" s="243"/>
      <c r="F828" s="243"/>
      <c r="G828" s="243"/>
      <c r="H828" s="243"/>
      <c r="I828" s="243"/>
      <c r="J828" s="243"/>
      <c r="K828" s="243"/>
      <c r="L828" s="243"/>
      <c r="M828" s="232"/>
      <c r="N828" s="233"/>
      <c r="O828" s="233"/>
    </row>
    <row r="829" spans="1:15" s="234" customFormat="1">
      <c r="A829" s="404" t="str">
        <f t="shared" si="20"/>
        <v>2003501500</v>
      </c>
      <c r="B829" s="230">
        <v>200</v>
      </c>
      <c r="C829" s="193">
        <v>350</v>
      </c>
      <c r="D829" s="193">
        <v>1500</v>
      </c>
      <c r="E829" s="243"/>
      <c r="F829" s="243"/>
      <c r="G829" s="243"/>
      <c r="H829" s="243"/>
      <c r="I829" s="243"/>
      <c r="J829" s="243"/>
      <c r="K829" s="243"/>
      <c r="L829" s="243"/>
      <c r="M829" s="232"/>
      <c r="N829" s="233"/>
      <c r="O829" s="233"/>
    </row>
    <row r="830" spans="1:15" s="234" customFormat="1">
      <c r="A830" s="404" t="str">
        <f t="shared" si="20"/>
        <v>200201750</v>
      </c>
      <c r="B830" s="230">
        <v>200</v>
      </c>
      <c r="C830" s="193">
        <v>20</v>
      </c>
      <c r="D830" s="193">
        <v>1750</v>
      </c>
      <c r="E830" s="277">
        <v>13</v>
      </c>
      <c r="F830" s="277">
        <v>32</v>
      </c>
      <c r="G830" s="277">
        <v>41</v>
      </c>
      <c r="H830" s="277">
        <v>50</v>
      </c>
      <c r="I830" s="277">
        <v>50</v>
      </c>
      <c r="J830" s="277">
        <v>50</v>
      </c>
      <c r="K830" s="277">
        <v>50</v>
      </c>
      <c r="L830" s="277">
        <v>50</v>
      </c>
      <c r="M830" s="232"/>
      <c r="N830" s="233"/>
      <c r="O830" s="233"/>
    </row>
    <row r="831" spans="1:15" s="234" customFormat="1">
      <c r="A831" s="404" t="str">
        <f t="shared" si="20"/>
        <v>200301750</v>
      </c>
      <c r="B831" s="230">
        <v>200</v>
      </c>
      <c r="C831" s="193">
        <v>30</v>
      </c>
      <c r="D831" s="193">
        <v>1750</v>
      </c>
      <c r="E831" s="277">
        <v>9</v>
      </c>
      <c r="F831" s="277">
        <v>31</v>
      </c>
      <c r="G831" s="277">
        <v>41</v>
      </c>
      <c r="H831" s="277">
        <v>50</v>
      </c>
      <c r="I831" s="277">
        <v>50</v>
      </c>
      <c r="J831" s="277">
        <v>50</v>
      </c>
      <c r="K831" s="277">
        <v>50</v>
      </c>
      <c r="L831" s="277">
        <v>50</v>
      </c>
      <c r="M831" s="232"/>
      <c r="N831" s="233"/>
      <c r="O831" s="233"/>
    </row>
    <row r="832" spans="1:15" s="234" customFormat="1">
      <c r="A832" s="404" t="str">
        <f t="shared" si="20"/>
        <v>200401750</v>
      </c>
      <c r="B832" s="230">
        <v>200</v>
      </c>
      <c r="C832" s="193">
        <v>40</v>
      </c>
      <c r="D832" s="193">
        <v>1750</v>
      </c>
      <c r="E832" s="277">
        <v>7</v>
      </c>
      <c r="F832" s="277">
        <v>27</v>
      </c>
      <c r="G832" s="277">
        <v>41</v>
      </c>
      <c r="H832" s="277">
        <v>50</v>
      </c>
      <c r="I832" s="277">
        <v>50</v>
      </c>
      <c r="J832" s="277">
        <v>50</v>
      </c>
      <c r="K832" s="277">
        <v>50</v>
      </c>
      <c r="L832" s="277">
        <v>50</v>
      </c>
      <c r="M832" s="232"/>
      <c r="N832" s="233"/>
      <c r="O832" s="233"/>
    </row>
    <row r="833" spans="1:15" s="234" customFormat="1">
      <c r="A833" s="404" t="str">
        <f t="shared" si="20"/>
        <v>200501750</v>
      </c>
      <c r="B833" s="230">
        <v>200</v>
      </c>
      <c r="C833" s="193">
        <v>50</v>
      </c>
      <c r="D833" s="193">
        <v>1750</v>
      </c>
      <c r="E833" s="277">
        <v>6</v>
      </c>
      <c r="F833" s="277">
        <v>22</v>
      </c>
      <c r="G833" s="277">
        <v>41</v>
      </c>
      <c r="H833" s="277">
        <v>50</v>
      </c>
      <c r="I833" s="277">
        <v>50</v>
      </c>
      <c r="J833" s="277">
        <v>50</v>
      </c>
      <c r="K833" s="277">
        <v>50</v>
      </c>
      <c r="L833" s="277">
        <v>50</v>
      </c>
      <c r="M833" s="232"/>
      <c r="N833" s="233"/>
      <c r="O833" s="233"/>
    </row>
    <row r="834" spans="1:15" s="234" customFormat="1">
      <c r="A834" s="404" t="str">
        <f t="shared" si="20"/>
        <v>200601750</v>
      </c>
      <c r="B834" s="230">
        <v>200</v>
      </c>
      <c r="C834" s="193">
        <v>60</v>
      </c>
      <c r="D834" s="193">
        <v>1750</v>
      </c>
      <c r="E834" s="277">
        <v>5</v>
      </c>
      <c r="F834" s="277">
        <v>19</v>
      </c>
      <c r="G834" s="277">
        <v>41</v>
      </c>
      <c r="H834" s="277">
        <v>50</v>
      </c>
      <c r="I834" s="277">
        <v>50</v>
      </c>
      <c r="J834" s="277">
        <v>50</v>
      </c>
      <c r="K834" s="277">
        <v>50</v>
      </c>
      <c r="L834" s="277">
        <v>48</v>
      </c>
      <c r="M834" s="232"/>
      <c r="N834" s="233"/>
      <c r="O834" s="233"/>
    </row>
    <row r="835" spans="1:15" s="234" customFormat="1">
      <c r="A835" s="404" t="str">
        <f t="shared" si="20"/>
        <v>200701750</v>
      </c>
      <c r="B835" s="230">
        <v>200</v>
      </c>
      <c r="C835" s="193">
        <v>70</v>
      </c>
      <c r="D835" s="193">
        <v>1750</v>
      </c>
      <c r="E835" s="277">
        <v>4</v>
      </c>
      <c r="F835" s="277">
        <v>16</v>
      </c>
      <c r="G835" s="277">
        <v>41</v>
      </c>
      <c r="H835" s="277">
        <v>50</v>
      </c>
      <c r="I835" s="277">
        <v>50</v>
      </c>
      <c r="J835" s="277">
        <v>50</v>
      </c>
      <c r="K835" s="277">
        <v>50</v>
      </c>
      <c r="L835" s="277">
        <v>41</v>
      </c>
      <c r="M835" s="232"/>
      <c r="N835" s="233"/>
      <c r="O835" s="233"/>
    </row>
    <row r="836" spans="1:15" s="234" customFormat="1">
      <c r="A836" s="404" t="str">
        <f t="shared" si="20"/>
        <v>200801750</v>
      </c>
      <c r="B836" s="230">
        <v>200</v>
      </c>
      <c r="C836" s="193">
        <v>80</v>
      </c>
      <c r="D836" s="193">
        <v>1750</v>
      </c>
      <c r="E836" s="277">
        <v>3</v>
      </c>
      <c r="F836" s="277">
        <v>14</v>
      </c>
      <c r="G836" s="277">
        <v>41</v>
      </c>
      <c r="H836" s="277">
        <v>50</v>
      </c>
      <c r="I836" s="277">
        <v>50</v>
      </c>
      <c r="J836" s="277">
        <v>50</v>
      </c>
      <c r="K836" s="277">
        <v>50</v>
      </c>
      <c r="L836" s="277">
        <v>36</v>
      </c>
      <c r="M836" s="232"/>
      <c r="N836" s="233"/>
      <c r="O836" s="233"/>
    </row>
    <row r="837" spans="1:15" s="234" customFormat="1">
      <c r="A837" s="404" t="str">
        <f t="shared" si="20"/>
        <v>200901750</v>
      </c>
      <c r="B837" s="230">
        <v>200</v>
      </c>
      <c r="C837" s="193">
        <v>90</v>
      </c>
      <c r="D837" s="193">
        <v>1750</v>
      </c>
      <c r="E837" s="277">
        <v>3</v>
      </c>
      <c r="F837" s="277">
        <v>13</v>
      </c>
      <c r="G837" s="277">
        <v>40</v>
      </c>
      <c r="H837" s="277">
        <v>49</v>
      </c>
      <c r="I837" s="277">
        <v>50</v>
      </c>
      <c r="J837" s="277">
        <v>50</v>
      </c>
      <c r="K837" s="277">
        <v>50</v>
      </c>
      <c r="L837" s="277">
        <v>32</v>
      </c>
      <c r="M837" s="232"/>
      <c r="N837" s="233"/>
      <c r="O837" s="233"/>
    </row>
    <row r="838" spans="1:15" s="234" customFormat="1">
      <c r="A838" s="404" t="str">
        <f t="shared" si="20"/>
        <v>2001001750</v>
      </c>
      <c r="B838" s="230">
        <v>200</v>
      </c>
      <c r="C838" s="193">
        <v>100</v>
      </c>
      <c r="D838" s="193">
        <v>1750</v>
      </c>
      <c r="E838" s="277">
        <v>3</v>
      </c>
      <c r="F838" s="277">
        <v>11</v>
      </c>
      <c r="G838" s="277">
        <v>39</v>
      </c>
      <c r="H838" s="277">
        <v>46</v>
      </c>
      <c r="I838" s="277">
        <v>50</v>
      </c>
      <c r="J838" s="277">
        <v>50</v>
      </c>
      <c r="K838" s="277">
        <v>46</v>
      </c>
      <c r="L838" s="277">
        <v>29</v>
      </c>
      <c r="M838" s="232"/>
      <c r="N838" s="233"/>
      <c r="O838" s="233"/>
    </row>
    <row r="839" spans="1:15" s="234" customFormat="1">
      <c r="A839" s="404" t="str">
        <f t="shared" si="20"/>
        <v>2001101750</v>
      </c>
      <c r="B839" s="230">
        <v>200</v>
      </c>
      <c r="C839" s="193">
        <v>110</v>
      </c>
      <c r="D839" s="193">
        <v>1750</v>
      </c>
      <c r="E839" s="277">
        <v>3</v>
      </c>
      <c r="F839" s="277">
        <v>10</v>
      </c>
      <c r="G839" s="277">
        <v>37</v>
      </c>
      <c r="H839" s="277">
        <v>43</v>
      </c>
      <c r="I839" s="277">
        <v>50</v>
      </c>
      <c r="J839" s="277">
        <v>50</v>
      </c>
      <c r="K839" s="277">
        <v>42</v>
      </c>
      <c r="L839" s="277">
        <v>26</v>
      </c>
      <c r="M839" s="232"/>
      <c r="N839" s="233"/>
      <c r="O839" s="233"/>
    </row>
    <row r="840" spans="1:15" s="234" customFormat="1">
      <c r="A840" s="404" t="str">
        <f t="shared" si="20"/>
        <v>2001201750</v>
      </c>
      <c r="B840" s="230">
        <v>200</v>
      </c>
      <c r="C840" s="193">
        <v>120</v>
      </c>
      <c r="D840" s="193">
        <v>1750</v>
      </c>
      <c r="E840" s="277">
        <v>2</v>
      </c>
      <c r="F840" s="277">
        <v>10</v>
      </c>
      <c r="G840" s="277">
        <v>35</v>
      </c>
      <c r="H840" s="277">
        <v>40</v>
      </c>
      <c r="I840" s="277">
        <v>50</v>
      </c>
      <c r="J840" s="277">
        <v>50</v>
      </c>
      <c r="K840" s="277">
        <v>39</v>
      </c>
      <c r="L840" s="277">
        <v>24</v>
      </c>
      <c r="M840" s="232"/>
      <c r="N840" s="233"/>
      <c r="O840" s="233"/>
    </row>
    <row r="841" spans="1:15" s="234" customFormat="1">
      <c r="A841" s="404" t="str">
        <f t="shared" si="20"/>
        <v>2001301750</v>
      </c>
      <c r="B841" s="230">
        <v>200</v>
      </c>
      <c r="C841" s="193">
        <v>130</v>
      </c>
      <c r="D841" s="193">
        <v>1750</v>
      </c>
      <c r="E841" s="277">
        <v>2</v>
      </c>
      <c r="F841" s="277">
        <v>9</v>
      </c>
      <c r="G841" s="277">
        <v>33</v>
      </c>
      <c r="H841" s="277">
        <v>37</v>
      </c>
      <c r="I841" s="277">
        <v>50</v>
      </c>
      <c r="J841" s="277">
        <v>50</v>
      </c>
      <c r="K841" s="277">
        <v>36</v>
      </c>
      <c r="L841" s="277">
        <v>22</v>
      </c>
      <c r="M841" s="232"/>
      <c r="N841" s="233"/>
      <c r="O841" s="233"/>
    </row>
    <row r="842" spans="1:15" s="234" customFormat="1">
      <c r="A842" s="404" t="str">
        <f t="shared" si="20"/>
        <v>2001401750</v>
      </c>
      <c r="B842" s="230">
        <v>200</v>
      </c>
      <c r="C842" s="193">
        <v>140</v>
      </c>
      <c r="D842" s="193">
        <v>1750</v>
      </c>
      <c r="E842" s="277">
        <v>2</v>
      </c>
      <c r="F842" s="277">
        <v>8</v>
      </c>
      <c r="G842" s="277">
        <v>31</v>
      </c>
      <c r="H842" s="277">
        <v>35</v>
      </c>
      <c r="I842" s="277">
        <v>47</v>
      </c>
      <c r="J842" s="277">
        <v>50</v>
      </c>
      <c r="K842" s="277">
        <v>33</v>
      </c>
      <c r="L842" s="277">
        <v>21</v>
      </c>
      <c r="M842" s="232"/>
      <c r="N842" s="233"/>
      <c r="O842" s="233"/>
    </row>
    <row r="843" spans="1:15" s="234" customFormat="1">
      <c r="A843" s="404" t="str">
        <f t="shared" si="20"/>
        <v>2001501750</v>
      </c>
      <c r="B843" s="230">
        <v>200</v>
      </c>
      <c r="C843" s="193">
        <v>150</v>
      </c>
      <c r="D843" s="193">
        <v>1750</v>
      </c>
      <c r="E843" s="277">
        <v>2</v>
      </c>
      <c r="F843" s="277">
        <v>8</v>
      </c>
      <c r="G843" s="277">
        <v>29</v>
      </c>
      <c r="H843" s="277">
        <v>33</v>
      </c>
      <c r="I843" s="277">
        <v>45</v>
      </c>
      <c r="J843" s="277">
        <v>50</v>
      </c>
      <c r="K843" s="277">
        <v>31</v>
      </c>
      <c r="L843" s="277">
        <v>20</v>
      </c>
      <c r="M843" s="232"/>
      <c r="N843" s="233"/>
      <c r="O843" s="233"/>
    </row>
    <row r="844" spans="1:15" s="234" customFormat="1">
      <c r="A844" s="404" t="str">
        <f t="shared" si="20"/>
        <v>2001601750</v>
      </c>
      <c r="B844" s="230">
        <v>200</v>
      </c>
      <c r="C844" s="193">
        <v>160</v>
      </c>
      <c r="D844" s="193">
        <v>1750</v>
      </c>
      <c r="E844" s="277">
        <v>2</v>
      </c>
      <c r="F844" s="277">
        <v>7</v>
      </c>
      <c r="G844" s="277">
        <v>27</v>
      </c>
      <c r="H844" s="277">
        <v>31</v>
      </c>
      <c r="I844" s="277">
        <v>42</v>
      </c>
      <c r="J844" s="277">
        <v>48</v>
      </c>
      <c r="K844" s="277">
        <v>29</v>
      </c>
      <c r="L844" s="277">
        <v>18</v>
      </c>
      <c r="M844" s="232"/>
      <c r="N844" s="233"/>
      <c r="O844" s="233"/>
    </row>
    <row r="845" spans="1:15" s="234" customFormat="1">
      <c r="A845" s="404" t="str">
        <f t="shared" si="20"/>
        <v>2001701750</v>
      </c>
      <c r="B845" s="230">
        <v>200</v>
      </c>
      <c r="C845" s="193">
        <v>170</v>
      </c>
      <c r="D845" s="193">
        <v>1750</v>
      </c>
      <c r="E845" s="277">
        <v>2</v>
      </c>
      <c r="F845" s="277">
        <v>7</v>
      </c>
      <c r="G845" s="277">
        <v>26</v>
      </c>
      <c r="H845" s="277">
        <v>29</v>
      </c>
      <c r="I845" s="277">
        <v>40</v>
      </c>
      <c r="J845" s="277">
        <v>46</v>
      </c>
      <c r="K845" s="277">
        <v>28</v>
      </c>
      <c r="L845" s="277">
        <v>17</v>
      </c>
      <c r="M845" s="232"/>
      <c r="N845" s="233"/>
      <c r="O845" s="233"/>
    </row>
    <row r="846" spans="1:15" s="234" customFormat="1">
      <c r="A846" s="404" t="str">
        <f t="shared" si="20"/>
        <v>2001801750</v>
      </c>
      <c r="B846" s="230">
        <v>200</v>
      </c>
      <c r="C846" s="193">
        <v>180</v>
      </c>
      <c r="D846" s="193">
        <v>1750</v>
      </c>
      <c r="E846" s="277">
        <v>2</v>
      </c>
      <c r="F846" s="277">
        <v>6</v>
      </c>
      <c r="G846" s="277">
        <v>24</v>
      </c>
      <c r="H846" s="277">
        <v>27</v>
      </c>
      <c r="I846" s="277">
        <v>37</v>
      </c>
      <c r="J846" s="277">
        <v>43</v>
      </c>
      <c r="K846" s="277">
        <v>26</v>
      </c>
      <c r="L846" s="277">
        <v>16</v>
      </c>
      <c r="M846" s="232"/>
      <c r="N846" s="233"/>
      <c r="O846" s="233"/>
    </row>
    <row r="847" spans="1:15" s="234" customFormat="1">
      <c r="A847" s="404" t="str">
        <f t="shared" si="20"/>
        <v>2001901750</v>
      </c>
      <c r="B847" s="230">
        <v>200</v>
      </c>
      <c r="C847" s="193">
        <v>190</v>
      </c>
      <c r="D847" s="193">
        <v>1750</v>
      </c>
      <c r="E847" s="277">
        <v>2</v>
      </c>
      <c r="F847" s="277">
        <v>6</v>
      </c>
      <c r="G847" s="277">
        <v>23</v>
      </c>
      <c r="H847" s="277">
        <v>26</v>
      </c>
      <c r="I847" s="277">
        <v>36</v>
      </c>
      <c r="J847" s="277">
        <v>41</v>
      </c>
      <c r="K847" s="277">
        <v>25</v>
      </c>
      <c r="L847" s="277">
        <v>16</v>
      </c>
      <c r="M847" s="232"/>
      <c r="N847" s="233"/>
      <c r="O847" s="233"/>
    </row>
    <row r="848" spans="1:15" s="234" customFormat="1">
      <c r="A848" s="404" t="str">
        <f t="shared" si="20"/>
        <v>2002001750</v>
      </c>
      <c r="B848" s="230">
        <v>200</v>
      </c>
      <c r="C848" s="193">
        <v>200</v>
      </c>
      <c r="D848" s="193">
        <v>1750</v>
      </c>
      <c r="E848" s="277">
        <v>1</v>
      </c>
      <c r="F848" s="277">
        <v>6</v>
      </c>
      <c r="G848" s="277">
        <v>22</v>
      </c>
      <c r="H848" s="277">
        <v>24</v>
      </c>
      <c r="I848" s="277">
        <v>34</v>
      </c>
      <c r="J848" s="277">
        <v>39</v>
      </c>
      <c r="K848" s="277">
        <v>23</v>
      </c>
      <c r="L848" s="277">
        <v>15</v>
      </c>
      <c r="M848" s="232"/>
      <c r="N848" s="233"/>
      <c r="O848" s="233"/>
    </row>
    <row r="849" spans="1:15" s="234" customFormat="1">
      <c r="A849" s="404" t="str">
        <f t="shared" si="20"/>
        <v>2002101750</v>
      </c>
      <c r="B849" s="230">
        <v>200</v>
      </c>
      <c r="C849" s="193">
        <v>210</v>
      </c>
      <c r="D849" s="193">
        <v>1750</v>
      </c>
      <c r="E849" s="243"/>
      <c r="F849" s="243"/>
      <c r="G849" s="243"/>
      <c r="H849" s="243"/>
      <c r="I849" s="243"/>
      <c r="J849" s="243"/>
      <c r="K849" s="243"/>
      <c r="L849" s="243"/>
      <c r="M849" s="232"/>
      <c r="N849" s="233"/>
      <c r="O849" s="233"/>
    </row>
    <row r="850" spans="1:15" s="234" customFormat="1">
      <c r="A850" s="404" t="str">
        <f t="shared" si="20"/>
        <v>2002201750</v>
      </c>
      <c r="B850" s="230">
        <v>200</v>
      </c>
      <c r="C850" s="193">
        <v>220</v>
      </c>
      <c r="D850" s="193">
        <v>1750</v>
      </c>
      <c r="E850" s="243"/>
      <c r="F850" s="243"/>
      <c r="G850" s="243"/>
      <c r="H850" s="243"/>
      <c r="I850" s="243"/>
      <c r="J850" s="243"/>
      <c r="K850" s="243"/>
      <c r="L850" s="243"/>
      <c r="M850" s="232"/>
      <c r="N850" s="233"/>
      <c r="O850" s="233"/>
    </row>
    <row r="851" spans="1:15" s="234" customFormat="1">
      <c r="A851" s="404" t="str">
        <f t="shared" si="20"/>
        <v>2002301750</v>
      </c>
      <c r="B851" s="230">
        <v>200</v>
      </c>
      <c r="C851" s="193">
        <v>230</v>
      </c>
      <c r="D851" s="193">
        <v>1750</v>
      </c>
      <c r="E851" s="243"/>
      <c r="F851" s="243"/>
      <c r="G851" s="243"/>
      <c r="H851" s="243"/>
      <c r="I851" s="243"/>
      <c r="J851" s="243"/>
      <c r="K851" s="243"/>
      <c r="L851" s="243"/>
      <c r="M851" s="232"/>
      <c r="N851" s="233"/>
      <c r="O851" s="233"/>
    </row>
    <row r="852" spans="1:15" s="234" customFormat="1">
      <c r="A852" s="404" t="str">
        <f t="shared" si="20"/>
        <v>2002401750</v>
      </c>
      <c r="B852" s="230">
        <v>200</v>
      </c>
      <c r="C852" s="193">
        <v>240</v>
      </c>
      <c r="D852" s="193">
        <v>1750</v>
      </c>
      <c r="E852" s="243"/>
      <c r="F852" s="243"/>
      <c r="G852" s="243"/>
      <c r="H852" s="243"/>
      <c r="I852" s="243"/>
      <c r="J852" s="243"/>
      <c r="K852" s="243"/>
      <c r="L852" s="243"/>
      <c r="M852" s="232"/>
      <c r="N852" s="233"/>
      <c r="O852" s="233"/>
    </row>
    <row r="853" spans="1:15" s="234" customFormat="1">
      <c r="A853" s="404" t="str">
        <f t="shared" si="20"/>
        <v>2002501750</v>
      </c>
      <c r="B853" s="230">
        <v>200</v>
      </c>
      <c r="C853" s="193">
        <v>250</v>
      </c>
      <c r="D853" s="193">
        <v>1750</v>
      </c>
      <c r="E853" s="243"/>
      <c r="F853" s="243"/>
      <c r="G853" s="243"/>
      <c r="H853" s="243"/>
      <c r="I853" s="243"/>
      <c r="J853" s="243"/>
      <c r="K853" s="243"/>
      <c r="L853" s="243"/>
      <c r="M853" s="232"/>
      <c r="N853" s="233"/>
      <c r="O853" s="233"/>
    </row>
    <row r="854" spans="1:15" s="234" customFormat="1">
      <c r="A854" s="404" t="str">
        <f t="shared" si="20"/>
        <v>2002601750</v>
      </c>
      <c r="B854" s="230">
        <v>200</v>
      </c>
      <c r="C854" s="193">
        <v>260</v>
      </c>
      <c r="D854" s="193">
        <v>1750</v>
      </c>
      <c r="E854" s="243"/>
      <c r="F854" s="243"/>
      <c r="G854" s="243"/>
      <c r="H854" s="243"/>
      <c r="I854" s="243"/>
      <c r="J854" s="243"/>
      <c r="K854" s="243"/>
      <c r="L854" s="243"/>
      <c r="M854" s="232"/>
      <c r="N854" s="233"/>
      <c r="O854" s="233"/>
    </row>
    <row r="855" spans="1:15" s="234" customFormat="1">
      <c r="A855" s="404" t="str">
        <f t="shared" si="20"/>
        <v>2002701750</v>
      </c>
      <c r="B855" s="230">
        <v>200</v>
      </c>
      <c r="C855" s="193">
        <v>270</v>
      </c>
      <c r="D855" s="193">
        <v>1750</v>
      </c>
      <c r="E855" s="243"/>
      <c r="F855" s="243"/>
      <c r="G855" s="243"/>
      <c r="H855" s="243"/>
      <c r="I855" s="243"/>
      <c r="J855" s="243"/>
      <c r="K855" s="243"/>
      <c r="L855" s="243"/>
      <c r="M855" s="232"/>
      <c r="N855" s="233"/>
      <c r="O855" s="233"/>
    </row>
    <row r="856" spans="1:15" s="234" customFormat="1">
      <c r="A856" s="404" t="str">
        <f t="shared" si="20"/>
        <v>2002801750</v>
      </c>
      <c r="B856" s="230">
        <v>200</v>
      </c>
      <c r="C856" s="193">
        <v>280</v>
      </c>
      <c r="D856" s="193">
        <v>1750</v>
      </c>
      <c r="E856" s="243"/>
      <c r="F856" s="243"/>
      <c r="G856" s="243"/>
      <c r="H856" s="243"/>
      <c r="I856" s="243"/>
      <c r="J856" s="243"/>
      <c r="K856" s="243"/>
      <c r="L856" s="243"/>
      <c r="M856" s="232"/>
      <c r="N856" s="233"/>
      <c r="O856" s="233"/>
    </row>
    <row r="857" spans="1:15" s="234" customFormat="1">
      <c r="A857" s="404" t="str">
        <f t="shared" si="20"/>
        <v>2002901750</v>
      </c>
      <c r="B857" s="230">
        <v>200</v>
      </c>
      <c r="C857" s="193">
        <v>290</v>
      </c>
      <c r="D857" s="193">
        <v>1750</v>
      </c>
      <c r="E857" s="243"/>
      <c r="F857" s="243"/>
      <c r="G857" s="243"/>
      <c r="H857" s="243"/>
      <c r="I857" s="243"/>
      <c r="J857" s="243"/>
      <c r="K857" s="243"/>
      <c r="L857" s="243"/>
      <c r="M857" s="232"/>
      <c r="N857" s="233"/>
      <c r="O857" s="233"/>
    </row>
    <row r="858" spans="1:15" s="234" customFormat="1">
      <c r="A858" s="404" t="str">
        <f t="shared" si="20"/>
        <v>2003001750</v>
      </c>
      <c r="B858" s="230">
        <v>200</v>
      </c>
      <c r="C858" s="193">
        <v>300</v>
      </c>
      <c r="D858" s="193">
        <v>1750</v>
      </c>
      <c r="E858" s="243"/>
      <c r="F858" s="243"/>
      <c r="G858" s="243"/>
      <c r="H858" s="243"/>
      <c r="I858" s="243"/>
      <c r="J858" s="243"/>
      <c r="K858" s="243"/>
      <c r="L858" s="243"/>
      <c r="M858" s="232"/>
      <c r="N858" s="233"/>
      <c r="O858" s="233"/>
    </row>
    <row r="859" spans="1:15" s="234" customFormat="1">
      <c r="A859" s="404" t="str">
        <f t="shared" si="20"/>
        <v>2003101750</v>
      </c>
      <c r="B859" s="230">
        <v>200</v>
      </c>
      <c r="C859" s="193">
        <v>310</v>
      </c>
      <c r="D859" s="193">
        <v>1750</v>
      </c>
      <c r="E859" s="243"/>
      <c r="F859" s="243"/>
      <c r="G859" s="243"/>
      <c r="H859" s="243"/>
      <c r="I859" s="243"/>
      <c r="J859" s="243"/>
      <c r="K859" s="243"/>
      <c r="L859" s="243"/>
      <c r="M859" s="232"/>
      <c r="N859" s="233"/>
      <c r="O859" s="233"/>
    </row>
    <row r="860" spans="1:15" s="234" customFormat="1">
      <c r="A860" s="404" t="str">
        <f t="shared" si="20"/>
        <v>2003201750</v>
      </c>
      <c r="B860" s="230">
        <v>200</v>
      </c>
      <c r="C860" s="193">
        <v>320</v>
      </c>
      <c r="D860" s="193">
        <v>1750</v>
      </c>
      <c r="E860" s="243"/>
      <c r="F860" s="243"/>
      <c r="G860" s="243"/>
      <c r="H860" s="243"/>
      <c r="I860" s="243"/>
      <c r="J860" s="243"/>
      <c r="K860" s="243"/>
      <c r="L860" s="243"/>
      <c r="M860" s="232"/>
      <c r="N860" s="233"/>
      <c r="O860" s="233"/>
    </row>
    <row r="861" spans="1:15" s="234" customFormat="1">
      <c r="A861" s="404" t="str">
        <f t="shared" si="20"/>
        <v>2003301750</v>
      </c>
      <c r="B861" s="230">
        <v>200</v>
      </c>
      <c r="C861" s="193">
        <v>330</v>
      </c>
      <c r="D861" s="193">
        <v>1750</v>
      </c>
      <c r="E861" s="243"/>
      <c r="F861" s="243"/>
      <c r="G861" s="243"/>
      <c r="H861" s="243"/>
      <c r="I861" s="243"/>
      <c r="J861" s="243"/>
      <c r="K861" s="243"/>
      <c r="L861" s="243"/>
      <c r="M861" s="232"/>
      <c r="N861" s="233"/>
      <c r="O861" s="233"/>
    </row>
    <row r="862" spans="1:15" s="234" customFormat="1">
      <c r="A862" s="404" t="str">
        <f t="shared" si="20"/>
        <v>2003401750</v>
      </c>
      <c r="B862" s="230">
        <v>200</v>
      </c>
      <c r="C862" s="193">
        <v>340</v>
      </c>
      <c r="D862" s="193">
        <v>1750</v>
      </c>
      <c r="E862" s="243"/>
      <c r="F862" s="243"/>
      <c r="G862" s="243"/>
      <c r="H862" s="243"/>
      <c r="I862" s="243"/>
      <c r="J862" s="243"/>
      <c r="K862" s="243"/>
      <c r="L862" s="243"/>
      <c r="M862" s="232"/>
      <c r="N862" s="233"/>
      <c r="O862" s="233"/>
    </row>
    <row r="863" spans="1:15" s="234" customFormat="1">
      <c r="A863" s="404" t="str">
        <f t="shared" si="20"/>
        <v>2003501750</v>
      </c>
      <c r="B863" s="230">
        <v>200</v>
      </c>
      <c r="C863" s="193">
        <v>350</v>
      </c>
      <c r="D863" s="193">
        <v>1750</v>
      </c>
      <c r="E863" s="243"/>
      <c r="F863" s="243"/>
      <c r="G863" s="243"/>
      <c r="H863" s="243"/>
      <c r="I863" s="243"/>
      <c r="J863" s="243"/>
      <c r="K863" s="243"/>
      <c r="L863" s="243"/>
      <c r="M863" s="232"/>
      <c r="N863" s="233"/>
      <c r="O863" s="233"/>
    </row>
    <row r="864" spans="1:15" s="234" customFormat="1">
      <c r="A864" s="404" t="str">
        <f t="shared" si="20"/>
        <v>200202000</v>
      </c>
      <c r="B864" s="230">
        <v>200</v>
      </c>
      <c r="C864" s="193">
        <v>20</v>
      </c>
      <c r="D864" s="193">
        <v>2000</v>
      </c>
      <c r="E864" s="277">
        <v>15</v>
      </c>
      <c r="F864" s="277">
        <v>32</v>
      </c>
      <c r="G864" s="277">
        <v>41</v>
      </c>
      <c r="H864" s="277">
        <v>50</v>
      </c>
      <c r="I864" s="277">
        <v>50</v>
      </c>
      <c r="J864" s="277">
        <v>50</v>
      </c>
      <c r="K864" s="277">
        <v>50</v>
      </c>
      <c r="L864" s="277">
        <v>50</v>
      </c>
      <c r="M864" s="232"/>
      <c r="N864" s="233"/>
      <c r="O864" s="233"/>
    </row>
    <row r="865" spans="1:15" s="234" customFormat="1">
      <c r="A865" s="404" t="str">
        <f t="shared" si="20"/>
        <v>200302000</v>
      </c>
      <c r="B865" s="230">
        <v>200</v>
      </c>
      <c r="C865" s="193">
        <v>30</v>
      </c>
      <c r="D865" s="193">
        <v>2000</v>
      </c>
      <c r="E865" s="277">
        <v>10</v>
      </c>
      <c r="F865" s="277">
        <v>32</v>
      </c>
      <c r="G865" s="277">
        <v>41</v>
      </c>
      <c r="H865" s="277">
        <v>50</v>
      </c>
      <c r="I865" s="277">
        <v>50</v>
      </c>
      <c r="J865" s="277">
        <v>50</v>
      </c>
      <c r="K865" s="277">
        <v>50</v>
      </c>
      <c r="L865" s="277">
        <v>50</v>
      </c>
      <c r="M865" s="232"/>
      <c r="N865" s="233"/>
      <c r="O865" s="233"/>
    </row>
    <row r="866" spans="1:15" s="234" customFormat="1">
      <c r="A866" s="404" t="str">
        <f t="shared" si="20"/>
        <v>200402000</v>
      </c>
      <c r="B866" s="230">
        <v>200</v>
      </c>
      <c r="C866" s="193">
        <v>40</v>
      </c>
      <c r="D866" s="193">
        <v>2000</v>
      </c>
      <c r="E866" s="277">
        <v>8</v>
      </c>
      <c r="F866" s="277">
        <v>29</v>
      </c>
      <c r="G866" s="277">
        <v>41</v>
      </c>
      <c r="H866" s="277">
        <v>50</v>
      </c>
      <c r="I866" s="277">
        <v>50</v>
      </c>
      <c r="J866" s="277">
        <v>50</v>
      </c>
      <c r="K866" s="277">
        <v>50</v>
      </c>
      <c r="L866" s="277">
        <v>50</v>
      </c>
      <c r="M866" s="232"/>
      <c r="N866" s="233"/>
      <c r="O866" s="233"/>
    </row>
    <row r="867" spans="1:15" s="234" customFormat="1">
      <c r="A867" s="404" t="str">
        <f t="shared" si="20"/>
        <v>200502000</v>
      </c>
      <c r="B867" s="230">
        <v>200</v>
      </c>
      <c r="C867" s="193">
        <v>50</v>
      </c>
      <c r="D867" s="193">
        <v>2000</v>
      </c>
      <c r="E867" s="277">
        <v>6</v>
      </c>
      <c r="F867" s="277">
        <v>25</v>
      </c>
      <c r="G867" s="277">
        <v>41</v>
      </c>
      <c r="H867" s="277">
        <v>50</v>
      </c>
      <c r="I867" s="277">
        <v>50</v>
      </c>
      <c r="J867" s="277">
        <v>50</v>
      </c>
      <c r="K867" s="277">
        <v>50</v>
      </c>
      <c r="L867" s="277">
        <v>50</v>
      </c>
      <c r="M867" s="232"/>
      <c r="N867" s="233"/>
      <c r="O867" s="233"/>
    </row>
    <row r="868" spans="1:15" s="234" customFormat="1">
      <c r="A868" s="404" t="str">
        <f t="shared" si="20"/>
        <v>200602000</v>
      </c>
      <c r="B868" s="230">
        <v>200</v>
      </c>
      <c r="C868" s="193">
        <v>60</v>
      </c>
      <c r="D868" s="193">
        <v>2000</v>
      </c>
      <c r="E868" s="277">
        <v>5</v>
      </c>
      <c r="F868" s="277">
        <v>21</v>
      </c>
      <c r="G868" s="277">
        <v>41</v>
      </c>
      <c r="H868" s="277">
        <v>50</v>
      </c>
      <c r="I868" s="277">
        <v>50</v>
      </c>
      <c r="J868" s="277">
        <v>50</v>
      </c>
      <c r="K868" s="277">
        <v>50</v>
      </c>
      <c r="L868" s="277">
        <v>50</v>
      </c>
      <c r="M868" s="232"/>
      <c r="N868" s="233"/>
      <c r="O868" s="233"/>
    </row>
    <row r="869" spans="1:15" s="234" customFormat="1">
      <c r="A869" s="404" t="str">
        <f t="shared" si="20"/>
        <v>200702000</v>
      </c>
      <c r="B869" s="230">
        <v>200</v>
      </c>
      <c r="C869" s="193">
        <v>70</v>
      </c>
      <c r="D869" s="193">
        <v>2000</v>
      </c>
      <c r="E869" s="277">
        <v>5</v>
      </c>
      <c r="F869" s="277">
        <v>18</v>
      </c>
      <c r="G869" s="277">
        <v>41</v>
      </c>
      <c r="H869" s="277">
        <v>50</v>
      </c>
      <c r="I869" s="277">
        <v>50</v>
      </c>
      <c r="J869" s="277">
        <v>50</v>
      </c>
      <c r="K869" s="277">
        <v>50</v>
      </c>
      <c r="L869" s="277">
        <v>47</v>
      </c>
      <c r="M869" s="232"/>
      <c r="N869" s="233"/>
      <c r="O869" s="233"/>
    </row>
    <row r="870" spans="1:15" s="234" customFormat="1">
      <c r="A870" s="404" t="str">
        <f t="shared" si="20"/>
        <v>200802000</v>
      </c>
      <c r="B870" s="230">
        <v>200</v>
      </c>
      <c r="C870" s="193">
        <v>80</v>
      </c>
      <c r="D870" s="193">
        <v>2000</v>
      </c>
      <c r="E870" s="277">
        <v>4</v>
      </c>
      <c r="F870" s="277">
        <v>16</v>
      </c>
      <c r="G870" s="277">
        <v>41</v>
      </c>
      <c r="H870" s="277">
        <v>50</v>
      </c>
      <c r="I870" s="277">
        <v>50</v>
      </c>
      <c r="J870" s="277">
        <v>50</v>
      </c>
      <c r="K870" s="277">
        <v>50</v>
      </c>
      <c r="L870" s="277">
        <v>41</v>
      </c>
      <c r="M870" s="232"/>
      <c r="N870" s="233"/>
      <c r="O870" s="233"/>
    </row>
    <row r="871" spans="1:15" s="234" customFormat="1">
      <c r="A871" s="404" t="str">
        <f t="shared" si="20"/>
        <v>200902000</v>
      </c>
      <c r="B871" s="230">
        <v>200</v>
      </c>
      <c r="C871" s="193">
        <v>90</v>
      </c>
      <c r="D871" s="193">
        <v>2000</v>
      </c>
      <c r="E871" s="277">
        <v>4</v>
      </c>
      <c r="F871" s="277">
        <v>14</v>
      </c>
      <c r="G871" s="277">
        <v>41</v>
      </c>
      <c r="H871" s="277">
        <v>50</v>
      </c>
      <c r="I871" s="277">
        <v>50</v>
      </c>
      <c r="J871" s="277">
        <v>50</v>
      </c>
      <c r="K871" s="277">
        <v>50</v>
      </c>
      <c r="L871" s="277">
        <v>37</v>
      </c>
      <c r="M871" s="232"/>
      <c r="N871" s="233"/>
      <c r="O871" s="233"/>
    </row>
    <row r="872" spans="1:15" s="234" customFormat="1">
      <c r="A872" s="404" t="str">
        <f t="shared" si="20"/>
        <v>2001002000</v>
      </c>
      <c r="B872" s="230">
        <v>200</v>
      </c>
      <c r="C872" s="193">
        <v>100</v>
      </c>
      <c r="D872" s="193">
        <v>2000</v>
      </c>
      <c r="E872" s="277">
        <v>3</v>
      </c>
      <c r="F872" s="277">
        <v>13</v>
      </c>
      <c r="G872" s="277">
        <v>40</v>
      </c>
      <c r="H872" s="277">
        <v>49</v>
      </c>
      <c r="I872" s="277">
        <v>50</v>
      </c>
      <c r="J872" s="277">
        <v>50</v>
      </c>
      <c r="K872" s="277">
        <v>50</v>
      </c>
      <c r="L872" s="277">
        <v>33</v>
      </c>
      <c r="M872" s="232"/>
      <c r="N872" s="233"/>
      <c r="O872" s="233"/>
    </row>
    <row r="873" spans="1:15" s="234" customFormat="1">
      <c r="A873" s="404" t="str">
        <f t="shared" si="20"/>
        <v>2001102000</v>
      </c>
      <c r="B873" s="230">
        <v>200</v>
      </c>
      <c r="C873" s="193">
        <v>110</v>
      </c>
      <c r="D873" s="193">
        <v>2000</v>
      </c>
      <c r="E873" s="277">
        <v>3</v>
      </c>
      <c r="F873" s="277">
        <v>12</v>
      </c>
      <c r="G873" s="277">
        <v>40</v>
      </c>
      <c r="H873" s="277">
        <v>47</v>
      </c>
      <c r="I873" s="277">
        <v>50</v>
      </c>
      <c r="J873" s="277">
        <v>50</v>
      </c>
      <c r="K873" s="277">
        <v>48</v>
      </c>
      <c r="L873" s="277">
        <v>30</v>
      </c>
      <c r="M873" s="232"/>
      <c r="N873" s="233"/>
      <c r="O873" s="233"/>
    </row>
    <row r="874" spans="1:15" s="234" customFormat="1">
      <c r="A874" s="404" t="str">
        <f t="shared" si="20"/>
        <v>2001202000</v>
      </c>
      <c r="B874" s="230">
        <v>200</v>
      </c>
      <c r="C874" s="193">
        <v>120</v>
      </c>
      <c r="D874" s="193">
        <v>2000</v>
      </c>
      <c r="E874" s="277">
        <v>3</v>
      </c>
      <c r="F874" s="277">
        <v>11</v>
      </c>
      <c r="G874" s="277">
        <v>38</v>
      </c>
      <c r="H874" s="277">
        <v>45</v>
      </c>
      <c r="I874" s="277">
        <v>50</v>
      </c>
      <c r="J874" s="277">
        <v>50</v>
      </c>
      <c r="K874" s="277">
        <v>44</v>
      </c>
      <c r="L874" s="277">
        <v>28</v>
      </c>
      <c r="M874" s="232"/>
      <c r="N874" s="233"/>
      <c r="O874" s="233"/>
    </row>
    <row r="875" spans="1:15" s="234" customFormat="1">
      <c r="A875" s="404" t="str">
        <f t="shared" si="20"/>
        <v>2001302000</v>
      </c>
      <c r="B875" s="230">
        <v>200</v>
      </c>
      <c r="C875" s="193">
        <v>130</v>
      </c>
      <c r="D875" s="193">
        <v>2000</v>
      </c>
      <c r="E875" s="277">
        <v>2</v>
      </c>
      <c r="F875" s="277">
        <v>10</v>
      </c>
      <c r="G875" s="277">
        <v>36</v>
      </c>
      <c r="H875" s="277">
        <v>42</v>
      </c>
      <c r="I875" s="277">
        <v>50</v>
      </c>
      <c r="J875" s="277">
        <v>50</v>
      </c>
      <c r="K875" s="277">
        <v>41</v>
      </c>
      <c r="L875" s="277">
        <v>26</v>
      </c>
      <c r="M875" s="232"/>
      <c r="N875" s="233"/>
      <c r="O875" s="233"/>
    </row>
    <row r="876" spans="1:15" s="234" customFormat="1">
      <c r="A876" s="404" t="str">
        <f t="shared" si="20"/>
        <v>2001402000</v>
      </c>
      <c r="B876" s="230">
        <v>200</v>
      </c>
      <c r="C876" s="193">
        <v>140</v>
      </c>
      <c r="D876" s="193">
        <v>2000</v>
      </c>
      <c r="E876" s="277">
        <v>2</v>
      </c>
      <c r="F876" s="277">
        <v>9</v>
      </c>
      <c r="G876" s="277">
        <v>34</v>
      </c>
      <c r="H876" s="277">
        <v>40</v>
      </c>
      <c r="I876" s="277">
        <v>50</v>
      </c>
      <c r="J876" s="277">
        <v>50</v>
      </c>
      <c r="K876" s="277">
        <v>38</v>
      </c>
      <c r="L876" s="277">
        <v>24</v>
      </c>
      <c r="M876" s="232"/>
      <c r="N876" s="233"/>
      <c r="O876" s="233"/>
    </row>
    <row r="877" spans="1:15" s="234" customFormat="1">
      <c r="A877" s="404" t="str">
        <f t="shared" si="20"/>
        <v>2001502000</v>
      </c>
      <c r="B877" s="230">
        <v>200</v>
      </c>
      <c r="C877" s="193">
        <v>150</v>
      </c>
      <c r="D877" s="193">
        <v>2000</v>
      </c>
      <c r="E877" s="277">
        <v>2</v>
      </c>
      <c r="F877" s="277">
        <v>9</v>
      </c>
      <c r="G877" s="277">
        <v>33</v>
      </c>
      <c r="H877" s="277">
        <v>38</v>
      </c>
      <c r="I877" s="277">
        <v>50</v>
      </c>
      <c r="J877" s="277">
        <v>50</v>
      </c>
      <c r="K877" s="277">
        <v>36</v>
      </c>
      <c r="L877" s="277">
        <v>23</v>
      </c>
      <c r="M877" s="232"/>
      <c r="N877" s="233"/>
      <c r="O877" s="233"/>
    </row>
    <row r="878" spans="1:15" s="234" customFormat="1">
      <c r="A878" s="404" t="str">
        <f t="shared" si="20"/>
        <v>2001602000</v>
      </c>
      <c r="B878" s="230">
        <v>200</v>
      </c>
      <c r="C878" s="193">
        <v>160</v>
      </c>
      <c r="D878" s="193">
        <v>2000</v>
      </c>
      <c r="E878" s="277">
        <v>2</v>
      </c>
      <c r="F878" s="277">
        <v>8</v>
      </c>
      <c r="G878" s="277">
        <v>31</v>
      </c>
      <c r="H878" s="277">
        <v>35</v>
      </c>
      <c r="I878" s="277">
        <v>47</v>
      </c>
      <c r="J878" s="277">
        <v>50</v>
      </c>
      <c r="K878" s="277">
        <v>33</v>
      </c>
      <c r="L878" s="277">
        <v>21</v>
      </c>
      <c r="M878" s="232"/>
      <c r="N878" s="233"/>
      <c r="O878" s="233"/>
    </row>
    <row r="879" spans="1:15" s="234" customFormat="1">
      <c r="A879" s="404" t="str">
        <f t="shared" si="20"/>
        <v>2001702000</v>
      </c>
      <c r="B879" s="230">
        <v>200</v>
      </c>
      <c r="C879" s="193">
        <v>170</v>
      </c>
      <c r="D879" s="193">
        <v>2000</v>
      </c>
      <c r="E879" s="277">
        <v>2</v>
      </c>
      <c r="F879" s="277">
        <v>8</v>
      </c>
      <c r="G879" s="277">
        <v>29</v>
      </c>
      <c r="H879" s="277">
        <v>33</v>
      </c>
      <c r="I879" s="277">
        <v>45</v>
      </c>
      <c r="J879" s="277">
        <v>50</v>
      </c>
      <c r="K879" s="277">
        <v>31</v>
      </c>
      <c r="L879" s="277">
        <v>20</v>
      </c>
      <c r="M879" s="232"/>
      <c r="N879" s="233"/>
      <c r="O879" s="233"/>
    </row>
    <row r="880" spans="1:15" s="234" customFormat="1">
      <c r="A880" s="404" t="str">
        <f t="shared" si="20"/>
        <v>2001802000</v>
      </c>
      <c r="B880" s="230">
        <v>200</v>
      </c>
      <c r="C880" s="193">
        <v>180</v>
      </c>
      <c r="D880" s="193">
        <v>2000</v>
      </c>
      <c r="E880" s="277">
        <v>2</v>
      </c>
      <c r="F880" s="277">
        <v>7</v>
      </c>
      <c r="G880" s="277">
        <v>27</v>
      </c>
      <c r="H880" s="277">
        <v>31</v>
      </c>
      <c r="I880" s="277">
        <v>42</v>
      </c>
      <c r="J880" s="277">
        <v>49</v>
      </c>
      <c r="K880" s="277">
        <v>29</v>
      </c>
      <c r="L880" s="277">
        <v>18</v>
      </c>
      <c r="M880" s="232"/>
      <c r="N880" s="233"/>
      <c r="O880" s="233"/>
    </row>
    <row r="881" spans="1:15" s="234" customFormat="1">
      <c r="A881" s="404" t="str">
        <f t="shared" ref="A881:A944" si="21">B881&amp;C881&amp;D881</f>
        <v>2001902000</v>
      </c>
      <c r="B881" s="230">
        <v>200</v>
      </c>
      <c r="C881" s="193">
        <v>190</v>
      </c>
      <c r="D881" s="193">
        <v>2000</v>
      </c>
      <c r="E881" s="277">
        <v>2</v>
      </c>
      <c r="F881" s="277">
        <v>7</v>
      </c>
      <c r="G881" s="277">
        <v>26</v>
      </c>
      <c r="H881" s="277">
        <v>30</v>
      </c>
      <c r="I881" s="277">
        <v>40</v>
      </c>
      <c r="J881" s="277">
        <v>47</v>
      </c>
      <c r="K881" s="277">
        <v>28</v>
      </c>
      <c r="L881" s="277">
        <v>18</v>
      </c>
      <c r="M881" s="232"/>
      <c r="N881" s="233"/>
      <c r="O881" s="233"/>
    </row>
    <row r="882" spans="1:15" s="234" customFormat="1">
      <c r="A882" s="404" t="str">
        <f t="shared" si="21"/>
        <v>2002002000</v>
      </c>
      <c r="B882" s="230">
        <v>200</v>
      </c>
      <c r="C882" s="193">
        <v>200</v>
      </c>
      <c r="D882" s="193">
        <v>2000</v>
      </c>
      <c r="E882" s="277">
        <v>2</v>
      </c>
      <c r="F882" s="277">
        <v>7</v>
      </c>
      <c r="G882" s="277">
        <v>25</v>
      </c>
      <c r="H882" s="277">
        <v>28</v>
      </c>
      <c r="I882" s="277">
        <v>38</v>
      </c>
      <c r="J882" s="277">
        <v>44</v>
      </c>
      <c r="K882" s="277">
        <v>26</v>
      </c>
      <c r="L882" s="277">
        <v>17</v>
      </c>
      <c r="M882" s="232"/>
      <c r="N882" s="233"/>
      <c r="O882" s="233"/>
    </row>
    <row r="883" spans="1:15" s="234" customFormat="1">
      <c r="A883" s="404" t="str">
        <f t="shared" si="21"/>
        <v>2002102000</v>
      </c>
      <c r="B883" s="230">
        <v>200</v>
      </c>
      <c r="C883" s="193">
        <v>210</v>
      </c>
      <c r="D883" s="193">
        <v>2000</v>
      </c>
      <c r="E883" s="243"/>
      <c r="F883" s="243"/>
      <c r="G883" s="243"/>
      <c r="H883" s="243"/>
      <c r="I883" s="243"/>
      <c r="J883" s="243"/>
      <c r="K883" s="243"/>
      <c r="L883" s="243"/>
      <c r="M883" s="232"/>
      <c r="N883" s="233"/>
      <c r="O883" s="233"/>
    </row>
    <row r="884" spans="1:15" s="234" customFormat="1">
      <c r="A884" s="404" t="str">
        <f t="shared" si="21"/>
        <v>2002202000</v>
      </c>
      <c r="B884" s="230">
        <v>200</v>
      </c>
      <c r="C884" s="193">
        <v>220</v>
      </c>
      <c r="D884" s="193">
        <v>2000</v>
      </c>
      <c r="E884" s="243"/>
      <c r="F884" s="243"/>
      <c r="G884" s="243"/>
      <c r="H884" s="243"/>
      <c r="I884" s="243"/>
      <c r="J884" s="243"/>
      <c r="K884" s="243"/>
      <c r="L884" s="243"/>
      <c r="M884" s="232"/>
      <c r="N884" s="233"/>
      <c r="O884" s="233"/>
    </row>
    <row r="885" spans="1:15" s="234" customFormat="1">
      <c r="A885" s="404" t="str">
        <f t="shared" si="21"/>
        <v>2002302000</v>
      </c>
      <c r="B885" s="230">
        <v>200</v>
      </c>
      <c r="C885" s="193">
        <v>230</v>
      </c>
      <c r="D885" s="193">
        <v>2000</v>
      </c>
      <c r="E885" s="243"/>
      <c r="F885" s="243"/>
      <c r="G885" s="243"/>
      <c r="H885" s="243"/>
      <c r="I885" s="243"/>
      <c r="J885" s="243"/>
      <c r="K885" s="243"/>
      <c r="L885" s="243"/>
      <c r="M885" s="232"/>
      <c r="N885" s="233"/>
      <c r="O885" s="233"/>
    </row>
    <row r="886" spans="1:15" s="234" customFormat="1">
      <c r="A886" s="404" t="str">
        <f t="shared" si="21"/>
        <v>2002402000</v>
      </c>
      <c r="B886" s="230">
        <v>200</v>
      </c>
      <c r="C886" s="193">
        <v>240</v>
      </c>
      <c r="D886" s="193">
        <v>2000</v>
      </c>
      <c r="E886" s="243"/>
      <c r="F886" s="243"/>
      <c r="G886" s="243"/>
      <c r="H886" s="243"/>
      <c r="I886" s="243"/>
      <c r="J886" s="243"/>
      <c r="K886" s="243"/>
      <c r="L886" s="243"/>
      <c r="M886" s="232"/>
      <c r="N886" s="233"/>
      <c r="O886" s="233"/>
    </row>
    <row r="887" spans="1:15" s="234" customFormat="1">
      <c r="A887" s="404" t="str">
        <f t="shared" si="21"/>
        <v>2002502000</v>
      </c>
      <c r="B887" s="230">
        <v>200</v>
      </c>
      <c r="C887" s="193">
        <v>250</v>
      </c>
      <c r="D887" s="193">
        <v>2000</v>
      </c>
      <c r="E887" s="243"/>
      <c r="F887" s="243"/>
      <c r="G887" s="243"/>
      <c r="H887" s="243"/>
      <c r="I887" s="243"/>
      <c r="J887" s="243"/>
      <c r="K887" s="243"/>
      <c r="L887" s="243"/>
      <c r="M887" s="232"/>
      <c r="N887" s="233"/>
      <c r="O887" s="233"/>
    </row>
    <row r="888" spans="1:15" s="234" customFormat="1">
      <c r="A888" s="404" t="str">
        <f t="shared" si="21"/>
        <v>2002602000</v>
      </c>
      <c r="B888" s="230">
        <v>200</v>
      </c>
      <c r="C888" s="193">
        <v>260</v>
      </c>
      <c r="D888" s="193">
        <v>2000</v>
      </c>
      <c r="E888" s="243"/>
      <c r="F888" s="243"/>
      <c r="G888" s="243"/>
      <c r="H888" s="243"/>
      <c r="I888" s="243"/>
      <c r="J888" s="243"/>
      <c r="K888" s="243"/>
      <c r="L888" s="243"/>
      <c r="M888" s="232"/>
      <c r="N888" s="233"/>
      <c r="O888" s="233"/>
    </row>
    <row r="889" spans="1:15" s="234" customFormat="1">
      <c r="A889" s="404" t="str">
        <f t="shared" si="21"/>
        <v>2002702000</v>
      </c>
      <c r="B889" s="230">
        <v>200</v>
      </c>
      <c r="C889" s="193">
        <v>270</v>
      </c>
      <c r="D889" s="193">
        <v>2000</v>
      </c>
      <c r="E889" s="243"/>
      <c r="F889" s="243"/>
      <c r="G889" s="243"/>
      <c r="H889" s="243"/>
      <c r="I889" s="243"/>
      <c r="J889" s="243"/>
      <c r="K889" s="243"/>
      <c r="L889" s="243"/>
      <c r="M889" s="232"/>
      <c r="N889" s="233"/>
      <c r="O889" s="233"/>
    </row>
    <row r="890" spans="1:15" s="234" customFormat="1">
      <c r="A890" s="404" t="str">
        <f t="shared" si="21"/>
        <v>2002802000</v>
      </c>
      <c r="B890" s="230">
        <v>200</v>
      </c>
      <c r="C890" s="193">
        <v>280</v>
      </c>
      <c r="D890" s="193">
        <v>2000</v>
      </c>
      <c r="E890" s="243"/>
      <c r="F890" s="243"/>
      <c r="G890" s="243"/>
      <c r="H890" s="243"/>
      <c r="I890" s="243"/>
      <c r="J890" s="243"/>
      <c r="K890" s="243"/>
      <c r="L890" s="243"/>
      <c r="M890" s="232"/>
      <c r="N890" s="233"/>
      <c r="O890" s="233"/>
    </row>
    <row r="891" spans="1:15" s="234" customFormat="1">
      <c r="A891" s="404" t="str">
        <f t="shared" si="21"/>
        <v>2002902000</v>
      </c>
      <c r="B891" s="230">
        <v>200</v>
      </c>
      <c r="C891" s="193">
        <v>290</v>
      </c>
      <c r="D891" s="193">
        <v>2000</v>
      </c>
      <c r="E891" s="243"/>
      <c r="F891" s="243"/>
      <c r="G891" s="243"/>
      <c r="H891" s="243"/>
      <c r="I891" s="243"/>
      <c r="J891" s="243"/>
      <c r="K891" s="243"/>
      <c r="L891" s="243"/>
      <c r="M891" s="232"/>
      <c r="N891" s="233"/>
      <c r="O891" s="233"/>
    </row>
    <row r="892" spans="1:15" s="234" customFormat="1">
      <c r="A892" s="404" t="str">
        <f t="shared" si="21"/>
        <v>2003002000</v>
      </c>
      <c r="B892" s="230">
        <v>200</v>
      </c>
      <c r="C892" s="193">
        <v>300</v>
      </c>
      <c r="D892" s="193">
        <v>2000</v>
      </c>
      <c r="E892" s="243"/>
      <c r="F892" s="243"/>
      <c r="G892" s="243"/>
      <c r="H892" s="243"/>
      <c r="I892" s="243"/>
      <c r="J892" s="243"/>
      <c r="K892" s="243"/>
      <c r="L892" s="243"/>
      <c r="M892" s="232"/>
      <c r="N892" s="233"/>
      <c r="O892" s="233"/>
    </row>
    <row r="893" spans="1:15" s="234" customFormat="1">
      <c r="A893" s="404" t="str">
        <f t="shared" si="21"/>
        <v>2003102000</v>
      </c>
      <c r="B893" s="230">
        <v>200</v>
      </c>
      <c r="C893" s="193">
        <v>310</v>
      </c>
      <c r="D893" s="193">
        <v>2000</v>
      </c>
      <c r="E893" s="243"/>
      <c r="F893" s="243"/>
      <c r="G893" s="243"/>
      <c r="H893" s="243"/>
      <c r="I893" s="243"/>
      <c r="J893" s="243"/>
      <c r="K893" s="243"/>
      <c r="L893" s="243"/>
      <c r="M893" s="232"/>
      <c r="N893" s="233"/>
      <c r="O893" s="233"/>
    </row>
    <row r="894" spans="1:15" s="234" customFormat="1">
      <c r="A894" s="404" t="str">
        <f t="shared" si="21"/>
        <v>2003202000</v>
      </c>
      <c r="B894" s="230">
        <v>200</v>
      </c>
      <c r="C894" s="193">
        <v>320</v>
      </c>
      <c r="D894" s="193">
        <v>2000</v>
      </c>
      <c r="E894" s="243"/>
      <c r="F894" s="243"/>
      <c r="G894" s="243"/>
      <c r="H894" s="243"/>
      <c r="I894" s="243"/>
      <c r="J894" s="243"/>
      <c r="K894" s="243"/>
      <c r="L894" s="243"/>
      <c r="M894" s="232"/>
      <c r="N894" s="233"/>
      <c r="O894" s="233"/>
    </row>
    <row r="895" spans="1:15" s="234" customFormat="1">
      <c r="A895" s="404" t="str">
        <f t="shared" si="21"/>
        <v>2003302000</v>
      </c>
      <c r="B895" s="230">
        <v>200</v>
      </c>
      <c r="C895" s="193">
        <v>330</v>
      </c>
      <c r="D895" s="193">
        <v>2000</v>
      </c>
      <c r="E895" s="243"/>
      <c r="F895" s="243"/>
      <c r="G895" s="243"/>
      <c r="H895" s="243"/>
      <c r="I895" s="243"/>
      <c r="J895" s="243"/>
      <c r="K895" s="243"/>
      <c r="L895" s="243"/>
      <c r="M895" s="232"/>
      <c r="N895" s="233"/>
      <c r="O895" s="233"/>
    </row>
    <row r="896" spans="1:15" s="234" customFormat="1">
      <c r="A896" s="404" t="str">
        <f t="shared" si="21"/>
        <v>2003402000</v>
      </c>
      <c r="B896" s="230">
        <v>200</v>
      </c>
      <c r="C896" s="193">
        <v>340</v>
      </c>
      <c r="D896" s="193">
        <v>2000</v>
      </c>
      <c r="E896" s="243"/>
      <c r="F896" s="243"/>
      <c r="G896" s="243"/>
      <c r="H896" s="243"/>
      <c r="I896" s="243"/>
      <c r="J896" s="243"/>
      <c r="K896" s="243"/>
      <c r="L896" s="243"/>
      <c r="M896" s="232"/>
      <c r="N896" s="233"/>
      <c r="O896" s="233"/>
    </row>
    <row r="897" spans="1:15" s="234" customFormat="1">
      <c r="A897" s="404" t="str">
        <f t="shared" si="21"/>
        <v>2003502000</v>
      </c>
      <c r="B897" s="230">
        <v>200</v>
      </c>
      <c r="C897" s="193">
        <v>350</v>
      </c>
      <c r="D897" s="193">
        <v>2000</v>
      </c>
      <c r="E897" s="243"/>
      <c r="F897" s="243"/>
      <c r="G897" s="243"/>
      <c r="H897" s="243"/>
      <c r="I897" s="243"/>
      <c r="J897" s="243"/>
      <c r="K897" s="243"/>
      <c r="L897" s="243"/>
      <c r="M897" s="232"/>
      <c r="N897" s="233"/>
      <c r="O897" s="233"/>
    </row>
    <row r="898" spans="1:15" s="234" customFormat="1">
      <c r="A898" s="404" t="str">
        <f t="shared" si="21"/>
        <v>200202250</v>
      </c>
      <c r="B898" s="230">
        <v>200</v>
      </c>
      <c r="C898" s="193">
        <v>20</v>
      </c>
      <c r="D898" s="193">
        <v>2250</v>
      </c>
      <c r="E898" s="277">
        <v>17</v>
      </c>
      <c r="F898" s="277">
        <v>32</v>
      </c>
      <c r="G898" s="277">
        <v>41</v>
      </c>
      <c r="H898" s="277">
        <v>50</v>
      </c>
      <c r="I898" s="277">
        <v>50</v>
      </c>
      <c r="J898" s="277">
        <v>50</v>
      </c>
      <c r="K898" s="277">
        <v>50</v>
      </c>
      <c r="L898" s="277">
        <v>50</v>
      </c>
      <c r="M898" s="232"/>
      <c r="N898" s="233"/>
      <c r="O898" s="233"/>
    </row>
    <row r="899" spans="1:15" s="234" customFormat="1">
      <c r="A899" s="404" t="str">
        <f t="shared" si="21"/>
        <v>200302250</v>
      </c>
      <c r="B899" s="230">
        <v>200</v>
      </c>
      <c r="C899" s="193">
        <v>30</v>
      </c>
      <c r="D899" s="193">
        <v>2250</v>
      </c>
      <c r="E899" s="277">
        <v>12</v>
      </c>
      <c r="F899" s="277">
        <v>32</v>
      </c>
      <c r="G899" s="277">
        <v>41</v>
      </c>
      <c r="H899" s="277">
        <v>50</v>
      </c>
      <c r="I899" s="277">
        <v>50</v>
      </c>
      <c r="J899" s="277">
        <v>50</v>
      </c>
      <c r="K899" s="277">
        <v>50</v>
      </c>
      <c r="L899" s="277">
        <v>50</v>
      </c>
      <c r="M899" s="232"/>
      <c r="N899" s="233"/>
      <c r="O899" s="233"/>
    </row>
    <row r="900" spans="1:15" s="234" customFormat="1">
      <c r="A900" s="404" t="str">
        <f t="shared" si="21"/>
        <v>200402250</v>
      </c>
      <c r="B900" s="230">
        <v>200</v>
      </c>
      <c r="C900" s="193">
        <v>40</v>
      </c>
      <c r="D900" s="193">
        <v>2250</v>
      </c>
      <c r="E900" s="277">
        <v>9</v>
      </c>
      <c r="F900" s="277">
        <v>31</v>
      </c>
      <c r="G900" s="277">
        <v>41</v>
      </c>
      <c r="H900" s="277">
        <v>50</v>
      </c>
      <c r="I900" s="277">
        <v>50</v>
      </c>
      <c r="J900" s="277">
        <v>50</v>
      </c>
      <c r="K900" s="277">
        <v>50</v>
      </c>
      <c r="L900" s="277">
        <v>50</v>
      </c>
      <c r="M900" s="232"/>
      <c r="N900" s="233"/>
      <c r="O900" s="233"/>
    </row>
    <row r="901" spans="1:15" s="234" customFormat="1">
      <c r="A901" s="404" t="str">
        <f t="shared" si="21"/>
        <v>200502250</v>
      </c>
      <c r="B901" s="230">
        <v>200</v>
      </c>
      <c r="C901" s="193">
        <v>50</v>
      </c>
      <c r="D901" s="193">
        <v>2250</v>
      </c>
      <c r="E901" s="277">
        <v>7</v>
      </c>
      <c r="F901" s="277">
        <v>27</v>
      </c>
      <c r="G901" s="277">
        <v>41</v>
      </c>
      <c r="H901" s="277">
        <v>50</v>
      </c>
      <c r="I901" s="277">
        <v>50</v>
      </c>
      <c r="J901" s="277">
        <v>50</v>
      </c>
      <c r="K901" s="277">
        <v>50</v>
      </c>
      <c r="L901" s="277">
        <v>50</v>
      </c>
      <c r="M901" s="232"/>
      <c r="N901" s="233"/>
      <c r="O901" s="233"/>
    </row>
    <row r="902" spans="1:15" s="234" customFormat="1">
      <c r="A902" s="404" t="str">
        <f t="shared" si="21"/>
        <v>200602250</v>
      </c>
      <c r="B902" s="230">
        <v>200</v>
      </c>
      <c r="C902" s="193">
        <v>60</v>
      </c>
      <c r="D902" s="193">
        <v>2250</v>
      </c>
      <c r="E902" s="277">
        <v>6</v>
      </c>
      <c r="F902" s="277">
        <v>24</v>
      </c>
      <c r="G902" s="277">
        <v>41</v>
      </c>
      <c r="H902" s="277">
        <v>50</v>
      </c>
      <c r="I902" s="277">
        <v>50</v>
      </c>
      <c r="J902" s="277">
        <v>50</v>
      </c>
      <c r="K902" s="277">
        <v>50</v>
      </c>
      <c r="L902" s="277">
        <v>50</v>
      </c>
      <c r="M902" s="232"/>
      <c r="N902" s="233"/>
      <c r="O902" s="233"/>
    </row>
    <row r="903" spans="1:15" s="234" customFormat="1">
      <c r="A903" s="404" t="str">
        <f t="shared" si="21"/>
        <v>200702250</v>
      </c>
      <c r="B903" s="230">
        <v>200</v>
      </c>
      <c r="C903" s="193">
        <v>70</v>
      </c>
      <c r="D903" s="193">
        <v>2250</v>
      </c>
      <c r="E903" s="277">
        <v>5</v>
      </c>
      <c r="F903" s="277">
        <v>21</v>
      </c>
      <c r="G903" s="277">
        <v>41</v>
      </c>
      <c r="H903" s="277">
        <v>50</v>
      </c>
      <c r="I903" s="277">
        <v>50</v>
      </c>
      <c r="J903" s="277">
        <v>50</v>
      </c>
      <c r="K903" s="277">
        <v>50</v>
      </c>
      <c r="L903" s="277">
        <v>50</v>
      </c>
      <c r="M903" s="232"/>
      <c r="N903" s="233"/>
      <c r="O903" s="233"/>
    </row>
    <row r="904" spans="1:15" s="234" customFormat="1">
      <c r="A904" s="404" t="str">
        <f t="shared" si="21"/>
        <v>200802250</v>
      </c>
      <c r="B904" s="230">
        <v>200</v>
      </c>
      <c r="C904" s="193">
        <v>80</v>
      </c>
      <c r="D904" s="193">
        <v>2250</v>
      </c>
      <c r="E904" s="277">
        <v>4</v>
      </c>
      <c r="F904" s="277">
        <v>18</v>
      </c>
      <c r="G904" s="277">
        <v>41</v>
      </c>
      <c r="H904" s="277">
        <v>50</v>
      </c>
      <c r="I904" s="277">
        <v>50</v>
      </c>
      <c r="J904" s="277">
        <v>50</v>
      </c>
      <c r="K904" s="277">
        <v>50</v>
      </c>
      <c r="L904" s="277">
        <v>46</v>
      </c>
      <c r="M904" s="232"/>
      <c r="N904" s="233"/>
      <c r="O904" s="233"/>
    </row>
    <row r="905" spans="1:15" s="234" customFormat="1">
      <c r="A905" s="404" t="str">
        <f t="shared" si="21"/>
        <v>200902250</v>
      </c>
      <c r="B905" s="230">
        <v>200</v>
      </c>
      <c r="C905" s="193">
        <v>90</v>
      </c>
      <c r="D905" s="193">
        <v>2250</v>
      </c>
      <c r="E905" s="277">
        <v>4</v>
      </c>
      <c r="F905" s="277">
        <v>16</v>
      </c>
      <c r="G905" s="277">
        <v>41</v>
      </c>
      <c r="H905" s="277">
        <v>50</v>
      </c>
      <c r="I905" s="277">
        <v>50</v>
      </c>
      <c r="J905" s="277">
        <v>50</v>
      </c>
      <c r="K905" s="277">
        <v>50</v>
      </c>
      <c r="L905" s="277">
        <v>41</v>
      </c>
      <c r="M905" s="232"/>
      <c r="N905" s="233"/>
      <c r="O905" s="233"/>
    </row>
    <row r="906" spans="1:15" s="234" customFormat="1">
      <c r="A906" s="404" t="str">
        <f t="shared" si="21"/>
        <v>2001002250</v>
      </c>
      <c r="B906" s="230">
        <v>200</v>
      </c>
      <c r="C906" s="193">
        <v>100</v>
      </c>
      <c r="D906" s="193">
        <v>2250</v>
      </c>
      <c r="E906" s="277">
        <v>4</v>
      </c>
      <c r="F906" s="277">
        <v>15</v>
      </c>
      <c r="G906" s="277">
        <v>41</v>
      </c>
      <c r="H906" s="277">
        <v>50</v>
      </c>
      <c r="I906" s="277">
        <v>50</v>
      </c>
      <c r="J906" s="277">
        <v>50</v>
      </c>
      <c r="K906" s="277">
        <v>50</v>
      </c>
      <c r="L906" s="277">
        <v>37</v>
      </c>
      <c r="M906" s="232"/>
      <c r="N906" s="233"/>
      <c r="O906" s="233"/>
    </row>
    <row r="907" spans="1:15" s="234" customFormat="1">
      <c r="A907" s="404" t="str">
        <f t="shared" si="21"/>
        <v>2001102250</v>
      </c>
      <c r="B907" s="230">
        <v>200</v>
      </c>
      <c r="C907" s="193">
        <v>110</v>
      </c>
      <c r="D907" s="193">
        <v>2250</v>
      </c>
      <c r="E907" s="277">
        <v>3</v>
      </c>
      <c r="F907" s="277">
        <v>13</v>
      </c>
      <c r="G907" s="277">
        <v>41</v>
      </c>
      <c r="H907" s="277">
        <v>49</v>
      </c>
      <c r="I907" s="277">
        <v>50</v>
      </c>
      <c r="J907" s="277">
        <v>50</v>
      </c>
      <c r="K907" s="277">
        <v>50</v>
      </c>
      <c r="L907" s="277">
        <v>34</v>
      </c>
      <c r="M907" s="232"/>
      <c r="N907" s="233"/>
      <c r="O907" s="233"/>
    </row>
    <row r="908" spans="1:15" s="234" customFormat="1">
      <c r="A908" s="404" t="str">
        <f t="shared" si="21"/>
        <v>2001202250</v>
      </c>
      <c r="B908" s="230">
        <v>200</v>
      </c>
      <c r="C908" s="193">
        <v>120</v>
      </c>
      <c r="D908" s="193">
        <v>2250</v>
      </c>
      <c r="E908" s="277">
        <v>3</v>
      </c>
      <c r="F908" s="277">
        <v>12</v>
      </c>
      <c r="G908" s="277">
        <v>40</v>
      </c>
      <c r="H908" s="277">
        <v>48</v>
      </c>
      <c r="I908" s="277">
        <v>50</v>
      </c>
      <c r="J908" s="277">
        <v>50</v>
      </c>
      <c r="K908" s="277">
        <v>49</v>
      </c>
      <c r="L908" s="277">
        <v>31</v>
      </c>
      <c r="M908" s="232"/>
      <c r="N908" s="233"/>
      <c r="O908" s="233"/>
    </row>
    <row r="909" spans="1:15" s="234" customFormat="1">
      <c r="A909" s="404" t="str">
        <f t="shared" si="21"/>
        <v>2001302250</v>
      </c>
      <c r="B909" s="230">
        <v>200</v>
      </c>
      <c r="C909" s="193">
        <v>130</v>
      </c>
      <c r="D909" s="193">
        <v>2250</v>
      </c>
      <c r="E909" s="277">
        <v>3</v>
      </c>
      <c r="F909" s="277">
        <v>11</v>
      </c>
      <c r="G909" s="277">
        <v>39</v>
      </c>
      <c r="H909" s="277">
        <v>46</v>
      </c>
      <c r="I909" s="277">
        <v>50</v>
      </c>
      <c r="J909" s="277">
        <v>50</v>
      </c>
      <c r="K909" s="277">
        <v>45</v>
      </c>
      <c r="L909" s="277">
        <v>29</v>
      </c>
      <c r="M909" s="232"/>
      <c r="N909" s="233"/>
      <c r="O909" s="233"/>
    </row>
    <row r="910" spans="1:15" s="234" customFormat="1">
      <c r="A910" s="404" t="str">
        <f t="shared" si="21"/>
        <v>2001402250</v>
      </c>
      <c r="B910" s="230">
        <v>200</v>
      </c>
      <c r="C910" s="193">
        <v>140</v>
      </c>
      <c r="D910" s="193">
        <v>2250</v>
      </c>
      <c r="E910" s="277">
        <v>3</v>
      </c>
      <c r="F910" s="277">
        <v>10</v>
      </c>
      <c r="G910" s="277">
        <v>37</v>
      </c>
      <c r="H910" s="277">
        <v>44</v>
      </c>
      <c r="I910" s="277">
        <v>50</v>
      </c>
      <c r="J910" s="277">
        <v>50</v>
      </c>
      <c r="K910" s="277">
        <v>42</v>
      </c>
      <c r="L910" s="277">
        <v>27</v>
      </c>
      <c r="M910" s="232"/>
      <c r="N910" s="233"/>
      <c r="O910" s="233"/>
    </row>
    <row r="911" spans="1:15" s="234" customFormat="1">
      <c r="A911" s="404" t="str">
        <f t="shared" si="21"/>
        <v>2001502250</v>
      </c>
      <c r="B911" s="230">
        <v>200</v>
      </c>
      <c r="C911" s="193">
        <v>150</v>
      </c>
      <c r="D911" s="193">
        <v>2250</v>
      </c>
      <c r="E911" s="277">
        <v>3</v>
      </c>
      <c r="F911" s="277">
        <v>10</v>
      </c>
      <c r="G911" s="277">
        <v>36</v>
      </c>
      <c r="H911" s="277">
        <v>42</v>
      </c>
      <c r="I911" s="277">
        <v>50</v>
      </c>
      <c r="J911" s="277">
        <v>50</v>
      </c>
      <c r="K911" s="277">
        <v>40</v>
      </c>
      <c r="L911" s="277">
        <v>25</v>
      </c>
      <c r="M911" s="232"/>
      <c r="N911" s="233"/>
      <c r="O911" s="233"/>
    </row>
    <row r="912" spans="1:15" s="234" customFormat="1">
      <c r="A912" s="404" t="str">
        <f t="shared" si="21"/>
        <v>2001602250</v>
      </c>
      <c r="B912" s="230">
        <v>200</v>
      </c>
      <c r="C912" s="193">
        <v>160</v>
      </c>
      <c r="D912" s="193">
        <v>2250</v>
      </c>
      <c r="E912" s="277">
        <v>2</v>
      </c>
      <c r="F912" s="277">
        <v>9</v>
      </c>
      <c r="G912" s="277">
        <v>34</v>
      </c>
      <c r="H912" s="277">
        <v>39</v>
      </c>
      <c r="I912" s="277">
        <v>50</v>
      </c>
      <c r="J912" s="277">
        <v>50</v>
      </c>
      <c r="K912" s="277">
        <v>37</v>
      </c>
      <c r="L912" s="277">
        <v>23</v>
      </c>
      <c r="M912" s="232"/>
      <c r="N912" s="233"/>
      <c r="O912" s="233"/>
    </row>
    <row r="913" spans="1:15" s="234" customFormat="1">
      <c r="A913" s="404" t="str">
        <f t="shared" si="21"/>
        <v>2001702250</v>
      </c>
      <c r="B913" s="230">
        <v>200</v>
      </c>
      <c r="C913" s="193">
        <v>170</v>
      </c>
      <c r="D913" s="193">
        <v>2250</v>
      </c>
      <c r="E913" s="277">
        <v>2</v>
      </c>
      <c r="F913" s="277">
        <v>9</v>
      </c>
      <c r="G913" s="277">
        <v>33</v>
      </c>
      <c r="H913" s="277">
        <v>37</v>
      </c>
      <c r="I913" s="277">
        <v>49</v>
      </c>
      <c r="J913" s="277">
        <v>50</v>
      </c>
      <c r="K913" s="277">
        <v>35</v>
      </c>
      <c r="L913" s="277">
        <v>22</v>
      </c>
      <c r="M913" s="232"/>
      <c r="N913" s="233"/>
      <c r="O913" s="233"/>
    </row>
    <row r="914" spans="1:15" s="234" customFormat="1">
      <c r="A914" s="404" t="str">
        <f t="shared" si="21"/>
        <v>2001802250</v>
      </c>
      <c r="B914" s="230">
        <v>200</v>
      </c>
      <c r="C914" s="193">
        <v>180</v>
      </c>
      <c r="D914" s="193">
        <v>2250</v>
      </c>
      <c r="E914" s="277">
        <v>2</v>
      </c>
      <c r="F914" s="277">
        <v>8</v>
      </c>
      <c r="G914" s="277">
        <v>31</v>
      </c>
      <c r="H914" s="277">
        <v>35</v>
      </c>
      <c r="I914" s="277">
        <v>47</v>
      </c>
      <c r="J914" s="277">
        <v>50</v>
      </c>
      <c r="K914" s="277">
        <v>33</v>
      </c>
      <c r="L914" s="277">
        <v>21</v>
      </c>
      <c r="M914" s="232"/>
      <c r="N914" s="233"/>
      <c r="O914" s="233"/>
    </row>
    <row r="915" spans="1:15" s="234" customFormat="1">
      <c r="A915" s="404" t="str">
        <f t="shared" si="21"/>
        <v>2001902250</v>
      </c>
      <c r="B915" s="230">
        <v>200</v>
      </c>
      <c r="C915" s="193">
        <v>190</v>
      </c>
      <c r="D915" s="193">
        <v>2250</v>
      </c>
      <c r="E915" s="277">
        <v>2</v>
      </c>
      <c r="F915" s="277">
        <v>8</v>
      </c>
      <c r="G915" s="277">
        <v>30</v>
      </c>
      <c r="H915" s="277">
        <v>33</v>
      </c>
      <c r="I915" s="277">
        <v>45</v>
      </c>
      <c r="J915" s="277">
        <v>50</v>
      </c>
      <c r="K915" s="277">
        <v>32</v>
      </c>
      <c r="L915" s="277">
        <v>20</v>
      </c>
      <c r="M915" s="232"/>
      <c r="N915" s="233"/>
      <c r="O915" s="233"/>
    </row>
    <row r="916" spans="1:15" s="234" customFormat="1">
      <c r="A916" s="404" t="str">
        <f t="shared" si="21"/>
        <v>2002002250</v>
      </c>
      <c r="B916" s="230">
        <v>200</v>
      </c>
      <c r="C916" s="193">
        <v>200</v>
      </c>
      <c r="D916" s="193">
        <v>2250</v>
      </c>
      <c r="E916" s="277">
        <v>2</v>
      </c>
      <c r="F916" s="277">
        <v>7</v>
      </c>
      <c r="G916" s="277">
        <v>28</v>
      </c>
      <c r="H916" s="277">
        <v>31</v>
      </c>
      <c r="I916" s="277">
        <v>43</v>
      </c>
      <c r="J916" s="277">
        <v>50</v>
      </c>
      <c r="K916" s="277">
        <v>30</v>
      </c>
      <c r="L916" s="277">
        <v>19</v>
      </c>
      <c r="M916" s="232"/>
      <c r="N916" s="233"/>
      <c r="O916" s="233"/>
    </row>
    <row r="917" spans="1:15" s="234" customFormat="1">
      <c r="A917" s="404" t="str">
        <f t="shared" si="21"/>
        <v>2002102250</v>
      </c>
      <c r="B917" s="230">
        <v>200</v>
      </c>
      <c r="C917" s="193">
        <v>210</v>
      </c>
      <c r="D917" s="193">
        <v>2250</v>
      </c>
      <c r="E917" s="243"/>
      <c r="F917" s="243"/>
      <c r="G917" s="243"/>
      <c r="H917" s="243"/>
      <c r="I917" s="243"/>
      <c r="J917" s="243"/>
      <c r="K917" s="243"/>
      <c r="L917" s="243"/>
      <c r="M917" s="232"/>
      <c r="N917" s="233"/>
      <c r="O917" s="233"/>
    </row>
    <row r="918" spans="1:15" s="234" customFormat="1">
      <c r="A918" s="404" t="str">
        <f t="shared" si="21"/>
        <v>2002202250</v>
      </c>
      <c r="B918" s="230">
        <v>200</v>
      </c>
      <c r="C918" s="193">
        <v>220</v>
      </c>
      <c r="D918" s="193">
        <v>2250</v>
      </c>
      <c r="E918" s="243"/>
      <c r="F918" s="243"/>
      <c r="G918" s="243"/>
      <c r="H918" s="243"/>
      <c r="I918" s="243"/>
      <c r="J918" s="243"/>
      <c r="K918" s="243"/>
      <c r="L918" s="243"/>
      <c r="M918" s="232"/>
      <c r="N918" s="233"/>
      <c r="O918" s="233"/>
    </row>
    <row r="919" spans="1:15" s="234" customFormat="1">
      <c r="A919" s="404" t="str">
        <f t="shared" si="21"/>
        <v>2002302250</v>
      </c>
      <c r="B919" s="230">
        <v>200</v>
      </c>
      <c r="C919" s="193">
        <v>230</v>
      </c>
      <c r="D919" s="193">
        <v>2250</v>
      </c>
      <c r="E919" s="243"/>
      <c r="F919" s="243"/>
      <c r="G919" s="243"/>
      <c r="H919" s="243"/>
      <c r="I919" s="243"/>
      <c r="J919" s="243"/>
      <c r="K919" s="243"/>
      <c r="L919" s="243"/>
      <c r="M919" s="232"/>
      <c r="N919" s="233"/>
      <c r="O919" s="233"/>
    </row>
    <row r="920" spans="1:15" s="234" customFormat="1">
      <c r="A920" s="404" t="str">
        <f t="shared" si="21"/>
        <v>2002402250</v>
      </c>
      <c r="B920" s="230">
        <v>200</v>
      </c>
      <c r="C920" s="193">
        <v>240</v>
      </c>
      <c r="D920" s="193">
        <v>2250</v>
      </c>
      <c r="E920" s="243"/>
      <c r="F920" s="243"/>
      <c r="G920" s="243"/>
      <c r="H920" s="243"/>
      <c r="I920" s="243"/>
      <c r="J920" s="243"/>
      <c r="K920" s="243"/>
      <c r="L920" s="243"/>
      <c r="M920" s="232"/>
      <c r="N920" s="233"/>
      <c r="O920" s="233"/>
    </row>
    <row r="921" spans="1:15" s="234" customFormat="1">
      <c r="A921" s="404" t="str">
        <f t="shared" si="21"/>
        <v>2002502250</v>
      </c>
      <c r="B921" s="230">
        <v>200</v>
      </c>
      <c r="C921" s="193">
        <v>250</v>
      </c>
      <c r="D921" s="193">
        <v>2250</v>
      </c>
      <c r="E921" s="243"/>
      <c r="F921" s="243"/>
      <c r="G921" s="243"/>
      <c r="H921" s="243"/>
      <c r="I921" s="243"/>
      <c r="J921" s="243"/>
      <c r="K921" s="243"/>
      <c r="L921" s="243"/>
      <c r="M921" s="232"/>
      <c r="N921" s="233"/>
      <c r="O921" s="233"/>
    </row>
    <row r="922" spans="1:15" s="234" customFormat="1">
      <c r="A922" s="404" t="str">
        <f t="shared" si="21"/>
        <v>2002602250</v>
      </c>
      <c r="B922" s="230">
        <v>200</v>
      </c>
      <c r="C922" s="193">
        <v>260</v>
      </c>
      <c r="D922" s="193">
        <v>2250</v>
      </c>
      <c r="E922" s="243"/>
      <c r="F922" s="243"/>
      <c r="G922" s="243"/>
      <c r="H922" s="243"/>
      <c r="I922" s="243"/>
      <c r="J922" s="243"/>
      <c r="K922" s="243"/>
      <c r="L922" s="243"/>
      <c r="M922" s="232"/>
      <c r="N922" s="233"/>
      <c r="O922" s="233"/>
    </row>
    <row r="923" spans="1:15" s="234" customFormat="1">
      <c r="A923" s="404" t="str">
        <f t="shared" si="21"/>
        <v>2002702250</v>
      </c>
      <c r="B923" s="230">
        <v>200</v>
      </c>
      <c r="C923" s="193">
        <v>270</v>
      </c>
      <c r="D923" s="193">
        <v>2250</v>
      </c>
      <c r="E923" s="243"/>
      <c r="F923" s="243"/>
      <c r="G923" s="243"/>
      <c r="H923" s="243"/>
      <c r="I923" s="243"/>
      <c r="J923" s="243"/>
      <c r="K923" s="243"/>
      <c r="L923" s="243"/>
      <c r="M923" s="232"/>
      <c r="N923" s="233"/>
      <c r="O923" s="233"/>
    </row>
    <row r="924" spans="1:15" s="234" customFormat="1">
      <c r="A924" s="404" t="str">
        <f t="shared" si="21"/>
        <v>2002802250</v>
      </c>
      <c r="B924" s="230">
        <v>200</v>
      </c>
      <c r="C924" s="193">
        <v>280</v>
      </c>
      <c r="D924" s="193">
        <v>2250</v>
      </c>
      <c r="E924" s="243"/>
      <c r="F924" s="243"/>
      <c r="G924" s="243"/>
      <c r="H924" s="243"/>
      <c r="I924" s="243"/>
      <c r="J924" s="243"/>
      <c r="K924" s="243"/>
      <c r="L924" s="243"/>
      <c r="M924" s="232"/>
      <c r="N924" s="233"/>
      <c r="O924" s="233"/>
    </row>
    <row r="925" spans="1:15" s="234" customFormat="1">
      <c r="A925" s="404" t="str">
        <f t="shared" si="21"/>
        <v>2002902250</v>
      </c>
      <c r="B925" s="230">
        <v>200</v>
      </c>
      <c r="C925" s="193">
        <v>290</v>
      </c>
      <c r="D925" s="193">
        <v>2250</v>
      </c>
      <c r="E925" s="243"/>
      <c r="F925" s="243"/>
      <c r="G925" s="243"/>
      <c r="H925" s="243"/>
      <c r="I925" s="243"/>
      <c r="J925" s="243"/>
      <c r="K925" s="243"/>
      <c r="L925" s="243"/>
      <c r="M925" s="232"/>
      <c r="N925" s="233"/>
      <c r="O925" s="233"/>
    </row>
    <row r="926" spans="1:15" s="234" customFormat="1">
      <c r="A926" s="404" t="str">
        <f t="shared" si="21"/>
        <v>2003002250</v>
      </c>
      <c r="B926" s="230">
        <v>200</v>
      </c>
      <c r="C926" s="193">
        <v>300</v>
      </c>
      <c r="D926" s="193">
        <v>2250</v>
      </c>
      <c r="E926" s="243"/>
      <c r="F926" s="243"/>
      <c r="G926" s="243"/>
      <c r="H926" s="243"/>
      <c r="I926" s="243"/>
      <c r="J926" s="243"/>
      <c r="K926" s="243"/>
      <c r="L926" s="243"/>
      <c r="M926" s="232"/>
      <c r="N926" s="233"/>
      <c r="O926" s="233"/>
    </row>
    <row r="927" spans="1:15" s="234" customFormat="1">
      <c r="A927" s="404" t="str">
        <f t="shared" si="21"/>
        <v>2003102250</v>
      </c>
      <c r="B927" s="230">
        <v>200</v>
      </c>
      <c r="C927" s="193">
        <v>310</v>
      </c>
      <c r="D927" s="193">
        <v>2250</v>
      </c>
      <c r="E927" s="243"/>
      <c r="F927" s="243"/>
      <c r="G927" s="243"/>
      <c r="H927" s="243"/>
      <c r="I927" s="243"/>
      <c r="J927" s="243"/>
      <c r="K927" s="243"/>
      <c r="L927" s="243"/>
      <c r="M927" s="232"/>
      <c r="N927" s="233"/>
      <c r="O927" s="233"/>
    </row>
    <row r="928" spans="1:15" s="234" customFormat="1">
      <c r="A928" s="404" t="str">
        <f t="shared" si="21"/>
        <v>2003202250</v>
      </c>
      <c r="B928" s="230">
        <v>200</v>
      </c>
      <c r="C928" s="193">
        <v>320</v>
      </c>
      <c r="D928" s="193">
        <v>2250</v>
      </c>
      <c r="E928" s="243"/>
      <c r="F928" s="243"/>
      <c r="G928" s="243"/>
      <c r="H928" s="243"/>
      <c r="I928" s="243"/>
      <c r="J928" s="243"/>
      <c r="K928" s="243"/>
      <c r="L928" s="243"/>
      <c r="M928" s="232"/>
      <c r="N928" s="233"/>
      <c r="O928" s="233"/>
    </row>
    <row r="929" spans="1:15" s="234" customFormat="1">
      <c r="A929" s="404" t="str">
        <f t="shared" si="21"/>
        <v>2003302250</v>
      </c>
      <c r="B929" s="230">
        <v>200</v>
      </c>
      <c r="C929" s="193">
        <v>330</v>
      </c>
      <c r="D929" s="193">
        <v>2250</v>
      </c>
      <c r="E929" s="243"/>
      <c r="F929" s="243"/>
      <c r="G929" s="243"/>
      <c r="H929" s="243"/>
      <c r="I929" s="243"/>
      <c r="J929" s="243"/>
      <c r="K929" s="243"/>
      <c r="L929" s="243"/>
      <c r="M929" s="232"/>
      <c r="N929" s="233"/>
      <c r="O929" s="233"/>
    </row>
    <row r="930" spans="1:15" s="234" customFormat="1">
      <c r="A930" s="404" t="str">
        <f t="shared" si="21"/>
        <v>2003402250</v>
      </c>
      <c r="B930" s="230">
        <v>200</v>
      </c>
      <c r="C930" s="193">
        <v>340</v>
      </c>
      <c r="D930" s="193">
        <v>2250</v>
      </c>
      <c r="E930" s="243"/>
      <c r="F930" s="243"/>
      <c r="G930" s="243"/>
      <c r="H930" s="243"/>
      <c r="I930" s="243"/>
      <c r="J930" s="243"/>
      <c r="K930" s="243"/>
      <c r="L930" s="243"/>
      <c r="M930" s="232"/>
      <c r="N930" s="233"/>
      <c r="O930" s="233"/>
    </row>
    <row r="931" spans="1:15" s="234" customFormat="1">
      <c r="A931" s="404" t="str">
        <f t="shared" si="21"/>
        <v>2003502250</v>
      </c>
      <c r="B931" s="230">
        <v>200</v>
      </c>
      <c r="C931" s="193">
        <v>350</v>
      </c>
      <c r="D931" s="193">
        <v>2250</v>
      </c>
      <c r="E931" s="243"/>
      <c r="F931" s="243"/>
      <c r="G931" s="243"/>
      <c r="H931" s="243"/>
      <c r="I931" s="243"/>
      <c r="J931" s="243"/>
      <c r="K931" s="243"/>
      <c r="L931" s="243"/>
      <c r="M931" s="232"/>
      <c r="N931" s="233"/>
      <c r="O931" s="233"/>
    </row>
    <row r="932" spans="1:15" s="234" customFormat="1">
      <c r="A932" s="404" t="str">
        <f t="shared" si="21"/>
        <v>200202500</v>
      </c>
      <c r="B932" s="230">
        <v>200</v>
      </c>
      <c r="C932" s="193">
        <v>20</v>
      </c>
      <c r="D932" s="193">
        <v>2500</v>
      </c>
      <c r="E932" s="277">
        <v>18</v>
      </c>
      <c r="F932" s="277">
        <v>32</v>
      </c>
      <c r="G932" s="277">
        <v>41</v>
      </c>
      <c r="H932" s="277">
        <v>50</v>
      </c>
      <c r="I932" s="277">
        <v>50</v>
      </c>
      <c r="J932" s="277">
        <v>50</v>
      </c>
      <c r="K932" s="277">
        <v>50</v>
      </c>
      <c r="L932" s="277">
        <v>50</v>
      </c>
      <c r="M932" s="232"/>
      <c r="N932" s="233"/>
      <c r="O932" s="233"/>
    </row>
    <row r="933" spans="1:15" s="234" customFormat="1">
      <c r="A933" s="404" t="str">
        <f t="shared" si="21"/>
        <v>200302500</v>
      </c>
      <c r="B933" s="230">
        <v>200</v>
      </c>
      <c r="C933" s="193">
        <v>30</v>
      </c>
      <c r="D933" s="193">
        <v>2500</v>
      </c>
      <c r="E933" s="277">
        <v>13</v>
      </c>
      <c r="F933" s="277">
        <v>32</v>
      </c>
      <c r="G933" s="277">
        <v>41</v>
      </c>
      <c r="H933" s="277">
        <v>50</v>
      </c>
      <c r="I933" s="277">
        <v>50</v>
      </c>
      <c r="J933" s="277">
        <v>50</v>
      </c>
      <c r="K933" s="277">
        <v>50</v>
      </c>
      <c r="L933" s="277">
        <v>50</v>
      </c>
      <c r="M933" s="232"/>
      <c r="N933" s="233"/>
      <c r="O933" s="233"/>
    </row>
    <row r="934" spans="1:15" s="234" customFormat="1">
      <c r="A934" s="404" t="str">
        <f t="shared" si="21"/>
        <v>200402500</v>
      </c>
      <c r="B934" s="230">
        <v>200</v>
      </c>
      <c r="C934" s="193">
        <v>40</v>
      </c>
      <c r="D934" s="193">
        <v>2500</v>
      </c>
      <c r="E934" s="277">
        <v>10</v>
      </c>
      <c r="F934" s="277">
        <v>31</v>
      </c>
      <c r="G934" s="277">
        <v>41</v>
      </c>
      <c r="H934" s="277">
        <v>50</v>
      </c>
      <c r="I934" s="277">
        <v>50</v>
      </c>
      <c r="J934" s="277">
        <v>50</v>
      </c>
      <c r="K934" s="277">
        <v>50</v>
      </c>
      <c r="L934" s="277">
        <v>50</v>
      </c>
      <c r="M934" s="232"/>
      <c r="N934" s="233"/>
      <c r="O934" s="233"/>
    </row>
    <row r="935" spans="1:15" s="234" customFormat="1">
      <c r="A935" s="404" t="str">
        <f t="shared" si="21"/>
        <v>200502500</v>
      </c>
      <c r="B935" s="230">
        <v>200</v>
      </c>
      <c r="C935" s="193">
        <v>50</v>
      </c>
      <c r="D935" s="193">
        <v>2500</v>
      </c>
      <c r="E935" s="277">
        <v>8</v>
      </c>
      <c r="F935" s="277">
        <v>29</v>
      </c>
      <c r="G935" s="277">
        <v>41</v>
      </c>
      <c r="H935" s="277">
        <v>50</v>
      </c>
      <c r="I935" s="277">
        <v>50</v>
      </c>
      <c r="J935" s="277">
        <v>50</v>
      </c>
      <c r="K935" s="277">
        <v>50</v>
      </c>
      <c r="L935" s="277">
        <v>50</v>
      </c>
      <c r="M935" s="232"/>
      <c r="N935" s="233"/>
      <c r="O935" s="233"/>
    </row>
    <row r="936" spans="1:15" s="234" customFormat="1">
      <c r="A936" s="404" t="str">
        <f t="shared" si="21"/>
        <v>200602500</v>
      </c>
      <c r="B936" s="230">
        <v>200</v>
      </c>
      <c r="C936" s="193">
        <v>60</v>
      </c>
      <c r="D936" s="193">
        <v>2500</v>
      </c>
      <c r="E936" s="277">
        <v>7</v>
      </c>
      <c r="F936" s="277">
        <v>26</v>
      </c>
      <c r="G936" s="277">
        <v>41</v>
      </c>
      <c r="H936" s="277">
        <v>50</v>
      </c>
      <c r="I936" s="277">
        <v>50</v>
      </c>
      <c r="J936" s="277">
        <v>50</v>
      </c>
      <c r="K936" s="277">
        <v>50</v>
      </c>
      <c r="L936" s="277">
        <v>50</v>
      </c>
      <c r="M936" s="232"/>
      <c r="N936" s="233"/>
      <c r="O936" s="233"/>
    </row>
    <row r="937" spans="1:15" s="234" customFormat="1">
      <c r="A937" s="404" t="str">
        <f t="shared" si="21"/>
        <v>200702500</v>
      </c>
      <c r="B937" s="230">
        <v>200</v>
      </c>
      <c r="C937" s="193">
        <v>70</v>
      </c>
      <c r="D937" s="193">
        <v>2500</v>
      </c>
      <c r="E937" s="277">
        <v>6</v>
      </c>
      <c r="F937" s="277">
        <v>23</v>
      </c>
      <c r="G937" s="277">
        <v>41</v>
      </c>
      <c r="H937" s="277">
        <v>50</v>
      </c>
      <c r="I937" s="277">
        <v>50</v>
      </c>
      <c r="J937" s="277">
        <v>50</v>
      </c>
      <c r="K937" s="277">
        <v>50</v>
      </c>
      <c r="L937" s="277">
        <v>50</v>
      </c>
      <c r="M937" s="232"/>
      <c r="N937" s="233"/>
      <c r="O937" s="233"/>
    </row>
    <row r="938" spans="1:15" s="234" customFormat="1">
      <c r="A938" s="404" t="str">
        <f t="shared" si="21"/>
        <v>200802500</v>
      </c>
      <c r="B938" s="230">
        <v>200</v>
      </c>
      <c r="C938" s="193">
        <v>80</v>
      </c>
      <c r="D938" s="193">
        <v>2500</v>
      </c>
      <c r="E938" s="277">
        <v>5</v>
      </c>
      <c r="F938" s="277">
        <v>20</v>
      </c>
      <c r="G938" s="277">
        <v>41</v>
      </c>
      <c r="H938" s="277">
        <v>50</v>
      </c>
      <c r="I938" s="277">
        <v>50</v>
      </c>
      <c r="J938" s="277">
        <v>50</v>
      </c>
      <c r="K938" s="277">
        <v>50</v>
      </c>
      <c r="L938" s="277">
        <v>50</v>
      </c>
      <c r="M938" s="232"/>
      <c r="N938" s="233"/>
      <c r="O938" s="233"/>
    </row>
    <row r="939" spans="1:15" s="234" customFormat="1">
      <c r="A939" s="404" t="str">
        <f t="shared" si="21"/>
        <v>200902500</v>
      </c>
      <c r="B939" s="230">
        <v>200</v>
      </c>
      <c r="C939" s="193">
        <v>90</v>
      </c>
      <c r="D939" s="193">
        <v>2500</v>
      </c>
      <c r="E939" s="277">
        <v>4</v>
      </c>
      <c r="F939" s="277">
        <v>18</v>
      </c>
      <c r="G939" s="277">
        <v>41</v>
      </c>
      <c r="H939" s="277">
        <v>50</v>
      </c>
      <c r="I939" s="277">
        <v>50</v>
      </c>
      <c r="J939" s="277">
        <v>50</v>
      </c>
      <c r="K939" s="277">
        <v>50</v>
      </c>
      <c r="L939" s="277">
        <v>46</v>
      </c>
      <c r="M939" s="232"/>
      <c r="N939" s="233"/>
      <c r="O939" s="233"/>
    </row>
    <row r="940" spans="1:15" s="234" customFormat="1">
      <c r="A940" s="404" t="str">
        <f t="shared" si="21"/>
        <v>2001002500</v>
      </c>
      <c r="B940" s="230">
        <v>200</v>
      </c>
      <c r="C940" s="193">
        <v>100</v>
      </c>
      <c r="D940" s="193">
        <v>2500</v>
      </c>
      <c r="E940" s="277">
        <v>4</v>
      </c>
      <c r="F940" s="277">
        <v>16</v>
      </c>
      <c r="G940" s="277">
        <v>41</v>
      </c>
      <c r="H940" s="277">
        <v>50</v>
      </c>
      <c r="I940" s="277">
        <v>50</v>
      </c>
      <c r="J940" s="277">
        <v>50</v>
      </c>
      <c r="K940" s="277">
        <v>50</v>
      </c>
      <c r="L940" s="277">
        <v>41</v>
      </c>
      <c r="M940" s="232"/>
      <c r="N940" s="233"/>
      <c r="O940" s="233"/>
    </row>
    <row r="941" spans="1:15" s="234" customFormat="1">
      <c r="A941" s="404" t="str">
        <f t="shared" si="21"/>
        <v>2001102500</v>
      </c>
      <c r="B941" s="230">
        <v>200</v>
      </c>
      <c r="C941" s="193">
        <v>110</v>
      </c>
      <c r="D941" s="193">
        <v>2500</v>
      </c>
      <c r="E941" s="277">
        <v>4</v>
      </c>
      <c r="F941" s="277">
        <v>15</v>
      </c>
      <c r="G941" s="277">
        <v>41</v>
      </c>
      <c r="H941" s="277">
        <v>50</v>
      </c>
      <c r="I941" s="277">
        <v>50</v>
      </c>
      <c r="J941" s="277">
        <v>50</v>
      </c>
      <c r="K941" s="277">
        <v>50</v>
      </c>
      <c r="L941" s="277">
        <v>38</v>
      </c>
      <c r="M941" s="232"/>
      <c r="N941" s="233"/>
      <c r="O941" s="233"/>
    </row>
    <row r="942" spans="1:15" s="234" customFormat="1">
      <c r="A942" s="404" t="str">
        <f t="shared" si="21"/>
        <v>2001202500</v>
      </c>
      <c r="B942" s="230">
        <v>200</v>
      </c>
      <c r="C942" s="193">
        <v>120</v>
      </c>
      <c r="D942" s="193">
        <v>2500</v>
      </c>
      <c r="E942" s="277">
        <v>3</v>
      </c>
      <c r="F942" s="277">
        <v>14</v>
      </c>
      <c r="G942" s="277">
        <v>41</v>
      </c>
      <c r="H942" s="277">
        <v>49</v>
      </c>
      <c r="I942" s="277">
        <v>50</v>
      </c>
      <c r="J942" s="277">
        <v>50</v>
      </c>
      <c r="K942" s="277">
        <v>50</v>
      </c>
      <c r="L942" s="277">
        <v>35</v>
      </c>
      <c r="M942" s="232"/>
      <c r="N942" s="233"/>
      <c r="O942" s="233"/>
    </row>
    <row r="943" spans="1:15" s="234" customFormat="1">
      <c r="A943" s="404" t="str">
        <f t="shared" si="21"/>
        <v>2001302500</v>
      </c>
      <c r="B943" s="230">
        <v>200</v>
      </c>
      <c r="C943" s="193">
        <v>130</v>
      </c>
      <c r="D943" s="193">
        <v>2500</v>
      </c>
      <c r="E943" s="277">
        <v>3</v>
      </c>
      <c r="F943" s="277">
        <v>13</v>
      </c>
      <c r="G943" s="277">
        <v>40</v>
      </c>
      <c r="H943" s="277">
        <v>48</v>
      </c>
      <c r="I943" s="277">
        <v>50</v>
      </c>
      <c r="J943" s="277">
        <v>50</v>
      </c>
      <c r="K943" s="277">
        <v>50</v>
      </c>
      <c r="L943" s="277">
        <v>32</v>
      </c>
      <c r="M943" s="232"/>
      <c r="N943" s="233"/>
      <c r="O943" s="233"/>
    </row>
    <row r="944" spans="1:15" s="234" customFormat="1">
      <c r="A944" s="404" t="str">
        <f t="shared" si="21"/>
        <v>2001402500</v>
      </c>
      <c r="B944" s="230">
        <v>200</v>
      </c>
      <c r="C944" s="193">
        <v>140</v>
      </c>
      <c r="D944" s="193">
        <v>2500</v>
      </c>
      <c r="E944" s="277">
        <v>3</v>
      </c>
      <c r="F944" s="277">
        <v>12</v>
      </c>
      <c r="G944" s="277">
        <v>39</v>
      </c>
      <c r="H944" s="277">
        <v>47</v>
      </c>
      <c r="I944" s="277">
        <v>50</v>
      </c>
      <c r="J944" s="277">
        <v>50</v>
      </c>
      <c r="K944" s="277">
        <v>47</v>
      </c>
      <c r="L944" s="277">
        <v>30</v>
      </c>
      <c r="M944" s="232"/>
      <c r="N944" s="233"/>
      <c r="O944" s="233"/>
    </row>
    <row r="945" spans="1:15" s="234" customFormat="1">
      <c r="A945" s="404" t="str">
        <f t="shared" ref="A945:A1008" si="22">B945&amp;C945&amp;D945</f>
        <v>2001502500</v>
      </c>
      <c r="B945" s="230">
        <v>200</v>
      </c>
      <c r="C945" s="193">
        <v>150</v>
      </c>
      <c r="D945" s="193">
        <v>2500</v>
      </c>
      <c r="E945" s="277">
        <v>3</v>
      </c>
      <c r="F945" s="277">
        <v>11</v>
      </c>
      <c r="G945" s="277">
        <v>38</v>
      </c>
      <c r="H945" s="277">
        <v>45</v>
      </c>
      <c r="I945" s="277">
        <v>50</v>
      </c>
      <c r="J945" s="277">
        <v>50</v>
      </c>
      <c r="K945" s="277">
        <v>44</v>
      </c>
      <c r="L945" s="277">
        <v>28</v>
      </c>
      <c r="M945" s="232"/>
      <c r="N945" s="233"/>
      <c r="O945" s="233"/>
    </row>
    <row r="946" spans="1:15" s="234" customFormat="1">
      <c r="A946" s="404" t="str">
        <f t="shared" si="22"/>
        <v>2001602500</v>
      </c>
      <c r="B946" s="230">
        <v>200</v>
      </c>
      <c r="C946" s="193">
        <v>160</v>
      </c>
      <c r="D946" s="193">
        <v>2500</v>
      </c>
      <c r="E946" s="277">
        <v>3</v>
      </c>
      <c r="F946" s="277">
        <v>10</v>
      </c>
      <c r="G946" s="277">
        <v>37</v>
      </c>
      <c r="H946" s="277">
        <v>43</v>
      </c>
      <c r="I946" s="277">
        <v>50</v>
      </c>
      <c r="J946" s="277">
        <v>50</v>
      </c>
      <c r="K946" s="277">
        <v>41</v>
      </c>
      <c r="L946" s="277">
        <v>26</v>
      </c>
      <c r="M946" s="232"/>
      <c r="N946" s="233"/>
      <c r="O946" s="233"/>
    </row>
    <row r="947" spans="1:15" s="234" customFormat="1">
      <c r="A947" s="404" t="str">
        <f t="shared" si="22"/>
        <v>2001702500</v>
      </c>
      <c r="B947" s="230">
        <v>200</v>
      </c>
      <c r="C947" s="193">
        <v>170</v>
      </c>
      <c r="D947" s="193">
        <v>2500</v>
      </c>
      <c r="E947" s="277">
        <v>3</v>
      </c>
      <c r="F947" s="277">
        <v>10</v>
      </c>
      <c r="G947" s="277">
        <v>36</v>
      </c>
      <c r="H947" s="277">
        <v>41</v>
      </c>
      <c r="I947" s="277">
        <v>50</v>
      </c>
      <c r="J947" s="277">
        <v>50</v>
      </c>
      <c r="K947" s="277">
        <v>39</v>
      </c>
      <c r="L947" s="277">
        <v>25</v>
      </c>
      <c r="M947" s="232"/>
      <c r="N947" s="233"/>
      <c r="O947" s="233"/>
    </row>
    <row r="948" spans="1:15" s="234" customFormat="1">
      <c r="A948" s="404" t="str">
        <f t="shared" si="22"/>
        <v>2001802500</v>
      </c>
      <c r="B948" s="230">
        <v>200</v>
      </c>
      <c r="C948" s="193">
        <v>180</v>
      </c>
      <c r="D948" s="193">
        <v>2500</v>
      </c>
      <c r="E948" s="277">
        <v>2</v>
      </c>
      <c r="F948" s="277">
        <v>9</v>
      </c>
      <c r="G948" s="277">
        <v>34</v>
      </c>
      <c r="H948" s="277">
        <v>38</v>
      </c>
      <c r="I948" s="277">
        <v>50</v>
      </c>
      <c r="J948" s="277">
        <v>50</v>
      </c>
      <c r="K948" s="277">
        <v>37</v>
      </c>
      <c r="L948" s="277">
        <v>23</v>
      </c>
      <c r="M948" s="232"/>
      <c r="N948" s="233"/>
      <c r="O948" s="233"/>
    </row>
    <row r="949" spans="1:15" s="234" customFormat="1">
      <c r="A949" s="404" t="str">
        <f t="shared" si="22"/>
        <v>2001902500</v>
      </c>
      <c r="B949" s="230">
        <v>200</v>
      </c>
      <c r="C949" s="193">
        <v>190</v>
      </c>
      <c r="D949" s="193">
        <v>2500</v>
      </c>
      <c r="E949" s="277">
        <v>2</v>
      </c>
      <c r="F949" s="277">
        <v>9</v>
      </c>
      <c r="G949" s="277">
        <v>33</v>
      </c>
      <c r="H949" s="277">
        <v>37</v>
      </c>
      <c r="I949" s="277">
        <v>49</v>
      </c>
      <c r="J949" s="277">
        <v>50</v>
      </c>
      <c r="K949" s="277">
        <v>35</v>
      </c>
      <c r="L949" s="277">
        <v>22</v>
      </c>
      <c r="M949" s="232"/>
      <c r="N949" s="233"/>
      <c r="O949" s="233"/>
    </row>
    <row r="950" spans="1:15" s="234" customFormat="1">
      <c r="A950" s="404" t="str">
        <f t="shared" si="22"/>
        <v>2002002500</v>
      </c>
      <c r="B950" s="230">
        <v>200</v>
      </c>
      <c r="C950" s="193">
        <v>200</v>
      </c>
      <c r="D950" s="193">
        <v>2500</v>
      </c>
      <c r="E950" s="277">
        <v>2</v>
      </c>
      <c r="F950" s="277">
        <v>8</v>
      </c>
      <c r="G950" s="277">
        <v>31</v>
      </c>
      <c r="H950" s="277">
        <v>35</v>
      </c>
      <c r="I950" s="277">
        <v>47</v>
      </c>
      <c r="J950" s="277">
        <v>50</v>
      </c>
      <c r="K950" s="277">
        <v>33</v>
      </c>
      <c r="L950" s="277">
        <v>21</v>
      </c>
      <c r="M950" s="232"/>
      <c r="N950" s="233"/>
      <c r="O950" s="233"/>
    </row>
    <row r="951" spans="1:15" s="234" customFormat="1">
      <c r="A951" s="404" t="str">
        <f t="shared" si="22"/>
        <v>2002102500</v>
      </c>
      <c r="B951" s="230">
        <v>200</v>
      </c>
      <c r="C951" s="193">
        <v>210</v>
      </c>
      <c r="D951" s="193">
        <v>2500</v>
      </c>
      <c r="E951" s="243"/>
      <c r="F951" s="243"/>
      <c r="G951" s="243"/>
      <c r="H951" s="243"/>
      <c r="I951" s="243"/>
      <c r="J951" s="243"/>
      <c r="K951" s="243"/>
      <c r="L951" s="243"/>
      <c r="M951" s="232"/>
      <c r="N951" s="233"/>
      <c r="O951" s="233"/>
    </row>
    <row r="952" spans="1:15" s="234" customFormat="1">
      <c r="A952" s="404" t="str">
        <f t="shared" si="22"/>
        <v>2002202500</v>
      </c>
      <c r="B952" s="230">
        <v>200</v>
      </c>
      <c r="C952" s="193">
        <v>220</v>
      </c>
      <c r="D952" s="193">
        <v>2500</v>
      </c>
      <c r="E952" s="243"/>
      <c r="F952" s="243"/>
      <c r="G952" s="243"/>
      <c r="H952" s="243"/>
      <c r="I952" s="243"/>
      <c r="J952" s="243"/>
      <c r="K952" s="243"/>
      <c r="L952" s="243"/>
      <c r="M952" s="232"/>
      <c r="N952" s="233"/>
      <c r="O952" s="233"/>
    </row>
    <row r="953" spans="1:15" s="234" customFormat="1">
      <c r="A953" s="404" t="str">
        <f t="shared" si="22"/>
        <v>2002302500</v>
      </c>
      <c r="B953" s="230">
        <v>200</v>
      </c>
      <c r="C953" s="193">
        <v>230</v>
      </c>
      <c r="D953" s="193">
        <v>2500</v>
      </c>
      <c r="E953" s="243"/>
      <c r="F953" s="243"/>
      <c r="G953" s="243"/>
      <c r="H953" s="243"/>
      <c r="I953" s="243"/>
      <c r="J953" s="243"/>
      <c r="K953" s="243"/>
      <c r="L953" s="243"/>
      <c r="M953" s="232"/>
      <c r="N953" s="233"/>
      <c r="O953" s="233"/>
    </row>
    <row r="954" spans="1:15" s="234" customFormat="1">
      <c r="A954" s="404" t="str">
        <f t="shared" si="22"/>
        <v>2002402500</v>
      </c>
      <c r="B954" s="230">
        <v>200</v>
      </c>
      <c r="C954" s="193">
        <v>240</v>
      </c>
      <c r="D954" s="193">
        <v>2500</v>
      </c>
      <c r="E954" s="243"/>
      <c r="F954" s="243"/>
      <c r="G954" s="243"/>
      <c r="H954" s="243"/>
      <c r="I954" s="243"/>
      <c r="J954" s="243"/>
      <c r="K954" s="243"/>
      <c r="L954" s="243"/>
      <c r="M954" s="232"/>
      <c r="N954" s="233"/>
      <c r="O954" s="233"/>
    </row>
    <row r="955" spans="1:15" s="234" customFormat="1">
      <c r="A955" s="404" t="str">
        <f t="shared" si="22"/>
        <v>2002502500</v>
      </c>
      <c r="B955" s="230">
        <v>200</v>
      </c>
      <c r="C955" s="193">
        <v>250</v>
      </c>
      <c r="D955" s="193">
        <v>2500</v>
      </c>
      <c r="E955" s="243"/>
      <c r="F955" s="243"/>
      <c r="G955" s="243"/>
      <c r="H955" s="243"/>
      <c r="I955" s="243"/>
      <c r="J955" s="243"/>
      <c r="K955" s="243"/>
      <c r="L955" s="243"/>
      <c r="M955" s="232"/>
      <c r="N955" s="233"/>
      <c r="O955" s="233"/>
    </row>
    <row r="956" spans="1:15" s="234" customFormat="1">
      <c r="A956" s="404" t="str">
        <f t="shared" si="22"/>
        <v>2002602500</v>
      </c>
      <c r="B956" s="230">
        <v>200</v>
      </c>
      <c r="C956" s="193">
        <v>260</v>
      </c>
      <c r="D956" s="193">
        <v>2500</v>
      </c>
      <c r="E956" s="243"/>
      <c r="F956" s="243"/>
      <c r="G956" s="243"/>
      <c r="H956" s="243"/>
      <c r="I956" s="243"/>
      <c r="J956" s="243"/>
      <c r="K956" s="243"/>
      <c r="L956" s="243"/>
      <c r="M956" s="232"/>
      <c r="N956" s="233"/>
      <c r="O956" s="233"/>
    </row>
    <row r="957" spans="1:15" s="234" customFormat="1">
      <c r="A957" s="404" t="str">
        <f t="shared" si="22"/>
        <v>2002702500</v>
      </c>
      <c r="B957" s="230">
        <v>200</v>
      </c>
      <c r="C957" s="193">
        <v>270</v>
      </c>
      <c r="D957" s="193">
        <v>2500</v>
      </c>
      <c r="E957" s="243"/>
      <c r="F957" s="243"/>
      <c r="G957" s="243"/>
      <c r="H957" s="243"/>
      <c r="I957" s="243"/>
      <c r="J957" s="243"/>
      <c r="K957" s="243"/>
      <c r="L957" s="243"/>
      <c r="M957" s="232"/>
      <c r="N957" s="233"/>
      <c r="O957" s="233"/>
    </row>
    <row r="958" spans="1:15" s="234" customFormat="1">
      <c r="A958" s="404" t="str">
        <f t="shared" si="22"/>
        <v>2002802500</v>
      </c>
      <c r="B958" s="230">
        <v>200</v>
      </c>
      <c r="C958" s="193">
        <v>280</v>
      </c>
      <c r="D958" s="193">
        <v>2500</v>
      </c>
      <c r="E958" s="243"/>
      <c r="F958" s="243"/>
      <c r="G958" s="243"/>
      <c r="H958" s="243"/>
      <c r="I958" s="243"/>
      <c r="J958" s="243"/>
      <c r="K958" s="243"/>
      <c r="L958" s="243"/>
      <c r="M958" s="232"/>
      <c r="N958" s="233"/>
      <c r="O958" s="233"/>
    </row>
    <row r="959" spans="1:15" s="234" customFormat="1">
      <c r="A959" s="404" t="str">
        <f t="shared" si="22"/>
        <v>2002902500</v>
      </c>
      <c r="B959" s="230">
        <v>200</v>
      </c>
      <c r="C959" s="193">
        <v>290</v>
      </c>
      <c r="D959" s="193">
        <v>2500</v>
      </c>
      <c r="E959" s="243"/>
      <c r="F959" s="243"/>
      <c r="G959" s="243"/>
      <c r="H959" s="243"/>
      <c r="I959" s="243"/>
      <c r="J959" s="243"/>
      <c r="K959" s="243"/>
      <c r="L959" s="243"/>
      <c r="M959" s="232"/>
      <c r="N959" s="233"/>
      <c r="O959" s="233"/>
    </row>
    <row r="960" spans="1:15" s="234" customFormat="1">
      <c r="A960" s="404" t="str">
        <f t="shared" si="22"/>
        <v>2003002500</v>
      </c>
      <c r="B960" s="230">
        <v>200</v>
      </c>
      <c r="C960" s="193">
        <v>300</v>
      </c>
      <c r="D960" s="193">
        <v>2500</v>
      </c>
      <c r="E960" s="243"/>
      <c r="F960" s="243"/>
      <c r="G960" s="243"/>
      <c r="H960" s="243"/>
      <c r="I960" s="243"/>
      <c r="J960" s="243"/>
      <c r="K960" s="243"/>
      <c r="L960" s="243"/>
      <c r="M960" s="232"/>
      <c r="N960" s="233"/>
      <c r="O960" s="233"/>
    </row>
    <row r="961" spans="1:15" s="234" customFormat="1">
      <c r="A961" s="404" t="str">
        <f t="shared" si="22"/>
        <v>2003102500</v>
      </c>
      <c r="B961" s="230">
        <v>200</v>
      </c>
      <c r="C961" s="193">
        <v>310</v>
      </c>
      <c r="D961" s="193">
        <v>2500</v>
      </c>
      <c r="E961" s="243"/>
      <c r="F961" s="243"/>
      <c r="G961" s="243"/>
      <c r="H961" s="243"/>
      <c r="I961" s="243"/>
      <c r="J961" s="243"/>
      <c r="K961" s="243"/>
      <c r="L961" s="243"/>
      <c r="M961" s="232"/>
      <c r="N961" s="233"/>
      <c r="O961" s="233"/>
    </row>
    <row r="962" spans="1:15" s="234" customFormat="1">
      <c r="A962" s="404" t="str">
        <f t="shared" si="22"/>
        <v>2003202500</v>
      </c>
      <c r="B962" s="230">
        <v>200</v>
      </c>
      <c r="C962" s="193">
        <v>320</v>
      </c>
      <c r="D962" s="193">
        <v>2500</v>
      </c>
      <c r="E962" s="243"/>
      <c r="F962" s="243"/>
      <c r="G962" s="243"/>
      <c r="H962" s="243"/>
      <c r="I962" s="243"/>
      <c r="J962" s="243"/>
      <c r="K962" s="243"/>
      <c r="L962" s="243"/>
      <c r="M962" s="232"/>
      <c r="N962" s="233"/>
      <c r="O962" s="233"/>
    </row>
    <row r="963" spans="1:15" s="234" customFormat="1">
      <c r="A963" s="404" t="str">
        <f t="shared" si="22"/>
        <v>2003302500</v>
      </c>
      <c r="B963" s="230">
        <v>200</v>
      </c>
      <c r="C963" s="193">
        <v>330</v>
      </c>
      <c r="D963" s="193">
        <v>2500</v>
      </c>
      <c r="E963" s="243"/>
      <c r="F963" s="243"/>
      <c r="G963" s="243"/>
      <c r="H963" s="243"/>
      <c r="I963" s="243"/>
      <c r="J963" s="243"/>
      <c r="K963" s="243"/>
      <c r="L963" s="243"/>
      <c r="M963" s="232"/>
      <c r="N963" s="233"/>
      <c r="O963" s="233"/>
    </row>
    <row r="964" spans="1:15" s="234" customFormat="1">
      <c r="A964" s="404" t="str">
        <f t="shared" si="22"/>
        <v>2003402500</v>
      </c>
      <c r="B964" s="230">
        <v>200</v>
      </c>
      <c r="C964" s="193">
        <v>340</v>
      </c>
      <c r="D964" s="193">
        <v>2500</v>
      </c>
      <c r="E964" s="243"/>
      <c r="F964" s="243"/>
      <c r="G964" s="243"/>
      <c r="H964" s="243"/>
      <c r="I964" s="243"/>
      <c r="J964" s="243"/>
      <c r="K964" s="243"/>
      <c r="L964" s="243"/>
      <c r="M964" s="232"/>
      <c r="N964" s="233"/>
      <c r="O964" s="233"/>
    </row>
    <row r="965" spans="1:15" s="234" customFormat="1">
      <c r="A965" s="404" t="str">
        <f t="shared" si="22"/>
        <v>2003502500</v>
      </c>
      <c r="B965" s="230">
        <v>200</v>
      </c>
      <c r="C965" s="193">
        <v>350</v>
      </c>
      <c r="D965" s="193">
        <v>2500</v>
      </c>
      <c r="E965" s="243"/>
      <c r="F965" s="243"/>
      <c r="G965" s="243"/>
      <c r="H965" s="243"/>
      <c r="I965" s="243"/>
      <c r="J965" s="243"/>
      <c r="K965" s="243"/>
      <c r="L965" s="243"/>
      <c r="M965" s="232"/>
      <c r="N965" s="233"/>
      <c r="O965" s="233"/>
    </row>
    <row r="966" spans="1:15" s="234" customFormat="1">
      <c r="A966" s="404" t="str">
        <f t="shared" si="22"/>
        <v>25020500</v>
      </c>
      <c r="B966" s="242">
        <v>250</v>
      </c>
      <c r="C966" s="193">
        <v>20</v>
      </c>
      <c r="D966" s="193">
        <v>500</v>
      </c>
      <c r="E966" s="180"/>
      <c r="F966" s="180"/>
      <c r="G966" s="180"/>
      <c r="H966" s="180"/>
      <c r="I966" s="180"/>
      <c r="J966" s="180"/>
      <c r="K966" s="180"/>
      <c r="L966" s="180"/>
      <c r="M966" s="232"/>
      <c r="N966" s="233"/>
      <c r="O966" s="233"/>
    </row>
    <row r="967" spans="1:15" s="234" customFormat="1">
      <c r="A967" s="404" t="str">
        <f t="shared" si="22"/>
        <v>25030500</v>
      </c>
      <c r="B967" s="242">
        <v>250</v>
      </c>
      <c r="C967" s="193">
        <v>30</v>
      </c>
      <c r="D967" s="193">
        <v>500</v>
      </c>
      <c r="E967" s="180"/>
      <c r="F967" s="180"/>
      <c r="G967" s="180"/>
      <c r="H967" s="180"/>
      <c r="I967" s="180"/>
      <c r="J967" s="180"/>
      <c r="K967" s="180"/>
      <c r="L967" s="180"/>
      <c r="M967" s="232"/>
      <c r="N967" s="233"/>
      <c r="O967" s="233"/>
    </row>
    <row r="968" spans="1:15" s="234" customFormat="1">
      <c r="A968" s="404" t="str">
        <f t="shared" si="22"/>
        <v>25040500</v>
      </c>
      <c r="B968" s="242">
        <v>250</v>
      </c>
      <c r="C968" s="193">
        <v>40</v>
      </c>
      <c r="D968" s="193">
        <v>500</v>
      </c>
      <c r="E968" s="180"/>
      <c r="F968" s="180"/>
      <c r="G968" s="180"/>
      <c r="H968" s="180"/>
      <c r="I968" s="180"/>
      <c r="J968" s="180"/>
      <c r="K968" s="180"/>
      <c r="L968" s="180"/>
      <c r="M968" s="232"/>
      <c r="N968" s="233"/>
      <c r="O968" s="233"/>
    </row>
    <row r="969" spans="1:15" s="234" customFormat="1">
      <c r="A969" s="404" t="str">
        <f t="shared" si="22"/>
        <v>25050500</v>
      </c>
      <c r="B969" s="242">
        <v>250</v>
      </c>
      <c r="C969" s="193">
        <v>50</v>
      </c>
      <c r="D969" s="193">
        <v>500</v>
      </c>
      <c r="E969" s="180"/>
      <c r="F969" s="180"/>
      <c r="G969" s="180"/>
      <c r="H969" s="180"/>
      <c r="I969" s="180"/>
      <c r="J969" s="180"/>
      <c r="K969" s="180"/>
      <c r="L969" s="180"/>
      <c r="M969" s="232"/>
      <c r="N969" s="233"/>
      <c r="O969" s="233"/>
    </row>
    <row r="970" spans="1:15" s="234" customFormat="1">
      <c r="A970" s="404" t="str">
        <f t="shared" si="22"/>
        <v>25060500</v>
      </c>
      <c r="B970" s="242">
        <v>250</v>
      </c>
      <c r="C970" s="193">
        <v>60</v>
      </c>
      <c r="D970" s="193">
        <v>500</v>
      </c>
      <c r="E970" s="180"/>
      <c r="F970" s="180"/>
      <c r="G970" s="180"/>
      <c r="H970" s="180"/>
      <c r="I970" s="180"/>
      <c r="J970" s="180"/>
      <c r="K970" s="180"/>
      <c r="L970" s="180"/>
      <c r="M970" s="232"/>
      <c r="N970" s="233"/>
      <c r="O970" s="233"/>
    </row>
    <row r="971" spans="1:15" s="234" customFormat="1">
      <c r="A971" s="404" t="str">
        <f t="shared" si="22"/>
        <v>25070500</v>
      </c>
      <c r="B971" s="242">
        <v>250</v>
      </c>
      <c r="C971" s="193">
        <v>70</v>
      </c>
      <c r="D971" s="193">
        <v>500</v>
      </c>
      <c r="E971" s="180"/>
      <c r="F971" s="180"/>
      <c r="G971" s="180"/>
      <c r="H971" s="180"/>
      <c r="I971" s="180"/>
      <c r="J971" s="180"/>
      <c r="K971" s="180"/>
      <c r="L971" s="180"/>
      <c r="M971" s="232"/>
      <c r="N971" s="233"/>
      <c r="O971" s="233"/>
    </row>
    <row r="972" spans="1:15" s="234" customFormat="1">
      <c r="A972" s="404" t="str">
        <f t="shared" si="22"/>
        <v>25080500</v>
      </c>
      <c r="B972" s="242">
        <v>250</v>
      </c>
      <c r="C972" s="193">
        <v>80</v>
      </c>
      <c r="D972" s="193">
        <v>500</v>
      </c>
      <c r="E972" s="180"/>
      <c r="F972" s="180"/>
      <c r="G972" s="180"/>
      <c r="H972" s="180"/>
      <c r="I972" s="180"/>
      <c r="J972" s="180"/>
      <c r="K972" s="180"/>
      <c r="L972" s="180"/>
      <c r="M972" s="232"/>
      <c r="N972" s="233"/>
      <c r="O972" s="233"/>
    </row>
    <row r="973" spans="1:15" s="234" customFormat="1">
      <c r="A973" s="404" t="str">
        <f t="shared" si="22"/>
        <v>25090500</v>
      </c>
      <c r="B973" s="242">
        <v>250</v>
      </c>
      <c r="C973" s="193">
        <v>90</v>
      </c>
      <c r="D973" s="193">
        <v>500</v>
      </c>
      <c r="E973" s="180"/>
      <c r="F973" s="180"/>
      <c r="G973" s="180"/>
      <c r="H973" s="180"/>
      <c r="I973" s="180"/>
      <c r="J973" s="180"/>
      <c r="K973" s="180"/>
      <c r="L973" s="180"/>
      <c r="M973" s="232"/>
      <c r="N973" s="233"/>
      <c r="O973" s="233"/>
    </row>
    <row r="974" spans="1:15" s="234" customFormat="1">
      <c r="A974" s="404" t="str">
        <f t="shared" si="22"/>
        <v>250100500</v>
      </c>
      <c r="B974" s="242">
        <v>250</v>
      </c>
      <c r="C974" s="193">
        <v>100</v>
      </c>
      <c r="D974" s="193">
        <v>500</v>
      </c>
      <c r="E974" s="180"/>
      <c r="F974" s="180"/>
      <c r="G974" s="180"/>
      <c r="H974" s="180"/>
      <c r="I974" s="180"/>
      <c r="J974" s="180"/>
      <c r="K974" s="180"/>
      <c r="L974" s="180"/>
      <c r="M974" s="232"/>
      <c r="N974" s="233"/>
      <c r="O974" s="233"/>
    </row>
    <row r="975" spans="1:15" s="234" customFormat="1">
      <c r="A975" s="404" t="str">
        <f t="shared" si="22"/>
        <v>250110500</v>
      </c>
      <c r="B975" s="242">
        <v>250</v>
      </c>
      <c r="C975" s="193">
        <v>110</v>
      </c>
      <c r="D975" s="193">
        <v>500</v>
      </c>
      <c r="E975" s="180"/>
      <c r="F975" s="180"/>
      <c r="G975" s="180"/>
      <c r="H975" s="180"/>
      <c r="I975" s="180"/>
      <c r="J975" s="180"/>
      <c r="K975" s="180"/>
      <c r="L975" s="180"/>
      <c r="M975" s="232"/>
      <c r="N975" s="233"/>
      <c r="O975" s="233"/>
    </row>
    <row r="976" spans="1:15" s="234" customFormat="1">
      <c r="A976" s="404" t="str">
        <f t="shared" si="22"/>
        <v>250120500</v>
      </c>
      <c r="B976" s="242">
        <v>250</v>
      </c>
      <c r="C976" s="193">
        <v>120</v>
      </c>
      <c r="D976" s="193">
        <v>500</v>
      </c>
      <c r="E976" s="398"/>
      <c r="F976" s="180"/>
      <c r="G976" s="180"/>
      <c r="H976" s="180"/>
      <c r="I976" s="180"/>
      <c r="J976" s="180"/>
      <c r="K976" s="180"/>
      <c r="L976" s="180"/>
      <c r="M976" s="232"/>
      <c r="N976" s="233"/>
      <c r="O976" s="233"/>
    </row>
    <row r="977" spans="1:15" s="234" customFormat="1">
      <c r="A977" s="404" t="str">
        <f t="shared" si="22"/>
        <v>250130500</v>
      </c>
      <c r="B977" s="242">
        <v>250</v>
      </c>
      <c r="C977" s="193">
        <v>130</v>
      </c>
      <c r="D977" s="193">
        <v>500</v>
      </c>
      <c r="E977" s="398"/>
      <c r="F977" s="180"/>
      <c r="G977" s="180"/>
      <c r="H977" s="180"/>
      <c r="I977" s="180"/>
      <c r="J977" s="180"/>
      <c r="K977" s="180"/>
      <c r="L977" s="180"/>
      <c r="M977" s="232"/>
      <c r="N977" s="233"/>
      <c r="O977" s="233"/>
    </row>
    <row r="978" spans="1:15" s="234" customFormat="1">
      <c r="A978" s="404" t="str">
        <f t="shared" si="22"/>
        <v>250140500</v>
      </c>
      <c r="B978" s="242">
        <v>250</v>
      </c>
      <c r="C978" s="193">
        <v>140</v>
      </c>
      <c r="D978" s="193">
        <v>500</v>
      </c>
      <c r="E978" s="180"/>
      <c r="F978" s="180"/>
      <c r="G978" s="180"/>
      <c r="H978" s="180"/>
      <c r="I978" s="180"/>
      <c r="J978" s="180"/>
      <c r="K978" s="180"/>
      <c r="L978" s="180"/>
      <c r="M978" s="232"/>
      <c r="N978" s="233"/>
      <c r="O978" s="233"/>
    </row>
    <row r="979" spans="1:15" s="234" customFormat="1">
      <c r="A979" s="404" t="str">
        <f t="shared" si="22"/>
        <v>250150500</v>
      </c>
      <c r="B979" s="242">
        <v>250</v>
      </c>
      <c r="C979" s="193">
        <v>150</v>
      </c>
      <c r="D979" s="193">
        <v>500</v>
      </c>
      <c r="E979" s="180"/>
      <c r="F979" s="180"/>
      <c r="G979" s="180"/>
      <c r="H979" s="180"/>
      <c r="I979" s="180"/>
      <c r="J979" s="180"/>
      <c r="K979" s="180"/>
      <c r="L979" s="180"/>
      <c r="M979" s="232"/>
      <c r="N979" s="233"/>
      <c r="O979" s="233"/>
    </row>
    <row r="980" spans="1:15" s="234" customFormat="1">
      <c r="A980" s="404" t="str">
        <f t="shared" si="22"/>
        <v>250160500</v>
      </c>
      <c r="B980" s="242">
        <v>250</v>
      </c>
      <c r="C980" s="193">
        <v>160</v>
      </c>
      <c r="D980" s="193">
        <v>500</v>
      </c>
      <c r="E980" s="180"/>
      <c r="F980" s="180"/>
      <c r="G980" s="180"/>
      <c r="H980" s="180"/>
      <c r="I980" s="180"/>
      <c r="J980" s="180"/>
      <c r="K980" s="180"/>
      <c r="L980" s="180"/>
      <c r="M980" s="232"/>
      <c r="N980" s="233"/>
      <c r="O980" s="233"/>
    </row>
    <row r="981" spans="1:15" s="234" customFormat="1">
      <c r="A981" s="404" t="str">
        <f t="shared" si="22"/>
        <v>250170500</v>
      </c>
      <c r="B981" s="242">
        <v>250</v>
      </c>
      <c r="C981" s="193">
        <v>170</v>
      </c>
      <c r="D981" s="193">
        <v>500</v>
      </c>
      <c r="E981" s="180"/>
      <c r="F981" s="180"/>
      <c r="G981" s="180"/>
      <c r="H981" s="180"/>
      <c r="I981" s="180"/>
      <c r="J981" s="180"/>
      <c r="K981" s="180"/>
      <c r="L981" s="180"/>
      <c r="M981" s="232"/>
      <c r="N981" s="233"/>
      <c r="O981" s="233"/>
    </row>
    <row r="982" spans="1:15" s="234" customFormat="1">
      <c r="A982" s="404" t="str">
        <f t="shared" si="22"/>
        <v>250180500</v>
      </c>
      <c r="B982" s="242">
        <v>250</v>
      </c>
      <c r="C982" s="193">
        <v>180</v>
      </c>
      <c r="D982" s="193">
        <v>500</v>
      </c>
      <c r="E982" s="180"/>
      <c r="F982" s="398"/>
      <c r="G982" s="398"/>
      <c r="H982" s="398"/>
      <c r="I982" s="180"/>
      <c r="J982" s="180"/>
      <c r="K982" s="180"/>
      <c r="L982" s="180"/>
      <c r="M982" s="232"/>
      <c r="N982" s="233"/>
      <c r="O982" s="233"/>
    </row>
    <row r="983" spans="1:15" s="234" customFormat="1">
      <c r="A983" s="404" t="str">
        <f t="shared" si="22"/>
        <v>250190500</v>
      </c>
      <c r="B983" s="242">
        <v>250</v>
      </c>
      <c r="C983" s="193">
        <v>190</v>
      </c>
      <c r="D983" s="193">
        <v>500</v>
      </c>
      <c r="E983" s="180"/>
      <c r="F983" s="398"/>
      <c r="G983" s="180"/>
      <c r="H983" s="180"/>
      <c r="I983" s="180"/>
      <c r="J983" s="180"/>
      <c r="K983" s="180"/>
      <c r="L983" s="180"/>
      <c r="M983" s="232"/>
      <c r="N983" s="233"/>
      <c r="O983" s="233"/>
    </row>
    <row r="984" spans="1:15" s="234" customFormat="1">
      <c r="A984" s="404" t="str">
        <f t="shared" si="22"/>
        <v>250200500</v>
      </c>
      <c r="B984" s="242">
        <v>250</v>
      </c>
      <c r="C984" s="193">
        <v>200</v>
      </c>
      <c r="D984" s="193">
        <v>500</v>
      </c>
      <c r="E984" s="180"/>
      <c r="F984" s="180"/>
      <c r="G984" s="180"/>
      <c r="H984" s="180"/>
      <c r="I984" s="180"/>
      <c r="J984" s="180"/>
      <c r="K984" s="180"/>
      <c r="L984" s="180"/>
      <c r="M984" s="232"/>
      <c r="N984" s="233"/>
      <c r="O984" s="233"/>
    </row>
    <row r="985" spans="1:15" s="234" customFormat="1">
      <c r="A985" s="404" t="str">
        <f t="shared" si="22"/>
        <v>250210500</v>
      </c>
      <c r="B985" s="242">
        <v>250</v>
      </c>
      <c r="C985" s="193">
        <v>210</v>
      </c>
      <c r="D985" s="193">
        <v>500</v>
      </c>
      <c r="E985" s="180"/>
      <c r="F985" s="180"/>
      <c r="G985" s="180"/>
      <c r="H985" s="180"/>
      <c r="I985" s="180"/>
      <c r="J985" s="180"/>
      <c r="K985" s="180"/>
      <c r="L985" s="180"/>
      <c r="M985" s="232"/>
      <c r="N985" s="233"/>
      <c r="O985" s="233"/>
    </row>
    <row r="986" spans="1:15" s="234" customFormat="1">
      <c r="A986" s="404" t="str">
        <f t="shared" si="22"/>
        <v>250220500</v>
      </c>
      <c r="B986" s="242">
        <v>250</v>
      </c>
      <c r="C986" s="193">
        <v>220</v>
      </c>
      <c r="D986" s="193">
        <v>500</v>
      </c>
      <c r="E986" s="180"/>
      <c r="F986" s="180"/>
      <c r="G986" s="180"/>
      <c r="H986" s="180"/>
      <c r="I986" s="398"/>
      <c r="J986" s="180"/>
      <c r="K986" s="180"/>
      <c r="L986" s="180"/>
      <c r="M986" s="232"/>
      <c r="N986" s="233"/>
      <c r="O986" s="233"/>
    </row>
    <row r="987" spans="1:15" s="234" customFormat="1">
      <c r="A987" s="404" t="str">
        <f t="shared" si="22"/>
        <v>250230500</v>
      </c>
      <c r="B987" s="242">
        <v>250</v>
      </c>
      <c r="C987" s="193">
        <v>230</v>
      </c>
      <c r="D987" s="193">
        <v>500</v>
      </c>
      <c r="E987" s="180"/>
      <c r="F987" s="180"/>
      <c r="G987" s="180"/>
      <c r="H987" s="180"/>
      <c r="I987" s="180"/>
      <c r="J987" s="180"/>
      <c r="K987" s="180"/>
      <c r="L987" s="180"/>
      <c r="M987" s="232"/>
      <c r="N987" s="233"/>
      <c r="O987" s="233"/>
    </row>
    <row r="988" spans="1:15" s="234" customFormat="1">
      <c r="A988" s="404" t="str">
        <f t="shared" si="22"/>
        <v>250240500</v>
      </c>
      <c r="B988" s="242">
        <v>250</v>
      </c>
      <c r="C988" s="193">
        <v>240</v>
      </c>
      <c r="D988" s="193">
        <v>500</v>
      </c>
      <c r="E988" s="180"/>
      <c r="F988" s="180"/>
      <c r="G988" s="180"/>
      <c r="H988" s="180"/>
      <c r="I988" s="180"/>
      <c r="J988" s="180"/>
      <c r="K988" s="180"/>
      <c r="L988" s="180"/>
      <c r="M988" s="232"/>
      <c r="N988" s="233"/>
      <c r="O988" s="233"/>
    </row>
    <row r="989" spans="1:15" s="234" customFormat="1">
      <c r="A989" s="404" t="str">
        <f t="shared" si="22"/>
        <v>250250500</v>
      </c>
      <c r="B989" s="242">
        <v>250</v>
      </c>
      <c r="C989" s="193">
        <v>250</v>
      </c>
      <c r="D989" s="193">
        <v>500</v>
      </c>
      <c r="E989" s="180"/>
      <c r="F989" s="180"/>
      <c r="G989" s="180"/>
      <c r="H989" s="180"/>
      <c r="I989" s="180"/>
      <c r="J989" s="180"/>
      <c r="K989" s="180"/>
      <c r="L989" s="180"/>
      <c r="M989" s="232"/>
      <c r="N989" s="233"/>
      <c r="O989" s="233"/>
    </row>
    <row r="990" spans="1:15" s="234" customFormat="1">
      <c r="A990" s="404" t="str">
        <f t="shared" si="22"/>
        <v>250260500</v>
      </c>
      <c r="B990" s="242">
        <v>250</v>
      </c>
      <c r="C990" s="193">
        <v>260</v>
      </c>
      <c r="D990" s="193">
        <v>500</v>
      </c>
      <c r="E990" s="271"/>
      <c r="F990" s="271"/>
      <c r="G990" s="271"/>
      <c r="H990" s="271"/>
      <c r="I990" s="271"/>
      <c r="J990" s="271"/>
      <c r="K990" s="271"/>
      <c r="L990" s="271"/>
      <c r="M990" s="232"/>
      <c r="N990" s="233"/>
      <c r="O990" s="233"/>
    </row>
    <row r="991" spans="1:15" s="234" customFormat="1">
      <c r="A991" s="404" t="str">
        <f t="shared" si="22"/>
        <v>250270500</v>
      </c>
      <c r="B991" s="242">
        <v>250</v>
      </c>
      <c r="C991" s="193">
        <v>270</v>
      </c>
      <c r="D991" s="193">
        <v>500</v>
      </c>
      <c r="E991" s="271"/>
      <c r="F991" s="271"/>
      <c r="G991" s="271"/>
      <c r="H991" s="271"/>
      <c r="I991" s="271"/>
      <c r="J991" s="271"/>
      <c r="K991" s="271"/>
      <c r="L991" s="271"/>
      <c r="M991" s="232"/>
      <c r="N991" s="233"/>
      <c r="O991" s="233"/>
    </row>
    <row r="992" spans="1:15" s="234" customFormat="1">
      <c r="A992" s="404" t="str">
        <f t="shared" si="22"/>
        <v>250280500</v>
      </c>
      <c r="B992" s="242">
        <v>250</v>
      </c>
      <c r="C992" s="193">
        <v>280</v>
      </c>
      <c r="D992" s="193">
        <v>500</v>
      </c>
      <c r="E992" s="271"/>
      <c r="F992" s="271"/>
      <c r="G992" s="271"/>
      <c r="H992" s="271"/>
      <c r="I992" s="271"/>
      <c r="J992" s="271"/>
      <c r="K992" s="271"/>
      <c r="L992" s="271"/>
      <c r="M992" s="232"/>
      <c r="N992" s="233"/>
      <c r="O992" s="233"/>
    </row>
    <row r="993" spans="1:15" s="234" customFormat="1">
      <c r="A993" s="404" t="str">
        <f t="shared" si="22"/>
        <v>250290500</v>
      </c>
      <c r="B993" s="242">
        <v>250</v>
      </c>
      <c r="C993" s="193">
        <v>290</v>
      </c>
      <c r="D993" s="193">
        <v>500</v>
      </c>
      <c r="E993" s="271"/>
      <c r="F993" s="271"/>
      <c r="G993" s="271"/>
      <c r="H993" s="271"/>
      <c r="I993" s="271"/>
      <c r="J993" s="271"/>
      <c r="K993" s="271"/>
      <c r="L993" s="271"/>
      <c r="M993" s="232"/>
      <c r="N993" s="233"/>
      <c r="O993" s="233"/>
    </row>
    <row r="994" spans="1:15" s="234" customFormat="1">
      <c r="A994" s="404" t="str">
        <f t="shared" si="22"/>
        <v>250300500</v>
      </c>
      <c r="B994" s="242">
        <v>250</v>
      </c>
      <c r="C994" s="193">
        <v>300</v>
      </c>
      <c r="D994" s="193">
        <v>500</v>
      </c>
      <c r="E994" s="271"/>
      <c r="F994" s="271"/>
      <c r="G994" s="271"/>
      <c r="H994" s="271"/>
      <c r="I994" s="271"/>
      <c r="J994" s="271"/>
      <c r="K994" s="271"/>
      <c r="L994" s="271"/>
      <c r="M994" s="232"/>
      <c r="N994" s="233"/>
      <c r="O994" s="233"/>
    </row>
    <row r="995" spans="1:15" s="234" customFormat="1">
      <c r="A995" s="404" t="str">
        <f t="shared" si="22"/>
        <v>250310500</v>
      </c>
      <c r="B995" s="242">
        <v>250</v>
      </c>
      <c r="C995" s="193">
        <v>310</v>
      </c>
      <c r="D995" s="193">
        <v>500</v>
      </c>
      <c r="E995" s="271"/>
      <c r="F995" s="271"/>
      <c r="G995" s="271"/>
      <c r="H995" s="271"/>
      <c r="I995" s="271"/>
      <c r="J995" s="271"/>
      <c r="K995" s="271"/>
      <c r="L995" s="271"/>
      <c r="M995" s="232"/>
      <c r="N995" s="233"/>
      <c r="O995" s="233"/>
    </row>
    <row r="996" spans="1:15" s="234" customFormat="1">
      <c r="A996" s="404" t="str">
        <f t="shared" si="22"/>
        <v>250320500</v>
      </c>
      <c r="B996" s="242">
        <v>250</v>
      </c>
      <c r="C996" s="193">
        <v>320</v>
      </c>
      <c r="D996" s="193">
        <v>500</v>
      </c>
      <c r="E996" s="271"/>
      <c r="F996" s="271"/>
      <c r="G996" s="271"/>
      <c r="H996" s="271"/>
      <c r="I996" s="271"/>
      <c r="J996" s="271"/>
      <c r="K996" s="271"/>
      <c r="L996" s="271"/>
      <c r="M996" s="232"/>
      <c r="N996" s="233"/>
      <c r="O996" s="233"/>
    </row>
    <row r="997" spans="1:15" s="234" customFormat="1">
      <c r="A997" s="404" t="str">
        <f t="shared" si="22"/>
        <v>250330500</v>
      </c>
      <c r="B997" s="242">
        <v>250</v>
      </c>
      <c r="C997" s="193">
        <v>330</v>
      </c>
      <c r="D997" s="193">
        <v>500</v>
      </c>
      <c r="E997" s="271"/>
      <c r="F997" s="271"/>
      <c r="G997" s="271"/>
      <c r="H997" s="271"/>
      <c r="I997" s="271"/>
      <c r="J997" s="271"/>
      <c r="K997" s="271"/>
      <c r="L997" s="271"/>
      <c r="M997" s="232"/>
      <c r="N997" s="233"/>
      <c r="O997" s="233"/>
    </row>
    <row r="998" spans="1:15" s="234" customFormat="1">
      <c r="A998" s="404" t="str">
        <f t="shared" si="22"/>
        <v>250340500</v>
      </c>
      <c r="B998" s="242">
        <v>250</v>
      </c>
      <c r="C998" s="193">
        <v>340</v>
      </c>
      <c r="D998" s="193">
        <v>500</v>
      </c>
      <c r="E998" s="271"/>
      <c r="F998" s="271"/>
      <c r="G998" s="271"/>
      <c r="H998" s="271"/>
      <c r="I998" s="271"/>
      <c r="J998" s="271"/>
      <c r="K998" s="271"/>
      <c r="L998" s="271"/>
      <c r="M998" s="232"/>
      <c r="N998" s="233"/>
      <c r="O998" s="233"/>
    </row>
    <row r="999" spans="1:15" s="234" customFormat="1">
      <c r="A999" s="404" t="str">
        <f t="shared" si="22"/>
        <v>250350500</v>
      </c>
      <c r="B999" s="242">
        <v>250</v>
      </c>
      <c r="C999" s="193">
        <v>350</v>
      </c>
      <c r="D999" s="193">
        <v>500</v>
      </c>
      <c r="E999" s="271"/>
      <c r="F999" s="271"/>
      <c r="G999" s="271"/>
      <c r="H999" s="271"/>
      <c r="I999" s="271"/>
      <c r="J999" s="271"/>
      <c r="K999" s="271"/>
      <c r="L999" s="271"/>
      <c r="M999" s="232"/>
      <c r="N999" s="233"/>
      <c r="O999" s="233"/>
    </row>
    <row r="1000" spans="1:15" s="234" customFormat="1">
      <c r="A1000" s="404" t="str">
        <f t="shared" si="22"/>
        <v>25020750</v>
      </c>
      <c r="B1000" s="242">
        <v>250</v>
      </c>
      <c r="C1000" s="193">
        <v>20</v>
      </c>
      <c r="D1000" s="193">
        <v>750</v>
      </c>
      <c r="E1000" s="180"/>
      <c r="F1000" s="180"/>
      <c r="G1000" s="180"/>
      <c r="H1000" s="180"/>
      <c r="I1000" s="180"/>
      <c r="J1000" s="180"/>
      <c r="K1000" s="180"/>
      <c r="L1000" s="180"/>
      <c r="M1000" s="232"/>
      <c r="N1000" s="233"/>
      <c r="O1000" s="233"/>
    </row>
    <row r="1001" spans="1:15" s="234" customFormat="1">
      <c r="A1001" s="404" t="str">
        <f t="shared" si="22"/>
        <v>25030750</v>
      </c>
      <c r="B1001" s="242">
        <v>250</v>
      </c>
      <c r="C1001" s="193">
        <v>30</v>
      </c>
      <c r="D1001" s="193">
        <v>750</v>
      </c>
      <c r="E1001" s="180"/>
      <c r="F1001" s="180"/>
      <c r="G1001" s="180"/>
      <c r="H1001" s="180"/>
      <c r="I1001" s="180"/>
      <c r="J1001" s="180"/>
      <c r="K1001" s="180"/>
      <c r="L1001" s="180"/>
      <c r="M1001" s="232"/>
      <c r="N1001" s="233"/>
      <c r="O1001" s="233"/>
    </row>
    <row r="1002" spans="1:15" s="234" customFormat="1">
      <c r="A1002" s="404" t="str">
        <f t="shared" si="22"/>
        <v>25040750</v>
      </c>
      <c r="B1002" s="242">
        <v>250</v>
      </c>
      <c r="C1002" s="193">
        <v>40</v>
      </c>
      <c r="D1002" s="193">
        <v>750</v>
      </c>
      <c r="E1002" s="180"/>
      <c r="F1002" s="180"/>
      <c r="G1002" s="180"/>
      <c r="H1002" s="180"/>
      <c r="I1002" s="180"/>
      <c r="J1002" s="180"/>
      <c r="K1002" s="180"/>
      <c r="L1002" s="180"/>
      <c r="M1002" s="232"/>
      <c r="N1002" s="233"/>
      <c r="O1002" s="233"/>
    </row>
    <row r="1003" spans="1:15" s="234" customFormat="1">
      <c r="A1003" s="404" t="str">
        <f t="shared" si="22"/>
        <v>25050750</v>
      </c>
      <c r="B1003" s="242">
        <v>250</v>
      </c>
      <c r="C1003" s="193">
        <v>50</v>
      </c>
      <c r="D1003" s="193">
        <v>750</v>
      </c>
      <c r="E1003" s="180"/>
      <c r="F1003" s="180"/>
      <c r="G1003" s="180"/>
      <c r="H1003" s="180"/>
      <c r="I1003" s="180"/>
      <c r="J1003" s="180"/>
      <c r="K1003" s="180"/>
      <c r="L1003" s="180"/>
      <c r="M1003" s="232"/>
      <c r="N1003" s="233"/>
      <c r="O1003" s="233"/>
    </row>
    <row r="1004" spans="1:15" s="234" customFormat="1">
      <c r="A1004" s="404" t="str">
        <f t="shared" si="22"/>
        <v>25060750</v>
      </c>
      <c r="B1004" s="242">
        <v>250</v>
      </c>
      <c r="C1004" s="193">
        <v>60</v>
      </c>
      <c r="D1004" s="193">
        <v>750</v>
      </c>
      <c r="E1004" s="180"/>
      <c r="F1004" s="180"/>
      <c r="G1004" s="180"/>
      <c r="H1004" s="180"/>
      <c r="I1004" s="180"/>
      <c r="J1004" s="180"/>
      <c r="K1004" s="180"/>
      <c r="L1004" s="180"/>
      <c r="M1004" s="232"/>
      <c r="N1004" s="233"/>
      <c r="O1004" s="233"/>
    </row>
    <row r="1005" spans="1:15" s="234" customFormat="1">
      <c r="A1005" s="404" t="str">
        <f t="shared" si="22"/>
        <v>25070750</v>
      </c>
      <c r="B1005" s="242">
        <v>250</v>
      </c>
      <c r="C1005" s="193">
        <v>70</v>
      </c>
      <c r="D1005" s="193">
        <v>750</v>
      </c>
      <c r="E1005" s="180"/>
      <c r="F1005" s="180"/>
      <c r="G1005" s="180"/>
      <c r="H1005" s="180"/>
      <c r="I1005" s="180"/>
      <c r="J1005" s="180"/>
      <c r="K1005" s="180"/>
      <c r="L1005" s="180"/>
      <c r="M1005" s="232"/>
      <c r="N1005" s="233"/>
      <c r="O1005" s="233"/>
    </row>
    <row r="1006" spans="1:15" s="234" customFormat="1">
      <c r="A1006" s="404" t="str">
        <f t="shared" si="22"/>
        <v>25080750</v>
      </c>
      <c r="B1006" s="242">
        <v>250</v>
      </c>
      <c r="C1006" s="193">
        <v>80</v>
      </c>
      <c r="D1006" s="193">
        <v>750</v>
      </c>
      <c r="E1006" s="180"/>
      <c r="F1006" s="180"/>
      <c r="G1006" s="180"/>
      <c r="H1006" s="180"/>
      <c r="I1006" s="180"/>
      <c r="J1006" s="180"/>
      <c r="K1006" s="180"/>
      <c r="L1006" s="180"/>
      <c r="M1006" s="232"/>
      <c r="N1006" s="233"/>
      <c r="O1006" s="233"/>
    </row>
    <row r="1007" spans="1:15" s="234" customFormat="1">
      <c r="A1007" s="404" t="str">
        <f t="shared" si="22"/>
        <v>25090750</v>
      </c>
      <c r="B1007" s="242">
        <v>250</v>
      </c>
      <c r="C1007" s="193">
        <v>90</v>
      </c>
      <c r="D1007" s="193">
        <v>750</v>
      </c>
      <c r="E1007" s="180"/>
      <c r="F1007" s="180"/>
      <c r="G1007" s="180"/>
      <c r="H1007" s="180"/>
      <c r="I1007" s="180"/>
      <c r="J1007" s="180"/>
      <c r="K1007" s="180"/>
      <c r="L1007" s="180"/>
      <c r="M1007" s="232"/>
      <c r="N1007" s="233"/>
      <c r="O1007" s="233"/>
    </row>
    <row r="1008" spans="1:15" s="234" customFormat="1">
      <c r="A1008" s="404" t="str">
        <f t="shared" si="22"/>
        <v>250100750</v>
      </c>
      <c r="B1008" s="242">
        <v>250</v>
      </c>
      <c r="C1008" s="193">
        <v>100</v>
      </c>
      <c r="D1008" s="193">
        <v>750</v>
      </c>
      <c r="E1008" s="180"/>
      <c r="F1008" s="180"/>
      <c r="G1008" s="180"/>
      <c r="H1008" s="180"/>
      <c r="I1008" s="180"/>
      <c r="J1008" s="180"/>
      <c r="K1008" s="180"/>
      <c r="L1008" s="180"/>
      <c r="M1008" s="232"/>
      <c r="N1008" s="233"/>
      <c r="O1008" s="233"/>
    </row>
    <row r="1009" spans="1:15" s="234" customFormat="1">
      <c r="A1009" s="404" t="str">
        <f t="shared" ref="A1009:A1072" si="23">B1009&amp;C1009&amp;D1009</f>
        <v>250110750</v>
      </c>
      <c r="B1009" s="242">
        <v>250</v>
      </c>
      <c r="C1009" s="193">
        <v>110</v>
      </c>
      <c r="D1009" s="193">
        <v>750</v>
      </c>
      <c r="E1009" s="180"/>
      <c r="F1009" s="180"/>
      <c r="G1009" s="180"/>
      <c r="H1009" s="180"/>
      <c r="I1009" s="180"/>
      <c r="J1009" s="180"/>
      <c r="K1009" s="180"/>
      <c r="L1009" s="180"/>
      <c r="M1009" s="232"/>
      <c r="N1009" s="233"/>
      <c r="O1009" s="233"/>
    </row>
    <row r="1010" spans="1:15" s="234" customFormat="1">
      <c r="A1010" s="404" t="str">
        <f t="shared" si="23"/>
        <v>250120750</v>
      </c>
      <c r="B1010" s="242">
        <v>250</v>
      </c>
      <c r="C1010" s="193">
        <v>120</v>
      </c>
      <c r="D1010" s="193">
        <v>750</v>
      </c>
      <c r="E1010" s="180"/>
      <c r="F1010" s="180"/>
      <c r="G1010" s="180"/>
      <c r="H1010" s="180"/>
      <c r="I1010" s="180"/>
      <c r="J1010" s="180"/>
      <c r="K1010" s="180"/>
      <c r="L1010" s="180"/>
      <c r="M1010" s="232"/>
      <c r="N1010" s="233"/>
      <c r="O1010" s="233"/>
    </row>
    <row r="1011" spans="1:15" s="234" customFormat="1">
      <c r="A1011" s="404" t="str">
        <f t="shared" si="23"/>
        <v>250130750</v>
      </c>
      <c r="B1011" s="242">
        <v>250</v>
      </c>
      <c r="C1011" s="193">
        <v>130</v>
      </c>
      <c r="D1011" s="193">
        <v>750</v>
      </c>
      <c r="E1011" s="180"/>
      <c r="F1011" s="180"/>
      <c r="G1011" s="180"/>
      <c r="H1011" s="180"/>
      <c r="I1011" s="180"/>
      <c r="J1011" s="180"/>
      <c r="K1011" s="180"/>
      <c r="L1011" s="180"/>
      <c r="M1011" s="232"/>
      <c r="N1011" s="233"/>
      <c r="O1011" s="233"/>
    </row>
    <row r="1012" spans="1:15" s="234" customFormat="1">
      <c r="A1012" s="404" t="str">
        <f t="shared" si="23"/>
        <v>250140750</v>
      </c>
      <c r="B1012" s="242">
        <v>250</v>
      </c>
      <c r="C1012" s="193">
        <v>140</v>
      </c>
      <c r="D1012" s="193">
        <v>750</v>
      </c>
      <c r="E1012" s="180"/>
      <c r="F1012" s="180"/>
      <c r="G1012" s="180"/>
      <c r="H1012" s="180"/>
      <c r="I1012" s="180"/>
      <c r="J1012" s="180"/>
      <c r="K1012" s="180"/>
      <c r="L1012" s="180"/>
      <c r="M1012" s="232"/>
      <c r="N1012" s="233"/>
      <c r="O1012" s="233"/>
    </row>
    <row r="1013" spans="1:15" s="234" customFormat="1">
      <c r="A1013" s="404" t="str">
        <f t="shared" si="23"/>
        <v>250150750</v>
      </c>
      <c r="B1013" s="242">
        <v>250</v>
      </c>
      <c r="C1013" s="193">
        <v>150</v>
      </c>
      <c r="D1013" s="193">
        <v>750</v>
      </c>
      <c r="E1013" s="180"/>
      <c r="F1013" s="180"/>
      <c r="G1013" s="180"/>
      <c r="H1013" s="180"/>
      <c r="I1013" s="180"/>
      <c r="J1013" s="180"/>
      <c r="K1013" s="180"/>
      <c r="L1013" s="180"/>
      <c r="M1013" s="232"/>
      <c r="N1013" s="233"/>
      <c r="O1013" s="233"/>
    </row>
    <row r="1014" spans="1:15" s="234" customFormat="1">
      <c r="A1014" s="404" t="str">
        <f t="shared" si="23"/>
        <v>250160750</v>
      </c>
      <c r="B1014" s="242">
        <v>250</v>
      </c>
      <c r="C1014" s="193">
        <v>160</v>
      </c>
      <c r="D1014" s="193">
        <v>750</v>
      </c>
      <c r="E1014" s="180"/>
      <c r="F1014" s="180"/>
      <c r="G1014" s="180"/>
      <c r="H1014" s="180"/>
      <c r="I1014" s="180"/>
      <c r="J1014" s="180"/>
      <c r="K1014" s="180"/>
      <c r="L1014" s="180"/>
      <c r="M1014" s="232"/>
      <c r="N1014" s="233"/>
      <c r="O1014" s="233"/>
    </row>
    <row r="1015" spans="1:15" s="234" customFormat="1">
      <c r="A1015" s="404" t="str">
        <f t="shared" si="23"/>
        <v>250170750</v>
      </c>
      <c r="B1015" s="242">
        <v>250</v>
      </c>
      <c r="C1015" s="193">
        <v>170</v>
      </c>
      <c r="D1015" s="193">
        <v>750</v>
      </c>
      <c r="E1015" s="180"/>
      <c r="F1015" s="180"/>
      <c r="G1015" s="180"/>
      <c r="H1015" s="180"/>
      <c r="I1015" s="180"/>
      <c r="J1015" s="180"/>
      <c r="K1015" s="180"/>
      <c r="L1015" s="180"/>
      <c r="M1015" s="232"/>
      <c r="N1015" s="233"/>
      <c r="O1015" s="233"/>
    </row>
    <row r="1016" spans="1:15" s="234" customFormat="1">
      <c r="A1016" s="404" t="str">
        <f t="shared" si="23"/>
        <v>250180750</v>
      </c>
      <c r="B1016" s="242">
        <v>250</v>
      </c>
      <c r="C1016" s="193">
        <v>180</v>
      </c>
      <c r="D1016" s="193">
        <v>750</v>
      </c>
      <c r="E1016" s="180"/>
      <c r="F1016" s="180"/>
      <c r="G1016" s="180"/>
      <c r="H1016" s="180"/>
      <c r="I1016" s="180"/>
      <c r="J1016" s="180"/>
      <c r="K1016" s="180"/>
      <c r="L1016" s="180"/>
      <c r="M1016" s="232"/>
      <c r="N1016" s="233"/>
      <c r="O1016" s="233"/>
    </row>
    <row r="1017" spans="1:15" s="234" customFormat="1">
      <c r="A1017" s="404" t="str">
        <f t="shared" si="23"/>
        <v>250190750</v>
      </c>
      <c r="B1017" s="242">
        <v>250</v>
      </c>
      <c r="C1017" s="193">
        <v>190</v>
      </c>
      <c r="D1017" s="193">
        <v>750</v>
      </c>
      <c r="E1017" s="180"/>
      <c r="F1017" s="180"/>
      <c r="G1017" s="180"/>
      <c r="H1017" s="180"/>
      <c r="I1017" s="180"/>
      <c r="J1017" s="180"/>
      <c r="K1017" s="180"/>
      <c r="L1017" s="180"/>
      <c r="M1017" s="232"/>
      <c r="N1017" s="233"/>
      <c r="O1017" s="233"/>
    </row>
    <row r="1018" spans="1:15" s="234" customFormat="1">
      <c r="A1018" s="404" t="str">
        <f t="shared" si="23"/>
        <v>250200750</v>
      </c>
      <c r="B1018" s="242">
        <v>250</v>
      </c>
      <c r="C1018" s="193">
        <v>200</v>
      </c>
      <c r="D1018" s="193">
        <v>750</v>
      </c>
      <c r="E1018" s="180"/>
      <c r="F1018" s="180"/>
      <c r="G1018" s="180"/>
      <c r="H1018" s="180"/>
      <c r="I1018" s="180"/>
      <c r="J1018" s="180"/>
      <c r="K1018" s="180"/>
      <c r="L1018" s="180"/>
      <c r="M1018" s="232"/>
      <c r="N1018" s="233"/>
      <c r="O1018" s="233"/>
    </row>
    <row r="1019" spans="1:15" s="234" customFormat="1">
      <c r="A1019" s="404" t="str">
        <f t="shared" si="23"/>
        <v>250210750</v>
      </c>
      <c r="B1019" s="242">
        <v>250</v>
      </c>
      <c r="C1019" s="193">
        <v>210</v>
      </c>
      <c r="D1019" s="193">
        <v>750</v>
      </c>
      <c r="E1019" s="180"/>
      <c r="F1019" s="180"/>
      <c r="G1019" s="180"/>
      <c r="H1019" s="180"/>
      <c r="I1019" s="180"/>
      <c r="J1019" s="180"/>
      <c r="K1019" s="180"/>
      <c r="L1019" s="180"/>
      <c r="M1019" s="232"/>
      <c r="N1019" s="233"/>
      <c r="O1019" s="233"/>
    </row>
    <row r="1020" spans="1:15" s="234" customFormat="1">
      <c r="A1020" s="404" t="str">
        <f t="shared" si="23"/>
        <v>250220750</v>
      </c>
      <c r="B1020" s="242">
        <v>250</v>
      </c>
      <c r="C1020" s="193">
        <v>220</v>
      </c>
      <c r="D1020" s="193">
        <v>750</v>
      </c>
      <c r="E1020" s="180"/>
      <c r="F1020" s="180"/>
      <c r="G1020" s="180"/>
      <c r="H1020" s="180"/>
      <c r="I1020" s="180"/>
      <c r="J1020" s="180"/>
      <c r="K1020" s="180"/>
      <c r="L1020" s="180"/>
      <c r="M1020" s="232"/>
      <c r="N1020" s="233"/>
      <c r="O1020" s="233"/>
    </row>
    <row r="1021" spans="1:15" s="234" customFormat="1">
      <c r="A1021" s="404" t="str">
        <f t="shared" si="23"/>
        <v>250230750</v>
      </c>
      <c r="B1021" s="242">
        <v>250</v>
      </c>
      <c r="C1021" s="193">
        <v>230</v>
      </c>
      <c r="D1021" s="193">
        <v>750</v>
      </c>
      <c r="E1021" s="180"/>
      <c r="F1021" s="180"/>
      <c r="G1021" s="180"/>
      <c r="H1021" s="180"/>
      <c r="I1021" s="180"/>
      <c r="J1021" s="180"/>
      <c r="K1021" s="180"/>
      <c r="L1021" s="180"/>
      <c r="M1021" s="232"/>
      <c r="N1021" s="233"/>
      <c r="O1021" s="233"/>
    </row>
    <row r="1022" spans="1:15" s="234" customFormat="1">
      <c r="A1022" s="404" t="str">
        <f t="shared" si="23"/>
        <v>250240750</v>
      </c>
      <c r="B1022" s="242">
        <v>250</v>
      </c>
      <c r="C1022" s="193">
        <v>240</v>
      </c>
      <c r="D1022" s="193">
        <v>750</v>
      </c>
      <c r="E1022" s="180"/>
      <c r="F1022" s="180"/>
      <c r="G1022" s="180"/>
      <c r="H1022" s="180"/>
      <c r="I1022" s="180"/>
      <c r="J1022" s="180"/>
      <c r="K1022" s="180"/>
      <c r="L1022" s="180"/>
      <c r="M1022" s="232"/>
      <c r="N1022" s="233"/>
      <c r="O1022" s="233"/>
    </row>
    <row r="1023" spans="1:15" s="234" customFormat="1">
      <c r="A1023" s="404" t="str">
        <f t="shared" si="23"/>
        <v>250250750</v>
      </c>
      <c r="B1023" s="242">
        <v>250</v>
      </c>
      <c r="C1023" s="193">
        <v>250</v>
      </c>
      <c r="D1023" s="193">
        <v>750</v>
      </c>
      <c r="E1023" s="180"/>
      <c r="F1023" s="180"/>
      <c r="G1023" s="180"/>
      <c r="H1023" s="180"/>
      <c r="I1023" s="180"/>
      <c r="J1023" s="180"/>
      <c r="K1023" s="180"/>
      <c r="L1023" s="180"/>
      <c r="M1023" s="232"/>
      <c r="N1023" s="233"/>
      <c r="O1023" s="233"/>
    </row>
    <row r="1024" spans="1:15" s="234" customFormat="1">
      <c r="A1024" s="404" t="str">
        <f t="shared" si="23"/>
        <v>250260750</v>
      </c>
      <c r="B1024" s="242">
        <v>250</v>
      </c>
      <c r="C1024" s="193">
        <v>260</v>
      </c>
      <c r="D1024" s="193">
        <v>750</v>
      </c>
      <c r="E1024" s="243"/>
      <c r="F1024" s="243"/>
      <c r="G1024" s="243"/>
      <c r="H1024" s="243"/>
      <c r="I1024" s="243"/>
      <c r="J1024" s="243"/>
      <c r="K1024" s="243"/>
      <c r="L1024" s="243"/>
      <c r="M1024" s="232"/>
      <c r="N1024" s="233"/>
      <c r="O1024" s="233"/>
    </row>
    <row r="1025" spans="1:15" s="234" customFormat="1">
      <c r="A1025" s="404" t="str">
        <f t="shared" si="23"/>
        <v>250270750</v>
      </c>
      <c r="B1025" s="242">
        <v>250</v>
      </c>
      <c r="C1025" s="193">
        <v>270</v>
      </c>
      <c r="D1025" s="193">
        <v>750</v>
      </c>
      <c r="E1025" s="243"/>
      <c r="F1025" s="243"/>
      <c r="G1025" s="243"/>
      <c r="H1025" s="243"/>
      <c r="I1025" s="243"/>
      <c r="J1025" s="243"/>
      <c r="K1025" s="243"/>
      <c r="L1025" s="243"/>
      <c r="M1025" s="232"/>
      <c r="N1025" s="233"/>
      <c r="O1025" s="233"/>
    </row>
    <row r="1026" spans="1:15" s="234" customFormat="1">
      <c r="A1026" s="404" t="str">
        <f t="shared" si="23"/>
        <v>250280750</v>
      </c>
      <c r="B1026" s="242">
        <v>250</v>
      </c>
      <c r="C1026" s="193">
        <v>280</v>
      </c>
      <c r="D1026" s="193">
        <v>750</v>
      </c>
      <c r="E1026" s="243"/>
      <c r="F1026" s="243"/>
      <c r="G1026" s="243"/>
      <c r="H1026" s="243"/>
      <c r="I1026" s="243"/>
      <c r="J1026" s="243"/>
      <c r="K1026" s="243"/>
      <c r="L1026" s="243"/>
      <c r="M1026" s="232"/>
      <c r="N1026" s="233"/>
      <c r="O1026" s="233"/>
    </row>
    <row r="1027" spans="1:15" s="234" customFormat="1">
      <c r="A1027" s="404" t="str">
        <f t="shared" si="23"/>
        <v>250290750</v>
      </c>
      <c r="B1027" s="242">
        <v>250</v>
      </c>
      <c r="C1027" s="193">
        <v>290</v>
      </c>
      <c r="D1027" s="193">
        <v>750</v>
      </c>
      <c r="E1027" s="243"/>
      <c r="F1027" s="243"/>
      <c r="G1027" s="243"/>
      <c r="H1027" s="243"/>
      <c r="I1027" s="243"/>
      <c r="J1027" s="243"/>
      <c r="K1027" s="243"/>
      <c r="L1027" s="243"/>
      <c r="M1027" s="232"/>
      <c r="N1027" s="233"/>
      <c r="O1027" s="233"/>
    </row>
    <row r="1028" spans="1:15" s="234" customFormat="1">
      <c r="A1028" s="404" t="str">
        <f t="shared" si="23"/>
        <v>250300750</v>
      </c>
      <c r="B1028" s="242">
        <v>250</v>
      </c>
      <c r="C1028" s="193">
        <v>300</v>
      </c>
      <c r="D1028" s="193">
        <v>750</v>
      </c>
      <c r="E1028" s="243"/>
      <c r="F1028" s="243"/>
      <c r="G1028" s="243"/>
      <c r="H1028" s="243"/>
      <c r="I1028" s="243"/>
      <c r="J1028" s="243"/>
      <c r="K1028" s="243"/>
      <c r="L1028" s="243"/>
      <c r="M1028" s="232"/>
      <c r="N1028" s="233"/>
      <c r="O1028" s="233"/>
    </row>
    <row r="1029" spans="1:15" s="234" customFormat="1">
      <c r="A1029" s="404" t="str">
        <f t="shared" si="23"/>
        <v>250310750</v>
      </c>
      <c r="B1029" s="242">
        <v>250</v>
      </c>
      <c r="C1029" s="193">
        <v>310</v>
      </c>
      <c r="D1029" s="193">
        <v>750</v>
      </c>
      <c r="E1029" s="243"/>
      <c r="F1029" s="243"/>
      <c r="G1029" s="243"/>
      <c r="H1029" s="243"/>
      <c r="I1029" s="243"/>
      <c r="J1029" s="243"/>
      <c r="K1029" s="243"/>
      <c r="L1029" s="243"/>
      <c r="M1029" s="232"/>
      <c r="N1029" s="233"/>
      <c r="O1029" s="233"/>
    </row>
    <row r="1030" spans="1:15" s="234" customFormat="1">
      <c r="A1030" s="404" t="str">
        <f t="shared" si="23"/>
        <v>250320750</v>
      </c>
      <c r="B1030" s="242">
        <v>250</v>
      </c>
      <c r="C1030" s="193">
        <v>320</v>
      </c>
      <c r="D1030" s="193">
        <v>750</v>
      </c>
      <c r="E1030" s="243"/>
      <c r="F1030" s="243"/>
      <c r="G1030" s="243"/>
      <c r="H1030" s="243"/>
      <c r="I1030" s="243"/>
      <c r="J1030" s="243"/>
      <c r="K1030" s="243"/>
      <c r="L1030" s="243"/>
      <c r="M1030" s="232"/>
      <c r="N1030" s="233"/>
      <c r="O1030" s="233"/>
    </row>
    <row r="1031" spans="1:15" s="234" customFormat="1">
      <c r="A1031" s="404" t="str">
        <f t="shared" si="23"/>
        <v>250330750</v>
      </c>
      <c r="B1031" s="242">
        <v>250</v>
      </c>
      <c r="C1031" s="193">
        <v>330</v>
      </c>
      <c r="D1031" s="193">
        <v>750</v>
      </c>
      <c r="E1031" s="243"/>
      <c r="F1031" s="243"/>
      <c r="G1031" s="243"/>
      <c r="H1031" s="243"/>
      <c r="I1031" s="243"/>
      <c r="J1031" s="243"/>
      <c r="K1031" s="243"/>
      <c r="L1031" s="243"/>
      <c r="M1031" s="232"/>
      <c r="N1031" s="233"/>
      <c r="O1031" s="233"/>
    </row>
    <row r="1032" spans="1:15" s="234" customFormat="1">
      <c r="A1032" s="404" t="str">
        <f t="shared" si="23"/>
        <v>250340750</v>
      </c>
      <c r="B1032" s="242">
        <v>250</v>
      </c>
      <c r="C1032" s="193">
        <v>340</v>
      </c>
      <c r="D1032" s="193">
        <v>750</v>
      </c>
      <c r="E1032" s="243"/>
      <c r="F1032" s="243"/>
      <c r="G1032" s="243"/>
      <c r="H1032" s="243"/>
      <c r="I1032" s="243"/>
      <c r="J1032" s="243"/>
      <c r="K1032" s="243"/>
      <c r="L1032" s="243"/>
      <c r="M1032" s="232"/>
      <c r="N1032" s="233"/>
      <c r="O1032" s="233"/>
    </row>
    <row r="1033" spans="1:15" s="234" customFormat="1">
      <c r="A1033" s="404" t="str">
        <f t="shared" si="23"/>
        <v>250350750</v>
      </c>
      <c r="B1033" s="242">
        <v>250</v>
      </c>
      <c r="C1033" s="193">
        <v>350</v>
      </c>
      <c r="D1033" s="193">
        <v>750</v>
      </c>
      <c r="E1033" s="243"/>
      <c r="F1033" s="243"/>
      <c r="G1033" s="243"/>
      <c r="H1033" s="243"/>
      <c r="I1033" s="243"/>
      <c r="J1033" s="243"/>
      <c r="K1033" s="243"/>
      <c r="L1033" s="243"/>
      <c r="M1033" s="232"/>
      <c r="N1033" s="233"/>
      <c r="O1033" s="233"/>
    </row>
    <row r="1034" spans="1:15" s="234" customFormat="1">
      <c r="A1034" s="404" t="str">
        <f t="shared" si="23"/>
        <v>250201000</v>
      </c>
      <c r="B1034" s="242">
        <v>250</v>
      </c>
      <c r="C1034" s="193">
        <v>20</v>
      </c>
      <c r="D1034" s="193">
        <v>1000</v>
      </c>
      <c r="E1034" s="180"/>
      <c r="F1034" s="180"/>
      <c r="G1034" s="180"/>
      <c r="H1034" s="180"/>
      <c r="I1034" s="180"/>
      <c r="J1034" s="180"/>
      <c r="K1034" s="180"/>
      <c r="L1034" s="180"/>
      <c r="M1034" s="232"/>
      <c r="N1034" s="233"/>
      <c r="O1034" s="233"/>
    </row>
    <row r="1035" spans="1:15" s="234" customFormat="1">
      <c r="A1035" s="404" t="str">
        <f t="shared" si="23"/>
        <v>250301000</v>
      </c>
      <c r="B1035" s="242">
        <v>250</v>
      </c>
      <c r="C1035" s="193">
        <v>30</v>
      </c>
      <c r="D1035" s="193">
        <v>1000</v>
      </c>
      <c r="E1035" s="180"/>
      <c r="F1035" s="180"/>
      <c r="G1035" s="180"/>
      <c r="H1035" s="180"/>
      <c r="I1035" s="180"/>
      <c r="J1035" s="180"/>
      <c r="K1035" s="180"/>
      <c r="L1035" s="180"/>
      <c r="M1035" s="232"/>
      <c r="N1035" s="233"/>
      <c r="O1035" s="233"/>
    </row>
    <row r="1036" spans="1:15" s="234" customFormat="1">
      <c r="A1036" s="404" t="str">
        <f t="shared" si="23"/>
        <v>250401000</v>
      </c>
      <c r="B1036" s="242">
        <v>250</v>
      </c>
      <c r="C1036" s="193">
        <v>40</v>
      </c>
      <c r="D1036" s="193">
        <v>1000</v>
      </c>
      <c r="E1036" s="180"/>
      <c r="F1036" s="180"/>
      <c r="G1036" s="180"/>
      <c r="H1036" s="180"/>
      <c r="I1036" s="180"/>
      <c r="J1036" s="180"/>
      <c r="K1036" s="180"/>
      <c r="L1036" s="180"/>
      <c r="M1036" s="232"/>
      <c r="N1036" s="233"/>
      <c r="O1036" s="233"/>
    </row>
    <row r="1037" spans="1:15" s="234" customFormat="1">
      <c r="A1037" s="404" t="str">
        <f t="shared" si="23"/>
        <v>250501000</v>
      </c>
      <c r="B1037" s="242">
        <v>250</v>
      </c>
      <c r="C1037" s="193">
        <v>50</v>
      </c>
      <c r="D1037" s="193">
        <v>1000</v>
      </c>
      <c r="E1037" s="180"/>
      <c r="F1037" s="180"/>
      <c r="G1037" s="180"/>
      <c r="H1037" s="180"/>
      <c r="I1037" s="180"/>
      <c r="J1037" s="180"/>
      <c r="K1037" s="180"/>
      <c r="L1037" s="180"/>
      <c r="M1037" s="232"/>
      <c r="N1037" s="233"/>
      <c r="O1037" s="233"/>
    </row>
    <row r="1038" spans="1:15" s="234" customFormat="1">
      <c r="A1038" s="404" t="str">
        <f t="shared" si="23"/>
        <v>250601000</v>
      </c>
      <c r="B1038" s="242">
        <v>250</v>
      </c>
      <c r="C1038" s="193">
        <v>60</v>
      </c>
      <c r="D1038" s="193">
        <v>1000</v>
      </c>
      <c r="E1038" s="180"/>
      <c r="F1038" s="180"/>
      <c r="G1038" s="180"/>
      <c r="H1038" s="180"/>
      <c r="I1038" s="180"/>
      <c r="J1038" s="180"/>
      <c r="K1038" s="180"/>
      <c r="L1038" s="180"/>
      <c r="M1038" s="232"/>
      <c r="N1038" s="233"/>
      <c r="O1038" s="233"/>
    </row>
    <row r="1039" spans="1:15" s="234" customFormat="1">
      <c r="A1039" s="404" t="str">
        <f t="shared" si="23"/>
        <v>250701000</v>
      </c>
      <c r="B1039" s="242">
        <v>250</v>
      </c>
      <c r="C1039" s="193">
        <v>70</v>
      </c>
      <c r="D1039" s="193">
        <v>1000</v>
      </c>
      <c r="E1039" s="180"/>
      <c r="F1039" s="180"/>
      <c r="G1039" s="180"/>
      <c r="H1039" s="180"/>
      <c r="I1039" s="180"/>
      <c r="J1039" s="180"/>
      <c r="K1039" s="180"/>
      <c r="L1039" s="180"/>
      <c r="M1039" s="232"/>
      <c r="N1039" s="233"/>
      <c r="O1039" s="233"/>
    </row>
    <row r="1040" spans="1:15" s="234" customFormat="1">
      <c r="A1040" s="404" t="str">
        <f t="shared" si="23"/>
        <v>250801000</v>
      </c>
      <c r="B1040" s="242">
        <v>250</v>
      </c>
      <c r="C1040" s="193">
        <v>80</v>
      </c>
      <c r="D1040" s="193">
        <v>1000</v>
      </c>
      <c r="E1040" s="180"/>
      <c r="F1040" s="180"/>
      <c r="G1040" s="180"/>
      <c r="H1040" s="180"/>
      <c r="I1040" s="180"/>
      <c r="J1040" s="180"/>
      <c r="K1040" s="180"/>
      <c r="L1040" s="180"/>
      <c r="M1040" s="232"/>
      <c r="N1040" s="233"/>
      <c r="O1040" s="233"/>
    </row>
    <row r="1041" spans="1:15" s="234" customFormat="1">
      <c r="A1041" s="404" t="str">
        <f t="shared" si="23"/>
        <v>250901000</v>
      </c>
      <c r="B1041" s="242">
        <v>250</v>
      </c>
      <c r="C1041" s="193">
        <v>90</v>
      </c>
      <c r="D1041" s="193">
        <v>1000</v>
      </c>
      <c r="E1041" s="180"/>
      <c r="F1041" s="180"/>
      <c r="G1041" s="180"/>
      <c r="H1041" s="180"/>
      <c r="I1041" s="180"/>
      <c r="J1041" s="180"/>
      <c r="K1041" s="180"/>
      <c r="L1041" s="180"/>
      <c r="M1041" s="232"/>
      <c r="N1041" s="233"/>
      <c r="O1041" s="233"/>
    </row>
    <row r="1042" spans="1:15" s="234" customFormat="1">
      <c r="A1042" s="404" t="str">
        <f t="shared" si="23"/>
        <v>2501001000</v>
      </c>
      <c r="B1042" s="242">
        <v>250</v>
      </c>
      <c r="C1042" s="193">
        <v>100</v>
      </c>
      <c r="D1042" s="193">
        <v>1000</v>
      </c>
      <c r="E1042" s="180"/>
      <c r="F1042" s="180"/>
      <c r="G1042" s="180"/>
      <c r="H1042" s="180"/>
      <c r="I1042" s="180"/>
      <c r="J1042" s="180"/>
      <c r="K1042" s="180"/>
      <c r="L1042" s="180"/>
      <c r="M1042" s="232"/>
      <c r="N1042" s="233"/>
      <c r="O1042" s="233"/>
    </row>
    <row r="1043" spans="1:15" s="234" customFormat="1">
      <c r="A1043" s="404" t="str">
        <f t="shared" si="23"/>
        <v>2501101000</v>
      </c>
      <c r="B1043" s="242">
        <v>250</v>
      </c>
      <c r="C1043" s="193">
        <v>110</v>
      </c>
      <c r="D1043" s="193">
        <v>1000</v>
      </c>
      <c r="E1043" s="180"/>
      <c r="F1043" s="180"/>
      <c r="G1043" s="180"/>
      <c r="H1043" s="180"/>
      <c r="I1043" s="180"/>
      <c r="J1043" s="180"/>
      <c r="K1043" s="180"/>
      <c r="L1043" s="180"/>
      <c r="M1043" s="232"/>
      <c r="N1043" s="233"/>
      <c r="O1043" s="233"/>
    </row>
    <row r="1044" spans="1:15" s="234" customFormat="1">
      <c r="A1044" s="404" t="str">
        <f t="shared" si="23"/>
        <v>2501201000</v>
      </c>
      <c r="B1044" s="242">
        <v>250</v>
      </c>
      <c r="C1044" s="193">
        <v>120</v>
      </c>
      <c r="D1044" s="193">
        <v>1000</v>
      </c>
      <c r="E1044" s="180"/>
      <c r="F1044" s="180"/>
      <c r="G1044" s="180"/>
      <c r="H1044" s="180"/>
      <c r="I1044" s="180"/>
      <c r="J1044" s="180"/>
      <c r="K1044" s="180"/>
      <c r="L1044" s="180"/>
      <c r="M1044" s="232"/>
      <c r="N1044" s="233"/>
      <c r="O1044" s="233"/>
    </row>
    <row r="1045" spans="1:15" s="234" customFormat="1">
      <c r="A1045" s="404" t="str">
        <f t="shared" si="23"/>
        <v>2501301000</v>
      </c>
      <c r="B1045" s="242">
        <v>250</v>
      </c>
      <c r="C1045" s="193">
        <v>130</v>
      </c>
      <c r="D1045" s="193">
        <v>1000</v>
      </c>
      <c r="E1045" s="180"/>
      <c r="F1045" s="180"/>
      <c r="G1045" s="180"/>
      <c r="H1045" s="180"/>
      <c r="I1045" s="180"/>
      <c r="J1045" s="180"/>
      <c r="K1045" s="180"/>
      <c r="L1045" s="180"/>
      <c r="M1045" s="232"/>
      <c r="N1045" s="233"/>
      <c r="O1045" s="233"/>
    </row>
    <row r="1046" spans="1:15" s="234" customFormat="1">
      <c r="A1046" s="404" t="str">
        <f t="shared" si="23"/>
        <v>2501401000</v>
      </c>
      <c r="B1046" s="242">
        <v>250</v>
      </c>
      <c r="C1046" s="193">
        <v>140</v>
      </c>
      <c r="D1046" s="193">
        <v>1000</v>
      </c>
      <c r="E1046" s="180"/>
      <c r="F1046" s="180"/>
      <c r="G1046" s="180"/>
      <c r="H1046" s="180"/>
      <c r="I1046" s="180"/>
      <c r="J1046" s="180"/>
      <c r="K1046" s="180"/>
      <c r="L1046" s="180"/>
      <c r="M1046" s="232"/>
      <c r="N1046" s="233"/>
      <c r="O1046" s="233"/>
    </row>
    <row r="1047" spans="1:15" s="234" customFormat="1">
      <c r="A1047" s="404" t="str">
        <f t="shared" si="23"/>
        <v>2501501000</v>
      </c>
      <c r="B1047" s="242">
        <v>250</v>
      </c>
      <c r="C1047" s="193">
        <v>150</v>
      </c>
      <c r="D1047" s="193">
        <v>1000</v>
      </c>
      <c r="E1047" s="180"/>
      <c r="F1047" s="180"/>
      <c r="G1047" s="180"/>
      <c r="H1047" s="180"/>
      <c r="I1047" s="180"/>
      <c r="J1047" s="180"/>
      <c r="K1047" s="180"/>
      <c r="L1047" s="180"/>
      <c r="M1047" s="232"/>
      <c r="N1047" s="233"/>
      <c r="O1047" s="233"/>
    </row>
    <row r="1048" spans="1:15" s="234" customFormat="1">
      <c r="A1048" s="404" t="str">
        <f t="shared" si="23"/>
        <v>2501601000</v>
      </c>
      <c r="B1048" s="242">
        <v>250</v>
      </c>
      <c r="C1048" s="193">
        <v>160</v>
      </c>
      <c r="D1048" s="193">
        <v>1000</v>
      </c>
      <c r="E1048" s="180"/>
      <c r="F1048" s="180"/>
      <c r="G1048" s="180"/>
      <c r="H1048" s="180"/>
      <c r="I1048" s="180"/>
      <c r="J1048" s="180"/>
      <c r="K1048" s="180"/>
      <c r="L1048" s="180"/>
      <c r="M1048" s="232"/>
      <c r="N1048" s="233"/>
      <c r="O1048" s="233"/>
    </row>
    <row r="1049" spans="1:15" s="234" customFormat="1">
      <c r="A1049" s="404" t="str">
        <f t="shared" si="23"/>
        <v>2501701000</v>
      </c>
      <c r="B1049" s="242">
        <v>250</v>
      </c>
      <c r="C1049" s="193">
        <v>170</v>
      </c>
      <c r="D1049" s="193">
        <v>1000</v>
      </c>
      <c r="E1049" s="180"/>
      <c r="F1049" s="180"/>
      <c r="G1049" s="180"/>
      <c r="H1049" s="180"/>
      <c r="I1049" s="180"/>
      <c r="J1049" s="180"/>
      <c r="K1049" s="180"/>
      <c r="L1049" s="180"/>
      <c r="M1049" s="232"/>
      <c r="N1049" s="233"/>
      <c r="O1049" s="233"/>
    </row>
    <row r="1050" spans="1:15" s="234" customFormat="1">
      <c r="A1050" s="404" t="str">
        <f t="shared" si="23"/>
        <v>2501801000</v>
      </c>
      <c r="B1050" s="242">
        <v>250</v>
      </c>
      <c r="C1050" s="193">
        <v>180</v>
      </c>
      <c r="D1050" s="193">
        <v>1000</v>
      </c>
      <c r="E1050" s="180"/>
      <c r="F1050" s="180"/>
      <c r="G1050" s="180"/>
      <c r="H1050" s="180"/>
      <c r="I1050" s="180"/>
      <c r="J1050" s="180"/>
      <c r="K1050" s="180"/>
      <c r="L1050" s="180"/>
      <c r="M1050" s="232"/>
      <c r="N1050" s="233"/>
      <c r="O1050" s="233"/>
    </row>
    <row r="1051" spans="1:15" s="234" customFormat="1">
      <c r="A1051" s="404" t="str">
        <f t="shared" si="23"/>
        <v>2501901000</v>
      </c>
      <c r="B1051" s="242">
        <v>250</v>
      </c>
      <c r="C1051" s="193">
        <v>190</v>
      </c>
      <c r="D1051" s="193">
        <v>1000</v>
      </c>
      <c r="E1051" s="180"/>
      <c r="F1051" s="180"/>
      <c r="G1051" s="180"/>
      <c r="H1051" s="180"/>
      <c r="I1051" s="180"/>
      <c r="J1051" s="180"/>
      <c r="K1051" s="180"/>
      <c r="L1051" s="180"/>
      <c r="M1051" s="232"/>
      <c r="N1051" s="233"/>
      <c r="O1051" s="233"/>
    </row>
    <row r="1052" spans="1:15" s="234" customFormat="1">
      <c r="A1052" s="404" t="str">
        <f t="shared" si="23"/>
        <v>2502001000</v>
      </c>
      <c r="B1052" s="242">
        <v>250</v>
      </c>
      <c r="C1052" s="193">
        <v>200</v>
      </c>
      <c r="D1052" s="193">
        <v>1000</v>
      </c>
      <c r="E1052" s="180"/>
      <c r="F1052" s="180"/>
      <c r="G1052" s="180"/>
      <c r="H1052" s="180"/>
      <c r="I1052" s="180"/>
      <c r="J1052" s="180"/>
      <c r="K1052" s="180"/>
      <c r="L1052" s="180"/>
      <c r="M1052" s="232"/>
      <c r="N1052" s="233"/>
      <c r="O1052" s="233"/>
    </row>
    <row r="1053" spans="1:15" s="234" customFormat="1">
      <c r="A1053" s="404" t="str">
        <f t="shared" si="23"/>
        <v>2502101000</v>
      </c>
      <c r="B1053" s="242">
        <v>250</v>
      </c>
      <c r="C1053" s="193">
        <v>210</v>
      </c>
      <c r="D1053" s="193">
        <v>1000</v>
      </c>
      <c r="E1053" s="180"/>
      <c r="F1053" s="180"/>
      <c r="G1053" s="180"/>
      <c r="H1053" s="180"/>
      <c r="I1053" s="180"/>
      <c r="J1053" s="180"/>
      <c r="K1053" s="180"/>
      <c r="L1053" s="180"/>
      <c r="M1053" s="232"/>
      <c r="N1053" s="233"/>
      <c r="O1053" s="233"/>
    </row>
    <row r="1054" spans="1:15" s="234" customFormat="1">
      <c r="A1054" s="404" t="str">
        <f t="shared" si="23"/>
        <v>2502201000</v>
      </c>
      <c r="B1054" s="242">
        <v>250</v>
      </c>
      <c r="C1054" s="193">
        <v>220</v>
      </c>
      <c r="D1054" s="193">
        <v>1000</v>
      </c>
      <c r="E1054" s="180"/>
      <c r="F1054" s="180"/>
      <c r="G1054" s="180"/>
      <c r="H1054" s="398"/>
      <c r="I1054" s="180"/>
      <c r="J1054" s="180"/>
      <c r="K1054" s="180"/>
      <c r="L1054" s="180"/>
      <c r="M1054" s="232"/>
      <c r="N1054" s="233"/>
      <c r="O1054" s="233"/>
    </row>
    <row r="1055" spans="1:15" s="234" customFormat="1">
      <c r="A1055" s="404" t="str">
        <f t="shared" si="23"/>
        <v>2502301000</v>
      </c>
      <c r="B1055" s="242">
        <v>250</v>
      </c>
      <c r="C1055" s="193">
        <v>230</v>
      </c>
      <c r="D1055" s="193">
        <v>1000</v>
      </c>
      <c r="E1055" s="180"/>
      <c r="F1055" s="180"/>
      <c r="G1055" s="180"/>
      <c r="H1055" s="180"/>
      <c r="I1055" s="180"/>
      <c r="J1055" s="180"/>
      <c r="K1055" s="180"/>
      <c r="L1055" s="180"/>
      <c r="M1055" s="232"/>
      <c r="N1055" s="233"/>
      <c r="O1055" s="233"/>
    </row>
    <row r="1056" spans="1:15" s="234" customFormat="1">
      <c r="A1056" s="404" t="str">
        <f t="shared" si="23"/>
        <v>2502401000</v>
      </c>
      <c r="B1056" s="242">
        <v>250</v>
      </c>
      <c r="C1056" s="193">
        <v>240</v>
      </c>
      <c r="D1056" s="193">
        <v>1000</v>
      </c>
      <c r="E1056" s="398"/>
      <c r="F1056" s="180"/>
      <c r="G1056" s="180"/>
      <c r="H1056" s="180"/>
      <c r="I1056" s="180"/>
      <c r="J1056" s="180"/>
      <c r="K1056" s="180"/>
      <c r="L1056" s="398"/>
      <c r="M1056" s="232"/>
      <c r="N1056" s="233"/>
      <c r="O1056" s="233"/>
    </row>
    <row r="1057" spans="1:15" s="234" customFormat="1">
      <c r="A1057" s="404" t="str">
        <f t="shared" si="23"/>
        <v>2502501000</v>
      </c>
      <c r="B1057" s="242">
        <v>250</v>
      </c>
      <c r="C1057" s="193">
        <v>250</v>
      </c>
      <c r="D1057" s="193">
        <v>1000</v>
      </c>
      <c r="E1057" s="398"/>
      <c r="F1057" s="180"/>
      <c r="G1057" s="180"/>
      <c r="H1057" s="180"/>
      <c r="I1057" s="398"/>
      <c r="J1057" s="180"/>
      <c r="K1057" s="180"/>
      <c r="L1057" s="398"/>
      <c r="M1057" s="232"/>
      <c r="N1057" s="233"/>
      <c r="O1057" s="233"/>
    </row>
    <row r="1058" spans="1:15" s="234" customFormat="1">
      <c r="A1058" s="404" t="str">
        <f t="shared" si="23"/>
        <v>2502601000</v>
      </c>
      <c r="B1058" s="242">
        <v>250</v>
      </c>
      <c r="C1058" s="193">
        <v>260</v>
      </c>
      <c r="D1058" s="193">
        <v>1000</v>
      </c>
      <c r="E1058" s="243"/>
      <c r="F1058" s="243"/>
      <c r="G1058" s="243"/>
      <c r="H1058" s="243"/>
      <c r="I1058" s="243"/>
      <c r="J1058" s="243"/>
      <c r="K1058" s="243"/>
      <c r="L1058" s="243"/>
      <c r="M1058" s="232"/>
      <c r="N1058" s="233"/>
      <c r="O1058" s="233"/>
    </row>
    <row r="1059" spans="1:15" s="234" customFormat="1">
      <c r="A1059" s="404" t="str">
        <f t="shared" si="23"/>
        <v>2502701000</v>
      </c>
      <c r="B1059" s="242">
        <v>250</v>
      </c>
      <c r="C1059" s="193">
        <v>270</v>
      </c>
      <c r="D1059" s="193">
        <v>1000</v>
      </c>
      <c r="E1059" s="243"/>
      <c r="F1059" s="243"/>
      <c r="G1059" s="243"/>
      <c r="H1059" s="243"/>
      <c r="I1059" s="243"/>
      <c r="J1059" s="243"/>
      <c r="K1059" s="243"/>
      <c r="L1059" s="243"/>
      <c r="M1059" s="232"/>
      <c r="N1059" s="233"/>
      <c r="O1059" s="233"/>
    </row>
    <row r="1060" spans="1:15" s="234" customFormat="1">
      <c r="A1060" s="404" t="str">
        <f t="shared" si="23"/>
        <v>2502801000</v>
      </c>
      <c r="B1060" s="242">
        <v>250</v>
      </c>
      <c r="C1060" s="193">
        <v>280</v>
      </c>
      <c r="D1060" s="193">
        <v>1000</v>
      </c>
      <c r="E1060" s="243"/>
      <c r="F1060" s="243"/>
      <c r="G1060" s="243"/>
      <c r="H1060" s="243"/>
      <c r="I1060" s="243"/>
      <c r="J1060" s="243"/>
      <c r="K1060" s="243"/>
      <c r="L1060" s="243"/>
      <c r="M1060" s="232"/>
      <c r="N1060" s="233"/>
      <c r="O1060" s="233"/>
    </row>
    <row r="1061" spans="1:15" s="234" customFormat="1">
      <c r="A1061" s="404" t="str">
        <f t="shared" si="23"/>
        <v>2502901000</v>
      </c>
      <c r="B1061" s="242">
        <v>250</v>
      </c>
      <c r="C1061" s="193">
        <v>290</v>
      </c>
      <c r="D1061" s="193">
        <v>1000</v>
      </c>
      <c r="E1061" s="243"/>
      <c r="F1061" s="243"/>
      <c r="G1061" s="243"/>
      <c r="H1061" s="243"/>
      <c r="I1061" s="243"/>
      <c r="J1061" s="243"/>
      <c r="K1061" s="243"/>
      <c r="L1061" s="243"/>
      <c r="M1061" s="232"/>
      <c r="N1061" s="233"/>
      <c r="O1061" s="233"/>
    </row>
    <row r="1062" spans="1:15" s="234" customFormat="1">
      <c r="A1062" s="404" t="str">
        <f t="shared" si="23"/>
        <v>2503001000</v>
      </c>
      <c r="B1062" s="242">
        <v>250</v>
      </c>
      <c r="C1062" s="193">
        <v>300</v>
      </c>
      <c r="D1062" s="193">
        <v>1000</v>
      </c>
      <c r="E1062" s="243"/>
      <c r="F1062" s="243"/>
      <c r="G1062" s="243"/>
      <c r="H1062" s="243"/>
      <c r="I1062" s="243"/>
      <c r="J1062" s="243"/>
      <c r="K1062" s="243"/>
      <c r="L1062" s="243"/>
      <c r="M1062" s="232"/>
      <c r="N1062" s="233"/>
      <c r="O1062" s="233"/>
    </row>
    <row r="1063" spans="1:15" s="234" customFormat="1">
      <c r="A1063" s="404" t="str">
        <f t="shared" si="23"/>
        <v>2503101000</v>
      </c>
      <c r="B1063" s="242">
        <v>250</v>
      </c>
      <c r="C1063" s="193">
        <v>310</v>
      </c>
      <c r="D1063" s="193">
        <v>1000</v>
      </c>
      <c r="E1063" s="243"/>
      <c r="F1063" s="243"/>
      <c r="G1063" s="243"/>
      <c r="H1063" s="243"/>
      <c r="I1063" s="243"/>
      <c r="J1063" s="243"/>
      <c r="K1063" s="243"/>
      <c r="L1063" s="243"/>
      <c r="M1063" s="232"/>
      <c r="N1063" s="233"/>
      <c r="O1063" s="233"/>
    </row>
    <row r="1064" spans="1:15" s="234" customFormat="1">
      <c r="A1064" s="404" t="str">
        <f t="shared" si="23"/>
        <v>2503201000</v>
      </c>
      <c r="B1064" s="242">
        <v>250</v>
      </c>
      <c r="C1064" s="193">
        <v>320</v>
      </c>
      <c r="D1064" s="193">
        <v>1000</v>
      </c>
      <c r="E1064" s="243"/>
      <c r="F1064" s="243"/>
      <c r="G1064" s="243"/>
      <c r="H1064" s="243"/>
      <c r="I1064" s="243"/>
      <c r="J1064" s="243"/>
      <c r="K1064" s="243"/>
      <c r="L1064" s="243"/>
      <c r="M1064" s="232"/>
      <c r="N1064" s="233"/>
      <c r="O1064" s="233"/>
    </row>
    <row r="1065" spans="1:15" s="234" customFormat="1">
      <c r="A1065" s="404" t="str">
        <f t="shared" si="23"/>
        <v>2503301000</v>
      </c>
      <c r="B1065" s="242">
        <v>250</v>
      </c>
      <c r="C1065" s="193">
        <v>330</v>
      </c>
      <c r="D1065" s="193">
        <v>1000</v>
      </c>
      <c r="E1065" s="243"/>
      <c r="F1065" s="243"/>
      <c r="G1065" s="243"/>
      <c r="H1065" s="243"/>
      <c r="I1065" s="243"/>
      <c r="J1065" s="243"/>
      <c r="K1065" s="243"/>
      <c r="L1065" s="243"/>
      <c r="M1065" s="232"/>
      <c r="N1065" s="233"/>
      <c r="O1065" s="233"/>
    </row>
    <row r="1066" spans="1:15" s="234" customFormat="1">
      <c r="A1066" s="404" t="str">
        <f t="shared" si="23"/>
        <v>2503401000</v>
      </c>
      <c r="B1066" s="242">
        <v>250</v>
      </c>
      <c r="C1066" s="193">
        <v>340</v>
      </c>
      <c r="D1066" s="193">
        <v>1000</v>
      </c>
      <c r="E1066" s="243"/>
      <c r="F1066" s="243"/>
      <c r="G1066" s="243"/>
      <c r="H1066" s="243"/>
      <c r="I1066" s="243"/>
      <c r="J1066" s="243"/>
      <c r="K1066" s="243"/>
      <c r="L1066" s="243"/>
      <c r="M1066" s="232"/>
      <c r="N1066" s="233"/>
      <c r="O1066" s="233"/>
    </row>
    <row r="1067" spans="1:15" s="234" customFormat="1">
      <c r="A1067" s="404" t="str">
        <f t="shared" si="23"/>
        <v>2503501000</v>
      </c>
      <c r="B1067" s="242">
        <v>250</v>
      </c>
      <c r="C1067" s="193">
        <v>350</v>
      </c>
      <c r="D1067" s="193">
        <v>1000</v>
      </c>
      <c r="E1067" s="243"/>
      <c r="F1067" s="243"/>
      <c r="G1067" s="243"/>
      <c r="H1067" s="243"/>
      <c r="I1067" s="243"/>
      <c r="J1067" s="243"/>
      <c r="K1067" s="243"/>
      <c r="L1067" s="243"/>
      <c r="M1067" s="232"/>
      <c r="N1067" s="233"/>
      <c r="O1067" s="233"/>
    </row>
    <row r="1068" spans="1:15" s="234" customFormat="1">
      <c r="A1068" s="404" t="str">
        <f t="shared" si="23"/>
        <v>250201250</v>
      </c>
      <c r="B1068" s="242">
        <v>250</v>
      </c>
      <c r="C1068" s="193">
        <v>20</v>
      </c>
      <c r="D1068" s="193">
        <v>1250</v>
      </c>
      <c r="E1068" s="180"/>
      <c r="F1068" s="180"/>
      <c r="G1068" s="180"/>
      <c r="H1068" s="180"/>
      <c r="I1068" s="180"/>
      <c r="J1068" s="180"/>
      <c r="K1068" s="180"/>
      <c r="L1068" s="180"/>
      <c r="M1068" s="232"/>
      <c r="N1068" s="233"/>
      <c r="O1068" s="233"/>
    </row>
    <row r="1069" spans="1:15" s="234" customFormat="1">
      <c r="A1069" s="404" t="str">
        <f t="shared" si="23"/>
        <v>250301250</v>
      </c>
      <c r="B1069" s="242">
        <v>250</v>
      </c>
      <c r="C1069" s="193">
        <v>30</v>
      </c>
      <c r="D1069" s="193">
        <v>1250</v>
      </c>
      <c r="E1069" s="180"/>
      <c r="F1069" s="180"/>
      <c r="G1069" s="180"/>
      <c r="H1069" s="180"/>
      <c r="I1069" s="180"/>
      <c r="J1069" s="180"/>
      <c r="K1069" s="180"/>
      <c r="L1069" s="180"/>
      <c r="M1069" s="232"/>
      <c r="N1069" s="233"/>
      <c r="O1069" s="233"/>
    </row>
    <row r="1070" spans="1:15" s="234" customFormat="1">
      <c r="A1070" s="404" t="str">
        <f t="shared" si="23"/>
        <v>250401250</v>
      </c>
      <c r="B1070" s="242">
        <v>250</v>
      </c>
      <c r="C1070" s="193">
        <v>40</v>
      </c>
      <c r="D1070" s="193">
        <v>1250</v>
      </c>
      <c r="E1070" s="180"/>
      <c r="F1070" s="180"/>
      <c r="G1070" s="180"/>
      <c r="H1070" s="180"/>
      <c r="I1070" s="180"/>
      <c r="J1070" s="180"/>
      <c r="K1070" s="180"/>
      <c r="L1070" s="180"/>
      <c r="M1070" s="232"/>
      <c r="N1070" s="233"/>
      <c r="O1070" s="233"/>
    </row>
    <row r="1071" spans="1:15" s="234" customFormat="1">
      <c r="A1071" s="404" t="str">
        <f t="shared" si="23"/>
        <v>250501250</v>
      </c>
      <c r="B1071" s="242">
        <v>250</v>
      </c>
      <c r="C1071" s="193">
        <v>50</v>
      </c>
      <c r="D1071" s="193">
        <v>1250</v>
      </c>
      <c r="E1071" s="180"/>
      <c r="F1071" s="180"/>
      <c r="G1071" s="180"/>
      <c r="H1071" s="180"/>
      <c r="I1071" s="180"/>
      <c r="J1071" s="180"/>
      <c r="K1071" s="180"/>
      <c r="L1071" s="180"/>
      <c r="M1071" s="232"/>
      <c r="N1071" s="233"/>
      <c r="O1071" s="233"/>
    </row>
    <row r="1072" spans="1:15" s="234" customFormat="1">
      <c r="A1072" s="404" t="str">
        <f t="shared" si="23"/>
        <v>250601250</v>
      </c>
      <c r="B1072" s="242">
        <v>250</v>
      </c>
      <c r="C1072" s="193">
        <v>60</v>
      </c>
      <c r="D1072" s="193">
        <v>1250</v>
      </c>
      <c r="E1072" s="180"/>
      <c r="F1072" s="180"/>
      <c r="G1072" s="180"/>
      <c r="H1072" s="180"/>
      <c r="I1072" s="180"/>
      <c r="J1072" s="180"/>
      <c r="K1072" s="180"/>
      <c r="L1072" s="180"/>
      <c r="M1072" s="232"/>
      <c r="N1072" s="233"/>
      <c r="O1072" s="233"/>
    </row>
    <row r="1073" spans="1:15" s="234" customFormat="1">
      <c r="A1073" s="404" t="str">
        <f t="shared" ref="A1073:A1136" si="24">B1073&amp;C1073&amp;D1073</f>
        <v>250701250</v>
      </c>
      <c r="B1073" s="242">
        <v>250</v>
      </c>
      <c r="C1073" s="193">
        <v>70</v>
      </c>
      <c r="D1073" s="193">
        <v>1250</v>
      </c>
      <c r="E1073" s="180"/>
      <c r="F1073" s="180"/>
      <c r="G1073" s="180"/>
      <c r="H1073" s="180"/>
      <c r="I1073" s="180"/>
      <c r="J1073" s="180"/>
      <c r="K1073" s="180"/>
      <c r="L1073" s="180"/>
      <c r="M1073" s="232"/>
      <c r="N1073" s="233"/>
      <c r="O1073" s="233"/>
    </row>
    <row r="1074" spans="1:15" s="234" customFormat="1">
      <c r="A1074" s="404" t="str">
        <f t="shared" si="24"/>
        <v>250801250</v>
      </c>
      <c r="B1074" s="242">
        <v>250</v>
      </c>
      <c r="C1074" s="193">
        <v>80</v>
      </c>
      <c r="D1074" s="193">
        <v>1250</v>
      </c>
      <c r="E1074" s="180"/>
      <c r="F1074" s="180"/>
      <c r="G1074" s="180"/>
      <c r="H1074" s="180"/>
      <c r="I1074" s="180"/>
      <c r="J1074" s="180"/>
      <c r="K1074" s="180"/>
      <c r="L1074" s="180"/>
      <c r="M1074" s="232"/>
      <c r="N1074" s="233"/>
      <c r="O1074" s="233"/>
    </row>
    <row r="1075" spans="1:15" s="234" customFormat="1">
      <c r="A1075" s="404" t="str">
        <f t="shared" si="24"/>
        <v>250901250</v>
      </c>
      <c r="B1075" s="242">
        <v>250</v>
      </c>
      <c r="C1075" s="193">
        <v>90</v>
      </c>
      <c r="D1075" s="193">
        <v>1250</v>
      </c>
      <c r="E1075" s="180"/>
      <c r="F1075" s="180"/>
      <c r="G1075" s="180"/>
      <c r="H1075" s="180"/>
      <c r="I1075" s="180"/>
      <c r="J1075" s="180"/>
      <c r="K1075" s="180"/>
      <c r="L1075" s="180"/>
      <c r="M1075" s="232"/>
      <c r="N1075" s="233"/>
      <c r="O1075" s="233"/>
    </row>
    <row r="1076" spans="1:15" s="234" customFormat="1">
      <c r="A1076" s="404" t="str">
        <f t="shared" si="24"/>
        <v>2501001250</v>
      </c>
      <c r="B1076" s="242">
        <v>250</v>
      </c>
      <c r="C1076" s="193">
        <v>100</v>
      </c>
      <c r="D1076" s="193">
        <v>1250</v>
      </c>
      <c r="E1076" s="180"/>
      <c r="F1076" s="180"/>
      <c r="G1076" s="180"/>
      <c r="H1076" s="180"/>
      <c r="I1076" s="180"/>
      <c r="J1076" s="180"/>
      <c r="K1076" s="180"/>
      <c r="L1076" s="180"/>
      <c r="M1076" s="232"/>
      <c r="N1076" s="233"/>
      <c r="O1076" s="233"/>
    </row>
    <row r="1077" spans="1:15" s="234" customFormat="1">
      <c r="A1077" s="404" t="str">
        <f t="shared" si="24"/>
        <v>2501101250</v>
      </c>
      <c r="B1077" s="242">
        <v>250</v>
      </c>
      <c r="C1077" s="193">
        <v>110</v>
      </c>
      <c r="D1077" s="193">
        <v>1250</v>
      </c>
      <c r="E1077" s="180"/>
      <c r="F1077" s="180"/>
      <c r="G1077" s="180"/>
      <c r="H1077" s="180"/>
      <c r="I1077" s="180"/>
      <c r="J1077" s="180"/>
      <c r="K1077" s="180"/>
      <c r="L1077" s="180"/>
      <c r="M1077" s="232"/>
      <c r="N1077" s="233"/>
      <c r="O1077" s="233"/>
    </row>
    <row r="1078" spans="1:15" s="234" customFormat="1">
      <c r="A1078" s="404" t="str">
        <f t="shared" si="24"/>
        <v>2501201250</v>
      </c>
      <c r="B1078" s="242">
        <v>250</v>
      </c>
      <c r="C1078" s="193">
        <v>120</v>
      </c>
      <c r="D1078" s="193">
        <v>1250</v>
      </c>
      <c r="E1078" s="180"/>
      <c r="F1078" s="180"/>
      <c r="G1078" s="180"/>
      <c r="H1078" s="180"/>
      <c r="I1078" s="180"/>
      <c r="J1078" s="180"/>
      <c r="K1078" s="180"/>
      <c r="L1078" s="180"/>
      <c r="M1078" s="232"/>
      <c r="N1078" s="233"/>
      <c r="O1078" s="233"/>
    </row>
    <row r="1079" spans="1:15" s="234" customFormat="1">
      <c r="A1079" s="404" t="str">
        <f t="shared" si="24"/>
        <v>2501301250</v>
      </c>
      <c r="B1079" s="242">
        <v>250</v>
      </c>
      <c r="C1079" s="193">
        <v>130</v>
      </c>
      <c r="D1079" s="193">
        <v>1250</v>
      </c>
      <c r="E1079" s="180"/>
      <c r="F1079" s="180"/>
      <c r="G1079" s="180"/>
      <c r="H1079" s="180"/>
      <c r="I1079" s="180"/>
      <c r="J1079" s="180"/>
      <c r="K1079" s="180"/>
      <c r="L1079" s="180"/>
      <c r="M1079" s="232"/>
      <c r="N1079" s="233"/>
      <c r="O1079" s="233"/>
    </row>
    <row r="1080" spans="1:15" s="234" customFormat="1">
      <c r="A1080" s="404" t="str">
        <f t="shared" si="24"/>
        <v>2501401250</v>
      </c>
      <c r="B1080" s="242">
        <v>250</v>
      </c>
      <c r="C1080" s="193">
        <v>140</v>
      </c>
      <c r="D1080" s="193">
        <v>1250</v>
      </c>
      <c r="E1080" s="180"/>
      <c r="F1080" s="180"/>
      <c r="G1080" s="180"/>
      <c r="H1080" s="180"/>
      <c r="I1080" s="180"/>
      <c r="J1080" s="180"/>
      <c r="K1080" s="180"/>
      <c r="L1080" s="180"/>
      <c r="M1080" s="232"/>
      <c r="N1080" s="233"/>
      <c r="O1080" s="233"/>
    </row>
    <row r="1081" spans="1:15" s="234" customFormat="1">
      <c r="A1081" s="404" t="str">
        <f t="shared" si="24"/>
        <v>2501501250</v>
      </c>
      <c r="B1081" s="242">
        <v>250</v>
      </c>
      <c r="C1081" s="193">
        <v>150</v>
      </c>
      <c r="D1081" s="193">
        <v>1250</v>
      </c>
      <c r="E1081" s="180"/>
      <c r="F1081" s="180"/>
      <c r="G1081" s="180"/>
      <c r="H1081" s="180"/>
      <c r="I1081" s="180"/>
      <c r="J1081" s="180"/>
      <c r="K1081" s="180"/>
      <c r="L1081" s="180"/>
      <c r="M1081" s="232"/>
      <c r="N1081" s="233"/>
      <c r="O1081" s="233"/>
    </row>
    <row r="1082" spans="1:15" s="234" customFormat="1">
      <c r="A1082" s="404" t="str">
        <f t="shared" si="24"/>
        <v>2501601250</v>
      </c>
      <c r="B1082" s="242">
        <v>250</v>
      </c>
      <c r="C1082" s="193">
        <v>160</v>
      </c>
      <c r="D1082" s="193">
        <v>1250</v>
      </c>
      <c r="E1082" s="180"/>
      <c r="F1082" s="180"/>
      <c r="G1082" s="180"/>
      <c r="H1082" s="180"/>
      <c r="I1082" s="180"/>
      <c r="J1082" s="180"/>
      <c r="K1082" s="180"/>
      <c r="L1082" s="180"/>
      <c r="M1082" s="232"/>
      <c r="N1082" s="233"/>
      <c r="O1082" s="233"/>
    </row>
    <row r="1083" spans="1:15" s="234" customFormat="1">
      <c r="A1083" s="404" t="str">
        <f t="shared" si="24"/>
        <v>2501701250</v>
      </c>
      <c r="B1083" s="242">
        <v>250</v>
      </c>
      <c r="C1083" s="193">
        <v>170</v>
      </c>
      <c r="D1083" s="193">
        <v>1250</v>
      </c>
      <c r="E1083" s="180"/>
      <c r="F1083" s="180"/>
      <c r="G1083" s="180"/>
      <c r="H1083" s="180"/>
      <c r="I1083" s="180"/>
      <c r="J1083" s="180"/>
      <c r="K1083" s="180"/>
      <c r="L1083" s="180"/>
      <c r="M1083" s="232"/>
      <c r="N1083" s="233"/>
      <c r="O1083" s="233"/>
    </row>
    <row r="1084" spans="1:15" s="234" customFormat="1">
      <c r="A1084" s="404" t="str">
        <f t="shared" si="24"/>
        <v>2501801250</v>
      </c>
      <c r="B1084" s="242">
        <v>250</v>
      </c>
      <c r="C1084" s="193">
        <v>180</v>
      </c>
      <c r="D1084" s="193">
        <v>1250</v>
      </c>
      <c r="E1084" s="180"/>
      <c r="F1084" s="180"/>
      <c r="G1084" s="180"/>
      <c r="H1084" s="180"/>
      <c r="I1084" s="180"/>
      <c r="J1084" s="180"/>
      <c r="K1084" s="180"/>
      <c r="L1084" s="180"/>
      <c r="M1084" s="232"/>
      <c r="N1084" s="233"/>
      <c r="O1084" s="233"/>
    </row>
    <row r="1085" spans="1:15" s="234" customFormat="1">
      <c r="A1085" s="404" t="str">
        <f t="shared" si="24"/>
        <v>2501901250</v>
      </c>
      <c r="B1085" s="242">
        <v>250</v>
      </c>
      <c r="C1085" s="193">
        <v>190</v>
      </c>
      <c r="D1085" s="193">
        <v>1250</v>
      </c>
      <c r="E1085" s="180"/>
      <c r="F1085" s="180"/>
      <c r="G1085" s="180"/>
      <c r="H1085" s="180"/>
      <c r="I1085" s="180"/>
      <c r="J1085" s="180"/>
      <c r="K1085" s="180"/>
      <c r="L1085" s="180"/>
      <c r="M1085" s="232"/>
      <c r="N1085" s="233"/>
      <c r="O1085" s="233"/>
    </row>
    <row r="1086" spans="1:15" s="234" customFormat="1">
      <c r="A1086" s="404" t="str">
        <f t="shared" si="24"/>
        <v>2502001250</v>
      </c>
      <c r="B1086" s="242">
        <v>250</v>
      </c>
      <c r="C1086" s="193">
        <v>200</v>
      </c>
      <c r="D1086" s="193">
        <v>1250</v>
      </c>
      <c r="E1086" s="180"/>
      <c r="F1086" s="180"/>
      <c r="G1086" s="180"/>
      <c r="H1086" s="180"/>
      <c r="I1086" s="180"/>
      <c r="J1086" s="180"/>
      <c r="K1086" s="180"/>
      <c r="L1086" s="180"/>
      <c r="M1086" s="232"/>
      <c r="N1086" s="233"/>
      <c r="O1086" s="233"/>
    </row>
    <row r="1087" spans="1:15" s="234" customFormat="1">
      <c r="A1087" s="404" t="str">
        <f t="shared" si="24"/>
        <v>2502101250</v>
      </c>
      <c r="B1087" s="242">
        <v>250</v>
      </c>
      <c r="C1087" s="193">
        <v>210</v>
      </c>
      <c r="D1087" s="193">
        <v>1250</v>
      </c>
      <c r="E1087" s="180"/>
      <c r="F1087" s="180"/>
      <c r="G1087" s="180"/>
      <c r="H1087" s="180"/>
      <c r="I1087" s="180"/>
      <c r="J1087" s="180"/>
      <c r="K1087" s="180"/>
      <c r="L1087" s="180"/>
      <c r="M1087" s="232"/>
      <c r="N1087" s="233"/>
      <c r="O1087" s="233"/>
    </row>
    <row r="1088" spans="1:15" s="234" customFormat="1">
      <c r="A1088" s="404" t="str">
        <f t="shared" si="24"/>
        <v>2502201250</v>
      </c>
      <c r="B1088" s="242">
        <v>250</v>
      </c>
      <c r="C1088" s="193">
        <v>220</v>
      </c>
      <c r="D1088" s="193">
        <v>1250</v>
      </c>
      <c r="E1088" s="180"/>
      <c r="F1088" s="180"/>
      <c r="G1088" s="180"/>
      <c r="H1088" s="180"/>
      <c r="I1088" s="180"/>
      <c r="J1088" s="180"/>
      <c r="K1088" s="180"/>
      <c r="L1088" s="180"/>
      <c r="M1088" s="232"/>
      <c r="N1088" s="233"/>
      <c r="O1088" s="233"/>
    </row>
    <row r="1089" spans="1:15" s="234" customFormat="1">
      <c r="A1089" s="404" t="str">
        <f t="shared" si="24"/>
        <v>2502301250</v>
      </c>
      <c r="B1089" s="242">
        <v>250</v>
      </c>
      <c r="C1089" s="193">
        <v>230</v>
      </c>
      <c r="D1089" s="193">
        <v>1250</v>
      </c>
      <c r="E1089" s="180"/>
      <c r="F1089" s="180"/>
      <c r="G1089" s="180"/>
      <c r="H1089" s="180"/>
      <c r="I1089" s="180"/>
      <c r="J1089" s="180"/>
      <c r="K1089" s="180"/>
      <c r="L1089" s="180"/>
      <c r="M1089" s="232"/>
      <c r="N1089" s="233"/>
      <c r="O1089" s="233"/>
    </row>
    <row r="1090" spans="1:15" s="234" customFormat="1">
      <c r="A1090" s="404" t="str">
        <f t="shared" si="24"/>
        <v>2502401250</v>
      </c>
      <c r="B1090" s="242">
        <v>250</v>
      </c>
      <c r="C1090" s="193">
        <v>240</v>
      </c>
      <c r="D1090" s="193">
        <v>1250</v>
      </c>
      <c r="E1090" s="180"/>
      <c r="F1090" s="180"/>
      <c r="G1090" s="180"/>
      <c r="H1090" s="180"/>
      <c r="I1090" s="180"/>
      <c r="J1090" s="180"/>
      <c r="K1090" s="180"/>
      <c r="L1090" s="180"/>
      <c r="M1090" s="232"/>
      <c r="N1090" s="233"/>
      <c r="O1090" s="233"/>
    </row>
    <row r="1091" spans="1:15" s="234" customFormat="1">
      <c r="A1091" s="404" t="str">
        <f t="shared" si="24"/>
        <v>2502501250</v>
      </c>
      <c r="B1091" s="242">
        <v>250</v>
      </c>
      <c r="C1091" s="193">
        <v>250</v>
      </c>
      <c r="D1091" s="193">
        <v>1250</v>
      </c>
      <c r="E1091" s="180"/>
      <c r="F1091" s="180"/>
      <c r="G1091" s="180"/>
      <c r="H1091" s="180"/>
      <c r="I1091" s="180"/>
      <c r="J1091" s="180"/>
      <c r="K1091" s="180"/>
      <c r="L1091" s="180"/>
      <c r="M1091" s="232"/>
      <c r="N1091" s="233"/>
      <c r="O1091" s="233"/>
    </row>
    <row r="1092" spans="1:15" s="234" customFormat="1">
      <c r="A1092" s="404" t="str">
        <f t="shared" si="24"/>
        <v>2502601250</v>
      </c>
      <c r="B1092" s="242">
        <v>250</v>
      </c>
      <c r="C1092" s="193">
        <v>260</v>
      </c>
      <c r="D1092" s="193">
        <v>1250</v>
      </c>
      <c r="E1092" s="243"/>
      <c r="F1092" s="243"/>
      <c r="G1092" s="243"/>
      <c r="H1092" s="243"/>
      <c r="I1092" s="243"/>
      <c r="J1092" s="243"/>
      <c r="K1092" s="243"/>
      <c r="L1092" s="243"/>
      <c r="M1092" s="232"/>
      <c r="N1092" s="233"/>
      <c r="O1092" s="233"/>
    </row>
    <row r="1093" spans="1:15" s="234" customFormat="1">
      <c r="A1093" s="404" t="str">
        <f t="shared" si="24"/>
        <v>2502701250</v>
      </c>
      <c r="B1093" s="242">
        <v>250</v>
      </c>
      <c r="C1093" s="193">
        <v>270</v>
      </c>
      <c r="D1093" s="193">
        <v>1250</v>
      </c>
      <c r="E1093" s="243"/>
      <c r="F1093" s="243"/>
      <c r="G1093" s="243"/>
      <c r="H1093" s="243"/>
      <c r="I1093" s="243"/>
      <c r="J1093" s="243"/>
      <c r="K1093" s="243"/>
      <c r="L1093" s="243"/>
      <c r="M1093" s="232"/>
      <c r="N1093" s="233"/>
      <c r="O1093" s="233"/>
    </row>
    <row r="1094" spans="1:15" s="234" customFormat="1">
      <c r="A1094" s="404" t="str">
        <f t="shared" si="24"/>
        <v>2502801250</v>
      </c>
      <c r="B1094" s="242">
        <v>250</v>
      </c>
      <c r="C1094" s="193">
        <v>280</v>
      </c>
      <c r="D1094" s="193">
        <v>1250</v>
      </c>
      <c r="E1094" s="243"/>
      <c r="F1094" s="243"/>
      <c r="G1094" s="243"/>
      <c r="H1094" s="243"/>
      <c r="I1094" s="243"/>
      <c r="J1094" s="243"/>
      <c r="K1094" s="243"/>
      <c r="L1094" s="243"/>
      <c r="M1094" s="232"/>
      <c r="N1094" s="233"/>
      <c r="O1094" s="233"/>
    </row>
    <row r="1095" spans="1:15" s="234" customFormat="1">
      <c r="A1095" s="404" t="str">
        <f t="shared" si="24"/>
        <v>2502901250</v>
      </c>
      <c r="B1095" s="242">
        <v>250</v>
      </c>
      <c r="C1095" s="193">
        <v>290</v>
      </c>
      <c r="D1095" s="193">
        <v>1250</v>
      </c>
      <c r="E1095" s="243"/>
      <c r="F1095" s="243"/>
      <c r="G1095" s="243"/>
      <c r="H1095" s="243"/>
      <c r="I1095" s="243"/>
      <c r="J1095" s="243"/>
      <c r="K1095" s="243"/>
      <c r="L1095" s="243"/>
      <c r="M1095" s="232"/>
      <c r="N1095" s="233"/>
      <c r="O1095" s="233"/>
    </row>
    <row r="1096" spans="1:15" s="234" customFormat="1">
      <c r="A1096" s="404" t="str">
        <f t="shared" si="24"/>
        <v>2503001250</v>
      </c>
      <c r="B1096" s="242">
        <v>250</v>
      </c>
      <c r="C1096" s="193">
        <v>300</v>
      </c>
      <c r="D1096" s="193">
        <v>1250</v>
      </c>
      <c r="E1096" s="243"/>
      <c r="F1096" s="243"/>
      <c r="G1096" s="243"/>
      <c r="H1096" s="243"/>
      <c r="I1096" s="243"/>
      <c r="J1096" s="243"/>
      <c r="K1096" s="243"/>
      <c r="L1096" s="243"/>
      <c r="M1096" s="232"/>
      <c r="N1096" s="233"/>
      <c r="O1096" s="233"/>
    </row>
    <row r="1097" spans="1:15" s="234" customFormat="1">
      <c r="A1097" s="404" t="str">
        <f t="shared" si="24"/>
        <v>2503101250</v>
      </c>
      <c r="B1097" s="242">
        <v>250</v>
      </c>
      <c r="C1097" s="193">
        <v>310</v>
      </c>
      <c r="D1097" s="193">
        <v>1250</v>
      </c>
      <c r="E1097" s="243"/>
      <c r="F1097" s="243"/>
      <c r="G1097" s="243"/>
      <c r="H1097" s="243"/>
      <c r="I1097" s="243"/>
      <c r="J1097" s="243"/>
      <c r="K1097" s="243"/>
      <c r="L1097" s="243"/>
      <c r="M1097" s="232"/>
      <c r="N1097" s="233"/>
      <c r="O1097" s="233"/>
    </row>
    <row r="1098" spans="1:15" s="234" customFormat="1">
      <c r="A1098" s="404" t="str">
        <f t="shared" si="24"/>
        <v>2503201250</v>
      </c>
      <c r="B1098" s="242">
        <v>250</v>
      </c>
      <c r="C1098" s="193">
        <v>320</v>
      </c>
      <c r="D1098" s="193">
        <v>1250</v>
      </c>
      <c r="E1098" s="243"/>
      <c r="F1098" s="243"/>
      <c r="G1098" s="243"/>
      <c r="H1098" s="243"/>
      <c r="I1098" s="243"/>
      <c r="J1098" s="243"/>
      <c r="K1098" s="243"/>
      <c r="L1098" s="243"/>
      <c r="M1098" s="232"/>
      <c r="N1098" s="233"/>
      <c r="O1098" s="233"/>
    </row>
    <row r="1099" spans="1:15" s="234" customFormat="1">
      <c r="A1099" s="404" t="str">
        <f t="shared" si="24"/>
        <v>2503301250</v>
      </c>
      <c r="B1099" s="242">
        <v>250</v>
      </c>
      <c r="C1099" s="193">
        <v>330</v>
      </c>
      <c r="D1099" s="193">
        <v>1250</v>
      </c>
      <c r="E1099" s="243"/>
      <c r="F1099" s="243"/>
      <c r="G1099" s="243"/>
      <c r="H1099" s="243"/>
      <c r="I1099" s="243"/>
      <c r="J1099" s="243"/>
      <c r="K1099" s="243"/>
      <c r="L1099" s="243"/>
      <c r="M1099" s="232"/>
      <c r="N1099" s="233"/>
      <c r="O1099" s="233"/>
    </row>
    <row r="1100" spans="1:15" s="234" customFormat="1">
      <c r="A1100" s="404" t="str">
        <f t="shared" si="24"/>
        <v>2503401250</v>
      </c>
      <c r="B1100" s="242">
        <v>250</v>
      </c>
      <c r="C1100" s="193">
        <v>340</v>
      </c>
      <c r="D1100" s="193">
        <v>1250</v>
      </c>
      <c r="E1100" s="243"/>
      <c r="F1100" s="243"/>
      <c r="G1100" s="243"/>
      <c r="H1100" s="243"/>
      <c r="I1100" s="243"/>
      <c r="J1100" s="243"/>
      <c r="K1100" s="243"/>
      <c r="L1100" s="243"/>
      <c r="M1100" s="232"/>
      <c r="N1100" s="233"/>
      <c r="O1100" s="233"/>
    </row>
    <row r="1101" spans="1:15" s="234" customFormat="1">
      <c r="A1101" s="404" t="str">
        <f t="shared" si="24"/>
        <v>2503501250</v>
      </c>
      <c r="B1101" s="242">
        <v>250</v>
      </c>
      <c r="C1101" s="193">
        <v>350</v>
      </c>
      <c r="D1101" s="193">
        <v>1250</v>
      </c>
      <c r="E1101" s="243"/>
      <c r="F1101" s="243"/>
      <c r="G1101" s="243"/>
      <c r="H1101" s="243"/>
      <c r="I1101" s="243"/>
      <c r="J1101" s="243"/>
      <c r="K1101" s="243"/>
      <c r="L1101" s="243"/>
      <c r="M1101" s="232"/>
      <c r="N1101" s="233"/>
      <c r="O1101" s="233"/>
    </row>
    <row r="1102" spans="1:15" s="234" customFormat="1">
      <c r="A1102" s="404" t="str">
        <f t="shared" si="24"/>
        <v>250201500</v>
      </c>
      <c r="B1102" s="242">
        <v>250</v>
      </c>
      <c r="C1102" s="193">
        <v>20</v>
      </c>
      <c r="D1102" s="193">
        <v>1500</v>
      </c>
      <c r="E1102" s="180"/>
      <c r="F1102" s="180"/>
      <c r="G1102" s="180"/>
      <c r="H1102" s="180"/>
      <c r="I1102" s="180"/>
      <c r="J1102" s="180"/>
      <c r="K1102" s="180"/>
      <c r="L1102" s="180"/>
      <c r="M1102" s="232"/>
      <c r="N1102" s="233"/>
      <c r="O1102" s="233"/>
    </row>
    <row r="1103" spans="1:15" s="234" customFormat="1">
      <c r="A1103" s="404" t="str">
        <f t="shared" si="24"/>
        <v>250301500</v>
      </c>
      <c r="B1103" s="242">
        <v>250</v>
      </c>
      <c r="C1103" s="193">
        <v>30</v>
      </c>
      <c r="D1103" s="193">
        <v>1500</v>
      </c>
      <c r="E1103" s="180"/>
      <c r="F1103" s="180"/>
      <c r="G1103" s="180"/>
      <c r="H1103" s="180"/>
      <c r="I1103" s="180"/>
      <c r="J1103" s="180"/>
      <c r="K1103" s="180"/>
      <c r="L1103" s="180"/>
      <c r="M1103" s="232"/>
      <c r="N1103" s="233"/>
      <c r="O1103" s="233"/>
    </row>
    <row r="1104" spans="1:15" s="234" customFormat="1">
      <c r="A1104" s="404" t="str">
        <f t="shared" si="24"/>
        <v>250401500</v>
      </c>
      <c r="B1104" s="242">
        <v>250</v>
      </c>
      <c r="C1104" s="193">
        <v>40</v>
      </c>
      <c r="D1104" s="193">
        <v>1500</v>
      </c>
      <c r="E1104" s="180"/>
      <c r="F1104" s="180"/>
      <c r="G1104" s="180"/>
      <c r="H1104" s="180"/>
      <c r="I1104" s="180"/>
      <c r="J1104" s="180"/>
      <c r="K1104" s="180"/>
      <c r="L1104" s="180"/>
      <c r="M1104" s="232"/>
      <c r="N1104" s="233"/>
      <c r="O1104" s="233"/>
    </row>
    <row r="1105" spans="1:15" s="234" customFormat="1">
      <c r="A1105" s="404" t="str">
        <f t="shared" si="24"/>
        <v>250501500</v>
      </c>
      <c r="B1105" s="242">
        <v>250</v>
      </c>
      <c r="C1105" s="193">
        <v>50</v>
      </c>
      <c r="D1105" s="193">
        <v>1500</v>
      </c>
      <c r="E1105" s="180"/>
      <c r="F1105" s="180"/>
      <c r="G1105" s="180"/>
      <c r="H1105" s="180"/>
      <c r="I1105" s="180"/>
      <c r="J1105" s="180"/>
      <c r="K1105" s="180"/>
      <c r="L1105" s="180"/>
      <c r="M1105" s="232"/>
      <c r="N1105" s="233"/>
      <c r="O1105" s="233"/>
    </row>
    <row r="1106" spans="1:15" s="234" customFormat="1">
      <c r="A1106" s="404" t="str">
        <f t="shared" si="24"/>
        <v>250601500</v>
      </c>
      <c r="B1106" s="242">
        <v>250</v>
      </c>
      <c r="C1106" s="193">
        <v>60</v>
      </c>
      <c r="D1106" s="193">
        <v>1500</v>
      </c>
      <c r="E1106" s="180"/>
      <c r="F1106" s="180"/>
      <c r="G1106" s="180"/>
      <c r="H1106" s="180"/>
      <c r="I1106" s="180"/>
      <c r="J1106" s="180"/>
      <c r="K1106" s="180"/>
      <c r="L1106" s="180"/>
      <c r="M1106" s="232"/>
      <c r="N1106" s="233"/>
      <c r="O1106" s="233"/>
    </row>
    <row r="1107" spans="1:15" s="234" customFormat="1">
      <c r="A1107" s="404" t="str">
        <f t="shared" si="24"/>
        <v>250701500</v>
      </c>
      <c r="B1107" s="242">
        <v>250</v>
      </c>
      <c r="C1107" s="193">
        <v>70</v>
      </c>
      <c r="D1107" s="193">
        <v>1500</v>
      </c>
      <c r="E1107" s="180"/>
      <c r="F1107" s="180"/>
      <c r="G1107" s="180"/>
      <c r="H1107" s="180"/>
      <c r="I1107" s="180"/>
      <c r="J1107" s="180"/>
      <c r="K1107" s="180"/>
      <c r="L1107" s="180"/>
      <c r="M1107" s="232"/>
      <c r="N1107" s="233"/>
      <c r="O1107" s="233"/>
    </row>
    <row r="1108" spans="1:15" s="234" customFormat="1">
      <c r="A1108" s="404" t="str">
        <f t="shared" si="24"/>
        <v>250801500</v>
      </c>
      <c r="B1108" s="242">
        <v>250</v>
      </c>
      <c r="C1108" s="193">
        <v>80</v>
      </c>
      <c r="D1108" s="193">
        <v>1500</v>
      </c>
      <c r="E1108" s="180"/>
      <c r="F1108" s="180"/>
      <c r="G1108" s="180"/>
      <c r="H1108" s="180"/>
      <c r="I1108" s="180"/>
      <c r="J1108" s="180"/>
      <c r="K1108" s="180"/>
      <c r="L1108" s="180"/>
      <c r="M1108" s="232"/>
      <c r="N1108" s="233"/>
      <c r="O1108" s="233"/>
    </row>
    <row r="1109" spans="1:15" s="234" customFormat="1">
      <c r="A1109" s="404" t="str">
        <f t="shared" si="24"/>
        <v>250901500</v>
      </c>
      <c r="B1109" s="242">
        <v>250</v>
      </c>
      <c r="C1109" s="193">
        <v>90</v>
      </c>
      <c r="D1109" s="193">
        <v>1500</v>
      </c>
      <c r="E1109" s="180"/>
      <c r="F1109" s="180"/>
      <c r="G1109" s="180"/>
      <c r="H1109" s="180"/>
      <c r="I1109" s="180"/>
      <c r="J1109" s="180"/>
      <c r="K1109" s="180"/>
      <c r="L1109" s="180"/>
      <c r="M1109" s="232"/>
      <c r="N1109" s="233"/>
      <c r="O1109" s="233"/>
    </row>
    <row r="1110" spans="1:15" s="234" customFormat="1">
      <c r="A1110" s="404" t="str">
        <f t="shared" si="24"/>
        <v>2501001500</v>
      </c>
      <c r="B1110" s="242">
        <v>250</v>
      </c>
      <c r="C1110" s="193">
        <v>100</v>
      </c>
      <c r="D1110" s="193">
        <v>1500</v>
      </c>
      <c r="E1110" s="180"/>
      <c r="F1110" s="180"/>
      <c r="G1110" s="180"/>
      <c r="H1110" s="180"/>
      <c r="I1110" s="180"/>
      <c r="J1110" s="180"/>
      <c r="K1110" s="180"/>
      <c r="L1110" s="180"/>
      <c r="M1110" s="232"/>
      <c r="N1110" s="233"/>
      <c r="O1110" s="233"/>
    </row>
    <row r="1111" spans="1:15" s="234" customFormat="1">
      <c r="A1111" s="404" t="str">
        <f t="shared" si="24"/>
        <v>2501101500</v>
      </c>
      <c r="B1111" s="242">
        <v>250</v>
      </c>
      <c r="C1111" s="193">
        <v>110</v>
      </c>
      <c r="D1111" s="193">
        <v>1500</v>
      </c>
      <c r="E1111" s="180"/>
      <c r="F1111" s="180"/>
      <c r="G1111" s="180"/>
      <c r="H1111" s="180"/>
      <c r="I1111" s="180"/>
      <c r="J1111" s="180"/>
      <c r="K1111" s="180"/>
      <c r="L1111" s="180"/>
      <c r="M1111" s="232"/>
      <c r="N1111" s="233"/>
      <c r="O1111" s="233"/>
    </row>
    <row r="1112" spans="1:15" s="234" customFormat="1">
      <c r="A1112" s="404" t="str">
        <f t="shared" si="24"/>
        <v>2501201500</v>
      </c>
      <c r="B1112" s="242">
        <v>250</v>
      </c>
      <c r="C1112" s="193">
        <v>120</v>
      </c>
      <c r="D1112" s="193">
        <v>1500</v>
      </c>
      <c r="E1112" s="180"/>
      <c r="F1112" s="180"/>
      <c r="G1112" s="180"/>
      <c r="H1112" s="180"/>
      <c r="I1112" s="180"/>
      <c r="J1112" s="180"/>
      <c r="K1112" s="180"/>
      <c r="L1112" s="180"/>
      <c r="M1112" s="232"/>
      <c r="N1112" s="233"/>
      <c r="O1112" s="233"/>
    </row>
    <row r="1113" spans="1:15" s="234" customFormat="1">
      <c r="A1113" s="404" t="str">
        <f t="shared" si="24"/>
        <v>2501301500</v>
      </c>
      <c r="B1113" s="242">
        <v>250</v>
      </c>
      <c r="C1113" s="193">
        <v>130</v>
      </c>
      <c r="D1113" s="193">
        <v>1500</v>
      </c>
      <c r="E1113" s="180"/>
      <c r="F1113" s="180"/>
      <c r="G1113" s="180"/>
      <c r="H1113" s="180"/>
      <c r="I1113" s="180"/>
      <c r="J1113" s="180"/>
      <c r="K1113" s="180"/>
      <c r="L1113" s="180"/>
      <c r="M1113" s="232"/>
      <c r="N1113" s="233"/>
      <c r="O1113" s="233"/>
    </row>
    <row r="1114" spans="1:15" s="234" customFormat="1">
      <c r="A1114" s="404" t="str">
        <f t="shared" si="24"/>
        <v>2501401500</v>
      </c>
      <c r="B1114" s="242">
        <v>250</v>
      </c>
      <c r="C1114" s="193">
        <v>140</v>
      </c>
      <c r="D1114" s="193">
        <v>1500</v>
      </c>
      <c r="E1114" s="180"/>
      <c r="F1114" s="180"/>
      <c r="G1114" s="180"/>
      <c r="H1114" s="180"/>
      <c r="I1114" s="180"/>
      <c r="J1114" s="180"/>
      <c r="K1114" s="180"/>
      <c r="L1114" s="180"/>
      <c r="M1114" s="232"/>
      <c r="N1114" s="233"/>
      <c r="O1114" s="233"/>
    </row>
    <row r="1115" spans="1:15" s="234" customFormat="1">
      <c r="A1115" s="404" t="str">
        <f t="shared" si="24"/>
        <v>2501501500</v>
      </c>
      <c r="B1115" s="242">
        <v>250</v>
      </c>
      <c r="C1115" s="193">
        <v>150</v>
      </c>
      <c r="D1115" s="193">
        <v>1500</v>
      </c>
      <c r="E1115" s="180"/>
      <c r="F1115" s="180"/>
      <c r="G1115" s="180"/>
      <c r="H1115" s="180"/>
      <c r="I1115" s="180"/>
      <c r="J1115" s="180"/>
      <c r="K1115" s="180"/>
      <c r="L1115" s="180"/>
      <c r="M1115" s="232"/>
      <c r="N1115" s="233"/>
      <c r="O1115" s="233"/>
    </row>
    <row r="1116" spans="1:15" s="234" customFormat="1">
      <c r="A1116" s="404" t="str">
        <f t="shared" si="24"/>
        <v>2501601500</v>
      </c>
      <c r="B1116" s="242">
        <v>250</v>
      </c>
      <c r="C1116" s="193">
        <v>160</v>
      </c>
      <c r="D1116" s="193">
        <v>1500</v>
      </c>
      <c r="E1116" s="180"/>
      <c r="F1116" s="180"/>
      <c r="G1116" s="180"/>
      <c r="H1116" s="180"/>
      <c r="I1116" s="180"/>
      <c r="J1116" s="180"/>
      <c r="K1116" s="180"/>
      <c r="L1116" s="180"/>
      <c r="M1116" s="232"/>
      <c r="N1116" s="233"/>
      <c r="O1116" s="233"/>
    </row>
    <row r="1117" spans="1:15" s="234" customFormat="1">
      <c r="A1117" s="404" t="str">
        <f t="shared" si="24"/>
        <v>2501701500</v>
      </c>
      <c r="B1117" s="242">
        <v>250</v>
      </c>
      <c r="C1117" s="193">
        <v>170</v>
      </c>
      <c r="D1117" s="193">
        <v>1500</v>
      </c>
      <c r="E1117" s="180"/>
      <c r="F1117" s="180"/>
      <c r="G1117" s="180"/>
      <c r="H1117" s="180"/>
      <c r="I1117" s="180"/>
      <c r="J1117" s="180"/>
      <c r="K1117" s="180"/>
      <c r="L1117" s="180"/>
      <c r="M1117" s="232"/>
      <c r="N1117" s="233"/>
      <c r="O1117" s="233"/>
    </row>
    <row r="1118" spans="1:15" s="234" customFormat="1">
      <c r="A1118" s="404" t="str">
        <f t="shared" si="24"/>
        <v>2501801500</v>
      </c>
      <c r="B1118" s="242">
        <v>250</v>
      </c>
      <c r="C1118" s="193">
        <v>180</v>
      </c>
      <c r="D1118" s="193">
        <v>1500</v>
      </c>
      <c r="E1118" s="180"/>
      <c r="F1118" s="180"/>
      <c r="G1118" s="180"/>
      <c r="H1118" s="180"/>
      <c r="I1118" s="180"/>
      <c r="J1118" s="180"/>
      <c r="K1118" s="180"/>
      <c r="L1118" s="180"/>
      <c r="M1118" s="232"/>
      <c r="N1118" s="233"/>
      <c r="O1118" s="233"/>
    </row>
    <row r="1119" spans="1:15" s="234" customFormat="1">
      <c r="A1119" s="404" t="str">
        <f t="shared" si="24"/>
        <v>2501901500</v>
      </c>
      <c r="B1119" s="242">
        <v>250</v>
      </c>
      <c r="C1119" s="193">
        <v>190</v>
      </c>
      <c r="D1119" s="193">
        <v>1500</v>
      </c>
      <c r="E1119" s="180"/>
      <c r="F1119" s="180"/>
      <c r="G1119" s="180"/>
      <c r="H1119" s="180"/>
      <c r="I1119" s="180"/>
      <c r="J1119" s="180"/>
      <c r="K1119" s="180"/>
      <c r="L1119" s="180"/>
      <c r="M1119" s="232"/>
      <c r="N1119" s="233"/>
      <c r="O1119" s="233"/>
    </row>
    <row r="1120" spans="1:15" s="234" customFormat="1">
      <c r="A1120" s="404" t="str">
        <f t="shared" si="24"/>
        <v>2502001500</v>
      </c>
      <c r="B1120" s="242">
        <v>250</v>
      </c>
      <c r="C1120" s="193">
        <v>200</v>
      </c>
      <c r="D1120" s="193">
        <v>1500</v>
      </c>
      <c r="E1120" s="180"/>
      <c r="F1120" s="180"/>
      <c r="G1120" s="180"/>
      <c r="H1120" s="180"/>
      <c r="I1120" s="180"/>
      <c r="J1120" s="180"/>
      <c r="K1120" s="180"/>
      <c r="L1120" s="180"/>
      <c r="M1120" s="232"/>
      <c r="N1120" s="233"/>
      <c r="O1120" s="233"/>
    </row>
    <row r="1121" spans="1:15" s="234" customFormat="1">
      <c r="A1121" s="404" t="str">
        <f t="shared" si="24"/>
        <v>2502101500</v>
      </c>
      <c r="B1121" s="242">
        <v>250</v>
      </c>
      <c r="C1121" s="193">
        <v>210</v>
      </c>
      <c r="D1121" s="193">
        <v>1500</v>
      </c>
      <c r="E1121" s="180"/>
      <c r="F1121" s="180"/>
      <c r="G1121" s="180"/>
      <c r="H1121" s="180"/>
      <c r="I1121" s="180"/>
      <c r="J1121" s="180"/>
      <c r="K1121" s="180"/>
      <c r="L1121" s="180"/>
      <c r="M1121" s="232"/>
      <c r="N1121" s="233"/>
      <c r="O1121" s="233"/>
    </row>
    <row r="1122" spans="1:15" s="234" customFormat="1">
      <c r="A1122" s="404" t="str">
        <f t="shared" si="24"/>
        <v>2502201500</v>
      </c>
      <c r="B1122" s="242">
        <v>250</v>
      </c>
      <c r="C1122" s="193">
        <v>220</v>
      </c>
      <c r="D1122" s="193">
        <v>1500</v>
      </c>
      <c r="E1122" s="180"/>
      <c r="F1122" s="180"/>
      <c r="G1122" s="180"/>
      <c r="H1122" s="180"/>
      <c r="I1122" s="180"/>
      <c r="J1122" s="180"/>
      <c r="K1122" s="180"/>
      <c r="L1122" s="180"/>
      <c r="M1122" s="232"/>
      <c r="N1122" s="233"/>
      <c r="O1122" s="233"/>
    </row>
    <row r="1123" spans="1:15" s="234" customFormat="1">
      <c r="A1123" s="404" t="str">
        <f t="shared" si="24"/>
        <v>2502301500</v>
      </c>
      <c r="B1123" s="242">
        <v>250</v>
      </c>
      <c r="C1123" s="193">
        <v>230</v>
      </c>
      <c r="D1123" s="193">
        <v>1500</v>
      </c>
      <c r="E1123" s="180"/>
      <c r="F1123" s="180"/>
      <c r="G1123" s="180"/>
      <c r="H1123" s="180"/>
      <c r="I1123" s="180"/>
      <c r="J1123" s="180"/>
      <c r="K1123" s="180"/>
      <c r="L1123" s="180"/>
      <c r="M1123" s="232"/>
      <c r="N1123" s="233"/>
      <c r="O1123" s="233"/>
    </row>
    <row r="1124" spans="1:15" s="234" customFormat="1">
      <c r="A1124" s="404" t="str">
        <f t="shared" si="24"/>
        <v>2502401500</v>
      </c>
      <c r="B1124" s="242">
        <v>250</v>
      </c>
      <c r="C1124" s="193">
        <v>240</v>
      </c>
      <c r="D1124" s="193">
        <v>1500</v>
      </c>
      <c r="E1124" s="398"/>
      <c r="F1124" s="398"/>
      <c r="G1124" s="180"/>
      <c r="H1124" s="180"/>
      <c r="I1124" s="180"/>
      <c r="J1124" s="180"/>
      <c r="K1124" s="180"/>
      <c r="L1124" s="180"/>
      <c r="M1124" s="232"/>
      <c r="N1124" s="233"/>
      <c r="O1124" s="233"/>
    </row>
    <row r="1125" spans="1:15" s="234" customFormat="1">
      <c r="A1125" s="404" t="str">
        <f t="shared" si="24"/>
        <v>2502501500</v>
      </c>
      <c r="B1125" s="242">
        <v>250</v>
      </c>
      <c r="C1125" s="193">
        <v>250</v>
      </c>
      <c r="D1125" s="193">
        <v>1500</v>
      </c>
      <c r="E1125" s="398"/>
      <c r="F1125" s="398"/>
      <c r="G1125" s="180"/>
      <c r="H1125" s="180"/>
      <c r="I1125" s="180"/>
      <c r="J1125" s="180"/>
      <c r="K1125" s="398"/>
      <c r="L1125" s="180"/>
      <c r="M1125" s="232"/>
      <c r="N1125" s="233"/>
      <c r="O1125" s="233"/>
    </row>
    <row r="1126" spans="1:15" s="234" customFormat="1">
      <c r="A1126" s="404" t="str">
        <f t="shared" si="24"/>
        <v>2502601500</v>
      </c>
      <c r="B1126" s="242">
        <v>250</v>
      </c>
      <c r="C1126" s="193">
        <v>260</v>
      </c>
      <c r="D1126" s="193">
        <v>1500</v>
      </c>
      <c r="E1126" s="243"/>
      <c r="F1126" s="243"/>
      <c r="G1126" s="243"/>
      <c r="H1126" s="243"/>
      <c r="I1126" s="243"/>
      <c r="J1126" s="243"/>
      <c r="K1126" s="243"/>
      <c r="L1126" s="243"/>
      <c r="M1126" s="232"/>
      <c r="N1126" s="233"/>
      <c r="O1126" s="233"/>
    </row>
    <row r="1127" spans="1:15" s="234" customFormat="1">
      <c r="A1127" s="404" t="str">
        <f t="shared" si="24"/>
        <v>2502701500</v>
      </c>
      <c r="B1127" s="242">
        <v>250</v>
      </c>
      <c r="C1127" s="193">
        <v>270</v>
      </c>
      <c r="D1127" s="193">
        <v>1500</v>
      </c>
      <c r="E1127" s="243"/>
      <c r="F1127" s="243"/>
      <c r="G1127" s="243"/>
      <c r="H1127" s="243"/>
      <c r="I1127" s="243"/>
      <c r="J1127" s="243"/>
      <c r="K1127" s="243"/>
      <c r="L1127" s="243"/>
      <c r="M1127" s="232"/>
      <c r="N1127" s="233"/>
      <c r="O1127" s="233"/>
    </row>
    <row r="1128" spans="1:15" s="234" customFormat="1">
      <c r="A1128" s="404" t="str">
        <f t="shared" si="24"/>
        <v>2502801500</v>
      </c>
      <c r="B1128" s="242">
        <v>250</v>
      </c>
      <c r="C1128" s="193">
        <v>280</v>
      </c>
      <c r="D1128" s="193">
        <v>1500</v>
      </c>
      <c r="E1128" s="243"/>
      <c r="F1128" s="243"/>
      <c r="G1128" s="243"/>
      <c r="H1128" s="243"/>
      <c r="I1128" s="243"/>
      <c r="J1128" s="243"/>
      <c r="K1128" s="243"/>
      <c r="L1128" s="243"/>
      <c r="M1128" s="232"/>
      <c r="N1128" s="233"/>
      <c r="O1128" s="233"/>
    </row>
    <row r="1129" spans="1:15" s="234" customFormat="1">
      <c r="A1129" s="404" t="str">
        <f t="shared" si="24"/>
        <v>2502901500</v>
      </c>
      <c r="B1129" s="242">
        <v>250</v>
      </c>
      <c r="C1129" s="193">
        <v>290</v>
      </c>
      <c r="D1129" s="193">
        <v>1500</v>
      </c>
      <c r="E1129" s="243"/>
      <c r="F1129" s="243"/>
      <c r="G1129" s="243"/>
      <c r="H1129" s="243"/>
      <c r="I1129" s="243"/>
      <c r="J1129" s="243"/>
      <c r="K1129" s="243"/>
      <c r="L1129" s="243"/>
      <c r="M1129" s="232"/>
      <c r="N1129" s="233"/>
      <c r="O1129" s="233"/>
    </row>
    <row r="1130" spans="1:15" s="234" customFormat="1">
      <c r="A1130" s="404" t="str">
        <f t="shared" si="24"/>
        <v>2503001500</v>
      </c>
      <c r="B1130" s="242">
        <v>250</v>
      </c>
      <c r="C1130" s="193">
        <v>300</v>
      </c>
      <c r="D1130" s="193">
        <v>1500</v>
      </c>
      <c r="E1130" s="243"/>
      <c r="F1130" s="243"/>
      <c r="G1130" s="243"/>
      <c r="H1130" s="243"/>
      <c r="I1130" s="243"/>
      <c r="J1130" s="243"/>
      <c r="K1130" s="243"/>
      <c r="L1130" s="243"/>
      <c r="M1130" s="232"/>
      <c r="N1130" s="233"/>
      <c r="O1130" s="233"/>
    </row>
    <row r="1131" spans="1:15" s="234" customFormat="1">
      <c r="A1131" s="404" t="str">
        <f t="shared" si="24"/>
        <v>2503101500</v>
      </c>
      <c r="B1131" s="242">
        <v>250</v>
      </c>
      <c r="C1131" s="193">
        <v>310</v>
      </c>
      <c r="D1131" s="193">
        <v>1500</v>
      </c>
      <c r="E1131" s="243"/>
      <c r="F1131" s="243"/>
      <c r="G1131" s="243"/>
      <c r="H1131" s="243"/>
      <c r="I1131" s="243"/>
      <c r="J1131" s="243"/>
      <c r="K1131" s="243"/>
      <c r="L1131" s="243"/>
      <c r="M1131" s="232"/>
      <c r="N1131" s="233"/>
      <c r="O1131" s="233"/>
    </row>
    <row r="1132" spans="1:15" s="234" customFormat="1">
      <c r="A1132" s="404" t="str">
        <f t="shared" si="24"/>
        <v>2503201500</v>
      </c>
      <c r="B1132" s="242">
        <v>250</v>
      </c>
      <c r="C1132" s="193">
        <v>320</v>
      </c>
      <c r="D1132" s="193">
        <v>1500</v>
      </c>
      <c r="E1132" s="243"/>
      <c r="F1132" s="243"/>
      <c r="G1132" s="243"/>
      <c r="H1132" s="243"/>
      <c r="I1132" s="243"/>
      <c r="J1132" s="243"/>
      <c r="K1132" s="243"/>
      <c r="L1132" s="243"/>
      <c r="M1132" s="232"/>
      <c r="N1132" s="233"/>
      <c r="O1132" s="233"/>
    </row>
    <row r="1133" spans="1:15" s="234" customFormat="1">
      <c r="A1133" s="404" t="str">
        <f t="shared" si="24"/>
        <v>2503301500</v>
      </c>
      <c r="B1133" s="242">
        <v>250</v>
      </c>
      <c r="C1133" s="193">
        <v>330</v>
      </c>
      <c r="D1133" s="193">
        <v>1500</v>
      </c>
      <c r="E1133" s="243"/>
      <c r="F1133" s="243"/>
      <c r="G1133" s="243"/>
      <c r="H1133" s="243"/>
      <c r="I1133" s="243"/>
      <c r="J1133" s="243"/>
      <c r="K1133" s="243"/>
      <c r="L1133" s="243"/>
      <c r="M1133" s="232"/>
      <c r="N1133" s="233"/>
      <c r="O1133" s="233"/>
    </row>
    <row r="1134" spans="1:15" s="234" customFormat="1">
      <c r="A1134" s="404" t="str">
        <f t="shared" si="24"/>
        <v>2503401500</v>
      </c>
      <c r="B1134" s="242">
        <v>250</v>
      </c>
      <c r="C1134" s="193">
        <v>340</v>
      </c>
      <c r="D1134" s="193">
        <v>1500</v>
      </c>
      <c r="E1134" s="243"/>
      <c r="F1134" s="243"/>
      <c r="G1134" s="243"/>
      <c r="H1134" s="243"/>
      <c r="I1134" s="243"/>
      <c r="J1134" s="243"/>
      <c r="K1134" s="243"/>
      <c r="L1134" s="243"/>
      <c r="M1134" s="232"/>
      <c r="N1134" s="233"/>
      <c r="O1134" s="233"/>
    </row>
    <row r="1135" spans="1:15" s="234" customFormat="1">
      <c r="A1135" s="404" t="str">
        <f t="shared" si="24"/>
        <v>2503501500</v>
      </c>
      <c r="B1135" s="242">
        <v>250</v>
      </c>
      <c r="C1135" s="193">
        <v>350</v>
      </c>
      <c r="D1135" s="193">
        <v>1500</v>
      </c>
      <c r="E1135" s="243"/>
      <c r="F1135" s="243"/>
      <c r="G1135" s="243"/>
      <c r="H1135" s="243"/>
      <c r="I1135" s="243"/>
      <c r="J1135" s="243"/>
      <c r="K1135" s="243"/>
      <c r="L1135" s="243"/>
      <c r="M1135" s="232"/>
      <c r="N1135" s="233"/>
      <c r="O1135" s="233"/>
    </row>
    <row r="1136" spans="1:15" s="234" customFormat="1">
      <c r="A1136" s="404" t="str">
        <f t="shared" si="24"/>
        <v>250201750</v>
      </c>
      <c r="B1136" s="242">
        <v>250</v>
      </c>
      <c r="C1136" s="193">
        <v>20</v>
      </c>
      <c r="D1136" s="193">
        <v>1750</v>
      </c>
      <c r="E1136" s="180"/>
      <c r="F1136" s="180"/>
      <c r="G1136" s="180"/>
      <c r="H1136" s="180"/>
      <c r="I1136" s="180"/>
      <c r="J1136" s="180"/>
      <c r="K1136" s="180"/>
      <c r="L1136" s="180"/>
      <c r="M1136" s="232"/>
      <c r="N1136" s="233"/>
      <c r="O1136" s="233"/>
    </row>
    <row r="1137" spans="1:15" s="234" customFormat="1">
      <c r="A1137" s="404" t="str">
        <f t="shared" ref="A1137:A1200" si="25">B1137&amp;C1137&amp;D1137</f>
        <v>250301750</v>
      </c>
      <c r="B1137" s="242">
        <v>250</v>
      </c>
      <c r="C1137" s="193">
        <v>30</v>
      </c>
      <c r="D1137" s="193">
        <v>1750</v>
      </c>
      <c r="E1137" s="180"/>
      <c r="F1137" s="180"/>
      <c r="G1137" s="180"/>
      <c r="H1137" s="180"/>
      <c r="I1137" s="180"/>
      <c r="J1137" s="180"/>
      <c r="K1137" s="180"/>
      <c r="L1137" s="180"/>
      <c r="M1137" s="232"/>
      <c r="N1137" s="233"/>
      <c r="O1137" s="233"/>
    </row>
    <row r="1138" spans="1:15" s="234" customFormat="1">
      <c r="A1138" s="404" t="str">
        <f t="shared" si="25"/>
        <v>250401750</v>
      </c>
      <c r="B1138" s="242">
        <v>250</v>
      </c>
      <c r="C1138" s="193">
        <v>40</v>
      </c>
      <c r="D1138" s="193">
        <v>1750</v>
      </c>
      <c r="E1138" s="180"/>
      <c r="F1138" s="180"/>
      <c r="G1138" s="180"/>
      <c r="H1138" s="180"/>
      <c r="I1138" s="180"/>
      <c r="J1138" s="180"/>
      <c r="K1138" s="180"/>
      <c r="L1138" s="180"/>
      <c r="M1138" s="232"/>
      <c r="N1138" s="233"/>
      <c r="O1138" s="233"/>
    </row>
    <row r="1139" spans="1:15" s="234" customFormat="1">
      <c r="A1139" s="404" t="str">
        <f t="shared" si="25"/>
        <v>250501750</v>
      </c>
      <c r="B1139" s="242">
        <v>250</v>
      </c>
      <c r="C1139" s="193">
        <v>50</v>
      </c>
      <c r="D1139" s="193">
        <v>1750</v>
      </c>
      <c r="E1139" s="180"/>
      <c r="F1139" s="180"/>
      <c r="G1139" s="180"/>
      <c r="H1139" s="180"/>
      <c r="I1139" s="180"/>
      <c r="J1139" s="180"/>
      <c r="K1139" s="180"/>
      <c r="L1139" s="180"/>
      <c r="M1139" s="232"/>
      <c r="N1139" s="233"/>
      <c r="O1139" s="233"/>
    </row>
    <row r="1140" spans="1:15" s="234" customFormat="1">
      <c r="A1140" s="404" t="str">
        <f t="shared" si="25"/>
        <v>250601750</v>
      </c>
      <c r="B1140" s="242">
        <v>250</v>
      </c>
      <c r="C1140" s="193">
        <v>60</v>
      </c>
      <c r="D1140" s="193">
        <v>1750</v>
      </c>
      <c r="E1140" s="180"/>
      <c r="F1140" s="180"/>
      <c r="G1140" s="180"/>
      <c r="H1140" s="180"/>
      <c r="I1140" s="180"/>
      <c r="J1140" s="180"/>
      <c r="K1140" s="180"/>
      <c r="L1140" s="180"/>
      <c r="M1140" s="232"/>
      <c r="N1140" s="233"/>
      <c r="O1140" s="233"/>
    </row>
    <row r="1141" spans="1:15" s="234" customFormat="1">
      <c r="A1141" s="404" t="str">
        <f t="shared" si="25"/>
        <v>250701750</v>
      </c>
      <c r="B1141" s="242">
        <v>250</v>
      </c>
      <c r="C1141" s="193">
        <v>70</v>
      </c>
      <c r="D1141" s="193">
        <v>1750</v>
      </c>
      <c r="E1141" s="180"/>
      <c r="F1141" s="180"/>
      <c r="G1141" s="180"/>
      <c r="H1141" s="180"/>
      <c r="I1141" s="180"/>
      <c r="J1141" s="180"/>
      <c r="K1141" s="180"/>
      <c r="L1141" s="180"/>
      <c r="M1141" s="232"/>
      <c r="N1141" s="233"/>
      <c r="O1141" s="233"/>
    </row>
    <row r="1142" spans="1:15" s="234" customFormat="1">
      <c r="A1142" s="404" t="str">
        <f t="shared" si="25"/>
        <v>250801750</v>
      </c>
      <c r="B1142" s="242">
        <v>250</v>
      </c>
      <c r="C1142" s="193">
        <v>80</v>
      </c>
      <c r="D1142" s="193">
        <v>1750</v>
      </c>
      <c r="E1142" s="180"/>
      <c r="F1142" s="180"/>
      <c r="G1142" s="180"/>
      <c r="H1142" s="180"/>
      <c r="I1142" s="180"/>
      <c r="J1142" s="180"/>
      <c r="K1142" s="180"/>
      <c r="L1142" s="180"/>
      <c r="M1142" s="232"/>
      <c r="N1142" s="233"/>
      <c r="O1142" s="233"/>
    </row>
    <row r="1143" spans="1:15" s="234" customFormat="1">
      <c r="A1143" s="404" t="str">
        <f t="shared" si="25"/>
        <v>250901750</v>
      </c>
      <c r="B1143" s="242">
        <v>250</v>
      </c>
      <c r="C1143" s="193">
        <v>90</v>
      </c>
      <c r="D1143" s="193">
        <v>1750</v>
      </c>
      <c r="E1143" s="180"/>
      <c r="F1143" s="180"/>
      <c r="G1143" s="180"/>
      <c r="H1143" s="180"/>
      <c r="I1143" s="180"/>
      <c r="J1143" s="180"/>
      <c r="K1143" s="180"/>
      <c r="L1143" s="180"/>
      <c r="M1143" s="232"/>
      <c r="N1143" s="233"/>
      <c r="O1143" s="233"/>
    </row>
    <row r="1144" spans="1:15" s="234" customFormat="1">
      <c r="A1144" s="404" t="str">
        <f t="shared" si="25"/>
        <v>2501001750</v>
      </c>
      <c r="B1144" s="242">
        <v>250</v>
      </c>
      <c r="C1144" s="193">
        <v>100</v>
      </c>
      <c r="D1144" s="193">
        <v>1750</v>
      </c>
      <c r="E1144" s="180"/>
      <c r="F1144" s="180"/>
      <c r="G1144" s="180"/>
      <c r="H1144" s="180"/>
      <c r="I1144" s="180"/>
      <c r="J1144" s="180"/>
      <c r="K1144" s="180"/>
      <c r="L1144" s="180"/>
      <c r="M1144" s="232"/>
      <c r="N1144" s="233"/>
      <c r="O1144" s="233"/>
    </row>
    <row r="1145" spans="1:15" s="234" customFormat="1">
      <c r="A1145" s="404" t="str">
        <f t="shared" si="25"/>
        <v>2501101750</v>
      </c>
      <c r="B1145" s="242">
        <v>250</v>
      </c>
      <c r="C1145" s="193">
        <v>110</v>
      </c>
      <c r="D1145" s="193">
        <v>1750</v>
      </c>
      <c r="E1145" s="180"/>
      <c r="F1145" s="180"/>
      <c r="G1145" s="180"/>
      <c r="H1145" s="180"/>
      <c r="I1145" s="180"/>
      <c r="J1145" s="180"/>
      <c r="K1145" s="180"/>
      <c r="L1145" s="180"/>
      <c r="M1145" s="232"/>
      <c r="N1145" s="233"/>
      <c r="O1145" s="233"/>
    </row>
    <row r="1146" spans="1:15" s="234" customFormat="1">
      <c r="A1146" s="404" t="str">
        <f t="shared" si="25"/>
        <v>2501201750</v>
      </c>
      <c r="B1146" s="242">
        <v>250</v>
      </c>
      <c r="C1146" s="193">
        <v>120</v>
      </c>
      <c r="D1146" s="193">
        <v>1750</v>
      </c>
      <c r="E1146" s="180"/>
      <c r="F1146" s="180"/>
      <c r="G1146" s="180"/>
      <c r="H1146" s="180"/>
      <c r="I1146" s="180"/>
      <c r="J1146" s="180"/>
      <c r="K1146" s="180"/>
      <c r="L1146" s="180"/>
      <c r="M1146" s="232"/>
      <c r="N1146" s="233"/>
      <c r="O1146" s="233"/>
    </row>
    <row r="1147" spans="1:15" s="234" customFormat="1">
      <c r="A1147" s="404" t="str">
        <f t="shared" si="25"/>
        <v>2501301750</v>
      </c>
      <c r="B1147" s="242">
        <v>250</v>
      </c>
      <c r="C1147" s="193">
        <v>130</v>
      </c>
      <c r="D1147" s="193">
        <v>1750</v>
      </c>
      <c r="E1147" s="180"/>
      <c r="F1147" s="180"/>
      <c r="G1147" s="180"/>
      <c r="H1147" s="180"/>
      <c r="I1147" s="180"/>
      <c r="J1147" s="180"/>
      <c r="K1147" s="180"/>
      <c r="L1147" s="180"/>
      <c r="M1147" s="232"/>
      <c r="N1147" s="233"/>
      <c r="O1147" s="233"/>
    </row>
    <row r="1148" spans="1:15" s="234" customFormat="1">
      <c r="A1148" s="404" t="str">
        <f t="shared" si="25"/>
        <v>2501401750</v>
      </c>
      <c r="B1148" s="242">
        <v>250</v>
      </c>
      <c r="C1148" s="193">
        <v>140</v>
      </c>
      <c r="D1148" s="193">
        <v>1750</v>
      </c>
      <c r="E1148" s="180"/>
      <c r="F1148" s="180"/>
      <c r="G1148" s="180"/>
      <c r="H1148" s="180"/>
      <c r="I1148" s="180"/>
      <c r="J1148" s="180"/>
      <c r="K1148" s="180"/>
      <c r="L1148" s="180"/>
      <c r="M1148" s="232"/>
      <c r="N1148" s="233"/>
      <c r="O1148" s="233"/>
    </row>
    <row r="1149" spans="1:15" s="234" customFormat="1">
      <c r="A1149" s="404" t="str">
        <f t="shared" si="25"/>
        <v>2501501750</v>
      </c>
      <c r="B1149" s="242">
        <v>250</v>
      </c>
      <c r="C1149" s="193">
        <v>150</v>
      </c>
      <c r="D1149" s="193">
        <v>1750</v>
      </c>
      <c r="E1149" s="180"/>
      <c r="F1149" s="180"/>
      <c r="G1149" s="180"/>
      <c r="H1149" s="180"/>
      <c r="I1149" s="180"/>
      <c r="J1149" s="180"/>
      <c r="K1149" s="180"/>
      <c r="L1149" s="180"/>
      <c r="M1149" s="232"/>
      <c r="N1149" s="233"/>
      <c r="O1149" s="233"/>
    </row>
    <row r="1150" spans="1:15" s="234" customFormat="1">
      <c r="A1150" s="404" t="str">
        <f t="shared" si="25"/>
        <v>2501601750</v>
      </c>
      <c r="B1150" s="242">
        <v>250</v>
      </c>
      <c r="C1150" s="193">
        <v>160</v>
      </c>
      <c r="D1150" s="193">
        <v>1750</v>
      </c>
      <c r="E1150" s="180"/>
      <c r="F1150" s="180"/>
      <c r="G1150" s="180"/>
      <c r="H1150" s="180"/>
      <c r="I1150" s="180"/>
      <c r="J1150" s="180"/>
      <c r="K1150" s="180"/>
      <c r="L1150" s="180"/>
      <c r="M1150" s="232"/>
      <c r="N1150" s="233"/>
      <c r="O1150" s="233"/>
    </row>
    <row r="1151" spans="1:15" s="234" customFormat="1">
      <c r="A1151" s="404" t="str">
        <f t="shared" si="25"/>
        <v>2501701750</v>
      </c>
      <c r="B1151" s="242">
        <v>250</v>
      </c>
      <c r="C1151" s="193">
        <v>170</v>
      </c>
      <c r="D1151" s="193">
        <v>1750</v>
      </c>
      <c r="E1151" s="180"/>
      <c r="F1151" s="180"/>
      <c r="G1151" s="180"/>
      <c r="H1151" s="180"/>
      <c r="I1151" s="180"/>
      <c r="J1151" s="180"/>
      <c r="K1151" s="180"/>
      <c r="L1151" s="180"/>
      <c r="M1151" s="232"/>
      <c r="N1151" s="233"/>
      <c r="O1151" s="233"/>
    </row>
    <row r="1152" spans="1:15" s="234" customFormat="1">
      <c r="A1152" s="404" t="str">
        <f t="shared" si="25"/>
        <v>2501801750</v>
      </c>
      <c r="B1152" s="242">
        <v>250</v>
      </c>
      <c r="C1152" s="193">
        <v>180</v>
      </c>
      <c r="D1152" s="193">
        <v>1750</v>
      </c>
      <c r="E1152" s="180"/>
      <c r="F1152" s="180"/>
      <c r="G1152" s="180"/>
      <c r="H1152" s="180"/>
      <c r="I1152" s="180"/>
      <c r="J1152" s="180"/>
      <c r="K1152" s="180"/>
      <c r="L1152" s="180"/>
      <c r="M1152" s="232"/>
      <c r="N1152" s="233"/>
      <c r="O1152" s="233"/>
    </row>
    <row r="1153" spans="1:15" s="234" customFormat="1">
      <c r="A1153" s="404" t="str">
        <f t="shared" si="25"/>
        <v>2501901750</v>
      </c>
      <c r="B1153" s="242">
        <v>250</v>
      </c>
      <c r="C1153" s="193">
        <v>190</v>
      </c>
      <c r="D1153" s="193">
        <v>1750</v>
      </c>
      <c r="E1153" s="180"/>
      <c r="F1153" s="180"/>
      <c r="G1153" s="180"/>
      <c r="H1153" s="180"/>
      <c r="I1153" s="180"/>
      <c r="J1153" s="180"/>
      <c r="K1153" s="180"/>
      <c r="L1153" s="180"/>
      <c r="M1153" s="232"/>
      <c r="N1153" s="233"/>
      <c r="O1153" s="233"/>
    </row>
    <row r="1154" spans="1:15" s="234" customFormat="1">
      <c r="A1154" s="404" t="str">
        <f t="shared" si="25"/>
        <v>2502001750</v>
      </c>
      <c r="B1154" s="242">
        <v>250</v>
      </c>
      <c r="C1154" s="193">
        <v>200</v>
      </c>
      <c r="D1154" s="193">
        <v>1750</v>
      </c>
      <c r="E1154" s="180"/>
      <c r="F1154" s="180"/>
      <c r="G1154" s="180"/>
      <c r="H1154" s="180"/>
      <c r="I1154" s="180"/>
      <c r="J1154" s="180"/>
      <c r="K1154" s="180"/>
      <c r="L1154" s="180"/>
      <c r="M1154" s="232"/>
      <c r="N1154" s="233"/>
      <c r="O1154" s="233"/>
    </row>
    <row r="1155" spans="1:15" s="234" customFormat="1">
      <c r="A1155" s="404" t="str">
        <f t="shared" si="25"/>
        <v>2502101750</v>
      </c>
      <c r="B1155" s="242">
        <v>250</v>
      </c>
      <c r="C1155" s="193">
        <v>210</v>
      </c>
      <c r="D1155" s="193">
        <v>1750</v>
      </c>
      <c r="E1155" s="180"/>
      <c r="F1155" s="180"/>
      <c r="G1155" s="180"/>
      <c r="H1155" s="180"/>
      <c r="I1155" s="180"/>
      <c r="J1155" s="180"/>
      <c r="K1155" s="180"/>
      <c r="L1155" s="180"/>
      <c r="M1155" s="232"/>
      <c r="N1155" s="233"/>
      <c r="O1155" s="233"/>
    </row>
    <row r="1156" spans="1:15" s="234" customFormat="1">
      <c r="A1156" s="404" t="str">
        <f t="shared" si="25"/>
        <v>2502201750</v>
      </c>
      <c r="B1156" s="242">
        <v>250</v>
      </c>
      <c r="C1156" s="193">
        <v>220</v>
      </c>
      <c r="D1156" s="193">
        <v>1750</v>
      </c>
      <c r="E1156" s="180"/>
      <c r="F1156" s="180"/>
      <c r="G1156" s="180"/>
      <c r="H1156" s="180"/>
      <c r="I1156" s="180"/>
      <c r="J1156" s="180"/>
      <c r="K1156" s="180"/>
      <c r="L1156" s="180"/>
      <c r="M1156" s="232"/>
      <c r="N1156" s="233"/>
      <c r="O1156" s="233"/>
    </row>
    <row r="1157" spans="1:15" s="234" customFormat="1">
      <c r="A1157" s="404" t="str">
        <f t="shared" si="25"/>
        <v>2502301750</v>
      </c>
      <c r="B1157" s="242">
        <v>250</v>
      </c>
      <c r="C1157" s="193">
        <v>230</v>
      </c>
      <c r="D1157" s="193">
        <v>1750</v>
      </c>
      <c r="E1157" s="180"/>
      <c r="F1157" s="180"/>
      <c r="G1157" s="180"/>
      <c r="H1157" s="180"/>
      <c r="I1157" s="180"/>
      <c r="J1157" s="180"/>
      <c r="K1157" s="180"/>
      <c r="L1157" s="180"/>
      <c r="M1157" s="232"/>
      <c r="N1157" s="233"/>
      <c r="O1157" s="233"/>
    </row>
    <row r="1158" spans="1:15" s="234" customFormat="1">
      <c r="A1158" s="404" t="str">
        <f t="shared" si="25"/>
        <v>2502401750</v>
      </c>
      <c r="B1158" s="242">
        <v>250</v>
      </c>
      <c r="C1158" s="193">
        <v>240</v>
      </c>
      <c r="D1158" s="193">
        <v>1750</v>
      </c>
      <c r="E1158" s="180"/>
      <c r="F1158" s="180"/>
      <c r="G1158" s="180"/>
      <c r="H1158" s="180"/>
      <c r="I1158" s="180"/>
      <c r="J1158" s="180"/>
      <c r="K1158" s="180"/>
      <c r="L1158" s="180"/>
      <c r="M1158" s="232"/>
      <c r="N1158" s="233"/>
      <c r="O1158" s="233"/>
    </row>
    <row r="1159" spans="1:15" s="234" customFormat="1">
      <c r="A1159" s="404" t="str">
        <f t="shared" si="25"/>
        <v>2502501750</v>
      </c>
      <c r="B1159" s="242">
        <v>250</v>
      </c>
      <c r="C1159" s="193">
        <v>250</v>
      </c>
      <c r="D1159" s="193">
        <v>1750</v>
      </c>
      <c r="E1159" s="180"/>
      <c r="F1159" s="180"/>
      <c r="G1159" s="180"/>
      <c r="H1159" s="180"/>
      <c r="I1159" s="180"/>
      <c r="J1159" s="180"/>
      <c r="K1159" s="180"/>
      <c r="L1159" s="180"/>
      <c r="M1159" s="232"/>
      <c r="N1159" s="233"/>
      <c r="O1159" s="233"/>
    </row>
    <row r="1160" spans="1:15" s="234" customFormat="1">
      <c r="A1160" s="404" t="str">
        <f t="shared" si="25"/>
        <v>2502601750</v>
      </c>
      <c r="B1160" s="242">
        <v>250</v>
      </c>
      <c r="C1160" s="193">
        <v>260</v>
      </c>
      <c r="D1160" s="193">
        <v>1750</v>
      </c>
      <c r="E1160" s="243"/>
      <c r="F1160" s="243"/>
      <c r="G1160" s="243"/>
      <c r="H1160" s="243"/>
      <c r="I1160" s="243"/>
      <c r="J1160" s="243"/>
      <c r="K1160" s="243"/>
      <c r="L1160" s="243"/>
      <c r="M1160" s="232"/>
      <c r="N1160" s="233"/>
      <c r="O1160" s="233"/>
    </row>
    <row r="1161" spans="1:15" s="234" customFormat="1">
      <c r="A1161" s="404" t="str">
        <f t="shared" si="25"/>
        <v>2502701750</v>
      </c>
      <c r="B1161" s="242">
        <v>250</v>
      </c>
      <c r="C1161" s="193">
        <v>270</v>
      </c>
      <c r="D1161" s="193">
        <v>1750</v>
      </c>
      <c r="E1161" s="243"/>
      <c r="F1161" s="243"/>
      <c r="G1161" s="243"/>
      <c r="H1161" s="243"/>
      <c r="I1161" s="243"/>
      <c r="J1161" s="243"/>
      <c r="K1161" s="243"/>
      <c r="L1161" s="243"/>
      <c r="M1161" s="232"/>
      <c r="N1161" s="233"/>
      <c r="O1161" s="233"/>
    </row>
    <row r="1162" spans="1:15" s="234" customFormat="1">
      <c r="A1162" s="404" t="str">
        <f t="shared" si="25"/>
        <v>2502801750</v>
      </c>
      <c r="B1162" s="242">
        <v>250</v>
      </c>
      <c r="C1162" s="193">
        <v>280</v>
      </c>
      <c r="D1162" s="193">
        <v>1750</v>
      </c>
      <c r="E1162" s="243"/>
      <c r="F1162" s="243"/>
      <c r="G1162" s="243"/>
      <c r="H1162" s="243"/>
      <c r="I1162" s="243"/>
      <c r="J1162" s="243"/>
      <c r="K1162" s="243"/>
      <c r="L1162" s="243"/>
      <c r="M1162" s="232"/>
      <c r="N1162" s="233"/>
      <c r="O1162" s="233"/>
    </row>
    <row r="1163" spans="1:15" s="234" customFormat="1">
      <c r="A1163" s="404" t="str">
        <f t="shared" si="25"/>
        <v>2502901750</v>
      </c>
      <c r="B1163" s="242">
        <v>250</v>
      </c>
      <c r="C1163" s="193">
        <v>290</v>
      </c>
      <c r="D1163" s="193">
        <v>1750</v>
      </c>
      <c r="E1163" s="243"/>
      <c r="F1163" s="243"/>
      <c r="G1163" s="243"/>
      <c r="H1163" s="243"/>
      <c r="I1163" s="243"/>
      <c r="J1163" s="243"/>
      <c r="K1163" s="243"/>
      <c r="L1163" s="243"/>
      <c r="M1163" s="232"/>
      <c r="N1163" s="233"/>
      <c r="O1163" s="233"/>
    </row>
    <row r="1164" spans="1:15" s="234" customFormat="1">
      <c r="A1164" s="404" t="str">
        <f t="shared" si="25"/>
        <v>2503001750</v>
      </c>
      <c r="B1164" s="242">
        <v>250</v>
      </c>
      <c r="C1164" s="193">
        <v>300</v>
      </c>
      <c r="D1164" s="193">
        <v>1750</v>
      </c>
      <c r="E1164" s="243"/>
      <c r="F1164" s="243"/>
      <c r="G1164" s="243"/>
      <c r="H1164" s="243"/>
      <c r="I1164" s="243"/>
      <c r="J1164" s="243"/>
      <c r="K1164" s="243"/>
      <c r="L1164" s="243"/>
      <c r="M1164" s="232"/>
      <c r="N1164" s="233"/>
      <c r="O1164" s="233"/>
    </row>
    <row r="1165" spans="1:15" s="234" customFormat="1">
      <c r="A1165" s="404" t="str">
        <f t="shared" si="25"/>
        <v>2503101750</v>
      </c>
      <c r="B1165" s="242">
        <v>250</v>
      </c>
      <c r="C1165" s="193">
        <v>310</v>
      </c>
      <c r="D1165" s="193">
        <v>1750</v>
      </c>
      <c r="E1165" s="243"/>
      <c r="F1165" s="243"/>
      <c r="G1165" s="243"/>
      <c r="H1165" s="243"/>
      <c r="I1165" s="243"/>
      <c r="J1165" s="243"/>
      <c r="K1165" s="243"/>
      <c r="L1165" s="243"/>
      <c r="M1165" s="232"/>
      <c r="N1165" s="233"/>
      <c r="O1165" s="233"/>
    </row>
    <row r="1166" spans="1:15" s="234" customFormat="1">
      <c r="A1166" s="404" t="str">
        <f t="shared" si="25"/>
        <v>2503201750</v>
      </c>
      <c r="B1166" s="242">
        <v>250</v>
      </c>
      <c r="C1166" s="193">
        <v>320</v>
      </c>
      <c r="D1166" s="193">
        <v>1750</v>
      </c>
      <c r="E1166" s="243"/>
      <c r="F1166" s="243"/>
      <c r="G1166" s="243"/>
      <c r="H1166" s="243"/>
      <c r="I1166" s="243"/>
      <c r="J1166" s="243"/>
      <c r="K1166" s="243"/>
      <c r="L1166" s="243"/>
      <c r="M1166" s="232"/>
      <c r="N1166" s="233"/>
      <c r="O1166" s="233"/>
    </row>
    <row r="1167" spans="1:15" s="234" customFormat="1">
      <c r="A1167" s="404" t="str">
        <f t="shared" si="25"/>
        <v>2503301750</v>
      </c>
      <c r="B1167" s="242">
        <v>250</v>
      </c>
      <c r="C1167" s="193">
        <v>330</v>
      </c>
      <c r="D1167" s="193">
        <v>1750</v>
      </c>
      <c r="E1167" s="243"/>
      <c r="F1167" s="243"/>
      <c r="G1167" s="243"/>
      <c r="H1167" s="243"/>
      <c r="I1167" s="243"/>
      <c r="J1167" s="243"/>
      <c r="K1167" s="243"/>
      <c r="L1167" s="243"/>
      <c r="M1167" s="232"/>
      <c r="N1167" s="233"/>
      <c r="O1167" s="233"/>
    </row>
    <row r="1168" spans="1:15" s="234" customFormat="1">
      <c r="A1168" s="404" t="str">
        <f t="shared" si="25"/>
        <v>2503401750</v>
      </c>
      <c r="B1168" s="242">
        <v>250</v>
      </c>
      <c r="C1168" s="193">
        <v>340</v>
      </c>
      <c r="D1168" s="193">
        <v>1750</v>
      </c>
      <c r="E1168" s="243"/>
      <c r="F1168" s="243"/>
      <c r="G1168" s="243"/>
      <c r="H1168" s="243"/>
      <c r="I1168" s="243"/>
      <c r="J1168" s="243"/>
      <c r="K1168" s="243"/>
      <c r="L1168" s="243"/>
      <c r="M1168" s="232"/>
      <c r="N1168" s="233"/>
      <c r="O1168" s="233"/>
    </row>
    <row r="1169" spans="1:15" s="234" customFormat="1">
      <c r="A1169" s="404" t="str">
        <f t="shared" si="25"/>
        <v>2503501750</v>
      </c>
      <c r="B1169" s="242">
        <v>250</v>
      </c>
      <c r="C1169" s="193">
        <v>350</v>
      </c>
      <c r="D1169" s="193">
        <v>1750</v>
      </c>
      <c r="E1169" s="243"/>
      <c r="F1169" s="243"/>
      <c r="G1169" s="243"/>
      <c r="H1169" s="243"/>
      <c r="I1169" s="243"/>
      <c r="J1169" s="243"/>
      <c r="K1169" s="243"/>
      <c r="L1169" s="243"/>
      <c r="M1169" s="232"/>
      <c r="N1169" s="233"/>
      <c r="O1169" s="233"/>
    </row>
    <row r="1170" spans="1:15" s="234" customFormat="1">
      <c r="A1170" s="404" t="str">
        <f t="shared" si="25"/>
        <v>250202000</v>
      </c>
      <c r="B1170" s="242">
        <v>250</v>
      </c>
      <c r="C1170" s="193">
        <v>20</v>
      </c>
      <c r="D1170" s="193">
        <v>2000</v>
      </c>
      <c r="E1170" s="180"/>
      <c r="F1170" s="180"/>
      <c r="G1170" s="180"/>
      <c r="H1170" s="180"/>
      <c r="I1170" s="180"/>
      <c r="J1170" s="180"/>
      <c r="K1170" s="180"/>
      <c r="L1170" s="180"/>
      <c r="M1170" s="232"/>
      <c r="N1170" s="233"/>
      <c r="O1170" s="233"/>
    </row>
    <row r="1171" spans="1:15" s="234" customFormat="1">
      <c r="A1171" s="404" t="str">
        <f t="shared" si="25"/>
        <v>250302000</v>
      </c>
      <c r="B1171" s="242">
        <v>250</v>
      </c>
      <c r="C1171" s="193">
        <v>30</v>
      </c>
      <c r="D1171" s="193">
        <v>2000</v>
      </c>
      <c r="E1171" s="180"/>
      <c r="F1171" s="180"/>
      <c r="G1171" s="180"/>
      <c r="H1171" s="180"/>
      <c r="I1171" s="180"/>
      <c r="J1171" s="180"/>
      <c r="K1171" s="180"/>
      <c r="L1171" s="180"/>
      <c r="M1171" s="232"/>
      <c r="N1171" s="233"/>
      <c r="O1171" s="233"/>
    </row>
    <row r="1172" spans="1:15" s="234" customFormat="1">
      <c r="A1172" s="404" t="str">
        <f t="shared" si="25"/>
        <v>250402000</v>
      </c>
      <c r="B1172" s="242">
        <v>250</v>
      </c>
      <c r="C1172" s="193">
        <v>40</v>
      </c>
      <c r="D1172" s="193">
        <v>2000</v>
      </c>
      <c r="E1172" s="180"/>
      <c r="F1172" s="180"/>
      <c r="G1172" s="180"/>
      <c r="H1172" s="180"/>
      <c r="I1172" s="180"/>
      <c r="J1172" s="180"/>
      <c r="K1172" s="180"/>
      <c r="L1172" s="180"/>
      <c r="M1172" s="232"/>
      <c r="N1172" s="233"/>
      <c r="O1172" s="233"/>
    </row>
    <row r="1173" spans="1:15" s="234" customFormat="1">
      <c r="A1173" s="404" t="str">
        <f t="shared" si="25"/>
        <v>250502000</v>
      </c>
      <c r="B1173" s="242">
        <v>250</v>
      </c>
      <c r="C1173" s="193">
        <v>50</v>
      </c>
      <c r="D1173" s="193">
        <v>2000</v>
      </c>
      <c r="E1173" s="180"/>
      <c r="F1173" s="180"/>
      <c r="G1173" s="180"/>
      <c r="H1173" s="180"/>
      <c r="I1173" s="180"/>
      <c r="J1173" s="180"/>
      <c r="K1173" s="180"/>
      <c r="L1173" s="180"/>
      <c r="M1173" s="232"/>
      <c r="N1173" s="233"/>
      <c r="O1173" s="233"/>
    </row>
    <row r="1174" spans="1:15" s="234" customFormat="1">
      <c r="A1174" s="404" t="str">
        <f t="shared" si="25"/>
        <v>250602000</v>
      </c>
      <c r="B1174" s="242">
        <v>250</v>
      </c>
      <c r="C1174" s="193">
        <v>60</v>
      </c>
      <c r="D1174" s="193">
        <v>2000</v>
      </c>
      <c r="E1174" s="180"/>
      <c r="F1174" s="180"/>
      <c r="G1174" s="180"/>
      <c r="H1174" s="180"/>
      <c r="I1174" s="180"/>
      <c r="J1174" s="180"/>
      <c r="K1174" s="180"/>
      <c r="L1174" s="180"/>
      <c r="M1174" s="232"/>
      <c r="N1174" s="233"/>
      <c r="O1174" s="233"/>
    </row>
    <row r="1175" spans="1:15" s="234" customFormat="1">
      <c r="A1175" s="404" t="str">
        <f t="shared" si="25"/>
        <v>250702000</v>
      </c>
      <c r="B1175" s="242">
        <v>250</v>
      </c>
      <c r="C1175" s="193">
        <v>70</v>
      </c>
      <c r="D1175" s="193">
        <v>2000</v>
      </c>
      <c r="E1175" s="180"/>
      <c r="F1175" s="180"/>
      <c r="G1175" s="180"/>
      <c r="H1175" s="180"/>
      <c r="I1175" s="180"/>
      <c r="J1175" s="180"/>
      <c r="K1175" s="180"/>
      <c r="L1175" s="180"/>
      <c r="M1175" s="232"/>
      <c r="N1175" s="233"/>
      <c r="O1175" s="233"/>
    </row>
    <row r="1176" spans="1:15" s="234" customFormat="1">
      <c r="A1176" s="404" t="str">
        <f t="shared" si="25"/>
        <v>250802000</v>
      </c>
      <c r="B1176" s="242">
        <v>250</v>
      </c>
      <c r="C1176" s="193">
        <v>80</v>
      </c>
      <c r="D1176" s="193">
        <v>2000</v>
      </c>
      <c r="E1176" s="180"/>
      <c r="F1176" s="180"/>
      <c r="G1176" s="180"/>
      <c r="H1176" s="180"/>
      <c r="I1176" s="180"/>
      <c r="J1176" s="180"/>
      <c r="K1176" s="180"/>
      <c r="L1176" s="180"/>
      <c r="M1176" s="232"/>
      <c r="N1176" s="233"/>
      <c r="O1176" s="233"/>
    </row>
    <row r="1177" spans="1:15" s="234" customFormat="1">
      <c r="A1177" s="404" t="str">
        <f t="shared" si="25"/>
        <v>250902000</v>
      </c>
      <c r="B1177" s="242">
        <v>250</v>
      </c>
      <c r="C1177" s="193">
        <v>90</v>
      </c>
      <c r="D1177" s="193">
        <v>2000</v>
      </c>
      <c r="E1177" s="180"/>
      <c r="F1177" s="180"/>
      <c r="G1177" s="180"/>
      <c r="H1177" s="180"/>
      <c r="I1177" s="180"/>
      <c r="J1177" s="180"/>
      <c r="K1177" s="180"/>
      <c r="L1177" s="180"/>
      <c r="M1177" s="232"/>
      <c r="N1177" s="233"/>
      <c r="O1177" s="233"/>
    </row>
    <row r="1178" spans="1:15" s="234" customFormat="1">
      <c r="A1178" s="404" t="str">
        <f t="shared" si="25"/>
        <v>2501002000</v>
      </c>
      <c r="B1178" s="242">
        <v>250</v>
      </c>
      <c r="C1178" s="193">
        <v>100</v>
      </c>
      <c r="D1178" s="193">
        <v>2000</v>
      </c>
      <c r="E1178" s="180"/>
      <c r="F1178" s="180"/>
      <c r="G1178" s="180"/>
      <c r="H1178" s="180"/>
      <c r="I1178" s="180"/>
      <c r="J1178" s="180"/>
      <c r="K1178" s="180"/>
      <c r="L1178" s="180"/>
      <c r="M1178" s="232"/>
      <c r="N1178" s="233"/>
      <c r="O1178" s="233"/>
    </row>
    <row r="1179" spans="1:15" s="234" customFormat="1">
      <c r="A1179" s="404" t="str">
        <f t="shared" si="25"/>
        <v>2501102000</v>
      </c>
      <c r="B1179" s="242">
        <v>250</v>
      </c>
      <c r="C1179" s="193">
        <v>110</v>
      </c>
      <c r="D1179" s="193">
        <v>2000</v>
      </c>
      <c r="E1179" s="180"/>
      <c r="F1179" s="180"/>
      <c r="G1179" s="180"/>
      <c r="H1179" s="180"/>
      <c r="I1179" s="180"/>
      <c r="J1179" s="180"/>
      <c r="K1179" s="180"/>
      <c r="L1179" s="180"/>
      <c r="M1179" s="232"/>
      <c r="N1179" s="233"/>
      <c r="O1179" s="233"/>
    </row>
    <row r="1180" spans="1:15" s="234" customFormat="1">
      <c r="A1180" s="404" t="str">
        <f t="shared" si="25"/>
        <v>2501202000</v>
      </c>
      <c r="B1180" s="242">
        <v>250</v>
      </c>
      <c r="C1180" s="193">
        <v>120</v>
      </c>
      <c r="D1180" s="193">
        <v>2000</v>
      </c>
      <c r="E1180" s="180"/>
      <c r="F1180" s="180"/>
      <c r="G1180" s="180"/>
      <c r="H1180" s="180"/>
      <c r="I1180" s="180"/>
      <c r="J1180" s="180"/>
      <c r="K1180" s="180"/>
      <c r="L1180" s="180"/>
      <c r="M1180" s="232"/>
      <c r="N1180" s="233"/>
      <c r="O1180" s="233"/>
    </row>
    <row r="1181" spans="1:15" s="234" customFormat="1">
      <c r="A1181" s="404" t="str">
        <f t="shared" si="25"/>
        <v>2501302000</v>
      </c>
      <c r="B1181" s="242">
        <v>250</v>
      </c>
      <c r="C1181" s="193">
        <v>130</v>
      </c>
      <c r="D1181" s="193">
        <v>2000</v>
      </c>
      <c r="E1181" s="180"/>
      <c r="F1181" s="180"/>
      <c r="G1181" s="180"/>
      <c r="H1181" s="180"/>
      <c r="I1181" s="180"/>
      <c r="J1181" s="180"/>
      <c r="K1181" s="180"/>
      <c r="L1181" s="180"/>
      <c r="M1181" s="232"/>
      <c r="N1181" s="233"/>
      <c r="O1181" s="233"/>
    </row>
    <row r="1182" spans="1:15" s="234" customFormat="1">
      <c r="A1182" s="404" t="str">
        <f t="shared" si="25"/>
        <v>2501402000</v>
      </c>
      <c r="B1182" s="242">
        <v>250</v>
      </c>
      <c r="C1182" s="193">
        <v>140</v>
      </c>
      <c r="D1182" s="193">
        <v>2000</v>
      </c>
      <c r="E1182" s="180"/>
      <c r="F1182" s="180"/>
      <c r="G1182" s="180"/>
      <c r="H1182" s="180"/>
      <c r="I1182" s="180"/>
      <c r="J1182" s="180"/>
      <c r="K1182" s="180"/>
      <c r="L1182" s="180"/>
      <c r="M1182" s="232"/>
      <c r="N1182" s="233"/>
      <c r="O1182" s="233"/>
    </row>
    <row r="1183" spans="1:15" s="234" customFormat="1">
      <c r="A1183" s="404" t="str">
        <f t="shared" si="25"/>
        <v>2501502000</v>
      </c>
      <c r="B1183" s="242">
        <v>250</v>
      </c>
      <c r="C1183" s="193">
        <v>150</v>
      </c>
      <c r="D1183" s="193">
        <v>2000</v>
      </c>
      <c r="E1183" s="180"/>
      <c r="F1183" s="180"/>
      <c r="G1183" s="180"/>
      <c r="H1183" s="180"/>
      <c r="I1183" s="180"/>
      <c r="J1183" s="180"/>
      <c r="K1183" s="180"/>
      <c r="L1183" s="180"/>
      <c r="M1183" s="232"/>
      <c r="N1183" s="233"/>
      <c r="O1183" s="233"/>
    </row>
    <row r="1184" spans="1:15" s="234" customFormat="1">
      <c r="A1184" s="404" t="str">
        <f t="shared" si="25"/>
        <v>2501602000</v>
      </c>
      <c r="B1184" s="242">
        <v>250</v>
      </c>
      <c r="C1184" s="193">
        <v>160</v>
      </c>
      <c r="D1184" s="193">
        <v>2000</v>
      </c>
      <c r="E1184" s="180"/>
      <c r="F1184" s="180"/>
      <c r="G1184" s="180"/>
      <c r="H1184" s="180"/>
      <c r="I1184" s="180"/>
      <c r="J1184" s="180"/>
      <c r="K1184" s="180"/>
      <c r="L1184" s="180"/>
      <c r="M1184" s="232"/>
      <c r="N1184" s="233"/>
      <c r="O1184" s="233"/>
    </row>
    <row r="1185" spans="1:15" s="234" customFormat="1">
      <c r="A1185" s="404" t="str">
        <f t="shared" si="25"/>
        <v>2501702000</v>
      </c>
      <c r="B1185" s="242">
        <v>250</v>
      </c>
      <c r="C1185" s="193">
        <v>170</v>
      </c>
      <c r="D1185" s="193">
        <v>2000</v>
      </c>
      <c r="E1185" s="180"/>
      <c r="F1185" s="180"/>
      <c r="G1185" s="180"/>
      <c r="H1185" s="180"/>
      <c r="I1185" s="180"/>
      <c r="J1185" s="180"/>
      <c r="K1185" s="180"/>
      <c r="L1185" s="180"/>
      <c r="M1185" s="232"/>
      <c r="N1185" s="233"/>
      <c r="O1185" s="233"/>
    </row>
    <row r="1186" spans="1:15" s="234" customFormat="1">
      <c r="A1186" s="404" t="str">
        <f t="shared" si="25"/>
        <v>2501802000</v>
      </c>
      <c r="B1186" s="242">
        <v>250</v>
      </c>
      <c r="C1186" s="193">
        <v>180</v>
      </c>
      <c r="D1186" s="193">
        <v>2000</v>
      </c>
      <c r="E1186" s="180"/>
      <c r="F1186" s="180"/>
      <c r="G1186" s="180"/>
      <c r="H1186" s="180"/>
      <c r="I1186" s="180"/>
      <c r="J1186" s="180"/>
      <c r="K1186" s="180"/>
      <c r="L1186" s="180"/>
      <c r="M1186" s="232"/>
      <c r="N1186" s="233"/>
      <c r="O1186" s="233"/>
    </row>
    <row r="1187" spans="1:15" s="234" customFormat="1">
      <c r="A1187" s="404" t="str">
        <f t="shared" si="25"/>
        <v>2501902000</v>
      </c>
      <c r="B1187" s="242">
        <v>250</v>
      </c>
      <c r="C1187" s="193">
        <v>190</v>
      </c>
      <c r="D1187" s="193">
        <v>2000</v>
      </c>
      <c r="E1187" s="180"/>
      <c r="F1187" s="180"/>
      <c r="G1187" s="180"/>
      <c r="H1187" s="180"/>
      <c r="I1187" s="180"/>
      <c r="J1187" s="180"/>
      <c r="K1187" s="180"/>
      <c r="L1187" s="180"/>
      <c r="M1187" s="232"/>
      <c r="N1187" s="233"/>
      <c r="O1187" s="233"/>
    </row>
    <row r="1188" spans="1:15" s="234" customFormat="1">
      <c r="A1188" s="404" t="str">
        <f t="shared" si="25"/>
        <v>2502002000</v>
      </c>
      <c r="B1188" s="242">
        <v>250</v>
      </c>
      <c r="C1188" s="193">
        <v>200</v>
      </c>
      <c r="D1188" s="193">
        <v>2000</v>
      </c>
      <c r="E1188" s="180"/>
      <c r="F1188" s="180"/>
      <c r="G1188" s="180"/>
      <c r="H1188" s="180"/>
      <c r="I1188" s="180"/>
      <c r="J1188" s="180"/>
      <c r="K1188" s="180"/>
      <c r="L1188" s="180"/>
      <c r="M1188" s="232"/>
      <c r="N1188" s="233"/>
      <c r="O1188" s="233"/>
    </row>
    <row r="1189" spans="1:15" s="234" customFormat="1">
      <c r="A1189" s="404" t="str">
        <f t="shared" si="25"/>
        <v>2502102000</v>
      </c>
      <c r="B1189" s="242">
        <v>250</v>
      </c>
      <c r="C1189" s="193">
        <v>210</v>
      </c>
      <c r="D1189" s="193">
        <v>2000</v>
      </c>
      <c r="E1189" s="180"/>
      <c r="F1189" s="180"/>
      <c r="G1189" s="180"/>
      <c r="H1189" s="180"/>
      <c r="I1189" s="180"/>
      <c r="J1189" s="180"/>
      <c r="K1189" s="180"/>
      <c r="L1189" s="180"/>
      <c r="M1189" s="232"/>
      <c r="N1189" s="233"/>
      <c r="O1189" s="233"/>
    </row>
    <row r="1190" spans="1:15" s="234" customFormat="1">
      <c r="A1190" s="404" t="str">
        <f t="shared" si="25"/>
        <v>2502202000</v>
      </c>
      <c r="B1190" s="242">
        <v>250</v>
      </c>
      <c r="C1190" s="193">
        <v>220</v>
      </c>
      <c r="D1190" s="193">
        <v>2000</v>
      </c>
      <c r="E1190" s="180"/>
      <c r="F1190" s="180"/>
      <c r="G1190" s="180"/>
      <c r="H1190" s="180"/>
      <c r="I1190" s="180"/>
      <c r="J1190" s="180"/>
      <c r="K1190" s="180"/>
      <c r="L1190" s="180"/>
      <c r="M1190" s="232"/>
      <c r="N1190" s="233"/>
      <c r="O1190" s="233"/>
    </row>
    <row r="1191" spans="1:15" s="234" customFormat="1">
      <c r="A1191" s="404" t="str">
        <f t="shared" si="25"/>
        <v>2502302000</v>
      </c>
      <c r="B1191" s="242">
        <v>250</v>
      </c>
      <c r="C1191" s="193">
        <v>230</v>
      </c>
      <c r="D1191" s="193">
        <v>2000</v>
      </c>
      <c r="E1191" s="180"/>
      <c r="F1191" s="180"/>
      <c r="G1191" s="180"/>
      <c r="H1191" s="180"/>
      <c r="I1191" s="180"/>
      <c r="J1191" s="180"/>
      <c r="K1191" s="180"/>
      <c r="L1191" s="180"/>
      <c r="M1191" s="232"/>
      <c r="N1191" s="233"/>
      <c r="O1191" s="233"/>
    </row>
    <row r="1192" spans="1:15" s="234" customFormat="1">
      <c r="A1192" s="404" t="str">
        <f t="shared" si="25"/>
        <v>2502402000</v>
      </c>
      <c r="B1192" s="242">
        <v>250</v>
      </c>
      <c r="C1192" s="193">
        <v>240</v>
      </c>
      <c r="D1192" s="193">
        <v>2000</v>
      </c>
      <c r="E1192" s="180"/>
      <c r="F1192" s="180"/>
      <c r="G1192" s="180"/>
      <c r="H1192" s="180"/>
      <c r="I1192" s="180"/>
      <c r="J1192" s="180"/>
      <c r="K1192" s="180"/>
      <c r="L1192" s="180"/>
      <c r="M1192" s="232"/>
      <c r="N1192" s="233"/>
      <c r="O1192" s="233"/>
    </row>
    <row r="1193" spans="1:15" s="234" customFormat="1">
      <c r="A1193" s="404" t="str">
        <f t="shared" si="25"/>
        <v>2502502000</v>
      </c>
      <c r="B1193" s="242">
        <v>250</v>
      </c>
      <c r="C1193" s="193">
        <v>250</v>
      </c>
      <c r="D1193" s="193">
        <v>2000</v>
      </c>
      <c r="E1193" s="180"/>
      <c r="F1193" s="180"/>
      <c r="G1193" s="180"/>
      <c r="H1193" s="180"/>
      <c r="I1193" s="180"/>
      <c r="J1193" s="180"/>
      <c r="K1193" s="180"/>
      <c r="L1193" s="180"/>
      <c r="M1193" s="232"/>
      <c r="N1193" s="233"/>
      <c r="O1193" s="233"/>
    </row>
    <row r="1194" spans="1:15" s="234" customFormat="1">
      <c r="A1194" s="404" t="str">
        <f t="shared" si="25"/>
        <v>2502602000</v>
      </c>
      <c r="B1194" s="242">
        <v>250</v>
      </c>
      <c r="C1194" s="193">
        <v>260</v>
      </c>
      <c r="D1194" s="193">
        <v>2000</v>
      </c>
      <c r="E1194" s="243"/>
      <c r="F1194" s="243"/>
      <c r="G1194" s="243"/>
      <c r="H1194" s="243"/>
      <c r="I1194" s="243"/>
      <c r="J1194" s="243"/>
      <c r="K1194" s="243"/>
      <c r="L1194" s="243"/>
      <c r="M1194" s="232"/>
      <c r="N1194" s="233"/>
      <c r="O1194" s="233"/>
    </row>
    <row r="1195" spans="1:15" s="234" customFormat="1">
      <c r="A1195" s="404" t="str">
        <f t="shared" si="25"/>
        <v>2502702000</v>
      </c>
      <c r="B1195" s="242">
        <v>250</v>
      </c>
      <c r="C1195" s="193">
        <v>270</v>
      </c>
      <c r="D1195" s="193">
        <v>2000</v>
      </c>
      <c r="E1195" s="243"/>
      <c r="F1195" s="243"/>
      <c r="G1195" s="243"/>
      <c r="H1195" s="243"/>
      <c r="I1195" s="243"/>
      <c r="J1195" s="243"/>
      <c r="K1195" s="243"/>
      <c r="L1195" s="243"/>
      <c r="M1195" s="232"/>
      <c r="N1195" s="233"/>
      <c r="O1195" s="233"/>
    </row>
    <row r="1196" spans="1:15" s="234" customFormat="1">
      <c r="A1196" s="404" t="str">
        <f t="shared" si="25"/>
        <v>2502802000</v>
      </c>
      <c r="B1196" s="242">
        <v>250</v>
      </c>
      <c r="C1196" s="193">
        <v>280</v>
      </c>
      <c r="D1196" s="193">
        <v>2000</v>
      </c>
      <c r="E1196" s="243"/>
      <c r="F1196" s="243"/>
      <c r="G1196" s="243"/>
      <c r="H1196" s="243"/>
      <c r="I1196" s="243"/>
      <c r="J1196" s="243"/>
      <c r="K1196" s="243"/>
      <c r="L1196" s="243"/>
      <c r="M1196" s="232"/>
      <c r="N1196" s="233"/>
      <c r="O1196" s="233"/>
    </row>
    <row r="1197" spans="1:15" s="234" customFormat="1">
      <c r="A1197" s="404" t="str">
        <f t="shared" si="25"/>
        <v>2502902000</v>
      </c>
      <c r="B1197" s="242">
        <v>250</v>
      </c>
      <c r="C1197" s="193">
        <v>290</v>
      </c>
      <c r="D1197" s="193">
        <v>2000</v>
      </c>
      <c r="E1197" s="243"/>
      <c r="F1197" s="243"/>
      <c r="G1197" s="243"/>
      <c r="H1197" s="243"/>
      <c r="I1197" s="243"/>
      <c r="J1197" s="243"/>
      <c r="K1197" s="243"/>
      <c r="L1197" s="243"/>
      <c r="M1197" s="232"/>
      <c r="N1197" s="233"/>
      <c r="O1197" s="233"/>
    </row>
    <row r="1198" spans="1:15" s="234" customFormat="1">
      <c r="A1198" s="404" t="str">
        <f t="shared" si="25"/>
        <v>2503002000</v>
      </c>
      <c r="B1198" s="242">
        <v>250</v>
      </c>
      <c r="C1198" s="193">
        <v>300</v>
      </c>
      <c r="D1198" s="193">
        <v>2000</v>
      </c>
      <c r="E1198" s="243"/>
      <c r="F1198" s="243"/>
      <c r="G1198" s="243"/>
      <c r="H1198" s="243"/>
      <c r="I1198" s="243"/>
      <c r="J1198" s="243"/>
      <c r="K1198" s="243"/>
      <c r="L1198" s="243"/>
      <c r="M1198" s="232"/>
      <c r="N1198" s="233"/>
      <c r="O1198" s="233"/>
    </row>
    <row r="1199" spans="1:15" s="234" customFormat="1">
      <c r="A1199" s="404" t="str">
        <f t="shared" si="25"/>
        <v>2503102000</v>
      </c>
      <c r="B1199" s="242">
        <v>250</v>
      </c>
      <c r="C1199" s="193">
        <v>310</v>
      </c>
      <c r="D1199" s="193">
        <v>2000</v>
      </c>
      <c r="E1199" s="243"/>
      <c r="F1199" s="243"/>
      <c r="G1199" s="243"/>
      <c r="H1199" s="243"/>
      <c r="I1199" s="243"/>
      <c r="J1199" s="243"/>
      <c r="K1199" s="243"/>
      <c r="L1199" s="243"/>
      <c r="M1199" s="232"/>
      <c r="N1199" s="233"/>
      <c r="O1199" s="233"/>
    </row>
    <row r="1200" spans="1:15" s="234" customFormat="1">
      <c r="A1200" s="404" t="str">
        <f t="shared" si="25"/>
        <v>2503202000</v>
      </c>
      <c r="B1200" s="242">
        <v>250</v>
      </c>
      <c r="C1200" s="193">
        <v>320</v>
      </c>
      <c r="D1200" s="193">
        <v>2000</v>
      </c>
      <c r="E1200" s="243"/>
      <c r="F1200" s="243"/>
      <c r="G1200" s="243"/>
      <c r="H1200" s="243"/>
      <c r="I1200" s="243"/>
      <c r="J1200" s="243"/>
      <c r="K1200" s="243"/>
      <c r="L1200" s="243"/>
      <c r="M1200" s="232"/>
      <c r="N1200" s="233"/>
      <c r="O1200" s="233"/>
    </row>
    <row r="1201" spans="1:15" s="234" customFormat="1">
      <c r="A1201" s="404" t="str">
        <f t="shared" ref="A1201:A1264" si="26">B1201&amp;C1201&amp;D1201</f>
        <v>2503302000</v>
      </c>
      <c r="B1201" s="242">
        <v>250</v>
      </c>
      <c r="C1201" s="193">
        <v>330</v>
      </c>
      <c r="D1201" s="193">
        <v>2000</v>
      </c>
      <c r="E1201" s="243"/>
      <c r="F1201" s="243"/>
      <c r="G1201" s="243"/>
      <c r="H1201" s="243"/>
      <c r="I1201" s="243"/>
      <c r="J1201" s="243"/>
      <c r="K1201" s="243"/>
      <c r="L1201" s="243"/>
      <c r="M1201" s="232"/>
      <c r="N1201" s="233"/>
      <c r="O1201" s="233"/>
    </row>
    <row r="1202" spans="1:15" s="234" customFormat="1">
      <c r="A1202" s="404" t="str">
        <f t="shared" si="26"/>
        <v>2503402000</v>
      </c>
      <c r="B1202" s="242">
        <v>250</v>
      </c>
      <c r="C1202" s="193">
        <v>340</v>
      </c>
      <c r="D1202" s="193">
        <v>2000</v>
      </c>
      <c r="E1202" s="243"/>
      <c r="F1202" s="243"/>
      <c r="G1202" s="243"/>
      <c r="H1202" s="243"/>
      <c r="I1202" s="243"/>
      <c r="J1202" s="243"/>
      <c r="K1202" s="243"/>
      <c r="L1202" s="243"/>
      <c r="M1202" s="232"/>
      <c r="N1202" s="233"/>
      <c r="O1202" s="233"/>
    </row>
    <row r="1203" spans="1:15" s="234" customFormat="1">
      <c r="A1203" s="404" t="str">
        <f t="shared" si="26"/>
        <v>2503502000</v>
      </c>
      <c r="B1203" s="242">
        <v>250</v>
      </c>
      <c r="C1203" s="193">
        <v>350</v>
      </c>
      <c r="D1203" s="193">
        <v>2000</v>
      </c>
      <c r="E1203" s="243"/>
      <c r="F1203" s="243"/>
      <c r="G1203" s="243"/>
      <c r="H1203" s="243"/>
      <c r="I1203" s="243"/>
      <c r="J1203" s="243"/>
      <c r="K1203" s="243"/>
      <c r="L1203" s="243"/>
      <c r="M1203" s="232"/>
      <c r="N1203" s="233"/>
      <c r="O1203" s="233"/>
    </row>
    <row r="1204" spans="1:15" s="234" customFormat="1">
      <c r="A1204" s="404" t="str">
        <f t="shared" si="26"/>
        <v>250202250</v>
      </c>
      <c r="B1204" s="242">
        <v>250</v>
      </c>
      <c r="C1204" s="193">
        <v>20</v>
      </c>
      <c r="D1204" s="193">
        <v>2250</v>
      </c>
      <c r="E1204" s="180"/>
      <c r="F1204" s="180"/>
      <c r="G1204" s="180"/>
      <c r="H1204" s="180"/>
      <c r="I1204" s="180"/>
      <c r="J1204" s="180"/>
      <c r="K1204" s="180"/>
      <c r="L1204" s="180"/>
      <c r="M1204" s="232"/>
      <c r="N1204" s="233"/>
      <c r="O1204" s="233"/>
    </row>
    <row r="1205" spans="1:15" s="234" customFormat="1">
      <c r="A1205" s="404" t="str">
        <f t="shared" si="26"/>
        <v>250302250</v>
      </c>
      <c r="B1205" s="242">
        <v>250</v>
      </c>
      <c r="C1205" s="193">
        <v>30</v>
      </c>
      <c r="D1205" s="193">
        <v>2250</v>
      </c>
      <c r="E1205" s="180"/>
      <c r="F1205" s="180"/>
      <c r="G1205" s="180"/>
      <c r="H1205" s="180"/>
      <c r="I1205" s="180"/>
      <c r="J1205" s="180"/>
      <c r="K1205" s="180"/>
      <c r="L1205" s="180"/>
      <c r="M1205" s="232"/>
      <c r="N1205" s="233"/>
      <c r="O1205" s="233"/>
    </row>
    <row r="1206" spans="1:15" s="234" customFormat="1">
      <c r="A1206" s="404" t="str">
        <f t="shared" si="26"/>
        <v>250402250</v>
      </c>
      <c r="B1206" s="242">
        <v>250</v>
      </c>
      <c r="C1206" s="193">
        <v>40</v>
      </c>
      <c r="D1206" s="193">
        <v>2250</v>
      </c>
      <c r="E1206" s="180"/>
      <c r="F1206" s="180"/>
      <c r="G1206" s="180"/>
      <c r="H1206" s="180"/>
      <c r="I1206" s="180"/>
      <c r="J1206" s="180"/>
      <c r="K1206" s="180"/>
      <c r="L1206" s="180"/>
      <c r="M1206" s="232"/>
      <c r="N1206" s="233"/>
      <c r="O1206" s="233"/>
    </row>
    <row r="1207" spans="1:15" s="234" customFormat="1">
      <c r="A1207" s="404" t="str">
        <f t="shared" si="26"/>
        <v>250502250</v>
      </c>
      <c r="B1207" s="242">
        <v>250</v>
      </c>
      <c r="C1207" s="193">
        <v>50</v>
      </c>
      <c r="D1207" s="193">
        <v>2250</v>
      </c>
      <c r="E1207" s="180"/>
      <c r="F1207" s="180"/>
      <c r="G1207" s="180"/>
      <c r="H1207" s="180"/>
      <c r="I1207" s="180"/>
      <c r="J1207" s="180"/>
      <c r="K1207" s="180"/>
      <c r="L1207" s="180"/>
      <c r="M1207" s="232"/>
      <c r="N1207" s="233"/>
      <c r="O1207" s="233"/>
    </row>
    <row r="1208" spans="1:15" s="234" customFormat="1">
      <c r="A1208" s="404" t="str">
        <f t="shared" si="26"/>
        <v>250602250</v>
      </c>
      <c r="B1208" s="242">
        <v>250</v>
      </c>
      <c r="C1208" s="193">
        <v>60</v>
      </c>
      <c r="D1208" s="193">
        <v>2250</v>
      </c>
      <c r="E1208" s="180"/>
      <c r="F1208" s="180"/>
      <c r="G1208" s="180"/>
      <c r="H1208" s="180"/>
      <c r="I1208" s="180"/>
      <c r="J1208" s="180"/>
      <c r="K1208" s="180"/>
      <c r="L1208" s="180"/>
      <c r="M1208" s="232"/>
      <c r="N1208" s="233"/>
      <c r="O1208" s="233"/>
    </row>
    <row r="1209" spans="1:15" s="234" customFormat="1">
      <c r="A1209" s="404" t="str">
        <f t="shared" si="26"/>
        <v>250702250</v>
      </c>
      <c r="B1209" s="242">
        <v>250</v>
      </c>
      <c r="C1209" s="193">
        <v>70</v>
      </c>
      <c r="D1209" s="193">
        <v>2250</v>
      </c>
      <c r="E1209" s="180"/>
      <c r="F1209" s="180"/>
      <c r="G1209" s="180"/>
      <c r="H1209" s="180"/>
      <c r="I1209" s="180"/>
      <c r="J1209" s="180"/>
      <c r="K1209" s="180"/>
      <c r="L1209" s="180"/>
      <c r="M1209" s="232"/>
      <c r="N1209" s="233"/>
      <c r="O1209" s="233"/>
    </row>
    <row r="1210" spans="1:15" s="234" customFormat="1">
      <c r="A1210" s="404" t="str">
        <f t="shared" si="26"/>
        <v>250802250</v>
      </c>
      <c r="B1210" s="242">
        <v>250</v>
      </c>
      <c r="C1210" s="193">
        <v>80</v>
      </c>
      <c r="D1210" s="193">
        <v>2250</v>
      </c>
      <c r="E1210" s="180"/>
      <c r="F1210" s="180"/>
      <c r="G1210" s="180"/>
      <c r="H1210" s="180"/>
      <c r="I1210" s="180"/>
      <c r="J1210" s="180"/>
      <c r="K1210" s="180"/>
      <c r="L1210" s="180"/>
      <c r="M1210" s="232"/>
      <c r="N1210" s="233"/>
      <c r="O1210" s="233"/>
    </row>
    <row r="1211" spans="1:15" s="234" customFormat="1">
      <c r="A1211" s="404" t="str">
        <f t="shared" si="26"/>
        <v>250902250</v>
      </c>
      <c r="B1211" s="242">
        <v>250</v>
      </c>
      <c r="C1211" s="193">
        <v>90</v>
      </c>
      <c r="D1211" s="193">
        <v>2250</v>
      </c>
      <c r="E1211" s="180"/>
      <c r="F1211" s="180"/>
      <c r="G1211" s="180"/>
      <c r="H1211" s="180"/>
      <c r="I1211" s="180"/>
      <c r="J1211" s="180"/>
      <c r="K1211" s="180"/>
      <c r="L1211" s="180"/>
      <c r="M1211" s="232"/>
      <c r="N1211" s="233"/>
      <c r="O1211" s="233"/>
    </row>
    <row r="1212" spans="1:15" s="234" customFormat="1">
      <c r="A1212" s="404" t="str">
        <f t="shared" si="26"/>
        <v>2501002250</v>
      </c>
      <c r="B1212" s="242">
        <v>250</v>
      </c>
      <c r="C1212" s="193">
        <v>100</v>
      </c>
      <c r="D1212" s="193">
        <v>2250</v>
      </c>
      <c r="E1212" s="180"/>
      <c r="F1212" s="180"/>
      <c r="G1212" s="180"/>
      <c r="H1212" s="180"/>
      <c r="I1212" s="180"/>
      <c r="J1212" s="180"/>
      <c r="K1212" s="180"/>
      <c r="L1212" s="180"/>
      <c r="M1212" s="232"/>
      <c r="N1212" s="233"/>
      <c r="O1212" s="233"/>
    </row>
    <row r="1213" spans="1:15" s="234" customFormat="1">
      <c r="A1213" s="404" t="str">
        <f t="shared" si="26"/>
        <v>2501102250</v>
      </c>
      <c r="B1213" s="242">
        <v>250</v>
      </c>
      <c r="C1213" s="193">
        <v>110</v>
      </c>
      <c r="D1213" s="193">
        <v>2250</v>
      </c>
      <c r="E1213" s="180"/>
      <c r="F1213" s="180"/>
      <c r="G1213" s="180"/>
      <c r="H1213" s="180"/>
      <c r="I1213" s="180"/>
      <c r="J1213" s="180"/>
      <c r="K1213" s="180"/>
      <c r="L1213" s="180"/>
      <c r="M1213" s="232"/>
      <c r="N1213" s="233"/>
      <c r="O1213" s="233"/>
    </row>
    <row r="1214" spans="1:15" s="234" customFormat="1">
      <c r="A1214" s="404" t="str">
        <f t="shared" si="26"/>
        <v>2501202250</v>
      </c>
      <c r="B1214" s="242">
        <v>250</v>
      </c>
      <c r="C1214" s="193">
        <v>120</v>
      </c>
      <c r="D1214" s="193">
        <v>2250</v>
      </c>
      <c r="E1214" s="180"/>
      <c r="F1214" s="180"/>
      <c r="G1214" s="180"/>
      <c r="H1214" s="180"/>
      <c r="I1214" s="180"/>
      <c r="J1214" s="180"/>
      <c r="K1214" s="180"/>
      <c r="L1214" s="180"/>
      <c r="M1214" s="232"/>
      <c r="N1214" s="233"/>
      <c r="O1214" s="233"/>
    </row>
    <row r="1215" spans="1:15" s="234" customFormat="1">
      <c r="A1215" s="404" t="str">
        <f t="shared" si="26"/>
        <v>2501302250</v>
      </c>
      <c r="B1215" s="242">
        <v>250</v>
      </c>
      <c r="C1215" s="193">
        <v>130</v>
      </c>
      <c r="D1215" s="193">
        <v>2250</v>
      </c>
      <c r="E1215" s="180"/>
      <c r="F1215" s="180"/>
      <c r="G1215" s="180"/>
      <c r="H1215" s="180"/>
      <c r="I1215" s="180"/>
      <c r="J1215" s="180"/>
      <c r="K1215" s="180"/>
      <c r="L1215" s="180"/>
      <c r="M1215" s="232"/>
      <c r="N1215" s="233"/>
      <c r="O1215" s="233"/>
    </row>
    <row r="1216" spans="1:15" s="234" customFormat="1">
      <c r="A1216" s="404" t="str">
        <f t="shared" si="26"/>
        <v>2501402250</v>
      </c>
      <c r="B1216" s="242">
        <v>250</v>
      </c>
      <c r="C1216" s="193">
        <v>140</v>
      </c>
      <c r="D1216" s="193">
        <v>2250</v>
      </c>
      <c r="E1216" s="180"/>
      <c r="F1216" s="180"/>
      <c r="G1216" s="180"/>
      <c r="H1216" s="180"/>
      <c r="I1216" s="180"/>
      <c r="J1216" s="180"/>
      <c r="K1216" s="180"/>
      <c r="L1216" s="180"/>
      <c r="M1216" s="232"/>
      <c r="N1216" s="233"/>
      <c r="O1216" s="233"/>
    </row>
    <row r="1217" spans="1:15" s="234" customFormat="1">
      <c r="A1217" s="404" t="str">
        <f t="shared" si="26"/>
        <v>2501502250</v>
      </c>
      <c r="B1217" s="242">
        <v>250</v>
      </c>
      <c r="C1217" s="193">
        <v>150</v>
      </c>
      <c r="D1217" s="193">
        <v>2250</v>
      </c>
      <c r="E1217" s="180"/>
      <c r="F1217" s="180"/>
      <c r="G1217" s="180"/>
      <c r="H1217" s="180"/>
      <c r="I1217" s="180"/>
      <c r="J1217" s="180"/>
      <c r="K1217" s="180"/>
      <c r="L1217" s="180"/>
      <c r="M1217" s="232"/>
      <c r="N1217" s="233"/>
      <c r="O1217" s="233"/>
    </row>
    <row r="1218" spans="1:15" s="234" customFormat="1">
      <c r="A1218" s="404" t="str">
        <f t="shared" si="26"/>
        <v>2501602250</v>
      </c>
      <c r="B1218" s="242">
        <v>250</v>
      </c>
      <c r="C1218" s="193">
        <v>160</v>
      </c>
      <c r="D1218" s="193">
        <v>2250</v>
      </c>
      <c r="E1218" s="180"/>
      <c r="F1218" s="180"/>
      <c r="G1218" s="180"/>
      <c r="H1218" s="180"/>
      <c r="I1218" s="180"/>
      <c r="J1218" s="180"/>
      <c r="K1218" s="180"/>
      <c r="L1218" s="180"/>
      <c r="M1218" s="232"/>
      <c r="N1218" s="233"/>
      <c r="O1218" s="233"/>
    </row>
    <row r="1219" spans="1:15" s="234" customFormat="1">
      <c r="A1219" s="404" t="str">
        <f t="shared" si="26"/>
        <v>2501702250</v>
      </c>
      <c r="B1219" s="242">
        <v>250</v>
      </c>
      <c r="C1219" s="193">
        <v>170</v>
      </c>
      <c r="D1219" s="193">
        <v>2250</v>
      </c>
      <c r="E1219" s="180"/>
      <c r="F1219" s="180"/>
      <c r="G1219" s="180"/>
      <c r="H1219" s="180"/>
      <c r="I1219" s="180"/>
      <c r="J1219" s="180"/>
      <c r="K1219" s="180"/>
      <c r="L1219" s="180"/>
      <c r="M1219" s="232"/>
      <c r="N1219" s="233"/>
      <c r="O1219" s="233"/>
    </row>
    <row r="1220" spans="1:15" s="234" customFormat="1">
      <c r="A1220" s="404" t="str">
        <f t="shared" si="26"/>
        <v>2501802250</v>
      </c>
      <c r="B1220" s="242">
        <v>250</v>
      </c>
      <c r="C1220" s="193">
        <v>180</v>
      </c>
      <c r="D1220" s="193">
        <v>2250</v>
      </c>
      <c r="E1220" s="180"/>
      <c r="F1220" s="180"/>
      <c r="G1220" s="180"/>
      <c r="H1220" s="180"/>
      <c r="I1220" s="180"/>
      <c r="J1220" s="180"/>
      <c r="K1220" s="180"/>
      <c r="L1220" s="180"/>
      <c r="M1220" s="232"/>
      <c r="N1220" s="233"/>
      <c r="O1220" s="233"/>
    </row>
    <row r="1221" spans="1:15" s="234" customFormat="1">
      <c r="A1221" s="404" t="str">
        <f t="shared" si="26"/>
        <v>2501902250</v>
      </c>
      <c r="B1221" s="242">
        <v>250</v>
      </c>
      <c r="C1221" s="193">
        <v>190</v>
      </c>
      <c r="D1221" s="193">
        <v>2250</v>
      </c>
      <c r="E1221" s="180"/>
      <c r="F1221" s="180"/>
      <c r="G1221" s="180"/>
      <c r="H1221" s="180"/>
      <c r="I1221" s="180"/>
      <c r="J1221" s="180"/>
      <c r="K1221" s="180"/>
      <c r="L1221" s="180"/>
      <c r="M1221" s="232"/>
      <c r="N1221" s="233"/>
      <c r="O1221" s="233"/>
    </row>
    <row r="1222" spans="1:15" s="234" customFormat="1">
      <c r="A1222" s="404" t="str">
        <f t="shared" si="26"/>
        <v>2502002250</v>
      </c>
      <c r="B1222" s="242">
        <v>250</v>
      </c>
      <c r="C1222" s="193">
        <v>200</v>
      </c>
      <c r="D1222" s="193">
        <v>2250</v>
      </c>
      <c r="E1222" s="180"/>
      <c r="F1222" s="180"/>
      <c r="G1222" s="180"/>
      <c r="H1222" s="180"/>
      <c r="I1222" s="180"/>
      <c r="J1222" s="180"/>
      <c r="K1222" s="180"/>
      <c r="L1222" s="180"/>
      <c r="M1222" s="232"/>
      <c r="N1222" s="233"/>
      <c r="O1222" s="233"/>
    </row>
    <row r="1223" spans="1:15" s="234" customFormat="1">
      <c r="A1223" s="404" t="str">
        <f t="shared" si="26"/>
        <v>2502102250</v>
      </c>
      <c r="B1223" s="242">
        <v>250</v>
      </c>
      <c r="C1223" s="193">
        <v>210</v>
      </c>
      <c r="D1223" s="193">
        <v>2250</v>
      </c>
      <c r="E1223" s="180"/>
      <c r="F1223" s="180"/>
      <c r="G1223" s="180"/>
      <c r="H1223" s="180"/>
      <c r="I1223" s="180"/>
      <c r="J1223" s="180"/>
      <c r="K1223" s="180"/>
      <c r="L1223" s="180"/>
      <c r="M1223" s="232"/>
      <c r="N1223" s="233"/>
      <c r="O1223" s="233"/>
    </row>
    <row r="1224" spans="1:15" s="234" customFormat="1">
      <c r="A1224" s="404" t="str">
        <f t="shared" si="26"/>
        <v>2502202250</v>
      </c>
      <c r="B1224" s="242">
        <v>250</v>
      </c>
      <c r="C1224" s="193">
        <v>220</v>
      </c>
      <c r="D1224" s="193">
        <v>2250</v>
      </c>
      <c r="E1224" s="180"/>
      <c r="F1224" s="180"/>
      <c r="G1224" s="180"/>
      <c r="H1224" s="180"/>
      <c r="I1224" s="180"/>
      <c r="J1224" s="180"/>
      <c r="K1224" s="180"/>
      <c r="L1224" s="180"/>
      <c r="M1224" s="232"/>
      <c r="N1224" s="233"/>
      <c r="O1224" s="233"/>
    </row>
    <row r="1225" spans="1:15" s="234" customFormat="1">
      <c r="A1225" s="404" t="str">
        <f t="shared" si="26"/>
        <v>2502302250</v>
      </c>
      <c r="B1225" s="242">
        <v>250</v>
      </c>
      <c r="C1225" s="193">
        <v>230</v>
      </c>
      <c r="D1225" s="193">
        <v>2250</v>
      </c>
      <c r="E1225" s="180"/>
      <c r="F1225" s="180"/>
      <c r="G1225" s="180"/>
      <c r="H1225" s="180"/>
      <c r="I1225" s="180"/>
      <c r="J1225" s="180"/>
      <c r="K1225" s="180"/>
      <c r="L1225" s="180"/>
      <c r="M1225" s="232"/>
      <c r="N1225" s="233"/>
      <c r="O1225" s="233"/>
    </row>
    <row r="1226" spans="1:15" s="234" customFormat="1">
      <c r="A1226" s="404" t="str">
        <f t="shared" si="26"/>
        <v>2502402250</v>
      </c>
      <c r="B1226" s="242">
        <v>250</v>
      </c>
      <c r="C1226" s="193">
        <v>240</v>
      </c>
      <c r="D1226" s="193">
        <v>2250</v>
      </c>
      <c r="E1226" s="180"/>
      <c r="F1226" s="180"/>
      <c r="G1226" s="180"/>
      <c r="H1226" s="180"/>
      <c r="I1226" s="180"/>
      <c r="J1226" s="180"/>
      <c r="K1226" s="180"/>
      <c r="L1226" s="180"/>
      <c r="M1226" s="232"/>
      <c r="N1226" s="233"/>
      <c r="O1226" s="233"/>
    </row>
    <row r="1227" spans="1:15" s="234" customFormat="1">
      <c r="A1227" s="404" t="str">
        <f t="shared" si="26"/>
        <v>2502502250</v>
      </c>
      <c r="B1227" s="242">
        <v>250</v>
      </c>
      <c r="C1227" s="193">
        <v>250</v>
      </c>
      <c r="D1227" s="193">
        <v>2250</v>
      </c>
      <c r="E1227" s="180"/>
      <c r="F1227" s="180"/>
      <c r="G1227" s="180"/>
      <c r="H1227" s="180"/>
      <c r="I1227" s="180"/>
      <c r="J1227" s="180"/>
      <c r="K1227" s="180"/>
      <c r="L1227" s="180"/>
      <c r="M1227" s="232"/>
      <c r="N1227" s="233"/>
      <c r="O1227" s="233"/>
    </row>
    <row r="1228" spans="1:15" s="234" customFormat="1">
      <c r="A1228" s="404" t="str">
        <f t="shared" si="26"/>
        <v>2502602250</v>
      </c>
      <c r="B1228" s="242">
        <v>250</v>
      </c>
      <c r="C1228" s="193">
        <v>260</v>
      </c>
      <c r="D1228" s="193">
        <v>2250</v>
      </c>
      <c r="E1228" s="243"/>
      <c r="F1228" s="243"/>
      <c r="G1228" s="243"/>
      <c r="H1228" s="243"/>
      <c r="I1228" s="243"/>
      <c r="J1228" s="243"/>
      <c r="K1228" s="243"/>
      <c r="L1228" s="243"/>
      <c r="M1228" s="232"/>
      <c r="N1228" s="233"/>
      <c r="O1228" s="233"/>
    </row>
    <row r="1229" spans="1:15" s="234" customFormat="1">
      <c r="A1229" s="404" t="str">
        <f t="shared" si="26"/>
        <v>2502702250</v>
      </c>
      <c r="B1229" s="242">
        <v>250</v>
      </c>
      <c r="C1229" s="193">
        <v>270</v>
      </c>
      <c r="D1229" s="193">
        <v>2250</v>
      </c>
      <c r="E1229" s="243"/>
      <c r="F1229" s="243"/>
      <c r="G1229" s="243"/>
      <c r="H1229" s="243"/>
      <c r="I1229" s="243"/>
      <c r="J1229" s="243"/>
      <c r="K1229" s="243"/>
      <c r="L1229" s="243"/>
      <c r="M1229" s="232"/>
      <c r="N1229" s="233"/>
      <c r="O1229" s="233"/>
    </row>
    <row r="1230" spans="1:15" s="234" customFormat="1">
      <c r="A1230" s="404" t="str">
        <f t="shared" si="26"/>
        <v>2502802250</v>
      </c>
      <c r="B1230" s="242">
        <v>250</v>
      </c>
      <c r="C1230" s="193">
        <v>280</v>
      </c>
      <c r="D1230" s="193">
        <v>2250</v>
      </c>
      <c r="E1230" s="243"/>
      <c r="F1230" s="243"/>
      <c r="G1230" s="243"/>
      <c r="H1230" s="243"/>
      <c r="I1230" s="243"/>
      <c r="J1230" s="243"/>
      <c r="K1230" s="243"/>
      <c r="L1230" s="243"/>
      <c r="M1230" s="232"/>
      <c r="N1230" s="233"/>
      <c r="O1230" s="233"/>
    </row>
    <row r="1231" spans="1:15" s="234" customFormat="1">
      <c r="A1231" s="404" t="str">
        <f t="shared" si="26"/>
        <v>2502902250</v>
      </c>
      <c r="B1231" s="242">
        <v>250</v>
      </c>
      <c r="C1231" s="193">
        <v>290</v>
      </c>
      <c r="D1231" s="193">
        <v>2250</v>
      </c>
      <c r="E1231" s="243"/>
      <c r="F1231" s="243"/>
      <c r="G1231" s="243"/>
      <c r="H1231" s="243"/>
      <c r="I1231" s="243"/>
      <c r="J1231" s="243"/>
      <c r="K1231" s="243"/>
      <c r="L1231" s="243"/>
      <c r="M1231" s="232"/>
      <c r="N1231" s="233"/>
      <c r="O1231" s="233"/>
    </row>
    <row r="1232" spans="1:15" s="234" customFormat="1">
      <c r="A1232" s="404" t="str">
        <f t="shared" si="26"/>
        <v>2503002250</v>
      </c>
      <c r="B1232" s="242">
        <v>250</v>
      </c>
      <c r="C1232" s="193">
        <v>300</v>
      </c>
      <c r="D1232" s="193">
        <v>2250</v>
      </c>
      <c r="E1232" s="243"/>
      <c r="F1232" s="243"/>
      <c r="G1232" s="243"/>
      <c r="H1232" s="243"/>
      <c r="I1232" s="243"/>
      <c r="J1232" s="243"/>
      <c r="K1232" s="243"/>
      <c r="L1232" s="243"/>
      <c r="M1232" s="232"/>
      <c r="N1232" s="233"/>
      <c r="O1232" s="233"/>
    </row>
    <row r="1233" spans="1:15" s="234" customFormat="1">
      <c r="A1233" s="404" t="str">
        <f t="shared" si="26"/>
        <v>2503102250</v>
      </c>
      <c r="B1233" s="242">
        <v>250</v>
      </c>
      <c r="C1233" s="193">
        <v>310</v>
      </c>
      <c r="D1233" s="193">
        <v>2250</v>
      </c>
      <c r="E1233" s="243"/>
      <c r="F1233" s="243"/>
      <c r="G1233" s="243"/>
      <c r="H1233" s="243"/>
      <c r="I1233" s="243"/>
      <c r="J1233" s="243"/>
      <c r="K1233" s="243"/>
      <c r="L1233" s="243"/>
      <c r="M1233" s="232"/>
      <c r="N1233" s="233"/>
      <c r="O1233" s="233"/>
    </row>
    <row r="1234" spans="1:15" s="234" customFormat="1">
      <c r="A1234" s="404" t="str">
        <f t="shared" si="26"/>
        <v>2503202250</v>
      </c>
      <c r="B1234" s="242">
        <v>250</v>
      </c>
      <c r="C1234" s="193">
        <v>320</v>
      </c>
      <c r="D1234" s="193">
        <v>2250</v>
      </c>
      <c r="E1234" s="243"/>
      <c r="F1234" s="243"/>
      <c r="G1234" s="243"/>
      <c r="H1234" s="243"/>
      <c r="I1234" s="243"/>
      <c r="J1234" s="243"/>
      <c r="K1234" s="243"/>
      <c r="L1234" s="243"/>
      <c r="M1234" s="232"/>
      <c r="N1234" s="233"/>
      <c r="O1234" s="233"/>
    </row>
    <row r="1235" spans="1:15" s="234" customFormat="1">
      <c r="A1235" s="404" t="str">
        <f t="shared" si="26"/>
        <v>2503302250</v>
      </c>
      <c r="B1235" s="242">
        <v>250</v>
      </c>
      <c r="C1235" s="193">
        <v>330</v>
      </c>
      <c r="D1235" s="193">
        <v>2250</v>
      </c>
      <c r="E1235" s="243"/>
      <c r="F1235" s="243"/>
      <c r="G1235" s="243"/>
      <c r="H1235" s="243"/>
      <c r="I1235" s="243"/>
      <c r="J1235" s="243"/>
      <c r="K1235" s="243"/>
      <c r="L1235" s="243"/>
      <c r="M1235" s="232"/>
      <c r="N1235" s="233"/>
      <c r="O1235" s="233"/>
    </row>
    <row r="1236" spans="1:15" s="234" customFormat="1">
      <c r="A1236" s="404" t="str">
        <f t="shared" si="26"/>
        <v>2503402250</v>
      </c>
      <c r="B1236" s="242">
        <v>250</v>
      </c>
      <c r="C1236" s="193">
        <v>340</v>
      </c>
      <c r="D1236" s="193">
        <v>2250</v>
      </c>
      <c r="E1236" s="243"/>
      <c r="F1236" s="243"/>
      <c r="G1236" s="243"/>
      <c r="H1236" s="243"/>
      <c r="I1236" s="243"/>
      <c r="J1236" s="243"/>
      <c r="K1236" s="243"/>
      <c r="L1236" s="243"/>
      <c r="M1236" s="232"/>
      <c r="N1236" s="233"/>
      <c r="O1236" s="233"/>
    </row>
    <row r="1237" spans="1:15" s="234" customFormat="1">
      <c r="A1237" s="404" t="str">
        <f t="shared" si="26"/>
        <v>2503502250</v>
      </c>
      <c r="B1237" s="242">
        <v>250</v>
      </c>
      <c r="C1237" s="193">
        <v>350</v>
      </c>
      <c r="D1237" s="193">
        <v>2250</v>
      </c>
      <c r="E1237" s="243"/>
      <c r="F1237" s="243"/>
      <c r="G1237" s="243"/>
      <c r="H1237" s="243"/>
      <c r="I1237" s="243"/>
      <c r="J1237" s="243"/>
      <c r="K1237" s="243"/>
      <c r="L1237" s="243"/>
      <c r="M1237" s="232"/>
      <c r="N1237" s="233"/>
      <c r="O1237" s="233"/>
    </row>
    <row r="1238" spans="1:15" s="234" customFormat="1">
      <c r="A1238" s="404" t="str">
        <f t="shared" si="26"/>
        <v>250202500</v>
      </c>
      <c r="B1238" s="242">
        <v>250</v>
      </c>
      <c r="C1238" s="193">
        <v>20</v>
      </c>
      <c r="D1238" s="193">
        <v>2500</v>
      </c>
      <c r="E1238" s="180"/>
      <c r="F1238" s="180"/>
      <c r="G1238" s="180"/>
      <c r="H1238" s="180"/>
      <c r="I1238" s="180"/>
      <c r="J1238" s="180"/>
      <c r="K1238" s="180"/>
      <c r="L1238" s="180"/>
      <c r="M1238" s="232"/>
      <c r="N1238" s="233"/>
      <c r="O1238" s="233"/>
    </row>
    <row r="1239" spans="1:15" s="234" customFormat="1">
      <c r="A1239" s="404" t="str">
        <f t="shared" si="26"/>
        <v>250302500</v>
      </c>
      <c r="B1239" s="242">
        <v>250</v>
      </c>
      <c r="C1239" s="193">
        <v>30</v>
      </c>
      <c r="D1239" s="193">
        <v>2500</v>
      </c>
      <c r="E1239" s="180"/>
      <c r="F1239" s="180"/>
      <c r="G1239" s="180"/>
      <c r="H1239" s="180"/>
      <c r="I1239" s="180"/>
      <c r="J1239" s="180"/>
      <c r="K1239" s="180"/>
      <c r="L1239" s="180"/>
      <c r="M1239" s="232"/>
      <c r="N1239" s="233"/>
      <c r="O1239" s="233"/>
    </row>
    <row r="1240" spans="1:15" s="234" customFormat="1">
      <c r="A1240" s="404" t="str">
        <f t="shared" si="26"/>
        <v>250402500</v>
      </c>
      <c r="B1240" s="242">
        <v>250</v>
      </c>
      <c r="C1240" s="193">
        <v>40</v>
      </c>
      <c r="D1240" s="193">
        <v>2500</v>
      </c>
      <c r="E1240" s="180"/>
      <c r="F1240" s="180"/>
      <c r="G1240" s="180"/>
      <c r="H1240" s="180"/>
      <c r="I1240" s="180"/>
      <c r="J1240" s="180"/>
      <c r="K1240" s="180"/>
      <c r="L1240" s="180"/>
      <c r="M1240" s="232"/>
      <c r="N1240" s="233"/>
      <c r="O1240" s="233"/>
    </row>
    <row r="1241" spans="1:15" s="234" customFormat="1">
      <c r="A1241" s="404" t="str">
        <f t="shared" si="26"/>
        <v>250502500</v>
      </c>
      <c r="B1241" s="242">
        <v>250</v>
      </c>
      <c r="C1241" s="193">
        <v>50</v>
      </c>
      <c r="D1241" s="193">
        <v>2500</v>
      </c>
      <c r="E1241" s="180"/>
      <c r="F1241" s="180"/>
      <c r="G1241" s="180"/>
      <c r="H1241" s="180"/>
      <c r="I1241" s="180"/>
      <c r="J1241" s="180"/>
      <c r="K1241" s="180"/>
      <c r="L1241" s="180"/>
      <c r="M1241" s="232"/>
      <c r="N1241" s="233"/>
      <c r="O1241" s="233"/>
    </row>
    <row r="1242" spans="1:15" s="234" customFormat="1">
      <c r="A1242" s="404" t="str">
        <f t="shared" si="26"/>
        <v>250602500</v>
      </c>
      <c r="B1242" s="242">
        <v>250</v>
      </c>
      <c r="C1242" s="193">
        <v>60</v>
      </c>
      <c r="D1242" s="193">
        <v>2500</v>
      </c>
      <c r="E1242" s="180"/>
      <c r="F1242" s="180"/>
      <c r="G1242" s="180"/>
      <c r="H1242" s="180"/>
      <c r="I1242" s="180"/>
      <c r="J1242" s="180"/>
      <c r="K1242" s="180"/>
      <c r="L1242" s="180"/>
      <c r="M1242" s="232"/>
      <c r="N1242" s="233"/>
      <c r="O1242" s="233"/>
    </row>
    <row r="1243" spans="1:15" s="234" customFormat="1">
      <c r="A1243" s="404" t="str">
        <f t="shared" si="26"/>
        <v>250702500</v>
      </c>
      <c r="B1243" s="242">
        <v>250</v>
      </c>
      <c r="C1243" s="193">
        <v>70</v>
      </c>
      <c r="D1243" s="193">
        <v>2500</v>
      </c>
      <c r="E1243" s="180"/>
      <c r="F1243" s="180"/>
      <c r="G1243" s="180"/>
      <c r="H1243" s="180"/>
      <c r="I1243" s="180"/>
      <c r="J1243" s="180"/>
      <c r="K1243" s="180"/>
      <c r="L1243" s="180"/>
      <c r="M1243" s="232"/>
      <c r="N1243" s="233"/>
      <c r="O1243" s="233"/>
    </row>
    <row r="1244" spans="1:15" s="234" customFormat="1">
      <c r="A1244" s="404" t="str">
        <f t="shared" si="26"/>
        <v>250802500</v>
      </c>
      <c r="B1244" s="242">
        <v>250</v>
      </c>
      <c r="C1244" s="193">
        <v>80</v>
      </c>
      <c r="D1244" s="193">
        <v>2500</v>
      </c>
      <c r="E1244" s="180"/>
      <c r="F1244" s="180"/>
      <c r="G1244" s="180"/>
      <c r="H1244" s="180"/>
      <c r="I1244" s="180"/>
      <c r="J1244" s="180"/>
      <c r="K1244" s="180"/>
      <c r="L1244" s="180"/>
      <c r="M1244" s="232"/>
      <c r="N1244" s="233"/>
      <c r="O1244" s="233"/>
    </row>
    <row r="1245" spans="1:15" s="234" customFormat="1">
      <c r="A1245" s="404" t="str">
        <f t="shared" si="26"/>
        <v>250902500</v>
      </c>
      <c r="B1245" s="242">
        <v>250</v>
      </c>
      <c r="C1245" s="193">
        <v>90</v>
      </c>
      <c r="D1245" s="193">
        <v>2500</v>
      </c>
      <c r="E1245" s="180"/>
      <c r="F1245" s="180"/>
      <c r="G1245" s="180"/>
      <c r="H1245" s="180"/>
      <c r="I1245" s="180"/>
      <c r="J1245" s="180"/>
      <c r="K1245" s="180"/>
      <c r="L1245" s="180"/>
      <c r="M1245" s="232"/>
      <c r="N1245" s="233"/>
      <c r="O1245" s="233"/>
    </row>
    <row r="1246" spans="1:15" s="234" customFormat="1">
      <c r="A1246" s="404" t="str">
        <f t="shared" si="26"/>
        <v>2501002500</v>
      </c>
      <c r="B1246" s="242">
        <v>250</v>
      </c>
      <c r="C1246" s="193">
        <v>100</v>
      </c>
      <c r="D1246" s="193">
        <v>2500</v>
      </c>
      <c r="E1246" s="180"/>
      <c r="F1246" s="180"/>
      <c r="G1246" s="180"/>
      <c r="H1246" s="180"/>
      <c r="I1246" s="180"/>
      <c r="J1246" s="180"/>
      <c r="K1246" s="180"/>
      <c r="L1246" s="180"/>
      <c r="M1246" s="232"/>
      <c r="N1246" s="233"/>
      <c r="O1246" s="233"/>
    </row>
    <row r="1247" spans="1:15" s="234" customFormat="1">
      <c r="A1247" s="404" t="str">
        <f t="shared" si="26"/>
        <v>2501102500</v>
      </c>
      <c r="B1247" s="242">
        <v>250</v>
      </c>
      <c r="C1247" s="193">
        <v>110</v>
      </c>
      <c r="D1247" s="193">
        <v>2500</v>
      </c>
      <c r="E1247" s="180"/>
      <c r="F1247" s="180"/>
      <c r="G1247" s="180"/>
      <c r="H1247" s="180"/>
      <c r="I1247" s="180"/>
      <c r="J1247" s="180"/>
      <c r="K1247" s="180"/>
      <c r="L1247" s="180"/>
      <c r="M1247" s="232"/>
      <c r="N1247" s="233"/>
      <c r="O1247" s="233"/>
    </row>
    <row r="1248" spans="1:15" s="234" customFormat="1">
      <c r="A1248" s="404" t="str">
        <f t="shared" si="26"/>
        <v>2501202500</v>
      </c>
      <c r="B1248" s="242">
        <v>250</v>
      </c>
      <c r="C1248" s="193">
        <v>120</v>
      </c>
      <c r="D1248" s="193">
        <v>2500</v>
      </c>
      <c r="E1248" s="180"/>
      <c r="F1248" s="180"/>
      <c r="G1248" s="180"/>
      <c r="H1248" s="180"/>
      <c r="I1248" s="180"/>
      <c r="J1248" s="180"/>
      <c r="K1248" s="180"/>
      <c r="L1248" s="180"/>
      <c r="M1248" s="232"/>
      <c r="N1248" s="233"/>
      <c r="O1248" s="233"/>
    </row>
    <row r="1249" spans="1:15" s="234" customFormat="1">
      <c r="A1249" s="404" t="str">
        <f t="shared" si="26"/>
        <v>2501302500</v>
      </c>
      <c r="B1249" s="242">
        <v>250</v>
      </c>
      <c r="C1249" s="193">
        <v>130</v>
      </c>
      <c r="D1249" s="193">
        <v>2500</v>
      </c>
      <c r="E1249" s="180"/>
      <c r="F1249" s="180"/>
      <c r="G1249" s="180"/>
      <c r="H1249" s="180"/>
      <c r="I1249" s="180"/>
      <c r="J1249" s="180"/>
      <c r="K1249" s="180"/>
      <c r="L1249" s="180"/>
      <c r="M1249" s="232"/>
      <c r="N1249" s="233"/>
      <c r="O1249" s="233"/>
    </row>
    <row r="1250" spans="1:15" s="234" customFormat="1">
      <c r="A1250" s="404" t="str">
        <f t="shared" si="26"/>
        <v>2501402500</v>
      </c>
      <c r="B1250" s="242">
        <v>250</v>
      </c>
      <c r="C1250" s="193">
        <v>140</v>
      </c>
      <c r="D1250" s="193">
        <v>2500</v>
      </c>
      <c r="E1250" s="180"/>
      <c r="F1250" s="180"/>
      <c r="G1250" s="180"/>
      <c r="H1250" s="180"/>
      <c r="I1250" s="180"/>
      <c r="J1250" s="180"/>
      <c r="K1250" s="180"/>
      <c r="L1250" s="180"/>
      <c r="M1250" s="232"/>
      <c r="N1250" s="233"/>
      <c r="O1250" s="233"/>
    </row>
    <row r="1251" spans="1:15" s="234" customFormat="1">
      <c r="A1251" s="404" t="str">
        <f t="shared" si="26"/>
        <v>2501502500</v>
      </c>
      <c r="B1251" s="242">
        <v>250</v>
      </c>
      <c r="C1251" s="193">
        <v>150</v>
      </c>
      <c r="D1251" s="193">
        <v>2500</v>
      </c>
      <c r="E1251" s="180"/>
      <c r="F1251" s="180"/>
      <c r="G1251" s="180"/>
      <c r="H1251" s="180"/>
      <c r="I1251" s="180"/>
      <c r="J1251" s="180"/>
      <c r="K1251" s="180"/>
      <c r="L1251" s="180"/>
      <c r="M1251" s="232"/>
      <c r="N1251" s="233"/>
      <c r="O1251" s="233"/>
    </row>
    <row r="1252" spans="1:15" s="234" customFormat="1">
      <c r="A1252" s="404" t="str">
        <f t="shared" si="26"/>
        <v>2501602500</v>
      </c>
      <c r="B1252" s="242">
        <v>250</v>
      </c>
      <c r="C1252" s="193">
        <v>160</v>
      </c>
      <c r="D1252" s="193">
        <v>2500</v>
      </c>
      <c r="E1252" s="180"/>
      <c r="F1252" s="180"/>
      <c r="G1252" s="180"/>
      <c r="H1252" s="180"/>
      <c r="I1252" s="180"/>
      <c r="J1252" s="180"/>
      <c r="K1252" s="180"/>
      <c r="L1252" s="180"/>
      <c r="M1252" s="232"/>
      <c r="N1252" s="233"/>
      <c r="O1252" s="233"/>
    </row>
    <row r="1253" spans="1:15" s="234" customFormat="1">
      <c r="A1253" s="404" t="str">
        <f t="shared" si="26"/>
        <v>2501702500</v>
      </c>
      <c r="B1253" s="242">
        <v>250</v>
      </c>
      <c r="C1253" s="193">
        <v>170</v>
      </c>
      <c r="D1253" s="193">
        <v>2500</v>
      </c>
      <c r="E1253" s="180"/>
      <c r="F1253" s="180"/>
      <c r="G1253" s="180"/>
      <c r="H1253" s="180"/>
      <c r="I1253" s="180"/>
      <c r="J1253" s="180"/>
      <c r="K1253" s="180"/>
      <c r="L1253" s="180"/>
      <c r="M1253" s="232"/>
      <c r="N1253" s="233"/>
      <c r="O1253" s="233"/>
    </row>
    <row r="1254" spans="1:15" s="234" customFormat="1">
      <c r="A1254" s="404" t="str">
        <f t="shared" si="26"/>
        <v>2501802500</v>
      </c>
      <c r="B1254" s="242">
        <v>250</v>
      </c>
      <c r="C1254" s="193">
        <v>180</v>
      </c>
      <c r="D1254" s="193">
        <v>2500</v>
      </c>
      <c r="E1254" s="180"/>
      <c r="F1254" s="180"/>
      <c r="G1254" s="180"/>
      <c r="H1254" s="180"/>
      <c r="I1254" s="180"/>
      <c r="J1254" s="180"/>
      <c r="K1254" s="180"/>
      <c r="L1254" s="180"/>
      <c r="M1254" s="232"/>
      <c r="N1254" s="233"/>
      <c r="O1254" s="233"/>
    </row>
    <row r="1255" spans="1:15" s="234" customFormat="1">
      <c r="A1255" s="404" t="str">
        <f t="shared" si="26"/>
        <v>2501902500</v>
      </c>
      <c r="B1255" s="242">
        <v>250</v>
      </c>
      <c r="C1255" s="193">
        <v>190</v>
      </c>
      <c r="D1255" s="193">
        <v>2500</v>
      </c>
      <c r="E1255" s="180"/>
      <c r="F1255" s="180"/>
      <c r="G1255" s="180"/>
      <c r="H1255" s="180"/>
      <c r="I1255" s="180"/>
      <c r="J1255" s="180"/>
      <c r="K1255" s="180"/>
      <c r="L1255" s="180"/>
      <c r="M1255" s="232"/>
      <c r="N1255" s="233"/>
      <c r="O1255" s="233"/>
    </row>
    <row r="1256" spans="1:15" s="234" customFormat="1">
      <c r="A1256" s="404" t="str">
        <f t="shared" si="26"/>
        <v>2502002500</v>
      </c>
      <c r="B1256" s="242">
        <v>250</v>
      </c>
      <c r="C1256" s="193">
        <v>200</v>
      </c>
      <c r="D1256" s="193">
        <v>2500</v>
      </c>
      <c r="E1256" s="180"/>
      <c r="F1256" s="180"/>
      <c r="G1256" s="180"/>
      <c r="H1256" s="180"/>
      <c r="I1256" s="180"/>
      <c r="J1256" s="180"/>
      <c r="K1256" s="180"/>
      <c r="L1256" s="180"/>
      <c r="M1256" s="232"/>
      <c r="N1256" s="233"/>
      <c r="O1256" s="233"/>
    </row>
    <row r="1257" spans="1:15" s="234" customFormat="1">
      <c r="A1257" s="404" t="str">
        <f t="shared" si="26"/>
        <v>2502102500</v>
      </c>
      <c r="B1257" s="242">
        <v>250</v>
      </c>
      <c r="C1257" s="193">
        <v>210</v>
      </c>
      <c r="D1257" s="193">
        <v>2500</v>
      </c>
      <c r="E1257" s="180"/>
      <c r="F1257" s="180"/>
      <c r="G1257" s="180"/>
      <c r="H1257" s="180"/>
      <c r="I1257" s="180"/>
      <c r="J1257" s="180"/>
      <c r="K1257" s="180"/>
      <c r="L1257" s="180"/>
      <c r="M1257" s="232"/>
      <c r="N1257" s="233"/>
      <c r="O1257" s="233"/>
    </row>
    <row r="1258" spans="1:15" s="234" customFormat="1">
      <c r="A1258" s="404" t="str">
        <f t="shared" si="26"/>
        <v>2502202500</v>
      </c>
      <c r="B1258" s="242">
        <v>250</v>
      </c>
      <c r="C1258" s="193">
        <v>220</v>
      </c>
      <c r="D1258" s="193">
        <v>2500</v>
      </c>
      <c r="E1258" s="180"/>
      <c r="F1258" s="180"/>
      <c r="G1258" s="180"/>
      <c r="H1258" s="180"/>
      <c r="I1258" s="180"/>
      <c r="J1258" s="180"/>
      <c r="K1258" s="180"/>
      <c r="L1258" s="180"/>
      <c r="M1258" s="232"/>
      <c r="N1258" s="233"/>
      <c r="O1258" s="233"/>
    </row>
    <row r="1259" spans="1:15" s="234" customFormat="1">
      <c r="A1259" s="404" t="str">
        <f t="shared" si="26"/>
        <v>2502302500</v>
      </c>
      <c r="B1259" s="242">
        <v>250</v>
      </c>
      <c r="C1259" s="193">
        <v>230</v>
      </c>
      <c r="D1259" s="193">
        <v>2500</v>
      </c>
      <c r="E1259" s="180"/>
      <c r="F1259" s="180"/>
      <c r="G1259" s="180"/>
      <c r="H1259" s="180"/>
      <c r="I1259" s="180"/>
      <c r="J1259" s="180"/>
      <c r="K1259" s="180"/>
      <c r="L1259" s="180"/>
      <c r="M1259" s="232"/>
      <c r="N1259" s="233"/>
      <c r="O1259" s="233"/>
    </row>
    <row r="1260" spans="1:15" s="234" customFormat="1">
      <c r="A1260" s="404" t="str">
        <f t="shared" si="26"/>
        <v>2502402500</v>
      </c>
      <c r="B1260" s="242">
        <v>250</v>
      </c>
      <c r="C1260" s="193">
        <v>240</v>
      </c>
      <c r="D1260" s="193">
        <v>2500</v>
      </c>
      <c r="E1260" s="180"/>
      <c r="F1260" s="180"/>
      <c r="G1260" s="180"/>
      <c r="H1260" s="180"/>
      <c r="I1260" s="180"/>
      <c r="J1260" s="180"/>
      <c r="K1260" s="180"/>
      <c r="L1260" s="180"/>
      <c r="M1260" s="232"/>
      <c r="N1260" s="233"/>
      <c r="O1260" s="233"/>
    </row>
    <row r="1261" spans="1:15" s="234" customFormat="1">
      <c r="A1261" s="404" t="str">
        <f t="shared" si="26"/>
        <v>2502502500</v>
      </c>
      <c r="B1261" s="242">
        <v>250</v>
      </c>
      <c r="C1261" s="193">
        <v>250</v>
      </c>
      <c r="D1261" s="193">
        <v>2500</v>
      </c>
      <c r="E1261" s="180"/>
      <c r="F1261" s="180"/>
      <c r="G1261" s="180"/>
      <c r="H1261" s="180"/>
      <c r="I1261" s="180"/>
      <c r="J1261" s="180"/>
      <c r="K1261" s="180"/>
      <c r="L1261" s="180"/>
      <c r="M1261" s="232"/>
      <c r="N1261" s="233"/>
      <c r="O1261" s="233"/>
    </row>
    <row r="1262" spans="1:15" s="234" customFormat="1">
      <c r="A1262" s="404" t="str">
        <f t="shared" si="26"/>
        <v>2502602500</v>
      </c>
      <c r="B1262" s="242">
        <v>250</v>
      </c>
      <c r="C1262" s="193">
        <v>260</v>
      </c>
      <c r="D1262" s="193">
        <v>2500</v>
      </c>
      <c r="E1262" s="243"/>
      <c r="F1262" s="243"/>
      <c r="G1262" s="243"/>
      <c r="H1262" s="243"/>
      <c r="I1262" s="243"/>
      <c r="J1262" s="243"/>
      <c r="K1262" s="243"/>
      <c r="L1262" s="243"/>
      <c r="M1262" s="232"/>
      <c r="N1262" s="233"/>
      <c r="O1262" s="233"/>
    </row>
    <row r="1263" spans="1:15" s="234" customFormat="1">
      <c r="A1263" s="404" t="str">
        <f t="shared" si="26"/>
        <v>2502702500</v>
      </c>
      <c r="B1263" s="242">
        <v>250</v>
      </c>
      <c r="C1263" s="193">
        <v>270</v>
      </c>
      <c r="D1263" s="193">
        <v>2500</v>
      </c>
      <c r="E1263" s="243"/>
      <c r="F1263" s="243"/>
      <c r="G1263" s="243"/>
      <c r="H1263" s="243"/>
      <c r="I1263" s="243"/>
      <c r="J1263" s="243"/>
      <c r="K1263" s="243"/>
      <c r="L1263" s="243"/>
      <c r="M1263" s="232"/>
      <c r="N1263" s="233"/>
      <c r="O1263" s="233"/>
    </row>
    <row r="1264" spans="1:15" s="234" customFormat="1">
      <c r="A1264" s="404" t="str">
        <f t="shared" si="26"/>
        <v>2502802500</v>
      </c>
      <c r="B1264" s="242">
        <v>250</v>
      </c>
      <c r="C1264" s="193">
        <v>280</v>
      </c>
      <c r="D1264" s="193">
        <v>2500</v>
      </c>
      <c r="E1264" s="243"/>
      <c r="F1264" s="243"/>
      <c r="G1264" s="243"/>
      <c r="H1264" s="243"/>
      <c r="I1264" s="243"/>
      <c r="J1264" s="243"/>
      <c r="K1264" s="243"/>
      <c r="L1264" s="243"/>
      <c r="M1264" s="232"/>
      <c r="N1264" s="233"/>
      <c r="O1264" s="233"/>
    </row>
    <row r="1265" spans="1:15" s="234" customFormat="1">
      <c r="A1265" s="404" t="str">
        <f t="shared" ref="A1265:A1328" si="27">B1265&amp;C1265&amp;D1265</f>
        <v>2502902500</v>
      </c>
      <c r="B1265" s="242">
        <v>250</v>
      </c>
      <c r="C1265" s="193">
        <v>290</v>
      </c>
      <c r="D1265" s="193">
        <v>2500</v>
      </c>
      <c r="E1265" s="243"/>
      <c r="F1265" s="243"/>
      <c r="G1265" s="243"/>
      <c r="H1265" s="243"/>
      <c r="I1265" s="243"/>
      <c r="J1265" s="243"/>
      <c r="K1265" s="243"/>
      <c r="L1265" s="243"/>
      <c r="M1265" s="232"/>
      <c r="N1265" s="233"/>
      <c r="O1265" s="233"/>
    </row>
    <row r="1266" spans="1:15" s="234" customFormat="1">
      <c r="A1266" s="404" t="str">
        <f t="shared" si="27"/>
        <v>2503002500</v>
      </c>
      <c r="B1266" s="242">
        <v>250</v>
      </c>
      <c r="C1266" s="193">
        <v>300</v>
      </c>
      <c r="D1266" s="193">
        <v>2500</v>
      </c>
      <c r="E1266" s="243"/>
      <c r="F1266" s="243"/>
      <c r="G1266" s="243"/>
      <c r="H1266" s="243"/>
      <c r="I1266" s="243"/>
      <c r="J1266" s="243"/>
      <c r="K1266" s="243"/>
      <c r="L1266" s="243"/>
      <c r="M1266" s="232"/>
      <c r="N1266" s="233"/>
      <c r="O1266" s="233"/>
    </row>
    <row r="1267" spans="1:15" s="234" customFormat="1">
      <c r="A1267" s="404" t="str">
        <f t="shared" si="27"/>
        <v>2503102500</v>
      </c>
      <c r="B1267" s="242">
        <v>250</v>
      </c>
      <c r="C1267" s="193">
        <v>310</v>
      </c>
      <c r="D1267" s="193">
        <v>2500</v>
      </c>
      <c r="E1267" s="243"/>
      <c r="F1267" s="243"/>
      <c r="G1267" s="243"/>
      <c r="H1267" s="243"/>
      <c r="I1267" s="243"/>
      <c r="J1267" s="243"/>
      <c r="K1267" s="243"/>
      <c r="L1267" s="243"/>
      <c r="M1267" s="232"/>
      <c r="N1267" s="233"/>
      <c r="O1267" s="233"/>
    </row>
    <row r="1268" spans="1:15" s="234" customFormat="1">
      <c r="A1268" s="404" t="str">
        <f t="shared" si="27"/>
        <v>2503202500</v>
      </c>
      <c r="B1268" s="242">
        <v>250</v>
      </c>
      <c r="C1268" s="193">
        <v>320</v>
      </c>
      <c r="D1268" s="193">
        <v>2500</v>
      </c>
      <c r="E1268" s="243"/>
      <c r="F1268" s="243"/>
      <c r="G1268" s="243"/>
      <c r="H1268" s="243"/>
      <c r="I1268" s="243"/>
      <c r="J1268" s="243"/>
      <c r="K1268" s="243"/>
      <c r="L1268" s="243"/>
      <c r="M1268" s="232"/>
      <c r="N1268" s="233"/>
      <c r="O1268" s="233"/>
    </row>
    <row r="1269" spans="1:15" s="234" customFormat="1">
      <c r="A1269" s="404" t="str">
        <f t="shared" si="27"/>
        <v>2503302500</v>
      </c>
      <c r="B1269" s="242">
        <v>250</v>
      </c>
      <c r="C1269" s="193">
        <v>330</v>
      </c>
      <c r="D1269" s="193">
        <v>2500</v>
      </c>
      <c r="E1269" s="243"/>
      <c r="F1269" s="243"/>
      <c r="G1269" s="243"/>
      <c r="H1269" s="243"/>
      <c r="I1269" s="243"/>
      <c r="J1269" s="243"/>
      <c r="K1269" s="243"/>
      <c r="L1269" s="243"/>
      <c r="M1269" s="232"/>
      <c r="N1269" s="233"/>
      <c r="O1269" s="233"/>
    </row>
    <row r="1270" spans="1:15" s="234" customFormat="1">
      <c r="A1270" s="404" t="str">
        <f t="shared" si="27"/>
        <v>2503402500</v>
      </c>
      <c r="B1270" s="242">
        <v>250</v>
      </c>
      <c r="C1270" s="193">
        <v>340</v>
      </c>
      <c r="D1270" s="193">
        <v>2500</v>
      </c>
      <c r="E1270" s="243"/>
      <c r="F1270" s="243"/>
      <c r="G1270" s="243"/>
      <c r="H1270" s="243"/>
      <c r="I1270" s="243"/>
      <c r="J1270" s="243"/>
      <c r="K1270" s="243"/>
      <c r="L1270" s="243"/>
      <c r="M1270" s="232"/>
      <c r="N1270" s="233"/>
      <c r="O1270" s="233"/>
    </row>
    <row r="1271" spans="1:15" s="234" customFormat="1">
      <c r="A1271" s="404" t="str">
        <f t="shared" si="27"/>
        <v>2503502500</v>
      </c>
      <c r="B1271" s="242">
        <v>250</v>
      </c>
      <c r="C1271" s="193">
        <v>350</v>
      </c>
      <c r="D1271" s="193">
        <v>2500</v>
      </c>
      <c r="E1271" s="243"/>
      <c r="F1271" s="243"/>
      <c r="G1271" s="243"/>
      <c r="H1271" s="243"/>
      <c r="I1271" s="243"/>
      <c r="J1271" s="243"/>
      <c r="K1271" s="243"/>
      <c r="L1271" s="243"/>
      <c r="M1271" s="232"/>
      <c r="N1271" s="233"/>
      <c r="O1271" s="233"/>
    </row>
    <row r="1272" spans="1:15" s="234" customFormat="1">
      <c r="A1272" s="404" t="str">
        <f t="shared" si="27"/>
        <v>30020500</v>
      </c>
      <c r="B1272" s="230">
        <v>300</v>
      </c>
      <c r="C1272" s="193">
        <v>20</v>
      </c>
      <c r="D1272" s="193">
        <v>500</v>
      </c>
      <c r="E1272" s="194">
        <v>15</v>
      </c>
      <c r="F1272" s="194">
        <v>32</v>
      </c>
      <c r="G1272" s="194">
        <v>41</v>
      </c>
      <c r="H1272" s="194">
        <v>50</v>
      </c>
      <c r="I1272" s="194">
        <v>50</v>
      </c>
      <c r="J1272" s="194">
        <v>50</v>
      </c>
      <c r="K1272" s="194">
        <v>50</v>
      </c>
      <c r="L1272" s="194">
        <v>50</v>
      </c>
      <c r="M1272" s="232"/>
      <c r="N1272" s="233"/>
      <c r="O1272" s="233"/>
    </row>
    <row r="1273" spans="1:15" s="234" customFormat="1">
      <c r="A1273" s="404" t="str">
        <f t="shared" si="27"/>
        <v>30030500</v>
      </c>
      <c r="B1273" s="230">
        <v>300</v>
      </c>
      <c r="C1273" s="193">
        <v>30</v>
      </c>
      <c r="D1273" s="193">
        <v>500</v>
      </c>
      <c r="E1273" s="194">
        <v>9</v>
      </c>
      <c r="F1273" s="194">
        <v>30</v>
      </c>
      <c r="G1273" s="194">
        <v>41</v>
      </c>
      <c r="H1273" s="194">
        <v>50</v>
      </c>
      <c r="I1273" s="194">
        <v>50</v>
      </c>
      <c r="J1273" s="194">
        <v>50</v>
      </c>
      <c r="K1273" s="194">
        <v>50</v>
      </c>
      <c r="L1273" s="194">
        <v>35</v>
      </c>
      <c r="M1273" s="232"/>
      <c r="N1273" s="233"/>
      <c r="O1273" s="233"/>
    </row>
    <row r="1274" spans="1:15" s="234" customFormat="1">
      <c r="A1274" s="404" t="str">
        <f t="shared" si="27"/>
        <v>30040500</v>
      </c>
      <c r="B1274" s="230">
        <v>300</v>
      </c>
      <c r="C1274" s="193">
        <v>40</v>
      </c>
      <c r="D1274" s="193">
        <v>500</v>
      </c>
      <c r="E1274" s="194">
        <v>7</v>
      </c>
      <c r="F1274" s="194">
        <v>23</v>
      </c>
      <c r="G1274" s="194">
        <v>39</v>
      </c>
      <c r="H1274" s="194">
        <v>48</v>
      </c>
      <c r="I1274" s="194">
        <v>50</v>
      </c>
      <c r="J1274" s="194">
        <v>50</v>
      </c>
      <c r="K1274" s="194">
        <v>41</v>
      </c>
      <c r="L1274" s="194">
        <v>23</v>
      </c>
      <c r="M1274" s="232"/>
      <c r="N1274" s="233"/>
      <c r="O1274" s="233"/>
    </row>
    <row r="1275" spans="1:15" s="234" customFormat="1">
      <c r="A1275" s="404" t="str">
        <f t="shared" si="27"/>
        <v>30050500</v>
      </c>
      <c r="B1275" s="230">
        <v>300</v>
      </c>
      <c r="C1275" s="193">
        <v>50</v>
      </c>
      <c r="D1275" s="193">
        <v>500</v>
      </c>
      <c r="E1275" s="194">
        <v>7</v>
      </c>
      <c r="F1275" s="194">
        <v>18</v>
      </c>
      <c r="G1275" s="194">
        <v>32</v>
      </c>
      <c r="H1275" s="194">
        <v>38</v>
      </c>
      <c r="I1275" s="194">
        <v>47</v>
      </c>
      <c r="J1275" s="194">
        <v>50</v>
      </c>
      <c r="K1275" s="194">
        <v>31</v>
      </c>
      <c r="L1275" s="194">
        <v>20</v>
      </c>
      <c r="M1275" s="232"/>
      <c r="N1275" s="233"/>
      <c r="O1275" s="233"/>
    </row>
    <row r="1276" spans="1:15" s="234" customFormat="1">
      <c r="A1276" s="404" t="str">
        <f t="shared" si="27"/>
        <v>30060500</v>
      </c>
      <c r="B1276" s="230">
        <v>300</v>
      </c>
      <c r="C1276" s="193">
        <v>60</v>
      </c>
      <c r="D1276" s="193">
        <v>500</v>
      </c>
      <c r="E1276" s="194">
        <v>6</v>
      </c>
      <c r="F1276" s="194">
        <v>13</v>
      </c>
      <c r="G1276" s="194">
        <v>25</v>
      </c>
      <c r="H1276" s="194">
        <v>26</v>
      </c>
      <c r="I1276" s="194">
        <v>39</v>
      </c>
      <c r="J1276" s="194">
        <v>50</v>
      </c>
      <c r="K1276" s="194">
        <v>22</v>
      </c>
      <c r="L1276" s="194">
        <v>15</v>
      </c>
      <c r="M1276" s="232"/>
      <c r="N1276" s="233"/>
      <c r="O1276" s="233"/>
    </row>
    <row r="1277" spans="1:15" s="234" customFormat="1">
      <c r="A1277" s="404" t="str">
        <f t="shared" si="27"/>
        <v>30070500</v>
      </c>
      <c r="B1277" s="230">
        <v>300</v>
      </c>
      <c r="C1277" s="193">
        <v>70</v>
      </c>
      <c r="D1277" s="193">
        <v>500</v>
      </c>
      <c r="E1277" s="194">
        <v>5</v>
      </c>
      <c r="F1277" s="194">
        <v>12</v>
      </c>
      <c r="G1277" s="194">
        <v>20</v>
      </c>
      <c r="H1277" s="194">
        <v>23</v>
      </c>
      <c r="I1277" s="194">
        <v>33</v>
      </c>
      <c r="J1277" s="194">
        <v>40</v>
      </c>
      <c r="K1277" s="194">
        <v>19</v>
      </c>
      <c r="L1277" s="194">
        <v>13</v>
      </c>
      <c r="M1277" s="232"/>
      <c r="N1277" s="233"/>
      <c r="O1277" s="233"/>
    </row>
    <row r="1278" spans="1:15" s="234" customFormat="1">
      <c r="A1278" s="404" t="str">
        <f t="shared" si="27"/>
        <v>30080500</v>
      </c>
      <c r="B1278" s="230">
        <v>300</v>
      </c>
      <c r="C1278" s="193">
        <v>80</v>
      </c>
      <c r="D1278" s="193">
        <v>500</v>
      </c>
      <c r="E1278" s="194">
        <v>4</v>
      </c>
      <c r="F1278" s="194">
        <v>11</v>
      </c>
      <c r="G1278" s="194">
        <v>16</v>
      </c>
      <c r="H1278" s="194">
        <v>18</v>
      </c>
      <c r="I1278" s="194">
        <v>25</v>
      </c>
      <c r="J1278" s="194">
        <v>31</v>
      </c>
      <c r="K1278" s="194">
        <v>17</v>
      </c>
      <c r="L1278" s="194">
        <v>11</v>
      </c>
      <c r="M1278" s="232"/>
      <c r="N1278" s="233"/>
      <c r="O1278" s="233"/>
    </row>
    <row r="1279" spans="1:15" s="234" customFormat="1">
      <c r="A1279" s="404" t="str">
        <f t="shared" si="27"/>
        <v>30090500</v>
      </c>
      <c r="B1279" s="230">
        <v>300</v>
      </c>
      <c r="C1279" s="193">
        <v>90</v>
      </c>
      <c r="D1279" s="193">
        <v>500</v>
      </c>
      <c r="E1279" s="194">
        <v>4</v>
      </c>
      <c r="F1279" s="194">
        <v>10</v>
      </c>
      <c r="G1279" s="194">
        <v>15</v>
      </c>
      <c r="H1279" s="194">
        <v>17</v>
      </c>
      <c r="I1279" s="194">
        <v>23</v>
      </c>
      <c r="J1279" s="194">
        <v>28</v>
      </c>
      <c r="K1279" s="194">
        <v>16</v>
      </c>
      <c r="L1279" s="194">
        <v>11</v>
      </c>
      <c r="M1279" s="232"/>
      <c r="N1279" s="233"/>
      <c r="O1279" s="233"/>
    </row>
    <row r="1280" spans="1:15" s="234" customFormat="1">
      <c r="A1280" s="404" t="str">
        <f t="shared" si="27"/>
        <v>300100500</v>
      </c>
      <c r="B1280" s="230">
        <v>300</v>
      </c>
      <c r="C1280" s="193">
        <v>100</v>
      </c>
      <c r="D1280" s="193">
        <v>500</v>
      </c>
      <c r="E1280" s="194">
        <v>3</v>
      </c>
      <c r="F1280" s="194">
        <v>8</v>
      </c>
      <c r="G1280" s="194">
        <v>12</v>
      </c>
      <c r="H1280" s="194">
        <v>15</v>
      </c>
      <c r="I1280" s="194">
        <v>20</v>
      </c>
      <c r="J1280" s="194">
        <v>23</v>
      </c>
      <c r="K1280" s="194">
        <v>13</v>
      </c>
      <c r="L1280" s="194">
        <v>10</v>
      </c>
      <c r="M1280" s="232"/>
      <c r="N1280" s="233"/>
      <c r="O1280" s="233"/>
    </row>
    <row r="1281" spans="1:15" s="234" customFormat="1">
      <c r="A1281" s="404" t="str">
        <f t="shared" si="27"/>
        <v>300110500</v>
      </c>
      <c r="B1281" s="230">
        <v>300</v>
      </c>
      <c r="C1281" s="193">
        <v>110</v>
      </c>
      <c r="D1281" s="193">
        <v>500</v>
      </c>
      <c r="E1281" s="194">
        <v>3</v>
      </c>
      <c r="F1281" s="194">
        <v>7</v>
      </c>
      <c r="G1281" s="194">
        <v>12</v>
      </c>
      <c r="H1281" s="194">
        <v>13</v>
      </c>
      <c r="I1281" s="194">
        <v>19</v>
      </c>
      <c r="J1281" s="194">
        <v>20</v>
      </c>
      <c r="K1281" s="194">
        <v>13</v>
      </c>
      <c r="L1281" s="194">
        <v>9</v>
      </c>
      <c r="M1281" s="232"/>
      <c r="N1281" s="233"/>
      <c r="O1281" s="233"/>
    </row>
    <row r="1282" spans="1:15" s="234" customFormat="1">
      <c r="A1282" s="404" t="str">
        <f t="shared" si="27"/>
        <v>300120500</v>
      </c>
      <c r="B1282" s="230">
        <v>300</v>
      </c>
      <c r="C1282" s="193">
        <v>120</v>
      </c>
      <c r="D1282" s="193">
        <v>500</v>
      </c>
      <c r="E1282" s="194">
        <v>3</v>
      </c>
      <c r="F1282" s="194">
        <v>7</v>
      </c>
      <c r="G1282" s="194">
        <v>10</v>
      </c>
      <c r="H1282" s="194">
        <v>12</v>
      </c>
      <c r="I1282" s="194">
        <v>16</v>
      </c>
      <c r="J1282" s="194">
        <v>18</v>
      </c>
      <c r="K1282" s="194">
        <v>12</v>
      </c>
      <c r="L1282" s="194">
        <v>8</v>
      </c>
      <c r="M1282" s="232"/>
      <c r="N1282" s="233"/>
      <c r="O1282" s="233"/>
    </row>
    <row r="1283" spans="1:15" s="234" customFormat="1">
      <c r="A1283" s="404" t="str">
        <f t="shared" si="27"/>
        <v>300130500</v>
      </c>
      <c r="B1283" s="230">
        <v>300</v>
      </c>
      <c r="C1283" s="193">
        <v>130</v>
      </c>
      <c r="D1283" s="193">
        <v>500</v>
      </c>
      <c r="E1283" s="194">
        <v>3</v>
      </c>
      <c r="F1283" s="194">
        <v>6</v>
      </c>
      <c r="G1283" s="194">
        <v>10</v>
      </c>
      <c r="H1283" s="194">
        <v>11</v>
      </c>
      <c r="I1283" s="194">
        <v>16</v>
      </c>
      <c r="J1283" s="194">
        <v>16</v>
      </c>
      <c r="K1283" s="194">
        <v>11</v>
      </c>
      <c r="L1283" s="194">
        <v>8</v>
      </c>
      <c r="M1283" s="232"/>
      <c r="N1283" s="233"/>
      <c r="O1283" s="233"/>
    </row>
    <row r="1284" spans="1:15" s="234" customFormat="1">
      <c r="A1284" s="404" t="str">
        <f t="shared" si="27"/>
        <v>300140500</v>
      </c>
      <c r="B1284" s="230">
        <v>300</v>
      </c>
      <c r="C1284" s="193">
        <v>140</v>
      </c>
      <c r="D1284" s="193">
        <v>500</v>
      </c>
      <c r="E1284" s="194">
        <v>3</v>
      </c>
      <c r="F1284" s="194">
        <v>5</v>
      </c>
      <c r="G1284" s="194">
        <v>10</v>
      </c>
      <c r="H1284" s="194">
        <v>11</v>
      </c>
      <c r="I1284" s="194">
        <v>15</v>
      </c>
      <c r="J1284" s="194">
        <v>15</v>
      </c>
      <c r="K1284" s="194">
        <v>9</v>
      </c>
      <c r="L1284" s="194">
        <v>8</v>
      </c>
      <c r="M1284" s="232"/>
      <c r="N1284" s="233"/>
      <c r="O1284" s="233"/>
    </row>
    <row r="1285" spans="1:15" s="234" customFormat="1">
      <c r="A1285" s="404" t="str">
        <f t="shared" si="27"/>
        <v>300150500</v>
      </c>
      <c r="B1285" s="230">
        <v>300</v>
      </c>
      <c r="C1285" s="193">
        <v>150</v>
      </c>
      <c r="D1285" s="193">
        <v>500</v>
      </c>
      <c r="E1285" s="194">
        <v>3</v>
      </c>
      <c r="F1285" s="194">
        <v>5</v>
      </c>
      <c r="G1285" s="194">
        <v>9</v>
      </c>
      <c r="H1285" s="194">
        <v>10</v>
      </c>
      <c r="I1285" s="194">
        <v>14</v>
      </c>
      <c r="J1285" s="194">
        <v>15</v>
      </c>
      <c r="K1285" s="194">
        <v>8</v>
      </c>
      <c r="L1285" s="194">
        <v>8</v>
      </c>
      <c r="M1285" s="232"/>
      <c r="N1285" s="233"/>
      <c r="O1285" s="233"/>
    </row>
    <row r="1286" spans="1:15" s="234" customFormat="1">
      <c r="A1286" s="404" t="str">
        <f t="shared" si="27"/>
        <v>300160500</v>
      </c>
      <c r="B1286" s="230">
        <v>300</v>
      </c>
      <c r="C1286" s="193">
        <v>160</v>
      </c>
      <c r="D1286" s="193">
        <v>500</v>
      </c>
      <c r="E1286" s="194">
        <v>3</v>
      </c>
      <c r="F1286" s="194">
        <v>4</v>
      </c>
      <c r="G1286" s="194">
        <v>9</v>
      </c>
      <c r="H1286" s="194">
        <v>10</v>
      </c>
      <c r="I1286" s="194">
        <v>12</v>
      </c>
      <c r="J1286" s="194">
        <v>14</v>
      </c>
      <c r="K1286" s="194">
        <v>8</v>
      </c>
      <c r="L1286" s="194">
        <v>7</v>
      </c>
      <c r="M1286" s="232"/>
      <c r="N1286" s="233"/>
      <c r="O1286" s="233"/>
    </row>
    <row r="1287" spans="1:15" s="234" customFormat="1">
      <c r="A1287" s="404" t="str">
        <f t="shared" si="27"/>
        <v>300170500</v>
      </c>
      <c r="B1287" s="230">
        <v>300</v>
      </c>
      <c r="C1287" s="193">
        <v>170</v>
      </c>
      <c r="D1287" s="193">
        <v>500</v>
      </c>
      <c r="E1287" s="194">
        <v>3</v>
      </c>
      <c r="F1287" s="194">
        <v>4</v>
      </c>
      <c r="G1287" s="194">
        <v>9</v>
      </c>
      <c r="H1287" s="194">
        <v>9</v>
      </c>
      <c r="I1287" s="194">
        <v>11</v>
      </c>
      <c r="J1287" s="194">
        <v>13</v>
      </c>
      <c r="K1287" s="194">
        <v>8</v>
      </c>
      <c r="L1287" s="194">
        <v>7</v>
      </c>
      <c r="M1287" s="232"/>
      <c r="N1287" s="233"/>
      <c r="O1287" s="233"/>
    </row>
    <row r="1288" spans="1:15" s="234" customFormat="1">
      <c r="A1288" s="404" t="str">
        <f t="shared" si="27"/>
        <v>300180500</v>
      </c>
      <c r="B1288" s="230">
        <v>300</v>
      </c>
      <c r="C1288" s="193">
        <v>180</v>
      </c>
      <c r="D1288" s="193">
        <v>500</v>
      </c>
      <c r="E1288" s="194">
        <v>2</v>
      </c>
      <c r="F1288" s="194">
        <v>4</v>
      </c>
      <c r="G1288" s="194">
        <v>8</v>
      </c>
      <c r="H1288" s="194">
        <v>9</v>
      </c>
      <c r="I1288" s="194">
        <v>11</v>
      </c>
      <c r="J1288" s="194">
        <v>13</v>
      </c>
      <c r="K1288" s="194">
        <v>8</v>
      </c>
      <c r="L1288" s="194">
        <v>6</v>
      </c>
      <c r="M1288" s="232"/>
      <c r="N1288" s="233"/>
      <c r="O1288" s="233"/>
    </row>
    <row r="1289" spans="1:15" s="234" customFormat="1">
      <c r="A1289" s="404" t="str">
        <f t="shared" si="27"/>
        <v>300190500</v>
      </c>
      <c r="B1289" s="230">
        <v>300</v>
      </c>
      <c r="C1289" s="193">
        <v>190</v>
      </c>
      <c r="D1289" s="193">
        <v>500</v>
      </c>
      <c r="E1289" s="194">
        <v>2</v>
      </c>
      <c r="F1289" s="194">
        <v>4</v>
      </c>
      <c r="G1289" s="194">
        <v>8</v>
      </c>
      <c r="H1289" s="194">
        <v>9</v>
      </c>
      <c r="I1289" s="194">
        <v>10</v>
      </c>
      <c r="J1289" s="194">
        <v>12</v>
      </c>
      <c r="K1289" s="194">
        <v>8</v>
      </c>
      <c r="L1289" s="194">
        <v>6</v>
      </c>
      <c r="M1289" s="232"/>
      <c r="N1289" s="233"/>
      <c r="O1289" s="233"/>
    </row>
    <row r="1290" spans="1:15" s="234" customFormat="1">
      <c r="A1290" s="404" t="str">
        <f t="shared" si="27"/>
        <v>300200500</v>
      </c>
      <c r="B1290" s="230">
        <v>300</v>
      </c>
      <c r="C1290" s="193">
        <v>200</v>
      </c>
      <c r="D1290" s="193">
        <v>500</v>
      </c>
      <c r="E1290" s="194">
        <v>2</v>
      </c>
      <c r="F1290" s="194">
        <v>4</v>
      </c>
      <c r="G1290" s="194">
        <v>7</v>
      </c>
      <c r="H1290" s="194">
        <v>8</v>
      </c>
      <c r="I1290" s="194">
        <v>9</v>
      </c>
      <c r="J1290" s="194">
        <v>12</v>
      </c>
      <c r="K1290" s="194">
        <v>7</v>
      </c>
      <c r="L1290" s="194">
        <v>5</v>
      </c>
      <c r="M1290" s="232"/>
      <c r="N1290" s="233"/>
      <c r="O1290" s="233"/>
    </row>
    <row r="1291" spans="1:15" s="234" customFormat="1">
      <c r="A1291" s="404" t="str">
        <f t="shared" si="27"/>
        <v>300210500</v>
      </c>
      <c r="B1291" s="230">
        <v>300</v>
      </c>
      <c r="C1291" s="193">
        <v>210</v>
      </c>
      <c r="D1291" s="193">
        <v>500</v>
      </c>
      <c r="E1291" s="194">
        <v>2</v>
      </c>
      <c r="F1291" s="194">
        <v>4</v>
      </c>
      <c r="G1291" s="194">
        <v>7</v>
      </c>
      <c r="H1291" s="194">
        <v>8</v>
      </c>
      <c r="I1291" s="194">
        <v>9</v>
      </c>
      <c r="J1291" s="194">
        <v>12</v>
      </c>
      <c r="K1291" s="194">
        <v>7</v>
      </c>
      <c r="L1291" s="194">
        <v>5</v>
      </c>
      <c r="M1291" s="232"/>
      <c r="N1291" s="233"/>
      <c r="O1291" s="233"/>
    </row>
    <row r="1292" spans="1:15" s="234" customFormat="1">
      <c r="A1292" s="404" t="str">
        <f t="shared" si="27"/>
        <v>300220500</v>
      </c>
      <c r="B1292" s="230">
        <v>300</v>
      </c>
      <c r="C1292" s="193">
        <v>220</v>
      </c>
      <c r="D1292" s="193">
        <v>500</v>
      </c>
      <c r="E1292" s="194">
        <v>2</v>
      </c>
      <c r="F1292" s="194">
        <v>3</v>
      </c>
      <c r="G1292" s="194">
        <v>6</v>
      </c>
      <c r="H1292" s="194">
        <v>7</v>
      </c>
      <c r="I1292" s="194">
        <v>8</v>
      </c>
      <c r="J1292" s="194">
        <v>11</v>
      </c>
      <c r="K1292" s="194">
        <v>6</v>
      </c>
      <c r="L1292" s="194">
        <v>4</v>
      </c>
      <c r="M1292" s="232"/>
      <c r="N1292" s="233"/>
      <c r="O1292" s="233"/>
    </row>
    <row r="1293" spans="1:15" s="234" customFormat="1">
      <c r="A1293" s="404" t="str">
        <f t="shared" si="27"/>
        <v>300230500</v>
      </c>
      <c r="B1293" s="230">
        <v>300</v>
      </c>
      <c r="C1293" s="193">
        <v>230</v>
      </c>
      <c r="D1293" s="193">
        <v>500</v>
      </c>
      <c r="E1293" s="194">
        <v>2</v>
      </c>
      <c r="F1293" s="194">
        <v>3</v>
      </c>
      <c r="G1293" s="194">
        <v>6</v>
      </c>
      <c r="H1293" s="194">
        <v>7</v>
      </c>
      <c r="I1293" s="194">
        <v>9</v>
      </c>
      <c r="J1293" s="194">
        <v>10</v>
      </c>
      <c r="K1293" s="194">
        <v>6</v>
      </c>
      <c r="L1293" s="194">
        <v>4</v>
      </c>
      <c r="M1293" s="232"/>
      <c r="N1293" s="233"/>
      <c r="O1293" s="233"/>
    </row>
    <row r="1294" spans="1:15" s="234" customFormat="1">
      <c r="A1294" s="404" t="str">
        <f t="shared" si="27"/>
        <v>300240500</v>
      </c>
      <c r="B1294" s="230">
        <v>300</v>
      </c>
      <c r="C1294" s="193">
        <v>240</v>
      </c>
      <c r="D1294" s="193">
        <v>500</v>
      </c>
      <c r="E1294" s="194">
        <v>2</v>
      </c>
      <c r="F1294" s="194">
        <v>3</v>
      </c>
      <c r="G1294" s="194">
        <v>5</v>
      </c>
      <c r="H1294" s="194">
        <v>6</v>
      </c>
      <c r="I1294" s="194">
        <v>8</v>
      </c>
      <c r="J1294" s="194">
        <v>9</v>
      </c>
      <c r="K1294" s="194">
        <v>5</v>
      </c>
      <c r="L1294" s="194">
        <v>4</v>
      </c>
      <c r="M1294" s="232"/>
      <c r="N1294" s="233"/>
      <c r="O1294" s="233"/>
    </row>
    <row r="1295" spans="1:15" s="234" customFormat="1">
      <c r="A1295" s="404" t="str">
        <f t="shared" si="27"/>
        <v>300250500</v>
      </c>
      <c r="B1295" s="230">
        <v>300</v>
      </c>
      <c r="C1295" s="193">
        <v>250</v>
      </c>
      <c r="D1295" s="193">
        <v>500</v>
      </c>
      <c r="E1295" s="194">
        <v>2</v>
      </c>
      <c r="F1295" s="194">
        <v>3</v>
      </c>
      <c r="G1295" s="194">
        <v>5</v>
      </c>
      <c r="H1295" s="194">
        <v>6</v>
      </c>
      <c r="I1295" s="194">
        <v>8</v>
      </c>
      <c r="J1295" s="194">
        <v>9</v>
      </c>
      <c r="K1295" s="194">
        <v>5</v>
      </c>
      <c r="L1295" s="194">
        <v>4</v>
      </c>
      <c r="M1295" s="232"/>
      <c r="N1295" s="233"/>
      <c r="O1295" s="233"/>
    </row>
    <row r="1296" spans="1:15" s="234" customFormat="1">
      <c r="A1296" s="404" t="str">
        <f t="shared" si="27"/>
        <v>300260500</v>
      </c>
      <c r="B1296" s="230">
        <v>300</v>
      </c>
      <c r="C1296" s="193">
        <v>260</v>
      </c>
      <c r="D1296" s="193">
        <v>500</v>
      </c>
      <c r="E1296" s="194">
        <v>1</v>
      </c>
      <c r="F1296" s="194">
        <v>2</v>
      </c>
      <c r="G1296" s="194">
        <v>4</v>
      </c>
      <c r="H1296" s="194">
        <v>5</v>
      </c>
      <c r="I1296" s="194">
        <v>7</v>
      </c>
      <c r="J1296" s="194">
        <v>9</v>
      </c>
      <c r="K1296" s="194">
        <v>5</v>
      </c>
      <c r="L1296" s="194">
        <v>3</v>
      </c>
      <c r="M1296" s="232"/>
      <c r="N1296" s="233"/>
      <c r="O1296" s="233"/>
    </row>
    <row r="1297" spans="1:15" s="234" customFormat="1">
      <c r="A1297" s="404" t="str">
        <f t="shared" si="27"/>
        <v>300270500</v>
      </c>
      <c r="B1297" s="230">
        <v>300</v>
      </c>
      <c r="C1297" s="193">
        <v>270</v>
      </c>
      <c r="D1297" s="193">
        <v>500</v>
      </c>
      <c r="E1297" s="194">
        <v>1</v>
      </c>
      <c r="F1297" s="194">
        <v>2</v>
      </c>
      <c r="G1297" s="194">
        <v>4</v>
      </c>
      <c r="H1297" s="194">
        <v>5</v>
      </c>
      <c r="I1297" s="194">
        <v>7</v>
      </c>
      <c r="J1297" s="194">
        <v>9</v>
      </c>
      <c r="K1297" s="194">
        <v>5</v>
      </c>
      <c r="L1297" s="194">
        <v>3</v>
      </c>
      <c r="M1297" s="232"/>
      <c r="N1297" s="233"/>
      <c r="O1297" s="233"/>
    </row>
    <row r="1298" spans="1:15" s="234" customFormat="1">
      <c r="A1298" s="404" t="str">
        <f t="shared" si="27"/>
        <v>300280500</v>
      </c>
      <c r="B1298" s="230">
        <v>300</v>
      </c>
      <c r="C1298" s="193">
        <v>280</v>
      </c>
      <c r="D1298" s="193">
        <v>500</v>
      </c>
      <c r="E1298" s="194">
        <v>0</v>
      </c>
      <c r="F1298" s="194">
        <v>2</v>
      </c>
      <c r="G1298" s="194">
        <v>4</v>
      </c>
      <c r="H1298" s="194">
        <v>5</v>
      </c>
      <c r="I1298" s="194">
        <v>6</v>
      </c>
      <c r="J1298" s="194">
        <v>8</v>
      </c>
      <c r="K1298" s="194">
        <v>4</v>
      </c>
      <c r="L1298" s="194">
        <v>3</v>
      </c>
      <c r="M1298" s="232"/>
      <c r="N1298" s="233"/>
      <c r="O1298" s="233"/>
    </row>
    <row r="1299" spans="1:15" s="234" customFormat="1">
      <c r="A1299" s="404" t="str">
        <f t="shared" si="27"/>
        <v>300290500</v>
      </c>
      <c r="B1299" s="230">
        <v>300</v>
      </c>
      <c r="C1299" s="193">
        <v>290</v>
      </c>
      <c r="D1299" s="193">
        <v>500</v>
      </c>
      <c r="E1299" s="194">
        <v>0</v>
      </c>
      <c r="F1299" s="194">
        <v>2</v>
      </c>
      <c r="G1299" s="194">
        <v>4</v>
      </c>
      <c r="H1299" s="194">
        <v>5</v>
      </c>
      <c r="I1299" s="194">
        <v>6</v>
      </c>
      <c r="J1299" s="194">
        <v>8</v>
      </c>
      <c r="K1299" s="194">
        <v>4</v>
      </c>
      <c r="L1299" s="194">
        <v>3</v>
      </c>
      <c r="M1299" s="232"/>
      <c r="N1299" s="233"/>
      <c r="O1299" s="233"/>
    </row>
    <row r="1300" spans="1:15" s="234" customFormat="1">
      <c r="A1300" s="404" t="str">
        <f t="shared" si="27"/>
        <v>300300500</v>
      </c>
      <c r="B1300" s="230">
        <v>300</v>
      </c>
      <c r="C1300" s="193">
        <v>300</v>
      </c>
      <c r="D1300" s="193">
        <v>500</v>
      </c>
      <c r="E1300" s="194">
        <v>0</v>
      </c>
      <c r="F1300" s="194">
        <v>2</v>
      </c>
      <c r="G1300" s="194">
        <v>3</v>
      </c>
      <c r="H1300" s="194">
        <v>4</v>
      </c>
      <c r="I1300" s="194">
        <v>6</v>
      </c>
      <c r="J1300" s="194">
        <v>7</v>
      </c>
      <c r="K1300" s="194">
        <v>4</v>
      </c>
      <c r="L1300" s="194">
        <v>3</v>
      </c>
      <c r="M1300" s="232"/>
      <c r="N1300" s="233"/>
      <c r="O1300" s="233"/>
    </row>
    <row r="1301" spans="1:15" s="234" customFormat="1">
      <c r="A1301" s="404" t="str">
        <f t="shared" si="27"/>
        <v>300310500</v>
      </c>
      <c r="B1301" s="230">
        <v>300</v>
      </c>
      <c r="C1301" s="193">
        <v>310</v>
      </c>
      <c r="D1301" s="193">
        <v>500</v>
      </c>
      <c r="E1301" s="271"/>
      <c r="F1301" s="271"/>
      <c r="G1301" s="271"/>
      <c r="H1301" s="271"/>
      <c r="I1301" s="271"/>
      <c r="J1301" s="271"/>
      <c r="K1301" s="271"/>
      <c r="L1301" s="271"/>
      <c r="M1301" s="232"/>
      <c r="N1301" s="233"/>
      <c r="O1301" s="233"/>
    </row>
    <row r="1302" spans="1:15" s="234" customFormat="1">
      <c r="A1302" s="404" t="str">
        <f t="shared" si="27"/>
        <v>300320500</v>
      </c>
      <c r="B1302" s="230">
        <v>300</v>
      </c>
      <c r="C1302" s="193">
        <v>320</v>
      </c>
      <c r="D1302" s="193">
        <v>500</v>
      </c>
      <c r="E1302" s="271"/>
      <c r="F1302" s="271"/>
      <c r="G1302" s="271"/>
      <c r="H1302" s="271"/>
      <c r="I1302" s="271"/>
      <c r="J1302" s="271"/>
      <c r="K1302" s="271"/>
      <c r="L1302" s="271"/>
      <c r="M1302" s="232"/>
      <c r="N1302" s="233"/>
      <c r="O1302" s="233"/>
    </row>
    <row r="1303" spans="1:15" s="234" customFormat="1">
      <c r="A1303" s="404" t="str">
        <f t="shared" si="27"/>
        <v>300330500</v>
      </c>
      <c r="B1303" s="230">
        <v>300</v>
      </c>
      <c r="C1303" s="193">
        <v>330</v>
      </c>
      <c r="D1303" s="193">
        <v>500</v>
      </c>
      <c r="E1303" s="271"/>
      <c r="F1303" s="271"/>
      <c r="G1303" s="271"/>
      <c r="H1303" s="271"/>
      <c r="I1303" s="271"/>
      <c r="J1303" s="271"/>
      <c r="K1303" s="271"/>
      <c r="L1303" s="271"/>
      <c r="M1303" s="232"/>
      <c r="N1303" s="233"/>
      <c r="O1303" s="233"/>
    </row>
    <row r="1304" spans="1:15" s="234" customFormat="1">
      <c r="A1304" s="404" t="str">
        <f t="shared" si="27"/>
        <v>300340500</v>
      </c>
      <c r="B1304" s="230">
        <v>300</v>
      </c>
      <c r="C1304" s="193">
        <v>340</v>
      </c>
      <c r="D1304" s="193">
        <v>500</v>
      </c>
      <c r="E1304" s="271"/>
      <c r="F1304" s="271"/>
      <c r="G1304" s="271"/>
      <c r="H1304" s="271"/>
      <c r="I1304" s="271"/>
      <c r="J1304" s="271"/>
      <c r="K1304" s="271"/>
      <c r="L1304" s="271"/>
      <c r="M1304" s="232"/>
      <c r="N1304" s="233"/>
      <c r="O1304" s="233"/>
    </row>
    <row r="1305" spans="1:15" s="234" customFormat="1">
      <c r="A1305" s="404" t="str">
        <f t="shared" si="27"/>
        <v>300350500</v>
      </c>
      <c r="B1305" s="230">
        <v>300</v>
      </c>
      <c r="C1305" s="193">
        <v>350</v>
      </c>
      <c r="D1305" s="193">
        <v>500</v>
      </c>
      <c r="E1305" s="271"/>
      <c r="F1305" s="271"/>
      <c r="G1305" s="271"/>
      <c r="H1305" s="271"/>
      <c r="I1305" s="271"/>
      <c r="J1305" s="271"/>
      <c r="K1305" s="271"/>
      <c r="L1305" s="271"/>
      <c r="M1305" s="232"/>
      <c r="N1305" s="233"/>
      <c r="O1305" s="233"/>
    </row>
    <row r="1306" spans="1:15" s="234" customFormat="1">
      <c r="A1306" s="404" t="str">
        <f t="shared" si="27"/>
        <v>30020750</v>
      </c>
      <c r="B1306" s="230">
        <v>300</v>
      </c>
      <c r="C1306" s="193">
        <v>20</v>
      </c>
      <c r="D1306" s="193">
        <v>750</v>
      </c>
      <c r="E1306" s="194">
        <v>18</v>
      </c>
      <c r="F1306" s="194">
        <v>32</v>
      </c>
      <c r="G1306" s="194">
        <v>41</v>
      </c>
      <c r="H1306" s="194">
        <v>50</v>
      </c>
      <c r="I1306" s="194">
        <v>50</v>
      </c>
      <c r="J1306" s="194">
        <v>50</v>
      </c>
      <c r="K1306" s="194">
        <v>50</v>
      </c>
      <c r="L1306" s="194">
        <v>50</v>
      </c>
      <c r="M1306" s="232"/>
      <c r="N1306" s="233"/>
      <c r="O1306" s="233"/>
    </row>
    <row r="1307" spans="1:15" s="234" customFormat="1">
      <c r="A1307" s="404" t="str">
        <f t="shared" si="27"/>
        <v>30030750</v>
      </c>
      <c r="B1307" s="230">
        <v>300</v>
      </c>
      <c r="C1307" s="193">
        <v>30</v>
      </c>
      <c r="D1307" s="193">
        <v>750</v>
      </c>
      <c r="E1307" s="194">
        <v>13</v>
      </c>
      <c r="F1307" s="194">
        <v>31</v>
      </c>
      <c r="G1307" s="194">
        <v>41</v>
      </c>
      <c r="H1307" s="194">
        <v>50</v>
      </c>
      <c r="I1307" s="194">
        <v>50</v>
      </c>
      <c r="J1307" s="194">
        <v>50</v>
      </c>
      <c r="K1307" s="194">
        <v>50</v>
      </c>
      <c r="L1307" s="194">
        <v>45</v>
      </c>
      <c r="M1307" s="232"/>
      <c r="N1307" s="233"/>
      <c r="O1307" s="233"/>
    </row>
    <row r="1308" spans="1:15" s="234" customFormat="1">
      <c r="A1308" s="404" t="str">
        <f t="shared" si="27"/>
        <v>30040750</v>
      </c>
      <c r="B1308" s="230">
        <v>300</v>
      </c>
      <c r="C1308" s="193">
        <v>40</v>
      </c>
      <c r="D1308" s="193">
        <v>750</v>
      </c>
      <c r="E1308" s="194">
        <v>10</v>
      </c>
      <c r="F1308" s="194">
        <v>27</v>
      </c>
      <c r="G1308" s="194">
        <v>40</v>
      </c>
      <c r="H1308" s="194">
        <v>49</v>
      </c>
      <c r="I1308" s="194">
        <v>50</v>
      </c>
      <c r="J1308" s="194">
        <v>50</v>
      </c>
      <c r="K1308" s="194">
        <v>49</v>
      </c>
      <c r="L1308" s="194">
        <v>34</v>
      </c>
      <c r="M1308" s="232"/>
      <c r="N1308" s="233"/>
      <c r="O1308" s="233"/>
    </row>
    <row r="1309" spans="1:15" s="234" customFormat="1">
      <c r="A1309" s="404" t="str">
        <f t="shared" si="27"/>
        <v>30050750</v>
      </c>
      <c r="B1309" s="230">
        <v>300</v>
      </c>
      <c r="C1309" s="193">
        <v>50</v>
      </c>
      <c r="D1309" s="193">
        <v>750</v>
      </c>
      <c r="E1309" s="194">
        <v>9</v>
      </c>
      <c r="F1309" s="194">
        <v>23</v>
      </c>
      <c r="G1309" s="194">
        <v>36</v>
      </c>
      <c r="H1309" s="194">
        <v>43</v>
      </c>
      <c r="I1309" s="194">
        <v>50</v>
      </c>
      <c r="J1309" s="194">
        <v>50</v>
      </c>
      <c r="K1309" s="194">
        <v>41</v>
      </c>
      <c r="L1309" s="194">
        <v>29</v>
      </c>
      <c r="M1309" s="232"/>
      <c r="N1309" s="233"/>
      <c r="O1309" s="233"/>
    </row>
    <row r="1310" spans="1:15" s="234" customFormat="1">
      <c r="A1310" s="404" t="str">
        <f t="shared" si="27"/>
        <v>30060750</v>
      </c>
      <c r="B1310" s="230">
        <v>300</v>
      </c>
      <c r="C1310" s="193">
        <v>60</v>
      </c>
      <c r="D1310" s="193">
        <v>750</v>
      </c>
      <c r="E1310" s="194">
        <v>7</v>
      </c>
      <c r="F1310" s="194">
        <v>19</v>
      </c>
      <c r="G1310" s="194">
        <v>32</v>
      </c>
      <c r="H1310" s="194">
        <v>36</v>
      </c>
      <c r="I1310" s="194">
        <v>47</v>
      </c>
      <c r="J1310" s="194">
        <v>50</v>
      </c>
      <c r="K1310" s="194">
        <v>33</v>
      </c>
      <c r="L1310" s="194">
        <v>23</v>
      </c>
      <c r="M1310" s="232"/>
      <c r="N1310" s="233"/>
      <c r="O1310" s="233"/>
    </row>
    <row r="1311" spans="1:15" s="234" customFormat="1">
      <c r="A1311" s="404" t="str">
        <f t="shared" si="27"/>
        <v>30070750</v>
      </c>
      <c r="B1311" s="230">
        <v>300</v>
      </c>
      <c r="C1311" s="193">
        <v>70</v>
      </c>
      <c r="D1311" s="193">
        <v>750</v>
      </c>
      <c r="E1311" s="194">
        <v>6</v>
      </c>
      <c r="F1311" s="194">
        <v>17</v>
      </c>
      <c r="G1311" s="194">
        <v>28</v>
      </c>
      <c r="H1311" s="194">
        <v>32</v>
      </c>
      <c r="I1311" s="194">
        <v>42</v>
      </c>
      <c r="J1311" s="194">
        <v>49</v>
      </c>
      <c r="K1311" s="194">
        <v>29</v>
      </c>
      <c r="L1311" s="194">
        <v>20</v>
      </c>
      <c r="M1311" s="232"/>
      <c r="N1311" s="233"/>
      <c r="O1311" s="233"/>
    </row>
    <row r="1312" spans="1:15" s="234" customFormat="1">
      <c r="A1312" s="404" t="str">
        <f t="shared" si="27"/>
        <v>30080750</v>
      </c>
      <c r="B1312" s="230">
        <v>300</v>
      </c>
      <c r="C1312" s="193">
        <v>80</v>
      </c>
      <c r="D1312" s="193">
        <v>750</v>
      </c>
      <c r="E1312" s="194">
        <v>5</v>
      </c>
      <c r="F1312" s="194">
        <v>15</v>
      </c>
      <c r="G1312" s="194">
        <v>24</v>
      </c>
      <c r="H1312" s="194">
        <v>27</v>
      </c>
      <c r="I1312" s="194">
        <v>36</v>
      </c>
      <c r="J1312" s="194">
        <v>43</v>
      </c>
      <c r="K1312" s="194">
        <v>25</v>
      </c>
      <c r="L1312" s="194">
        <v>17</v>
      </c>
      <c r="M1312" s="232"/>
      <c r="N1312" s="233"/>
      <c r="O1312" s="233"/>
    </row>
    <row r="1313" spans="1:15" s="234" customFormat="1">
      <c r="A1313" s="404" t="str">
        <f t="shared" si="27"/>
        <v>30090750</v>
      </c>
      <c r="B1313" s="230">
        <v>300</v>
      </c>
      <c r="C1313" s="193">
        <v>90</v>
      </c>
      <c r="D1313" s="193">
        <v>750</v>
      </c>
      <c r="E1313" s="194">
        <v>5</v>
      </c>
      <c r="F1313" s="194">
        <v>14</v>
      </c>
      <c r="G1313" s="194">
        <v>22</v>
      </c>
      <c r="H1313" s="194">
        <v>25</v>
      </c>
      <c r="I1313" s="194">
        <v>33</v>
      </c>
      <c r="J1313" s="194">
        <v>39</v>
      </c>
      <c r="K1313" s="194">
        <v>23</v>
      </c>
      <c r="L1313" s="194">
        <v>16</v>
      </c>
      <c r="M1313" s="232"/>
      <c r="N1313" s="233"/>
      <c r="O1313" s="233"/>
    </row>
    <row r="1314" spans="1:15" s="234" customFormat="1">
      <c r="A1314" s="404" t="str">
        <f t="shared" si="27"/>
        <v>300100750</v>
      </c>
      <c r="B1314" s="230">
        <v>300</v>
      </c>
      <c r="C1314" s="193">
        <v>100</v>
      </c>
      <c r="D1314" s="193">
        <v>750</v>
      </c>
      <c r="E1314" s="194">
        <v>4</v>
      </c>
      <c r="F1314" s="194">
        <v>12</v>
      </c>
      <c r="G1314" s="194">
        <v>19</v>
      </c>
      <c r="H1314" s="194">
        <v>22</v>
      </c>
      <c r="I1314" s="194">
        <v>29</v>
      </c>
      <c r="J1314" s="194">
        <v>34</v>
      </c>
      <c r="K1314" s="194">
        <v>20</v>
      </c>
      <c r="L1314" s="194">
        <v>14</v>
      </c>
      <c r="M1314" s="232"/>
      <c r="N1314" s="233"/>
      <c r="O1314" s="233"/>
    </row>
    <row r="1315" spans="1:15" s="234" customFormat="1">
      <c r="A1315" s="404" t="str">
        <f t="shared" si="27"/>
        <v>300110750</v>
      </c>
      <c r="B1315" s="230">
        <v>300</v>
      </c>
      <c r="C1315" s="193">
        <v>110</v>
      </c>
      <c r="D1315" s="193">
        <v>750</v>
      </c>
      <c r="E1315" s="194">
        <v>4</v>
      </c>
      <c r="F1315" s="194">
        <v>11</v>
      </c>
      <c r="G1315" s="194">
        <v>18</v>
      </c>
      <c r="H1315" s="194">
        <v>20</v>
      </c>
      <c r="I1315" s="194">
        <v>27</v>
      </c>
      <c r="J1315" s="194">
        <v>31</v>
      </c>
      <c r="K1315" s="194">
        <v>19</v>
      </c>
      <c r="L1315" s="194">
        <v>13</v>
      </c>
      <c r="M1315" s="232"/>
      <c r="N1315" s="233"/>
      <c r="O1315" s="233"/>
    </row>
    <row r="1316" spans="1:15" s="234" customFormat="1">
      <c r="A1316" s="404" t="str">
        <f t="shared" si="27"/>
        <v>300120750</v>
      </c>
      <c r="B1316" s="230">
        <v>300</v>
      </c>
      <c r="C1316" s="193">
        <v>120</v>
      </c>
      <c r="D1316" s="193">
        <v>750</v>
      </c>
      <c r="E1316" s="194">
        <v>3</v>
      </c>
      <c r="F1316" s="194">
        <v>10</v>
      </c>
      <c r="G1316" s="194">
        <v>16</v>
      </c>
      <c r="H1316" s="194">
        <v>18</v>
      </c>
      <c r="I1316" s="194">
        <v>24</v>
      </c>
      <c r="J1316" s="194">
        <v>28</v>
      </c>
      <c r="K1316" s="194">
        <v>17</v>
      </c>
      <c r="L1316" s="194">
        <v>11</v>
      </c>
      <c r="M1316" s="232"/>
      <c r="N1316" s="233"/>
      <c r="O1316" s="233"/>
    </row>
    <row r="1317" spans="1:15" s="234" customFormat="1">
      <c r="A1317" s="404" t="str">
        <f t="shared" si="27"/>
        <v>300130750</v>
      </c>
      <c r="B1317" s="230">
        <v>300</v>
      </c>
      <c r="C1317" s="193">
        <v>130</v>
      </c>
      <c r="D1317" s="193">
        <v>750</v>
      </c>
      <c r="E1317" s="194">
        <v>3</v>
      </c>
      <c r="F1317" s="194">
        <v>9</v>
      </c>
      <c r="G1317" s="194">
        <v>15</v>
      </c>
      <c r="H1317" s="194">
        <v>17</v>
      </c>
      <c r="I1317" s="194">
        <v>23</v>
      </c>
      <c r="J1317" s="194">
        <v>26</v>
      </c>
      <c r="K1317" s="194">
        <v>16</v>
      </c>
      <c r="L1317" s="194">
        <v>11</v>
      </c>
      <c r="M1317" s="232"/>
      <c r="N1317" s="233"/>
      <c r="O1317" s="233"/>
    </row>
    <row r="1318" spans="1:15" s="234" customFormat="1">
      <c r="A1318" s="404" t="str">
        <f t="shared" si="27"/>
        <v>300140750</v>
      </c>
      <c r="B1318" s="230">
        <v>300</v>
      </c>
      <c r="C1318" s="193">
        <v>140</v>
      </c>
      <c r="D1318" s="193">
        <v>750</v>
      </c>
      <c r="E1318" s="194">
        <v>3</v>
      </c>
      <c r="F1318" s="194">
        <v>8</v>
      </c>
      <c r="G1318" s="194">
        <v>14</v>
      </c>
      <c r="H1318" s="194">
        <v>16</v>
      </c>
      <c r="I1318" s="194">
        <v>21</v>
      </c>
      <c r="J1318" s="194">
        <v>24</v>
      </c>
      <c r="K1318" s="194">
        <v>14</v>
      </c>
      <c r="L1318" s="194">
        <v>10</v>
      </c>
      <c r="M1318" s="232"/>
      <c r="N1318" s="233"/>
      <c r="O1318" s="233"/>
    </row>
    <row r="1319" spans="1:15" s="234" customFormat="1">
      <c r="A1319" s="404" t="str">
        <f t="shared" si="27"/>
        <v>300150750</v>
      </c>
      <c r="B1319" s="230">
        <v>300</v>
      </c>
      <c r="C1319" s="193">
        <v>150</v>
      </c>
      <c r="D1319" s="193">
        <v>750</v>
      </c>
      <c r="E1319" s="194">
        <v>3</v>
      </c>
      <c r="F1319" s="194">
        <v>8</v>
      </c>
      <c r="G1319" s="194">
        <v>13</v>
      </c>
      <c r="H1319" s="194">
        <v>15</v>
      </c>
      <c r="I1319" s="194">
        <v>20</v>
      </c>
      <c r="J1319" s="194">
        <v>23</v>
      </c>
      <c r="K1319" s="194">
        <v>13</v>
      </c>
      <c r="L1319" s="194">
        <v>10</v>
      </c>
      <c r="M1319" s="232"/>
      <c r="N1319" s="233"/>
      <c r="O1319" s="233"/>
    </row>
    <row r="1320" spans="1:15" s="234" customFormat="1">
      <c r="A1320" s="404" t="str">
        <f t="shared" si="27"/>
        <v>300160750</v>
      </c>
      <c r="B1320" s="230">
        <v>300</v>
      </c>
      <c r="C1320" s="193">
        <v>160</v>
      </c>
      <c r="D1320" s="193">
        <v>750</v>
      </c>
      <c r="E1320" s="194">
        <v>3</v>
      </c>
      <c r="F1320" s="194">
        <v>7</v>
      </c>
      <c r="G1320" s="194">
        <v>12</v>
      </c>
      <c r="H1320" s="194">
        <v>14</v>
      </c>
      <c r="I1320" s="194">
        <v>18</v>
      </c>
      <c r="J1320" s="194">
        <v>21</v>
      </c>
      <c r="K1320" s="194">
        <v>12</v>
      </c>
      <c r="L1320" s="194">
        <v>9</v>
      </c>
      <c r="M1320" s="232"/>
      <c r="N1320" s="233"/>
      <c r="O1320" s="233"/>
    </row>
    <row r="1321" spans="1:15" s="234" customFormat="1">
      <c r="A1321" s="404" t="str">
        <f t="shared" si="27"/>
        <v>300170750</v>
      </c>
      <c r="B1321" s="230">
        <v>300</v>
      </c>
      <c r="C1321" s="193">
        <v>170</v>
      </c>
      <c r="D1321" s="193">
        <v>750</v>
      </c>
      <c r="E1321" s="194">
        <v>3</v>
      </c>
      <c r="F1321" s="194">
        <v>7</v>
      </c>
      <c r="G1321" s="194">
        <v>12</v>
      </c>
      <c r="H1321" s="194">
        <v>13</v>
      </c>
      <c r="I1321" s="194">
        <v>17</v>
      </c>
      <c r="J1321" s="194">
        <v>20</v>
      </c>
      <c r="K1321" s="194">
        <v>12</v>
      </c>
      <c r="L1321" s="194">
        <v>9</v>
      </c>
      <c r="M1321" s="232"/>
      <c r="N1321" s="233"/>
      <c r="O1321" s="233"/>
    </row>
    <row r="1322" spans="1:15" s="234" customFormat="1">
      <c r="A1322" s="404" t="str">
        <f t="shared" si="27"/>
        <v>300180750</v>
      </c>
      <c r="B1322" s="230">
        <v>300</v>
      </c>
      <c r="C1322" s="193">
        <v>180</v>
      </c>
      <c r="D1322" s="193">
        <v>750</v>
      </c>
      <c r="E1322" s="194">
        <v>2</v>
      </c>
      <c r="F1322" s="194">
        <v>7</v>
      </c>
      <c r="G1322" s="194">
        <v>11</v>
      </c>
      <c r="H1322" s="194">
        <v>12</v>
      </c>
      <c r="I1322" s="194">
        <v>16</v>
      </c>
      <c r="J1322" s="194">
        <v>19</v>
      </c>
      <c r="K1322" s="194">
        <v>11</v>
      </c>
      <c r="L1322" s="194">
        <v>8</v>
      </c>
      <c r="M1322" s="232"/>
      <c r="N1322" s="233"/>
      <c r="O1322" s="233"/>
    </row>
    <row r="1323" spans="1:15" s="234" customFormat="1">
      <c r="A1323" s="404" t="str">
        <f t="shared" si="27"/>
        <v>300190750</v>
      </c>
      <c r="B1323" s="230">
        <v>300</v>
      </c>
      <c r="C1323" s="193">
        <v>190</v>
      </c>
      <c r="D1323" s="193">
        <v>750</v>
      </c>
      <c r="E1323" s="194">
        <v>2</v>
      </c>
      <c r="F1323" s="194">
        <v>7</v>
      </c>
      <c r="G1323" s="194">
        <v>11</v>
      </c>
      <c r="H1323" s="194">
        <v>12</v>
      </c>
      <c r="I1323" s="194">
        <v>15</v>
      </c>
      <c r="J1323" s="194">
        <v>18</v>
      </c>
      <c r="K1323" s="194">
        <v>11</v>
      </c>
      <c r="L1323" s="194">
        <v>8</v>
      </c>
      <c r="M1323" s="232"/>
      <c r="N1323" s="233"/>
      <c r="O1323" s="233"/>
    </row>
    <row r="1324" spans="1:15" s="234" customFormat="1">
      <c r="A1324" s="404" t="str">
        <f t="shared" si="27"/>
        <v>300200750</v>
      </c>
      <c r="B1324" s="230">
        <v>300</v>
      </c>
      <c r="C1324" s="193">
        <v>200</v>
      </c>
      <c r="D1324" s="193">
        <v>750</v>
      </c>
      <c r="E1324" s="194">
        <v>2</v>
      </c>
      <c r="F1324" s="194">
        <v>6</v>
      </c>
      <c r="G1324" s="194">
        <v>10</v>
      </c>
      <c r="H1324" s="194">
        <v>11</v>
      </c>
      <c r="I1324" s="194">
        <v>14</v>
      </c>
      <c r="J1324" s="194">
        <v>17</v>
      </c>
      <c r="K1324" s="194">
        <v>10</v>
      </c>
      <c r="L1324" s="194">
        <v>7</v>
      </c>
      <c r="M1324" s="232"/>
      <c r="N1324" s="233"/>
      <c r="O1324" s="233"/>
    </row>
    <row r="1325" spans="1:15" s="234" customFormat="1">
      <c r="A1325" s="404" t="str">
        <f t="shared" si="27"/>
        <v>300210750</v>
      </c>
      <c r="B1325" s="230">
        <v>300</v>
      </c>
      <c r="C1325" s="193">
        <v>210</v>
      </c>
      <c r="D1325" s="193">
        <v>750</v>
      </c>
      <c r="E1325" s="194">
        <v>2</v>
      </c>
      <c r="F1325" s="194">
        <v>6</v>
      </c>
      <c r="G1325" s="194">
        <v>10</v>
      </c>
      <c r="H1325" s="194">
        <v>11</v>
      </c>
      <c r="I1325" s="194">
        <v>14</v>
      </c>
      <c r="J1325" s="194">
        <v>17</v>
      </c>
      <c r="K1325" s="194">
        <v>10</v>
      </c>
      <c r="L1325" s="194">
        <v>7</v>
      </c>
      <c r="M1325" s="232"/>
      <c r="N1325" s="233"/>
      <c r="O1325" s="233"/>
    </row>
    <row r="1326" spans="1:15" s="234" customFormat="1">
      <c r="A1326" s="404" t="str">
        <f t="shared" si="27"/>
        <v>300220750</v>
      </c>
      <c r="B1326" s="230">
        <v>300</v>
      </c>
      <c r="C1326" s="193">
        <v>220</v>
      </c>
      <c r="D1326" s="193">
        <v>750</v>
      </c>
      <c r="E1326" s="194">
        <v>2</v>
      </c>
      <c r="F1326" s="194">
        <v>5</v>
      </c>
      <c r="G1326" s="194">
        <v>9</v>
      </c>
      <c r="H1326" s="194">
        <v>10</v>
      </c>
      <c r="I1326" s="194">
        <v>13</v>
      </c>
      <c r="J1326" s="194">
        <v>16</v>
      </c>
      <c r="K1326" s="194">
        <v>9</v>
      </c>
      <c r="L1326" s="194">
        <v>6</v>
      </c>
      <c r="M1326" s="232"/>
      <c r="N1326" s="233"/>
      <c r="O1326" s="233"/>
    </row>
    <row r="1327" spans="1:15" s="234" customFormat="1">
      <c r="A1327" s="404" t="str">
        <f t="shared" si="27"/>
        <v>300230750</v>
      </c>
      <c r="B1327" s="230">
        <v>300</v>
      </c>
      <c r="C1327" s="193">
        <v>230</v>
      </c>
      <c r="D1327" s="193">
        <v>750</v>
      </c>
      <c r="E1327" s="194">
        <v>2</v>
      </c>
      <c r="F1327" s="194">
        <v>5</v>
      </c>
      <c r="G1327" s="194">
        <v>9</v>
      </c>
      <c r="H1327" s="194">
        <v>10</v>
      </c>
      <c r="I1327" s="194">
        <v>13</v>
      </c>
      <c r="J1327" s="194">
        <v>15</v>
      </c>
      <c r="K1327" s="194">
        <v>9</v>
      </c>
      <c r="L1327" s="194">
        <v>6</v>
      </c>
      <c r="M1327" s="232"/>
      <c r="N1327" s="233"/>
      <c r="O1327" s="233"/>
    </row>
    <row r="1328" spans="1:15" s="234" customFormat="1">
      <c r="A1328" s="404" t="str">
        <f t="shared" si="27"/>
        <v>300240750</v>
      </c>
      <c r="B1328" s="230">
        <v>300</v>
      </c>
      <c r="C1328" s="193">
        <v>240</v>
      </c>
      <c r="D1328" s="193">
        <v>750</v>
      </c>
      <c r="E1328" s="194">
        <v>2</v>
      </c>
      <c r="F1328" s="194">
        <v>5</v>
      </c>
      <c r="G1328" s="194">
        <v>8</v>
      </c>
      <c r="H1328" s="194">
        <v>9</v>
      </c>
      <c r="I1328" s="194">
        <v>12</v>
      </c>
      <c r="J1328" s="194">
        <v>14</v>
      </c>
      <c r="K1328" s="194">
        <v>8</v>
      </c>
      <c r="L1328" s="194">
        <v>6</v>
      </c>
      <c r="M1328" s="232"/>
      <c r="N1328" s="233"/>
      <c r="O1328" s="233"/>
    </row>
    <row r="1329" spans="1:15" s="234" customFormat="1">
      <c r="A1329" s="404" t="str">
        <f t="shared" ref="A1329:A1392" si="28">B1329&amp;C1329&amp;D1329</f>
        <v>300250750</v>
      </c>
      <c r="B1329" s="230">
        <v>300</v>
      </c>
      <c r="C1329" s="193">
        <v>250</v>
      </c>
      <c r="D1329" s="193">
        <v>750</v>
      </c>
      <c r="E1329" s="194">
        <v>2</v>
      </c>
      <c r="F1329" s="194">
        <v>5</v>
      </c>
      <c r="G1329" s="194">
        <v>8</v>
      </c>
      <c r="H1329" s="194">
        <v>9</v>
      </c>
      <c r="I1329" s="194">
        <v>12</v>
      </c>
      <c r="J1329" s="194">
        <v>14</v>
      </c>
      <c r="K1329" s="194">
        <v>8</v>
      </c>
      <c r="L1329" s="194">
        <v>6</v>
      </c>
      <c r="M1329" s="232"/>
      <c r="N1329" s="233"/>
      <c r="O1329" s="233"/>
    </row>
    <row r="1330" spans="1:15" s="234" customFormat="1">
      <c r="A1330" s="404" t="str">
        <f t="shared" si="28"/>
        <v>300260750</v>
      </c>
      <c r="B1330" s="230">
        <v>300</v>
      </c>
      <c r="C1330" s="193">
        <v>260</v>
      </c>
      <c r="D1330" s="193">
        <v>750</v>
      </c>
      <c r="E1330" s="194">
        <v>2</v>
      </c>
      <c r="F1330" s="194">
        <v>5</v>
      </c>
      <c r="G1330" s="194">
        <v>7</v>
      </c>
      <c r="H1330" s="194">
        <v>8</v>
      </c>
      <c r="I1330" s="194">
        <v>11</v>
      </c>
      <c r="J1330" s="194">
        <v>13</v>
      </c>
      <c r="K1330" s="194">
        <v>8</v>
      </c>
      <c r="L1330" s="194">
        <v>5</v>
      </c>
      <c r="M1330" s="232"/>
      <c r="N1330" s="233"/>
      <c r="O1330" s="233"/>
    </row>
    <row r="1331" spans="1:15" s="234" customFormat="1">
      <c r="A1331" s="404" t="str">
        <f t="shared" si="28"/>
        <v>300270750</v>
      </c>
      <c r="B1331" s="230">
        <v>300</v>
      </c>
      <c r="C1331" s="193">
        <v>270</v>
      </c>
      <c r="D1331" s="193">
        <v>750</v>
      </c>
      <c r="E1331" s="194">
        <v>2</v>
      </c>
      <c r="F1331" s="194">
        <v>5</v>
      </c>
      <c r="G1331" s="194">
        <v>7</v>
      </c>
      <c r="H1331" s="194">
        <v>8</v>
      </c>
      <c r="I1331" s="194">
        <v>11</v>
      </c>
      <c r="J1331" s="194">
        <v>13</v>
      </c>
      <c r="K1331" s="194">
        <v>8</v>
      </c>
      <c r="L1331" s="194">
        <v>5</v>
      </c>
      <c r="M1331" s="232"/>
      <c r="N1331" s="233"/>
      <c r="O1331" s="233"/>
    </row>
    <row r="1332" spans="1:15" s="234" customFormat="1">
      <c r="A1332" s="404" t="str">
        <f t="shared" si="28"/>
        <v>300280750</v>
      </c>
      <c r="B1332" s="230">
        <v>300</v>
      </c>
      <c r="C1332" s="193">
        <v>280</v>
      </c>
      <c r="D1332" s="193">
        <v>750</v>
      </c>
      <c r="E1332" s="194">
        <v>1</v>
      </c>
      <c r="F1332" s="194">
        <v>4</v>
      </c>
      <c r="G1332" s="194">
        <v>7</v>
      </c>
      <c r="H1332" s="194">
        <v>8</v>
      </c>
      <c r="I1332" s="194">
        <v>10</v>
      </c>
      <c r="J1332" s="194">
        <v>12</v>
      </c>
      <c r="K1332" s="194">
        <v>7</v>
      </c>
      <c r="L1332" s="194">
        <v>5</v>
      </c>
      <c r="M1332" s="232"/>
      <c r="N1332" s="233"/>
      <c r="O1332" s="233"/>
    </row>
    <row r="1333" spans="1:15" s="234" customFormat="1">
      <c r="A1333" s="404" t="str">
        <f t="shared" si="28"/>
        <v>300290750</v>
      </c>
      <c r="B1333" s="230">
        <v>300</v>
      </c>
      <c r="C1333" s="193">
        <v>290</v>
      </c>
      <c r="D1333" s="193">
        <v>750</v>
      </c>
      <c r="E1333" s="194">
        <v>1</v>
      </c>
      <c r="F1333" s="194">
        <v>4</v>
      </c>
      <c r="G1333" s="194">
        <v>7</v>
      </c>
      <c r="H1333" s="194">
        <v>8</v>
      </c>
      <c r="I1333" s="194">
        <v>10</v>
      </c>
      <c r="J1333" s="194">
        <v>12</v>
      </c>
      <c r="K1333" s="194">
        <v>7</v>
      </c>
      <c r="L1333" s="194">
        <v>5</v>
      </c>
      <c r="M1333" s="232"/>
      <c r="N1333" s="233"/>
      <c r="O1333" s="233"/>
    </row>
    <row r="1334" spans="1:15" s="234" customFormat="1">
      <c r="A1334" s="404" t="str">
        <f t="shared" si="28"/>
        <v>300300750</v>
      </c>
      <c r="B1334" s="230">
        <v>300</v>
      </c>
      <c r="C1334" s="193">
        <v>300</v>
      </c>
      <c r="D1334" s="193">
        <v>750</v>
      </c>
      <c r="E1334" s="194">
        <v>1</v>
      </c>
      <c r="F1334" s="194">
        <v>4</v>
      </c>
      <c r="G1334" s="194">
        <v>6</v>
      </c>
      <c r="H1334" s="194">
        <v>7</v>
      </c>
      <c r="I1334" s="194">
        <v>10</v>
      </c>
      <c r="J1334" s="194">
        <v>11</v>
      </c>
      <c r="K1334" s="194">
        <v>7</v>
      </c>
      <c r="L1334" s="194">
        <v>5</v>
      </c>
      <c r="M1334" s="232"/>
      <c r="N1334" s="233"/>
      <c r="O1334" s="233"/>
    </row>
    <row r="1335" spans="1:15" s="234" customFormat="1">
      <c r="A1335" s="404" t="str">
        <f t="shared" si="28"/>
        <v>300310750</v>
      </c>
      <c r="B1335" s="230">
        <v>300</v>
      </c>
      <c r="C1335" s="193">
        <v>310</v>
      </c>
      <c r="D1335" s="193">
        <v>750</v>
      </c>
      <c r="E1335" s="243"/>
      <c r="F1335" s="243"/>
      <c r="G1335" s="243"/>
      <c r="H1335" s="243"/>
      <c r="I1335" s="243"/>
      <c r="J1335" s="243"/>
      <c r="K1335" s="243"/>
      <c r="L1335" s="243"/>
      <c r="M1335" s="232"/>
      <c r="N1335" s="233"/>
      <c r="O1335" s="233"/>
    </row>
    <row r="1336" spans="1:15" s="234" customFormat="1">
      <c r="A1336" s="404" t="str">
        <f t="shared" si="28"/>
        <v>300320750</v>
      </c>
      <c r="B1336" s="230">
        <v>300</v>
      </c>
      <c r="C1336" s="193">
        <v>320</v>
      </c>
      <c r="D1336" s="193">
        <v>750</v>
      </c>
      <c r="E1336" s="243"/>
      <c r="F1336" s="243"/>
      <c r="G1336" s="243"/>
      <c r="H1336" s="243"/>
      <c r="I1336" s="243"/>
      <c r="J1336" s="243"/>
      <c r="K1336" s="243"/>
      <c r="L1336" s="243"/>
      <c r="M1336" s="232"/>
      <c r="N1336" s="233"/>
      <c r="O1336" s="233"/>
    </row>
    <row r="1337" spans="1:15" s="234" customFormat="1">
      <c r="A1337" s="404" t="str">
        <f t="shared" si="28"/>
        <v>300330750</v>
      </c>
      <c r="B1337" s="230">
        <v>300</v>
      </c>
      <c r="C1337" s="193">
        <v>330</v>
      </c>
      <c r="D1337" s="193">
        <v>750</v>
      </c>
      <c r="E1337" s="243"/>
      <c r="F1337" s="243"/>
      <c r="G1337" s="243"/>
      <c r="H1337" s="243"/>
      <c r="I1337" s="243"/>
      <c r="J1337" s="243"/>
      <c r="K1337" s="243"/>
      <c r="L1337" s="243"/>
      <c r="M1337" s="232"/>
      <c r="N1337" s="233"/>
      <c r="O1337" s="233"/>
    </row>
    <row r="1338" spans="1:15" s="234" customFormat="1">
      <c r="A1338" s="404" t="str">
        <f t="shared" si="28"/>
        <v>300340750</v>
      </c>
      <c r="B1338" s="230">
        <v>300</v>
      </c>
      <c r="C1338" s="193">
        <v>340</v>
      </c>
      <c r="D1338" s="193">
        <v>750</v>
      </c>
      <c r="E1338" s="243"/>
      <c r="F1338" s="243"/>
      <c r="G1338" s="243"/>
      <c r="H1338" s="243"/>
      <c r="I1338" s="243"/>
      <c r="J1338" s="243"/>
      <c r="K1338" s="243"/>
      <c r="L1338" s="243"/>
      <c r="M1338" s="232"/>
      <c r="N1338" s="233"/>
      <c r="O1338" s="233"/>
    </row>
    <row r="1339" spans="1:15" s="234" customFormat="1">
      <c r="A1339" s="404" t="str">
        <f t="shared" si="28"/>
        <v>300350750</v>
      </c>
      <c r="B1339" s="230">
        <v>300</v>
      </c>
      <c r="C1339" s="193">
        <v>350</v>
      </c>
      <c r="D1339" s="193">
        <v>750</v>
      </c>
      <c r="E1339" s="243"/>
      <c r="F1339" s="243"/>
      <c r="G1339" s="243"/>
      <c r="H1339" s="243"/>
      <c r="I1339" s="243"/>
      <c r="J1339" s="243"/>
      <c r="K1339" s="243"/>
      <c r="L1339" s="243"/>
      <c r="M1339" s="232"/>
      <c r="N1339" s="233"/>
      <c r="O1339" s="233"/>
    </row>
    <row r="1340" spans="1:15" s="234" customFormat="1">
      <c r="A1340" s="404" t="str">
        <f t="shared" si="28"/>
        <v>300201000</v>
      </c>
      <c r="B1340" s="230">
        <v>300</v>
      </c>
      <c r="C1340" s="193">
        <v>20</v>
      </c>
      <c r="D1340" s="193">
        <v>1000</v>
      </c>
      <c r="E1340" s="194">
        <v>21</v>
      </c>
      <c r="F1340" s="194">
        <v>32</v>
      </c>
      <c r="G1340" s="194">
        <v>41</v>
      </c>
      <c r="H1340" s="194">
        <v>50</v>
      </c>
      <c r="I1340" s="194">
        <v>50</v>
      </c>
      <c r="J1340" s="194">
        <v>50</v>
      </c>
      <c r="K1340" s="194">
        <v>50</v>
      </c>
      <c r="L1340" s="194">
        <v>50</v>
      </c>
      <c r="M1340" s="232"/>
      <c r="N1340" s="233"/>
      <c r="O1340" s="233"/>
    </row>
    <row r="1341" spans="1:15" s="234" customFormat="1">
      <c r="A1341" s="404" t="str">
        <f t="shared" si="28"/>
        <v>300301000</v>
      </c>
      <c r="B1341" s="230">
        <v>300</v>
      </c>
      <c r="C1341" s="193">
        <v>30</v>
      </c>
      <c r="D1341" s="193">
        <v>1000</v>
      </c>
      <c r="E1341" s="194">
        <v>17</v>
      </c>
      <c r="F1341" s="194">
        <v>32</v>
      </c>
      <c r="G1341" s="194">
        <v>41</v>
      </c>
      <c r="H1341" s="194">
        <v>50</v>
      </c>
      <c r="I1341" s="194">
        <v>50</v>
      </c>
      <c r="J1341" s="194">
        <v>50</v>
      </c>
      <c r="K1341" s="194">
        <v>50</v>
      </c>
      <c r="L1341" s="194">
        <v>50</v>
      </c>
      <c r="M1341" s="232"/>
      <c r="N1341" s="233"/>
      <c r="O1341" s="233"/>
    </row>
    <row r="1342" spans="1:15" s="234" customFormat="1">
      <c r="A1342" s="404" t="str">
        <f t="shared" si="28"/>
        <v>300401000</v>
      </c>
      <c r="B1342" s="230">
        <v>300</v>
      </c>
      <c r="C1342" s="193">
        <v>40</v>
      </c>
      <c r="D1342" s="193">
        <v>1000</v>
      </c>
      <c r="E1342" s="194">
        <v>13</v>
      </c>
      <c r="F1342" s="194">
        <v>31</v>
      </c>
      <c r="G1342" s="194">
        <v>41</v>
      </c>
      <c r="H1342" s="194">
        <v>50</v>
      </c>
      <c r="I1342" s="194">
        <v>50</v>
      </c>
      <c r="J1342" s="194">
        <v>50</v>
      </c>
      <c r="K1342" s="194">
        <v>50</v>
      </c>
      <c r="L1342" s="194">
        <v>45</v>
      </c>
      <c r="M1342" s="232"/>
      <c r="N1342" s="233"/>
      <c r="O1342" s="233"/>
    </row>
    <row r="1343" spans="1:15" s="234" customFormat="1">
      <c r="A1343" s="404" t="str">
        <f t="shared" si="28"/>
        <v>300501000</v>
      </c>
      <c r="B1343" s="230">
        <v>300</v>
      </c>
      <c r="C1343" s="193">
        <v>50</v>
      </c>
      <c r="D1343" s="193">
        <v>1000</v>
      </c>
      <c r="E1343" s="194">
        <v>11</v>
      </c>
      <c r="F1343" s="194">
        <v>28</v>
      </c>
      <c r="G1343" s="194">
        <v>40</v>
      </c>
      <c r="H1343" s="194">
        <v>48</v>
      </c>
      <c r="I1343" s="194">
        <v>50</v>
      </c>
      <c r="J1343" s="194">
        <v>50</v>
      </c>
      <c r="K1343" s="194">
        <v>50</v>
      </c>
      <c r="L1343" s="194">
        <v>38</v>
      </c>
      <c r="M1343" s="232"/>
      <c r="N1343" s="233"/>
      <c r="O1343" s="233"/>
    </row>
    <row r="1344" spans="1:15" s="234" customFormat="1">
      <c r="A1344" s="404" t="str">
        <f t="shared" si="28"/>
        <v>300601000</v>
      </c>
      <c r="B1344" s="230">
        <v>300</v>
      </c>
      <c r="C1344" s="193">
        <v>60</v>
      </c>
      <c r="D1344" s="193">
        <v>1000</v>
      </c>
      <c r="E1344" s="194">
        <v>9</v>
      </c>
      <c r="F1344" s="194">
        <v>25</v>
      </c>
      <c r="G1344" s="194">
        <v>39</v>
      </c>
      <c r="H1344" s="194">
        <v>46</v>
      </c>
      <c r="I1344" s="194">
        <v>50</v>
      </c>
      <c r="J1344" s="194">
        <v>50</v>
      </c>
      <c r="K1344" s="194">
        <v>44</v>
      </c>
      <c r="L1344" s="194">
        <v>31</v>
      </c>
      <c r="M1344" s="232"/>
      <c r="N1344" s="233"/>
      <c r="O1344" s="233"/>
    </row>
    <row r="1345" spans="1:15" s="234" customFormat="1">
      <c r="A1345" s="404" t="str">
        <f t="shared" si="28"/>
        <v>300701000</v>
      </c>
      <c r="B1345" s="230">
        <v>300</v>
      </c>
      <c r="C1345" s="193">
        <v>70</v>
      </c>
      <c r="D1345" s="193">
        <v>1000</v>
      </c>
      <c r="E1345" s="194">
        <v>8</v>
      </c>
      <c r="F1345" s="194">
        <v>22</v>
      </c>
      <c r="G1345" s="194">
        <v>36</v>
      </c>
      <c r="H1345" s="194">
        <v>41</v>
      </c>
      <c r="I1345" s="194">
        <v>50</v>
      </c>
      <c r="J1345" s="194">
        <v>50</v>
      </c>
      <c r="K1345" s="194">
        <v>39</v>
      </c>
      <c r="L1345" s="194">
        <v>27</v>
      </c>
      <c r="M1345" s="232"/>
      <c r="N1345" s="233"/>
      <c r="O1345" s="233"/>
    </row>
    <row r="1346" spans="1:15" s="234" customFormat="1">
      <c r="A1346" s="404" t="str">
        <f t="shared" si="28"/>
        <v>300801000</v>
      </c>
      <c r="B1346" s="230">
        <v>300</v>
      </c>
      <c r="C1346" s="193">
        <v>80</v>
      </c>
      <c r="D1346" s="193">
        <v>1000</v>
      </c>
      <c r="E1346" s="194">
        <v>7</v>
      </c>
      <c r="F1346" s="194">
        <v>19</v>
      </c>
      <c r="G1346" s="194">
        <v>32</v>
      </c>
      <c r="H1346" s="194">
        <v>36</v>
      </c>
      <c r="I1346" s="194">
        <v>47</v>
      </c>
      <c r="J1346" s="194">
        <v>50</v>
      </c>
      <c r="K1346" s="194">
        <v>33</v>
      </c>
      <c r="L1346" s="194">
        <v>23</v>
      </c>
      <c r="M1346" s="232"/>
      <c r="N1346" s="233"/>
      <c r="O1346" s="233"/>
    </row>
    <row r="1347" spans="1:15" s="234" customFormat="1">
      <c r="A1347" s="404" t="str">
        <f t="shared" si="28"/>
        <v>300901000</v>
      </c>
      <c r="B1347" s="230">
        <v>300</v>
      </c>
      <c r="C1347" s="193">
        <v>90</v>
      </c>
      <c r="D1347" s="193">
        <v>1000</v>
      </c>
      <c r="E1347" s="194">
        <v>6</v>
      </c>
      <c r="F1347" s="194">
        <v>18</v>
      </c>
      <c r="G1347" s="194">
        <v>29</v>
      </c>
      <c r="H1347" s="194">
        <v>33</v>
      </c>
      <c r="I1347" s="194">
        <v>43</v>
      </c>
      <c r="J1347" s="194">
        <v>50</v>
      </c>
      <c r="K1347" s="194">
        <v>30</v>
      </c>
      <c r="L1347" s="194">
        <v>21</v>
      </c>
      <c r="M1347" s="232"/>
      <c r="N1347" s="233"/>
      <c r="O1347" s="233"/>
    </row>
    <row r="1348" spans="1:15" s="234" customFormat="1">
      <c r="A1348" s="404" t="str">
        <f t="shared" si="28"/>
        <v>3001001000</v>
      </c>
      <c r="B1348" s="230">
        <v>300</v>
      </c>
      <c r="C1348" s="193">
        <v>100</v>
      </c>
      <c r="D1348" s="193">
        <v>1000</v>
      </c>
      <c r="E1348" s="194">
        <v>5</v>
      </c>
      <c r="F1348" s="194">
        <v>16</v>
      </c>
      <c r="G1348" s="194">
        <v>26</v>
      </c>
      <c r="H1348" s="194">
        <v>29</v>
      </c>
      <c r="I1348" s="194">
        <v>38</v>
      </c>
      <c r="J1348" s="194">
        <v>45</v>
      </c>
      <c r="K1348" s="194">
        <v>27</v>
      </c>
      <c r="L1348" s="194">
        <v>18</v>
      </c>
      <c r="M1348" s="232"/>
      <c r="N1348" s="233"/>
      <c r="O1348" s="233"/>
    </row>
    <row r="1349" spans="1:15" s="234" customFormat="1">
      <c r="A1349" s="404" t="str">
        <f t="shared" si="28"/>
        <v>3001101000</v>
      </c>
      <c r="B1349" s="230">
        <v>300</v>
      </c>
      <c r="C1349" s="193">
        <v>110</v>
      </c>
      <c r="D1349" s="193">
        <v>1000</v>
      </c>
      <c r="E1349" s="194">
        <v>5</v>
      </c>
      <c r="F1349" s="194">
        <v>15</v>
      </c>
      <c r="G1349" s="194">
        <v>24</v>
      </c>
      <c r="H1349" s="194">
        <v>27</v>
      </c>
      <c r="I1349" s="194">
        <v>35</v>
      </c>
      <c r="J1349" s="194">
        <v>42</v>
      </c>
      <c r="K1349" s="194">
        <v>25</v>
      </c>
      <c r="L1349" s="194">
        <v>17</v>
      </c>
      <c r="M1349" s="232"/>
      <c r="N1349" s="233"/>
      <c r="O1349" s="233"/>
    </row>
    <row r="1350" spans="1:15" s="234" customFormat="1">
      <c r="A1350" s="404" t="str">
        <f t="shared" si="28"/>
        <v>3001201000</v>
      </c>
      <c r="B1350" s="230">
        <v>300</v>
      </c>
      <c r="C1350" s="193">
        <v>120</v>
      </c>
      <c r="D1350" s="193">
        <v>1000</v>
      </c>
      <c r="E1350" s="194">
        <v>5</v>
      </c>
      <c r="F1350" s="194">
        <v>13</v>
      </c>
      <c r="G1350" s="194">
        <v>22</v>
      </c>
      <c r="H1350" s="194">
        <v>24</v>
      </c>
      <c r="I1350" s="194">
        <v>32</v>
      </c>
      <c r="J1350" s="194">
        <v>38</v>
      </c>
      <c r="K1350" s="194">
        <v>22</v>
      </c>
      <c r="L1350" s="194">
        <v>15</v>
      </c>
      <c r="M1350" s="232"/>
      <c r="N1350" s="233"/>
      <c r="O1350" s="233"/>
    </row>
    <row r="1351" spans="1:15" s="234" customFormat="1">
      <c r="A1351" s="404" t="str">
        <f t="shared" si="28"/>
        <v>3001301000</v>
      </c>
      <c r="B1351" s="230">
        <v>300</v>
      </c>
      <c r="C1351" s="193">
        <v>130</v>
      </c>
      <c r="D1351" s="193">
        <v>1000</v>
      </c>
      <c r="E1351" s="194">
        <v>5</v>
      </c>
      <c r="F1351" s="194">
        <v>12</v>
      </c>
      <c r="G1351" s="194">
        <v>20</v>
      </c>
      <c r="H1351" s="194">
        <v>23</v>
      </c>
      <c r="I1351" s="194">
        <v>30</v>
      </c>
      <c r="J1351" s="194">
        <v>36</v>
      </c>
      <c r="K1351" s="194">
        <v>21</v>
      </c>
      <c r="L1351" s="194">
        <v>14</v>
      </c>
      <c r="M1351" s="232"/>
      <c r="N1351" s="233"/>
      <c r="O1351" s="233"/>
    </row>
    <row r="1352" spans="1:15" s="234" customFormat="1">
      <c r="A1352" s="404" t="str">
        <f t="shared" si="28"/>
        <v>3001401000</v>
      </c>
      <c r="B1352" s="230">
        <v>300</v>
      </c>
      <c r="C1352" s="193">
        <v>140</v>
      </c>
      <c r="D1352" s="193">
        <v>1000</v>
      </c>
      <c r="E1352" s="194">
        <v>4</v>
      </c>
      <c r="F1352" s="194">
        <v>11</v>
      </c>
      <c r="G1352" s="194">
        <v>18</v>
      </c>
      <c r="H1352" s="194">
        <v>21</v>
      </c>
      <c r="I1352" s="194">
        <v>27</v>
      </c>
      <c r="J1352" s="194">
        <v>33</v>
      </c>
      <c r="K1352" s="194">
        <v>19</v>
      </c>
      <c r="L1352" s="194">
        <v>13</v>
      </c>
      <c r="M1352" s="232"/>
      <c r="N1352" s="233"/>
      <c r="O1352" s="233"/>
    </row>
    <row r="1353" spans="1:15" s="234" customFormat="1">
      <c r="A1353" s="404" t="str">
        <f t="shared" si="28"/>
        <v>3001501000</v>
      </c>
      <c r="B1353" s="230">
        <v>300</v>
      </c>
      <c r="C1353" s="193">
        <v>150</v>
      </c>
      <c r="D1353" s="193">
        <v>1000</v>
      </c>
      <c r="E1353" s="194">
        <v>4</v>
      </c>
      <c r="F1353" s="194">
        <v>11</v>
      </c>
      <c r="G1353" s="194">
        <v>17</v>
      </c>
      <c r="H1353" s="194">
        <v>20</v>
      </c>
      <c r="I1353" s="194">
        <v>26</v>
      </c>
      <c r="J1353" s="194">
        <v>31</v>
      </c>
      <c r="K1353" s="194">
        <v>18</v>
      </c>
      <c r="L1353" s="194">
        <v>12</v>
      </c>
      <c r="M1353" s="232"/>
      <c r="N1353" s="233"/>
      <c r="O1353" s="233"/>
    </row>
    <row r="1354" spans="1:15" s="234" customFormat="1">
      <c r="A1354" s="404" t="str">
        <f t="shared" si="28"/>
        <v>3001601000</v>
      </c>
      <c r="B1354" s="230">
        <v>300</v>
      </c>
      <c r="C1354" s="193">
        <v>160</v>
      </c>
      <c r="D1354" s="193">
        <v>1000</v>
      </c>
      <c r="E1354" s="194">
        <v>3</v>
      </c>
      <c r="F1354" s="194">
        <v>10</v>
      </c>
      <c r="G1354" s="194">
        <v>16</v>
      </c>
      <c r="H1354" s="194">
        <v>18</v>
      </c>
      <c r="I1354" s="194">
        <v>24</v>
      </c>
      <c r="J1354" s="194">
        <v>28</v>
      </c>
      <c r="K1354" s="194">
        <v>17</v>
      </c>
      <c r="L1354" s="194">
        <v>11</v>
      </c>
      <c r="M1354" s="232"/>
      <c r="N1354" s="233"/>
      <c r="O1354" s="233"/>
    </row>
    <row r="1355" spans="1:15" s="234" customFormat="1">
      <c r="A1355" s="404" t="str">
        <f t="shared" si="28"/>
        <v>3001701000</v>
      </c>
      <c r="B1355" s="230">
        <v>300</v>
      </c>
      <c r="C1355" s="193">
        <v>170</v>
      </c>
      <c r="D1355" s="193">
        <v>1000</v>
      </c>
      <c r="E1355" s="194">
        <v>3</v>
      </c>
      <c r="F1355" s="194">
        <v>10</v>
      </c>
      <c r="G1355" s="194">
        <v>15</v>
      </c>
      <c r="H1355" s="194">
        <v>17</v>
      </c>
      <c r="I1355" s="194">
        <v>23</v>
      </c>
      <c r="J1355" s="194">
        <v>27</v>
      </c>
      <c r="K1355" s="194">
        <v>16</v>
      </c>
      <c r="L1355" s="194">
        <v>11</v>
      </c>
      <c r="M1355" s="232"/>
      <c r="N1355" s="233"/>
      <c r="O1355" s="233"/>
    </row>
    <row r="1356" spans="1:15" s="234" customFormat="1">
      <c r="A1356" s="404" t="str">
        <f t="shared" si="28"/>
        <v>3001801000</v>
      </c>
      <c r="B1356" s="230">
        <v>300</v>
      </c>
      <c r="C1356" s="193">
        <v>180</v>
      </c>
      <c r="D1356" s="193">
        <v>1000</v>
      </c>
      <c r="E1356" s="194">
        <v>3</v>
      </c>
      <c r="F1356" s="194">
        <v>9</v>
      </c>
      <c r="G1356" s="194">
        <v>14</v>
      </c>
      <c r="H1356" s="194">
        <v>16</v>
      </c>
      <c r="I1356" s="194">
        <v>21</v>
      </c>
      <c r="J1356" s="194">
        <v>25</v>
      </c>
      <c r="K1356" s="194">
        <v>15</v>
      </c>
      <c r="L1356" s="194">
        <v>10</v>
      </c>
      <c r="M1356" s="232"/>
      <c r="N1356" s="233"/>
      <c r="O1356" s="233"/>
    </row>
    <row r="1357" spans="1:15" s="234" customFormat="1">
      <c r="A1357" s="404" t="str">
        <f t="shared" si="28"/>
        <v>3001901000</v>
      </c>
      <c r="B1357" s="230">
        <v>300</v>
      </c>
      <c r="C1357" s="193">
        <v>190</v>
      </c>
      <c r="D1357" s="193">
        <v>1000</v>
      </c>
      <c r="E1357" s="194">
        <v>3</v>
      </c>
      <c r="F1357" s="194">
        <v>9</v>
      </c>
      <c r="G1357" s="194">
        <v>14</v>
      </c>
      <c r="H1357" s="194">
        <v>15</v>
      </c>
      <c r="I1357" s="194">
        <v>20</v>
      </c>
      <c r="J1357" s="194">
        <v>24</v>
      </c>
      <c r="K1357" s="194">
        <v>14</v>
      </c>
      <c r="L1357" s="194">
        <v>10</v>
      </c>
      <c r="M1357" s="232"/>
      <c r="N1357" s="233"/>
      <c r="O1357" s="233"/>
    </row>
    <row r="1358" spans="1:15" s="234" customFormat="1">
      <c r="A1358" s="404" t="str">
        <f t="shared" si="28"/>
        <v>3002001000</v>
      </c>
      <c r="B1358" s="230">
        <v>300</v>
      </c>
      <c r="C1358" s="193">
        <v>200</v>
      </c>
      <c r="D1358" s="193">
        <v>1000</v>
      </c>
      <c r="E1358" s="194">
        <v>3</v>
      </c>
      <c r="F1358" s="194">
        <v>8</v>
      </c>
      <c r="G1358" s="194">
        <v>13</v>
      </c>
      <c r="H1358" s="194">
        <v>14</v>
      </c>
      <c r="I1358" s="194">
        <v>19</v>
      </c>
      <c r="J1358" s="194">
        <v>23</v>
      </c>
      <c r="K1358" s="194">
        <v>13</v>
      </c>
      <c r="L1358" s="194">
        <v>9</v>
      </c>
      <c r="M1358" s="232"/>
      <c r="N1358" s="233"/>
      <c r="O1358" s="233"/>
    </row>
    <row r="1359" spans="1:15" s="234" customFormat="1">
      <c r="A1359" s="404" t="str">
        <f t="shared" si="28"/>
        <v>3002101000</v>
      </c>
      <c r="B1359" s="230">
        <v>300</v>
      </c>
      <c r="C1359" s="193">
        <v>210</v>
      </c>
      <c r="D1359" s="193">
        <v>1000</v>
      </c>
      <c r="E1359" s="194">
        <v>3</v>
      </c>
      <c r="F1359" s="194">
        <v>8</v>
      </c>
      <c r="G1359" s="194">
        <v>13</v>
      </c>
      <c r="H1359" s="194">
        <v>14</v>
      </c>
      <c r="I1359" s="194">
        <v>19</v>
      </c>
      <c r="J1359" s="194">
        <v>22</v>
      </c>
      <c r="K1359" s="194">
        <v>13</v>
      </c>
      <c r="L1359" s="194">
        <v>9</v>
      </c>
      <c r="M1359" s="232"/>
      <c r="N1359" s="233"/>
      <c r="O1359" s="233"/>
    </row>
    <row r="1360" spans="1:15" s="234" customFormat="1">
      <c r="A1360" s="404" t="str">
        <f t="shared" si="28"/>
        <v>3002201000</v>
      </c>
      <c r="B1360" s="230">
        <v>300</v>
      </c>
      <c r="C1360" s="193">
        <v>220</v>
      </c>
      <c r="D1360" s="193">
        <v>1000</v>
      </c>
      <c r="E1360" s="194">
        <v>3</v>
      </c>
      <c r="F1360" s="194">
        <v>7</v>
      </c>
      <c r="G1360" s="194">
        <v>12</v>
      </c>
      <c r="H1360" s="194">
        <v>13</v>
      </c>
      <c r="I1360" s="194">
        <v>18</v>
      </c>
      <c r="J1360" s="194">
        <v>21</v>
      </c>
      <c r="K1360" s="194">
        <v>12</v>
      </c>
      <c r="L1360" s="194">
        <v>8</v>
      </c>
      <c r="M1360" s="232"/>
      <c r="N1360" s="233"/>
      <c r="O1360" s="233"/>
    </row>
    <row r="1361" spans="1:15" s="234" customFormat="1">
      <c r="A1361" s="404" t="str">
        <f t="shared" si="28"/>
        <v>3002301000</v>
      </c>
      <c r="B1361" s="230">
        <v>300</v>
      </c>
      <c r="C1361" s="193">
        <v>230</v>
      </c>
      <c r="D1361" s="193">
        <v>1000</v>
      </c>
      <c r="E1361" s="194">
        <v>3</v>
      </c>
      <c r="F1361" s="194">
        <v>7</v>
      </c>
      <c r="G1361" s="194">
        <v>12</v>
      </c>
      <c r="H1361" s="194">
        <v>13</v>
      </c>
      <c r="I1361" s="194">
        <v>17</v>
      </c>
      <c r="J1361" s="194">
        <v>20</v>
      </c>
      <c r="K1361" s="194">
        <v>12</v>
      </c>
      <c r="L1361" s="194">
        <v>8</v>
      </c>
      <c r="M1361" s="232"/>
      <c r="N1361" s="233"/>
      <c r="O1361" s="233"/>
    </row>
    <row r="1362" spans="1:15" s="234" customFormat="1">
      <c r="A1362" s="404" t="str">
        <f t="shared" si="28"/>
        <v>3002401000</v>
      </c>
      <c r="B1362" s="230">
        <v>300</v>
      </c>
      <c r="C1362" s="193">
        <v>240</v>
      </c>
      <c r="D1362" s="193">
        <v>1000</v>
      </c>
      <c r="E1362" s="194">
        <v>2</v>
      </c>
      <c r="F1362" s="194">
        <v>7</v>
      </c>
      <c r="G1362" s="194">
        <v>11</v>
      </c>
      <c r="H1362" s="194">
        <v>12</v>
      </c>
      <c r="I1362" s="194">
        <v>16</v>
      </c>
      <c r="J1362" s="194">
        <v>19</v>
      </c>
      <c r="K1362" s="194">
        <v>11</v>
      </c>
      <c r="L1362" s="194">
        <v>8</v>
      </c>
      <c r="M1362" s="232"/>
      <c r="N1362" s="233"/>
      <c r="O1362" s="233"/>
    </row>
    <row r="1363" spans="1:15" s="234" customFormat="1">
      <c r="A1363" s="404" t="str">
        <f t="shared" si="28"/>
        <v>3002501000</v>
      </c>
      <c r="B1363" s="230">
        <v>300</v>
      </c>
      <c r="C1363" s="193">
        <v>250</v>
      </c>
      <c r="D1363" s="193">
        <v>1000</v>
      </c>
      <c r="E1363" s="194">
        <v>2</v>
      </c>
      <c r="F1363" s="194">
        <v>7</v>
      </c>
      <c r="G1363" s="194">
        <v>11</v>
      </c>
      <c r="H1363" s="194">
        <v>12</v>
      </c>
      <c r="I1363" s="194">
        <v>16</v>
      </c>
      <c r="J1363" s="194">
        <v>19</v>
      </c>
      <c r="K1363" s="194">
        <v>11</v>
      </c>
      <c r="L1363" s="194">
        <v>8</v>
      </c>
      <c r="M1363" s="232"/>
      <c r="N1363" s="233"/>
      <c r="O1363" s="233"/>
    </row>
    <row r="1364" spans="1:15" s="234" customFormat="1">
      <c r="A1364" s="404" t="str">
        <f t="shared" si="28"/>
        <v>3002601000</v>
      </c>
      <c r="B1364" s="230">
        <v>300</v>
      </c>
      <c r="C1364" s="193">
        <v>260</v>
      </c>
      <c r="D1364" s="193">
        <v>1000</v>
      </c>
      <c r="E1364" s="194">
        <v>2</v>
      </c>
      <c r="F1364" s="194">
        <v>6</v>
      </c>
      <c r="G1364" s="194">
        <v>10</v>
      </c>
      <c r="H1364" s="194">
        <v>11</v>
      </c>
      <c r="I1364" s="194">
        <v>15</v>
      </c>
      <c r="J1364" s="194">
        <v>18</v>
      </c>
      <c r="K1364" s="194">
        <v>10</v>
      </c>
      <c r="L1364" s="194">
        <v>7</v>
      </c>
      <c r="M1364" s="232"/>
      <c r="N1364" s="233"/>
      <c r="O1364" s="233"/>
    </row>
    <row r="1365" spans="1:15" s="234" customFormat="1">
      <c r="A1365" s="404" t="str">
        <f t="shared" si="28"/>
        <v>3002701000</v>
      </c>
      <c r="B1365" s="230">
        <v>300</v>
      </c>
      <c r="C1365" s="193">
        <v>270</v>
      </c>
      <c r="D1365" s="193">
        <v>1000</v>
      </c>
      <c r="E1365" s="194">
        <v>2</v>
      </c>
      <c r="F1365" s="194">
        <v>6</v>
      </c>
      <c r="G1365" s="194">
        <v>10</v>
      </c>
      <c r="H1365" s="194">
        <v>11</v>
      </c>
      <c r="I1365" s="194">
        <v>15</v>
      </c>
      <c r="J1365" s="194">
        <v>17</v>
      </c>
      <c r="K1365" s="194">
        <v>10</v>
      </c>
      <c r="L1365" s="194">
        <v>7</v>
      </c>
      <c r="M1365" s="232"/>
      <c r="N1365" s="233"/>
      <c r="O1365" s="233"/>
    </row>
    <row r="1366" spans="1:15" s="234" customFormat="1">
      <c r="A1366" s="404" t="str">
        <f t="shared" si="28"/>
        <v>3002801000</v>
      </c>
      <c r="B1366" s="230">
        <v>300</v>
      </c>
      <c r="C1366" s="193">
        <v>280</v>
      </c>
      <c r="D1366" s="193">
        <v>1000</v>
      </c>
      <c r="E1366" s="194">
        <v>2</v>
      </c>
      <c r="F1366" s="194">
        <v>6</v>
      </c>
      <c r="G1366" s="194">
        <v>9</v>
      </c>
      <c r="H1366" s="194">
        <v>10</v>
      </c>
      <c r="I1366" s="194">
        <v>14</v>
      </c>
      <c r="J1366" s="194">
        <v>16</v>
      </c>
      <c r="K1366" s="194">
        <v>10</v>
      </c>
      <c r="L1366" s="194">
        <v>7</v>
      </c>
      <c r="M1366" s="232"/>
      <c r="N1366" s="233"/>
      <c r="O1366" s="233"/>
    </row>
    <row r="1367" spans="1:15" s="234" customFormat="1">
      <c r="A1367" s="404" t="str">
        <f t="shared" si="28"/>
        <v>3002901000</v>
      </c>
      <c r="B1367" s="230">
        <v>300</v>
      </c>
      <c r="C1367" s="193">
        <v>290</v>
      </c>
      <c r="D1367" s="193">
        <v>1000</v>
      </c>
      <c r="E1367" s="194">
        <v>2</v>
      </c>
      <c r="F1367" s="194">
        <v>6</v>
      </c>
      <c r="G1367" s="194">
        <v>9</v>
      </c>
      <c r="H1367" s="194">
        <v>10</v>
      </c>
      <c r="I1367" s="194">
        <v>14</v>
      </c>
      <c r="J1367" s="194">
        <v>16</v>
      </c>
      <c r="K1367" s="194">
        <v>10</v>
      </c>
      <c r="L1367" s="194">
        <v>7</v>
      </c>
      <c r="M1367" s="232"/>
      <c r="N1367" s="233"/>
      <c r="O1367" s="233"/>
    </row>
    <row r="1368" spans="1:15" s="234" customFormat="1">
      <c r="A1368" s="404" t="str">
        <f t="shared" si="28"/>
        <v>3003001000</v>
      </c>
      <c r="B1368" s="230">
        <v>300</v>
      </c>
      <c r="C1368" s="193">
        <v>300</v>
      </c>
      <c r="D1368" s="193">
        <v>1000</v>
      </c>
      <c r="E1368" s="194">
        <v>2</v>
      </c>
      <c r="F1368" s="194">
        <v>5</v>
      </c>
      <c r="G1368" s="194">
        <v>9</v>
      </c>
      <c r="H1368" s="194">
        <v>10</v>
      </c>
      <c r="I1368" s="194">
        <v>13</v>
      </c>
      <c r="J1368" s="194">
        <v>15</v>
      </c>
      <c r="K1368" s="194">
        <v>9</v>
      </c>
      <c r="L1368" s="194">
        <v>6</v>
      </c>
      <c r="M1368" s="232"/>
      <c r="N1368" s="233"/>
      <c r="O1368" s="233"/>
    </row>
    <row r="1369" spans="1:15" s="234" customFormat="1">
      <c r="A1369" s="404" t="str">
        <f t="shared" si="28"/>
        <v>3003101000</v>
      </c>
      <c r="B1369" s="230">
        <v>300</v>
      </c>
      <c r="C1369" s="193">
        <v>310</v>
      </c>
      <c r="D1369" s="193">
        <v>1000</v>
      </c>
      <c r="E1369" s="243"/>
      <c r="F1369" s="243"/>
      <c r="G1369" s="243"/>
      <c r="H1369" s="243"/>
      <c r="I1369" s="243"/>
      <c r="J1369" s="243"/>
      <c r="K1369" s="243"/>
      <c r="L1369" s="243"/>
      <c r="M1369" s="232"/>
      <c r="N1369" s="233"/>
      <c r="O1369" s="233"/>
    </row>
    <row r="1370" spans="1:15" s="234" customFormat="1">
      <c r="A1370" s="404" t="str">
        <f t="shared" si="28"/>
        <v>3003201000</v>
      </c>
      <c r="B1370" s="230">
        <v>300</v>
      </c>
      <c r="C1370" s="193">
        <v>320</v>
      </c>
      <c r="D1370" s="193">
        <v>1000</v>
      </c>
      <c r="E1370" s="243"/>
      <c r="F1370" s="243"/>
      <c r="G1370" s="243"/>
      <c r="H1370" s="243"/>
      <c r="I1370" s="243"/>
      <c r="J1370" s="243"/>
      <c r="K1370" s="243"/>
      <c r="L1370" s="243"/>
      <c r="M1370" s="232"/>
      <c r="N1370" s="233"/>
      <c r="O1370" s="233"/>
    </row>
    <row r="1371" spans="1:15" s="234" customFormat="1">
      <c r="A1371" s="404" t="str">
        <f t="shared" si="28"/>
        <v>3003301000</v>
      </c>
      <c r="B1371" s="230">
        <v>300</v>
      </c>
      <c r="C1371" s="193">
        <v>330</v>
      </c>
      <c r="D1371" s="193">
        <v>1000</v>
      </c>
      <c r="E1371" s="243"/>
      <c r="F1371" s="243"/>
      <c r="G1371" s="243"/>
      <c r="H1371" s="243"/>
      <c r="I1371" s="243"/>
      <c r="J1371" s="243"/>
      <c r="K1371" s="243"/>
      <c r="L1371" s="243"/>
      <c r="M1371" s="232"/>
      <c r="N1371" s="233"/>
      <c r="O1371" s="233"/>
    </row>
    <row r="1372" spans="1:15" s="234" customFormat="1">
      <c r="A1372" s="404" t="str">
        <f t="shared" si="28"/>
        <v>3003401000</v>
      </c>
      <c r="B1372" s="230">
        <v>300</v>
      </c>
      <c r="C1372" s="193">
        <v>340</v>
      </c>
      <c r="D1372" s="193">
        <v>1000</v>
      </c>
      <c r="E1372" s="243"/>
      <c r="F1372" s="243"/>
      <c r="G1372" s="243"/>
      <c r="H1372" s="243"/>
      <c r="I1372" s="243"/>
      <c r="J1372" s="243"/>
      <c r="K1372" s="243"/>
      <c r="L1372" s="243"/>
      <c r="M1372" s="232"/>
      <c r="N1372" s="233"/>
      <c r="O1372" s="233"/>
    </row>
    <row r="1373" spans="1:15" s="234" customFormat="1">
      <c r="A1373" s="404" t="str">
        <f t="shared" si="28"/>
        <v>3003501000</v>
      </c>
      <c r="B1373" s="230">
        <v>300</v>
      </c>
      <c r="C1373" s="193">
        <v>350</v>
      </c>
      <c r="D1373" s="193">
        <v>1000</v>
      </c>
      <c r="E1373" s="243"/>
      <c r="F1373" s="243"/>
      <c r="G1373" s="243"/>
      <c r="H1373" s="243"/>
      <c r="I1373" s="243"/>
      <c r="J1373" s="243"/>
      <c r="K1373" s="243"/>
      <c r="L1373" s="243"/>
      <c r="M1373" s="232"/>
      <c r="N1373" s="233"/>
      <c r="O1373" s="233"/>
    </row>
    <row r="1374" spans="1:15" s="234" customFormat="1">
      <c r="A1374" s="404" t="str">
        <f t="shared" si="28"/>
        <v>300201250</v>
      </c>
      <c r="B1374" s="230">
        <v>300</v>
      </c>
      <c r="C1374" s="193">
        <v>20</v>
      </c>
      <c r="D1374" s="193">
        <v>1250</v>
      </c>
      <c r="E1374" s="194">
        <v>22</v>
      </c>
      <c r="F1374" s="194">
        <v>32</v>
      </c>
      <c r="G1374" s="194">
        <v>41</v>
      </c>
      <c r="H1374" s="194">
        <v>50</v>
      </c>
      <c r="I1374" s="194">
        <v>50</v>
      </c>
      <c r="J1374" s="194">
        <v>50</v>
      </c>
      <c r="K1374" s="194">
        <v>50</v>
      </c>
      <c r="L1374" s="194">
        <v>50</v>
      </c>
      <c r="M1374" s="232"/>
      <c r="N1374" s="233"/>
      <c r="O1374" s="233"/>
    </row>
    <row r="1375" spans="1:15" s="234" customFormat="1">
      <c r="A1375" s="404" t="str">
        <f t="shared" si="28"/>
        <v>300301250</v>
      </c>
      <c r="B1375" s="230">
        <v>300</v>
      </c>
      <c r="C1375" s="193">
        <v>30</v>
      </c>
      <c r="D1375" s="193">
        <v>1250</v>
      </c>
      <c r="E1375" s="194">
        <v>19</v>
      </c>
      <c r="F1375" s="194">
        <v>32</v>
      </c>
      <c r="G1375" s="194">
        <v>41</v>
      </c>
      <c r="H1375" s="194">
        <v>50</v>
      </c>
      <c r="I1375" s="194">
        <v>50</v>
      </c>
      <c r="J1375" s="194">
        <v>50</v>
      </c>
      <c r="K1375" s="194">
        <v>50</v>
      </c>
      <c r="L1375" s="194">
        <v>50</v>
      </c>
      <c r="M1375" s="232"/>
      <c r="N1375" s="233"/>
      <c r="O1375" s="233"/>
    </row>
    <row r="1376" spans="1:15" s="234" customFormat="1">
      <c r="A1376" s="404" t="str">
        <f t="shared" si="28"/>
        <v>300401250</v>
      </c>
      <c r="B1376" s="230">
        <v>300</v>
      </c>
      <c r="C1376" s="193">
        <v>40</v>
      </c>
      <c r="D1376" s="193">
        <v>1250</v>
      </c>
      <c r="E1376" s="194">
        <v>16</v>
      </c>
      <c r="F1376" s="194">
        <v>32</v>
      </c>
      <c r="G1376" s="194">
        <v>41</v>
      </c>
      <c r="H1376" s="194">
        <v>50</v>
      </c>
      <c r="I1376" s="194">
        <v>50</v>
      </c>
      <c r="J1376" s="194">
        <v>50</v>
      </c>
      <c r="K1376" s="194">
        <v>50</v>
      </c>
      <c r="L1376" s="194">
        <v>50</v>
      </c>
      <c r="M1376" s="232"/>
      <c r="N1376" s="233"/>
      <c r="O1376" s="233"/>
    </row>
    <row r="1377" spans="1:15" s="234" customFormat="1">
      <c r="A1377" s="404" t="str">
        <f t="shared" si="28"/>
        <v>300501250</v>
      </c>
      <c r="B1377" s="230">
        <v>300</v>
      </c>
      <c r="C1377" s="193">
        <v>50</v>
      </c>
      <c r="D1377" s="193">
        <v>1250</v>
      </c>
      <c r="E1377" s="194">
        <v>14</v>
      </c>
      <c r="F1377" s="194">
        <v>31</v>
      </c>
      <c r="G1377" s="194">
        <v>41</v>
      </c>
      <c r="H1377" s="194">
        <v>50</v>
      </c>
      <c r="I1377" s="194">
        <v>50</v>
      </c>
      <c r="J1377" s="194">
        <v>50</v>
      </c>
      <c r="K1377" s="194">
        <v>50</v>
      </c>
      <c r="L1377" s="194">
        <v>46</v>
      </c>
      <c r="M1377" s="232"/>
      <c r="N1377" s="233"/>
      <c r="O1377" s="233"/>
    </row>
    <row r="1378" spans="1:15" s="234" customFormat="1">
      <c r="A1378" s="404" t="str">
        <f t="shared" si="28"/>
        <v>300601250</v>
      </c>
      <c r="B1378" s="230">
        <v>300</v>
      </c>
      <c r="C1378" s="193">
        <v>60</v>
      </c>
      <c r="D1378" s="193">
        <v>1250</v>
      </c>
      <c r="E1378" s="194">
        <v>11</v>
      </c>
      <c r="F1378" s="194">
        <v>29</v>
      </c>
      <c r="G1378" s="194">
        <v>41</v>
      </c>
      <c r="H1378" s="194">
        <v>50</v>
      </c>
      <c r="I1378" s="194">
        <v>50</v>
      </c>
      <c r="J1378" s="194">
        <v>50</v>
      </c>
      <c r="K1378" s="194">
        <v>50</v>
      </c>
      <c r="L1378" s="194">
        <v>38</v>
      </c>
      <c r="M1378" s="232"/>
      <c r="N1378" s="233"/>
      <c r="O1378" s="233"/>
    </row>
    <row r="1379" spans="1:15" s="234" customFormat="1">
      <c r="A1379" s="404" t="str">
        <f t="shared" si="28"/>
        <v>300701250</v>
      </c>
      <c r="B1379" s="230">
        <v>300</v>
      </c>
      <c r="C1379" s="193">
        <v>70</v>
      </c>
      <c r="D1379" s="193">
        <v>1250</v>
      </c>
      <c r="E1379" s="194">
        <v>10</v>
      </c>
      <c r="F1379" s="194">
        <v>27</v>
      </c>
      <c r="G1379" s="194">
        <v>40</v>
      </c>
      <c r="H1379" s="194">
        <v>47</v>
      </c>
      <c r="I1379" s="194">
        <v>50</v>
      </c>
      <c r="J1379" s="194">
        <v>50</v>
      </c>
      <c r="K1379" s="194">
        <v>47</v>
      </c>
      <c r="L1379" s="194">
        <v>34</v>
      </c>
      <c r="M1379" s="232"/>
      <c r="N1379" s="233"/>
      <c r="O1379" s="233"/>
    </row>
    <row r="1380" spans="1:15" s="234" customFormat="1">
      <c r="A1380" s="404" t="str">
        <f t="shared" si="28"/>
        <v>300801250</v>
      </c>
      <c r="B1380" s="230">
        <v>300</v>
      </c>
      <c r="C1380" s="193">
        <v>80</v>
      </c>
      <c r="D1380" s="193">
        <v>1250</v>
      </c>
      <c r="E1380" s="194">
        <v>8</v>
      </c>
      <c r="F1380" s="194">
        <v>24</v>
      </c>
      <c r="G1380" s="194">
        <v>38</v>
      </c>
      <c r="H1380" s="194">
        <v>44</v>
      </c>
      <c r="I1380" s="194">
        <v>50</v>
      </c>
      <c r="J1380" s="194">
        <v>50</v>
      </c>
      <c r="K1380" s="194">
        <v>41</v>
      </c>
      <c r="L1380" s="194">
        <v>29</v>
      </c>
      <c r="M1380" s="232"/>
      <c r="N1380" s="233"/>
      <c r="O1380" s="233"/>
    </row>
    <row r="1381" spans="1:15" s="234" customFormat="1">
      <c r="A1381" s="404" t="str">
        <f t="shared" si="28"/>
        <v>300901250</v>
      </c>
      <c r="B1381" s="230">
        <v>300</v>
      </c>
      <c r="C1381" s="193">
        <v>90</v>
      </c>
      <c r="D1381" s="193">
        <v>1250</v>
      </c>
      <c r="E1381" s="194">
        <v>8</v>
      </c>
      <c r="F1381" s="194">
        <v>22</v>
      </c>
      <c r="G1381" s="194">
        <v>35</v>
      </c>
      <c r="H1381" s="194">
        <v>40</v>
      </c>
      <c r="I1381" s="194">
        <v>50</v>
      </c>
      <c r="J1381" s="194">
        <v>50</v>
      </c>
      <c r="K1381" s="194">
        <v>37</v>
      </c>
      <c r="L1381" s="194">
        <v>26</v>
      </c>
      <c r="M1381" s="232"/>
      <c r="N1381" s="233"/>
      <c r="O1381" s="233"/>
    </row>
    <row r="1382" spans="1:15" s="234" customFormat="1">
      <c r="A1382" s="404" t="str">
        <f t="shared" si="28"/>
        <v>3001001250</v>
      </c>
      <c r="B1382" s="230">
        <v>300</v>
      </c>
      <c r="C1382" s="193">
        <v>100</v>
      </c>
      <c r="D1382" s="193">
        <v>1250</v>
      </c>
      <c r="E1382" s="194">
        <v>7</v>
      </c>
      <c r="F1382" s="194">
        <v>19</v>
      </c>
      <c r="G1382" s="194">
        <v>32</v>
      </c>
      <c r="H1382" s="194">
        <v>36</v>
      </c>
      <c r="I1382" s="194">
        <v>47</v>
      </c>
      <c r="J1382" s="194">
        <v>50</v>
      </c>
      <c r="K1382" s="194">
        <v>33</v>
      </c>
      <c r="L1382" s="194">
        <v>23</v>
      </c>
      <c r="M1382" s="232"/>
      <c r="N1382" s="233"/>
      <c r="O1382" s="233"/>
    </row>
    <row r="1383" spans="1:15" s="234" customFormat="1">
      <c r="A1383" s="404" t="str">
        <f t="shared" si="28"/>
        <v>3001101250</v>
      </c>
      <c r="B1383" s="230">
        <v>300</v>
      </c>
      <c r="C1383" s="193">
        <v>110</v>
      </c>
      <c r="D1383" s="193">
        <v>1250</v>
      </c>
      <c r="E1383" s="194">
        <v>7</v>
      </c>
      <c r="F1383" s="194">
        <v>18</v>
      </c>
      <c r="G1383" s="194">
        <v>30</v>
      </c>
      <c r="H1383" s="194">
        <v>33</v>
      </c>
      <c r="I1383" s="194">
        <v>44</v>
      </c>
      <c r="J1383" s="194">
        <v>50</v>
      </c>
      <c r="K1383" s="194">
        <v>31</v>
      </c>
      <c r="L1383" s="194">
        <v>21</v>
      </c>
      <c r="M1383" s="232"/>
      <c r="N1383" s="233"/>
      <c r="O1383" s="233"/>
    </row>
    <row r="1384" spans="1:15" s="234" customFormat="1">
      <c r="A1384" s="404" t="str">
        <f t="shared" si="28"/>
        <v>3001201250</v>
      </c>
      <c r="B1384" s="230">
        <v>300</v>
      </c>
      <c r="C1384" s="193">
        <v>120</v>
      </c>
      <c r="D1384" s="193">
        <v>1250</v>
      </c>
      <c r="E1384" s="194">
        <v>6</v>
      </c>
      <c r="F1384" s="194">
        <v>16</v>
      </c>
      <c r="G1384" s="194">
        <v>27</v>
      </c>
      <c r="H1384" s="194">
        <v>30</v>
      </c>
      <c r="I1384" s="194">
        <v>40</v>
      </c>
      <c r="J1384" s="194">
        <v>47</v>
      </c>
      <c r="K1384" s="194">
        <v>28</v>
      </c>
      <c r="L1384" s="194">
        <v>19</v>
      </c>
      <c r="M1384" s="232"/>
      <c r="N1384" s="233"/>
      <c r="O1384" s="233"/>
    </row>
    <row r="1385" spans="1:15" s="234" customFormat="1">
      <c r="A1385" s="404" t="str">
        <f t="shared" si="28"/>
        <v>3001301250</v>
      </c>
      <c r="B1385" s="230">
        <v>300</v>
      </c>
      <c r="C1385" s="193">
        <v>130</v>
      </c>
      <c r="D1385" s="193">
        <v>1250</v>
      </c>
      <c r="E1385" s="194">
        <v>6</v>
      </c>
      <c r="F1385" s="194">
        <v>15</v>
      </c>
      <c r="G1385" s="194">
        <v>25</v>
      </c>
      <c r="H1385" s="194">
        <v>28</v>
      </c>
      <c r="I1385" s="194">
        <v>37</v>
      </c>
      <c r="J1385" s="194">
        <v>44</v>
      </c>
      <c r="K1385" s="194">
        <v>26</v>
      </c>
      <c r="L1385" s="194">
        <v>18</v>
      </c>
      <c r="M1385" s="232"/>
      <c r="N1385" s="233"/>
      <c r="O1385" s="233"/>
    </row>
    <row r="1386" spans="1:15" s="234" customFormat="1">
      <c r="A1386" s="404" t="str">
        <f t="shared" si="28"/>
        <v>3001401250</v>
      </c>
      <c r="B1386" s="230">
        <v>300</v>
      </c>
      <c r="C1386" s="193">
        <v>140</v>
      </c>
      <c r="D1386" s="193">
        <v>1250</v>
      </c>
      <c r="E1386" s="194">
        <v>5</v>
      </c>
      <c r="F1386" s="194">
        <v>14</v>
      </c>
      <c r="G1386" s="194">
        <v>23</v>
      </c>
      <c r="H1386" s="194">
        <v>26</v>
      </c>
      <c r="I1386" s="194">
        <v>34</v>
      </c>
      <c r="J1386" s="194">
        <v>41</v>
      </c>
      <c r="K1386" s="194">
        <v>24</v>
      </c>
      <c r="L1386" s="194">
        <v>16</v>
      </c>
      <c r="M1386" s="232"/>
      <c r="N1386" s="233"/>
      <c r="O1386" s="233"/>
    </row>
    <row r="1387" spans="1:15" s="234" customFormat="1">
      <c r="A1387" s="404" t="str">
        <f t="shared" si="28"/>
        <v>3001501250</v>
      </c>
      <c r="B1387" s="230">
        <v>300</v>
      </c>
      <c r="C1387" s="193">
        <v>150</v>
      </c>
      <c r="D1387" s="193">
        <v>1250</v>
      </c>
      <c r="E1387" s="194">
        <v>5</v>
      </c>
      <c r="F1387" s="194">
        <v>13</v>
      </c>
      <c r="G1387" s="194">
        <v>22</v>
      </c>
      <c r="H1387" s="194">
        <v>25</v>
      </c>
      <c r="I1387" s="194">
        <v>32</v>
      </c>
      <c r="J1387" s="194">
        <v>39</v>
      </c>
      <c r="K1387" s="194">
        <v>23</v>
      </c>
      <c r="L1387" s="194">
        <v>15</v>
      </c>
      <c r="M1387" s="232"/>
      <c r="N1387" s="233"/>
      <c r="O1387" s="233"/>
    </row>
    <row r="1388" spans="1:15" s="234" customFormat="1">
      <c r="A1388" s="404" t="str">
        <f t="shared" si="28"/>
        <v>3001601250</v>
      </c>
      <c r="B1388" s="230">
        <v>300</v>
      </c>
      <c r="C1388" s="193">
        <v>160</v>
      </c>
      <c r="D1388" s="193">
        <v>1250</v>
      </c>
      <c r="E1388" s="194">
        <v>4</v>
      </c>
      <c r="F1388" s="194">
        <v>12</v>
      </c>
      <c r="G1388" s="194">
        <v>20</v>
      </c>
      <c r="H1388" s="194">
        <v>23</v>
      </c>
      <c r="I1388" s="194">
        <v>30</v>
      </c>
      <c r="J1388" s="194">
        <v>36</v>
      </c>
      <c r="K1388" s="194">
        <v>21</v>
      </c>
      <c r="L1388" s="194">
        <v>14</v>
      </c>
      <c r="M1388" s="232"/>
      <c r="N1388" s="233"/>
      <c r="O1388" s="233"/>
    </row>
    <row r="1389" spans="1:15" s="234" customFormat="1">
      <c r="A1389" s="404" t="str">
        <f t="shared" si="28"/>
        <v>3001701250</v>
      </c>
      <c r="B1389" s="230">
        <v>300</v>
      </c>
      <c r="C1389" s="193">
        <v>170</v>
      </c>
      <c r="D1389" s="193">
        <v>1250</v>
      </c>
      <c r="E1389" s="194">
        <v>4</v>
      </c>
      <c r="F1389" s="194">
        <v>12</v>
      </c>
      <c r="G1389" s="194">
        <v>19</v>
      </c>
      <c r="H1389" s="194">
        <v>22</v>
      </c>
      <c r="I1389" s="194">
        <v>29</v>
      </c>
      <c r="J1389" s="194">
        <v>34</v>
      </c>
      <c r="K1389" s="194">
        <v>20</v>
      </c>
      <c r="L1389" s="194">
        <v>14</v>
      </c>
      <c r="M1389" s="232"/>
      <c r="N1389" s="233"/>
      <c r="O1389" s="233"/>
    </row>
    <row r="1390" spans="1:15" s="234" customFormat="1">
      <c r="A1390" s="404" t="str">
        <f t="shared" si="28"/>
        <v>3001801250</v>
      </c>
      <c r="B1390" s="230">
        <v>300</v>
      </c>
      <c r="C1390" s="193">
        <v>180</v>
      </c>
      <c r="D1390" s="193">
        <v>1250</v>
      </c>
      <c r="E1390" s="194">
        <v>4</v>
      </c>
      <c r="F1390" s="194">
        <v>11</v>
      </c>
      <c r="G1390" s="194">
        <v>18</v>
      </c>
      <c r="H1390" s="194">
        <v>20</v>
      </c>
      <c r="I1390" s="194">
        <v>27</v>
      </c>
      <c r="J1390" s="194">
        <v>32</v>
      </c>
      <c r="K1390" s="194">
        <v>18</v>
      </c>
      <c r="L1390" s="194">
        <v>13</v>
      </c>
      <c r="M1390" s="232"/>
      <c r="N1390" s="233"/>
      <c r="O1390" s="233"/>
    </row>
    <row r="1391" spans="1:15" s="234" customFormat="1">
      <c r="A1391" s="404" t="str">
        <f t="shared" si="28"/>
        <v>3001901250</v>
      </c>
      <c r="B1391" s="230">
        <v>300</v>
      </c>
      <c r="C1391" s="193">
        <v>190</v>
      </c>
      <c r="D1391" s="193">
        <v>1250</v>
      </c>
      <c r="E1391" s="194">
        <v>4</v>
      </c>
      <c r="F1391" s="194">
        <v>11</v>
      </c>
      <c r="G1391" s="194">
        <v>17</v>
      </c>
      <c r="H1391" s="194">
        <v>19</v>
      </c>
      <c r="I1391" s="194">
        <v>26</v>
      </c>
      <c r="J1391" s="194">
        <v>30</v>
      </c>
      <c r="K1391" s="194">
        <v>18</v>
      </c>
      <c r="L1391" s="194">
        <v>12</v>
      </c>
      <c r="M1391" s="232"/>
      <c r="N1391" s="233"/>
      <c r="O1391" s="233"/>
    </row>
    <row r="1392" spans="1:15" s="234" customFormat="1">
      <c r="A1392" s="404" t="str">
        <f t="shared" si="28"/>
        <v>3002001250</v>
      </c>
      <c r="B1392" s="230">
        <v>300</v>
      </c>
      <c r="C1392" s="193">
        <v>200</v>
      </c>
      <c r="D1392" s="193">
        <v>1250</v>
      </c>
      <c r="E1392" s="194">
        <v>3</v>
      </c>
      <c r="F1392" s="194">
        <v>10</v>
      </c>
      <c r="G1392" s="194">
        <v>16</v>
      </c>
      <c r="H1392" s="194">
        <v>18</v>
      </c>
      <c r="I1392" s="194">
        <v>24</v>
      </c>
      <c r="J1392" s="194">
        <v>28</v>
      </c>
      <c r="K1392" s="194">
        <v>17</v>
      </c>
      <c r="L1392" s="194">
        <v>11</v>
      </c>
      <c r="M1392" s="232"/>
      <c r="N1392" s="233"/>
      <c r="O1392" s="233"/>
    </row>
    <row r="1393" spans="1:15" s="234" customFormat="1">
      <c r="A1393" s="404" t="str">
        <f t="shared" ref="A1393:A1456" si="29">B1393&amp;C1393&amp;D1393</f>
        <v>3002101250</v>
      </c>
      <c r="B1393" s="230">
        <v>300</v>
      </c>
      <c r="C1393" s="193">
        <v>210</v>
      </c>
      <c r="D1393" s="193">
        <v>1250</v>
      </c>
      <c r="E1393" s="194">
        <v>3</v>
      </c>
      <c r="F1393" s="194">
        <v>10</v>
      </c>
      <c r="G1393" s="194">
        <v>16</v>
      </c>
      <c r="H1393" s="194">
        <v>17</v>
      </c>
      <c r="I1393" s="194">
        <v>23</v>
      </c>
      <c r="J1393" s="194">
        <v>27</v>
      </c>
      <c r="K1393" s="194">
        <v>16</v>
      </c>
      <c r="L1393" s="194">
        <v>11</v>
      </c>
      <c r="M1393" s="232"/>
      <c r="N1393" s="233"/>
      <c r="O1393" s="233"/>
    </row>
    <row r="1394" spans="1:15" s="234" customFormat="1">
      <c r="A1394" s="404" t="str">
        <f t="shared" si="29"/>
        <v>3002201250</v>
      </c>
      <c r="B1394" s="230">
        <v>300</v>
      </c>
      <c r="C1394" s="193">
        <v>220</v>
      </c>
      <c r="D1394" s="193">
        <v>1250</v>
      </c>
      <c r="E1394" s="194">
        <v>3</v>
      </c>
      <c r="F1394" s="194">
        <v>9</v>
      </c>
      <c r="G1394" s="194">
        <v>15</v>
      </c>
      <c r="H1394" s="194">
        <v>16</v>
      </c>
      <c r="I1394" s="194">
        <v>22</v>
      </c>
      <c r="J1394" s="194">
        <v>26</v>
      </c>
      <c r="K1394" s="194">
        <v>15</v>
      </c>
      <c r="L1394" s="194">
        <v>10</v>
      </c>
      <c r="M1394" s="232"/>
      <c r="N1394" s="233"/>
      <c r="O1394" s="233"/>
    </row>
    <row r="1395" spans="1:15" s="234" customFormat="1">
      <c r="A1395" s="404" t="str">
        <f t="shared" si="29"/>
        <v>3002301250</v>
      </c>
      <c r="B1395" s="230">
        <v>300</v>
      </c>
      <c r="C1395" s="193">
        <v>230</v>
      </c>
      <c r="D1395" s="193">
        <v>1250</v>
      </c>
      <c r="E1395" s="194">
        <v>3</v>
      </c>
      <c r="F1395" s="194">
        <v>9</v>
      </c>
      <c r="G1395" s="194">
        <v>14</v>
      </c>
      <c r="H1395" s="194">
        <v>16</v>
      </c>
      <c r="I1395" s="194">
        <v>21</v>
      </c>
      <c r="J1395" s="194">
        <v>25</v>
      </c>
      <c r="K1395" s="194">
        <v>15</v>
      </c>
      <c r="L1395" s="194">
        <v>10</v>
      </c>
      <c r="M1395" s="232"/>
      <c r="N1395" s="233"/>
      <c r="O1395" s="233"/>
    </row>
    <row r="1396" spans="1:15" s="234" customFormat="1">
      <c r="A1396" s="404" t="str">
        <f t="shared" si="29"/>
        <v>3002401250</v>
      </c>
      <c r="B1396" s="230">
        <v>300</v>
      </c>
      <c r="C1396" s="193">
        <v>240</v>
      </c>
      <c r="D1396" s="193">
        <v>1250</v>
      </c>
      <c r="E1396" s="194">
        <v>3</v>
      </c>
      <c r="F1396" s="194">
        <v>8</v>
      </c>
      <c r="G1396" s="194">
        <v>13</v>
      </c>
      <c r="H1396" s="194">
        <v>15</v>
      </c>
      <c r="I1396" s="194">
        <v>20</v>
      </c>
      <c r="J1396" s="194">
        <v>24</v>
      </c>
      <c r="K1396" s="194">
        <v>14</v>
      </c>
      <c r="L1396" s="194">
        <v>10</v>
      </c>
      <c r="M1396" s="232"/>
      <c r="N1396" s="233"/>
      <c r="O1396" s="233"/>
    </row>
    <row r="1397" spans="1:15" s="234" customFormat="1">
      <c r="A1397" s="404" t="str">
        <f t="shared" si="29"/>
        <v>3002501250</v>
      </c>
      <c r="B1397" s="230">
        <v>300</v>
      </c>
      <c r="C1397" s="193">
        <v>250</v>
      </c>
      <c r="D1397" s="193">
        <v>1250</v>
      </c>
      <c r="E1397" s="194">
        <v>3</v>
      </c>
      <c r="F1397" s="194">
        <v>8</v>
      </c>
      <c r="G1397" s="194">
        <v>13</v>
      </c>
      <c r="H1397" s="194">
        <v>15</v>
      </c>
      <c r="I1397" s="194">
        <v>20</v>
      </c>
      <c r="J1397" s="194">
        <v>23</v>
      </c>
      <c r="K1397" s="194">
        <v>14</v>
      </c>
      <c r="L1397" s="194">
        <v>10</v>
      </c>
      <c r="M1397" s="232"/>
      <c r="N1397" s="233"/>
      <c r="O1397" s="233"/>
    </row>
    <row r="1398" spans="1:15" s="234" customFormat="1">
      <c r="A1398" s="404" t="str">
        <f t="shared" si="29"/>
        <v>3002601250</v>
      </c>
      <c r="B1398" s="230">
        <v>300</v>
      </c>
      <c r="C1398" s="193">
        <v>260</v>
      </c>
      <c r="D1398" s="193">
        <v>1250</v>
      </c>
      <c r="E1398" s="194">
        <v>3</v>
      </c>
      <c r="F1398" s="194">
        <v>8</v>
      </c>
      <c r="G1398" s="194">
        <v>12</v>
      </c>
      <c r="H1398" s="194">
        <v>14</v>
      </c>
      <c r="I1398" s="194">
        <v>19</v>
      </c>
      <c r="J1398" s="194">
        <v>22</v>
      </c>
      <c r="K1398" s="194">
        <v>13</v>
      </c>
      <c r="L1398" s="194">
        <v>9</v>
      </c>
      <c r="M1398" s="232"/>
      <c r="N1398" s="233"/>
      <c r="O1398" s="233"/>
    </row>
    <row r="1399" spans="1:15" s="234" customFormat="1">
      <c r="A1399" s="404" t="str">
        <f t="shared" si="29"/>
        <v>3002701250</v>
      </c>
      <c r="B1399" s="230">
        <v>300</v>
      </c>
      <c r="C1399" s="193">
        <v>270</v>
      </c>
      <c r="D1399" s="193">
        <v>1250</v>
      </c>
      <c r="E1399" s="194">
        <v>3</v>
      </c>
      <c r="F1399" s="194">
        <v>8</v>
      </c>
      <c r="G1399" s="194">
        <v>12</v>
      </c>
      <c r="H1399" s="194">
        <v>14</v>
      </c>
      <c r="I1399" s="194">
        <v>18</v>
      </c>
      <c r="J1399" s="194">
        <v>21</v>
      </c>
      <c r="K1399" s="194">
        <v>13</v>
      </c>
      <c r="L1399" s="194">
        <v>9</v>
      </c>
      <c r="M1399" s="232"/>
      <c r="N1399" s="233"/>
      <c r="O1399" s="233"/>
    </row>
    <row r="1400" spans="1:15" s="234" customFormat="1">
      <c r="A1400" s="404" t="str">
        <f t="shared" si="29"/>
        <v>3002801250</v>
      </c>
      <c r="B1400" s="230">
        <v>300</v>
      </c>
      <c r="C1400" s="193">
        <v>280</v>
      </c>
      <c r="D1400" s="193">
        <v>1250</v>
      </c>
      <c r="E1400" s="194">
        <v>2</v>
      </c>
      <c r="F1400" s="194">
        <v>7</v>
      </c>
      <c r="G1400" s="194">
        <v>12</v>
      </c>
      <c r="H1400" s="194">
        <v>13</v>
      </c>
      <c r="I1400" s="194">
        <v>17</v>
      </c>
      <c r="J1400" s="194">
        <v>20</v>
      </c>
      <c r="K1400" s="194">
        <v>12</v>
      </c>
      <c r="L1400" s="194">
        <v>8</v>
      </c>
      <c r="M1400" s="232"/>
      <c r="N1400" s="233"/>
      <c r="O1400" s="233"/>
    </row>
    <row r="1401" spans="1:15" s="234" customFormat="1">
      <c r="A1401" s="404" t="str">
        <f t="shared" si="29"/>
        <v>3002901250</v>
      </c>
      <c r="B1401" s="230">
        <v>300</v>
      </c>
      <c r="C1401" s="193">
        <v>290</v>
      </c>
      <c r="D1401" s="193">
        <v>1250</v>
      </c>
      <c r="E1401" s="194">
        <v>2</v>
      </c>
      <c r="F1401" s="194">
        <v>7</v>
      </c>
      <c r="G1401" s="194">
        <v>12</v>
      </c>
      <c r="H1401" s="194">
        <v>13</v>
      </c>
      <c r="I1401" s="194">
        <v>17</v>
      </c>
      <c r="J1401" s="194">
        <v>20</v>
      </c>
      <c r="K1401" s="194">
        <v>12</v>
      </c>
      <c r="L1401" s="194">
        <v>8</v>
      </c>
      <c r="M1401" s="232"/>
      <c r="N1401" s="233"/>
      <c r="O1401" s="233"/>
    </row>
    <row r="1402" spans="1:15" s="234" customFormat="1">
      <c r="A1402" s="404" t="str">
        <f t="shared" si="29"/>
        <v>3003001250</v>
      </c>
      <c r="B1402" s="230">
        <v>300</v>
      </c>
      <c r="C1402" s="193">
        <v>300</v>
      </c>
      <c r="D1402" s="193">
        <v>1250</v>
      </c>
      <c r="E1402" s="194">
        <v>2</v>
      </c>
      <c r="F1402" s="194">
        <v>7</v>
      </c>
      <c r="G1402" s="194">
        <v>11</v>
      </c>
      <c r="H1402" s="194">
        <v>12</v>
      </c>
      <c r="I1402" s="194">
        <v>16</v>
      </c>
      <c r="J1402" s="194">
        <v>19</v>
      </c>
      <c r="K1402" s="194">
        <v>11</v>
      </c>
      <c r="L1402" s="194">
        <v>8</v>
      </c>
      <c r="M1402" s="232"/>
      <c r="N1402" s="233"/>
      <c r="O1402" s="233"/>
    </row>
    <row r="1403" spans="1:15" s="234" customFormat="1">
      <c r="A1403" s="404" t="str">
        <f t="shared" si="29"/>
        <v>3003101250</v>
      </c>
      <c r="B1403" s="230">
        <v>300</v>
      </c>
      <c r="C1403" s="193">
        <v>310</v>
      </c>
      <c r="D1403" s="193">
        <v>1250</v>
      </c>
      <c r="E1403" s="243"/>
      <c r="F1403" s="243"/>
      <c r="G1403" s="243"/>
      <c r="H1403" s="243"/>
      <c r="I1403" s="243"/>
      <c r="J1403" s="243"/>
      <c r="K1403" s="243"/>
      <c r="L1403" s="243"/>
      <c r="M1403" s="232"/>
      <c r="N1403" s="233"/>
      <c r="O1403" s="233"/>
    </row>
    <row r="1404" spans="1:15" s="234" customFormat="1">
      <c r="A1404" s="404" t="str">
        <f t="shared" si="29"/>
        <v>3003201250</v>
      </c>
      <c r="B1404" s="230">
        <v>300</v>
      </c>
      <c r="C1404" s="193">
        <v>320</v>
      </c>
      <c r="D1404" s="193">
        <v>1250</v>
      </c>
      <c r="E1404" s="243"/>
      <c r="F1404" s="243"/>
      <c r="G1404" s="243"/>
      <c r="H1404" s="243"/>
      <c r="I1404" s="243"/>
      <c r="J1404" s="243"/>
      <c r="K1404" s="243"/>
      <c r="L1404" s="243"/>
      <c r="M1404" s="232"/>
      <c r="N1404" s="233"/>
      <c r="O1404" s="233"/>
    </row>
    <row r="1405" spans="1:15" s="234" customFormat="1">
      <c r="A1405" s="404" t="str">
        <f t="shared" si="29"/>
        <v>3003301250</v>
      </c>
      <c r="B1405" s="230">
        <v>300</v>
      </c>
      <c r="C1405" s="193">
        <v>330</v>
      </c>
      <c r="D1405" s="193">
        <v>1250</v>
      </c>
      <c r="E1405" s="243"/>
      <c r="F1405" s="243"/>
      <c r="G1405" s="243"/>
      <c r="H1405" s="243"/>
      <c r="I1405" s="243"/>
      <c r="J1405" s="243"/>
      <c r="K1405" s="243"/>
      <c r="L1405" s="243"/>
      <c r="M1405" s="232"/>
      <c r="N1405" s="233"/>
      <c r="O1405" s="233"/>
    </row>
    <row r="1406" spans="1:15" s="234" customFormat="1">
      <c r="A1406" s="404" t="str">
        <f t="shared" si="29"/>
        <v>3003401250</v>
      </c>
      <c r="B1406" s="230">
        <v>300</v>
      </c>
      <c r="C1406" s="193">
        <v>340</v>
      </c>
      <c r="D1406" s="193">
        <v>1250</v>
      </c>
      <c r="E1406" s="243"/>
      <c r="F1406" s="243"/>
      <c r="G1406" s="243"/>
      <c r="H1406" s="243"/>
      <c r="I1406" s="243"/>
      <c r="J1406" s="243"/>
      <c r="K1406" s="243"/>
      <c r="L1406" s="243"/>
      <c r="M1406" s="232"/>
      <c r="N1406" s="233"/>
      <c r="O1406" s="233"/>
    </row>
    <row r="1407" spans="1:15" s="234" customFormat="1">
      <c r="A1407" s="404" t="str">
        <f t="shared" si="29"/>
        <v>3003501250</v>
      </c>
      <c r="B1407" s="230">
        <v>300</v>
      </c>
      <c r="C1407" s="193">
        <v>350</v>
      </c>
      <c r="D1407" s="193">
        <v>1250</v>
      </c>
      <c r="E1407" s="243"/>
      <c r="F1407" s="243"/>
      <c r="G1407" s="243"/>
      <c r="H1407" s="243"/>
      <c r="I1407" s="243"/>
      <c r="J1407" s="243"/>
      <c r="K1407" s="243"/>
      <c r="L1407" s="243"/>
      <c r="M1407" s="232"/>
      <c r="N1407" s="233"/>
      <c r="O1407" s="233"/>
    </row>
    <row r="1408" spans="1:15" s="234" customFormat="1">
      <c r="A1408" s="404" t="str">
        <f t="shared" si="29"/>
        <v>300201500</v>
      </c>
      <c r="B1408" s="230">
        <v>300</v>
      </c>
      <c r="C1408" s="193">
        <v>20</v>
      </c>
      <c r="D1408" s="193">
        <v>1500</v>
      </c>
      <c r="E1408" s="194">
        <v>22</v>
      </c>
      <c r="F1408" s="194">
        <v>32</v>
      </c>
      <c r="G1408" s="194">
        <v>41</v>
      </c>
      <c r="H1408" s="194">
        <v>50</v>
      </c>
      <c r="I1408" s="194">
        <v>50</v>
      </c>
      <c r="J1408" s="194">
        <v>50</v>
      </c>
      <c r="K1408" s="194">
        <v>50</v>
      </c>
      <c r="L1408" s="194">
        <v>50</v>
      </c>
      <c r="M1408" s="232"/>
      <c r="N1408" s="233"/>
      <c r="O1408" s="233"/>
    </row>
    <row r="1409" spans="1:15" s="234" customFormat="1">
      <c r="A1409" s="404" t="str">
        <f t="shared" si="29"/>
        <v>300301500</v>
      </c>
      <c r="B1409" s="230">
        <v>300</v>
      </c>
      <c r="C1409" s="193">
        <v>30</v>
      </c>
      <c r="D1409" s="193">
        <v>1500</v>
      </c>
      <c r="E1409" s="194">
        <v>21</v>
      </c>
      <c r="F1409" s="194">
        <v>32</v>
      </c>
      <c r="G1409" s="194">
        <v>41</v>
      </c>
      <c r="H1409" s="194">
        <v>50</v>
      </c>
      <c r="I1409" s="194">
        <v>50</v>
      </c>
      <c r="J1409" s="194">
        <v>50</v>
      </c>
      <c r="K1409" s="194">
        <v>50</v>
      </c>
      <c r="L1409" s="194">
        <v>50</v>
      </c>
      <c r="M1409" s="232"/>
      <c r="N1409" s="233"/>
      <c r="O1409" s="233"/>
    </row>
    <row r="1410" spans="1:15" s="234" customFormat="1">
      <c r="A1410" s="404" t="str">
        <f t="shared" si="29"/>
        <v>300401500</v>
      </c>
      <c r="B1410" s="230">
        <v>300</v>
      </c>
      <c r="C1410" s="193">
        <v>40</v>
      </c>
      <c r="D1410" s="193">
        <v>1500</v>
      </c>
      <c r="E1410" s="194">
        <v>18</v>
      </c>
      <c r="F1410" s="194">
        <v>32</v>
      </c>
      <c r="G1410" s="194">
        <v>41</v>
      </c>
      <c r="H1410" s="194">
        <v>50</v>
      </c>
      <c r="I1410" s="194">
        <v>50</v>
      </c>
      <c r="J1410" s="194">
        <v>50</v>
      </c>
      <c r="K1410" s="194">
        <v>50</v>
      </c>
      <c r="L1410" s="194">
        <v>50</v>
      </c>
      <c r="M1410" s="232"/>
      <c r="N1410" s="233"/>
      <c r="O1410" s="233"/>
    </row>
    <row r="1411" spans="1:15" s="234" customFormat="1">
      <c r="A1411" s="404" t="str">
        <f t="shared" si="29"/>
        <v>300501500</v>
      </c>
      <c r="B1411" s="230">
        <v>300</v>
      </c>
      <c r="C1411" s="193">
        <v>50</v>
      </c>
      <c r="D1411" s="193">
        <v>1500</v>
      </c>
      <c r="E1411" s="194">
        <v>16</v>
      </c>
      <c r="F1411" s="194">
        <v>32</v>
      </c>
      <c r="G1411" s="194">
        <v>41</v>
      </c>
      <c r="H1411" s="194">
        <v>50</v>
      </c>
      <c r="I1411" s="194">
        <v>50</v>
      </c>
      <c r="J1411" s="194">
        <v>50</v>
      </c>
      <c r="K1411" s="194">
        <v>50</v>
      </c>
      <c r="L1411" s="194">
        <v>50</v>
      </c>
      <c r="M1411" s="232"/>
      <c r="N1411" s="233"/>
      <c r="O1411" s="233"/>
    </row>
    <row r="1412" spans="1:15" s="234" customFormat="1">
      <c r="A1412" s="404" t="str">
        <f t="shared" si="29"/>
        <v>300601500</v>
      </c>
      <c r="B1412" s="230">
        <v>300</v>
      </c>
      <c r="C1412" s="193">
        <v>60</v>
      </c>
      <c r="D1412" s="193">
        <v>1500</v>
      </c>
      <c r="E1412" s="194">
        <v>13</v>
      </c>
      <c r="F1412" s="194">
        <v>31</v>
      </c>
      <c r="G1412" s="194">
        <v>41</v>
      </c>
      <c r="H1412" s="194">
        <v>50</v>
      </c>
      <c r="I1412" s="194">
        <v>50</v>
      </c>
      <c r="J1412" s="194">
        <v>50</v>
      </c>
      <c r="K1412" s="194">
        <v>50</v>
      </c>
      <c r="L1412" s="194">
        <v>45</v>
      </c>
      <c r="M1412" s="232"/>
      <c r="N1412" s="233"/>
      <c r="O1412" s="233"/>
    </row>
    <row r="1413" spans="1:15" s="234" customFormat="1">
      <c r="A1413" s="404" t="str">
        <f t="shared" si="29"/>
        <v>300701500</v>
      </c>
      <c r="B1413" s="230">
        <v>300</v>
      </c>
      <c r="C1413" s="193">
        <v>70</v>
      </c>
      <c r="D1413" s="193">
        <v>1500</v>
      </c>
      <c r="E1413" s="194">
        <v>12</v>
      </c>
      <c r="F1413" s="194">
        <v>29</v>
      </c>
      <c r="G1413" s="194">
        <v>41</v>
      </c>
      <c r="H1413" s="194">
        <v>50</v>
      </c>
      <c r="I1413" s="194">
        <v>50</v>
      </c>
      <c r="J1413" s="194">
        <v>50</v>
      </c>
      <c r="K1413" s="194">
        <v>50</v>
      </c>
      <c r="L1413" s="194">
        <v>40</v>
      </c>
      <c r="M1413" s="232"/>
      <c r="N1413" s="233"/>
      <c r="O1413" s="233"/>
    </row>
    <row r="1414" spans="1:15" s="234" customFormat="1">
      <c r="A1414" s="404" t="str">
        <f t="shared" si="29"/>
        <v>300801500</v>
      </c>
      <c r="B1414" s="230">
        <v>300</v>
      </c>
      <c r="C1414" s="193">
        <v>80</v>
      </c>
      <c r="D1414" s="193">
        <v>1500</v>
      </c>
      <c r="E1414" s="194">
        <v>10</v>
      </c>
      <c r="F1414" s="194">
        <v>27</v>
      </c>
      <c r="G1414" s="194">
        <v>40</v>
      </c>
      <c r="H1414" s="194">
        <v>49</v>
      </c>
      <c r="I1414" s="194">
        <v>50</v>
      </c>
      <c r="J1414" s="194">
        <v>50</v>
      </c>
      <c r="K1414" s="194">
        <v>49</v>
      </c>
      <c r="L1414" s="194">
        <v>34</v>
      </c>
      <c r="M1414" s="232"/>
      <c r="N1414" s="233"/>
      <c r="O1414" s="233"/>
    </row>
    <row r="1415" spans="1:15" s="234" customFormat="1">
      <c r="A1415" s="404" t="str">
        <f t="shared" si="29"/>
        <v>300901500</v>
      </c>
      <c r="B1415" s="230">
        <v>300</v>
      </c>
      <c r="C1415" s="193">
        <v>90</v>
      </c>
      <c r="D1415" s="193">
        <v>1500</v>
      </c>
      <c r="E1415" s="194">
        <v>9</v>
      </c>
      <c r="F1415" s="194">
        <v>25</v>
      </c>
      <c r="G1415" s="194">
        <v>39</v>
      </c>
      <c r="H1415" s="194">
        <v>46</v>
      </c>
      <c r="I1415" s="194">
        <v>50</v>
      </c>
      <c r="J1415" s="194">
        <v>50</v>
      </c>
      <c r="K1415" s="194">
        <v>45</v>
      </c>
      <c r="L1415" s="194">
        <v>31</v>
      </c>
      <c r="M1415" s="232"/>
      <c r="N1415" s="233"/>
      <c r="O1415" s="233"/>
    </row>
    <row r="1416" spans="1:15" s="234" customFormat="1">
      <c r="A1416" s="404" t="str">
        <f t="shared" si="29"/>
        <v>3001001500</v>
      </c>
      <c r="B1416" s="230">
        <v>300</v>
      </c>
      <c r="C1416" s="193">
        <v>100</v>
      </c>
      <c r="D1416" s="193">
        <v>1500</v>
      </c>
      <c r="E1416" s="194">
        <v>8</v>
      </c>
      <c r="F1416" s="194">
        <v>23</v>
      </c>
      <c r="G1416" s="194">
        <v>37</v>
      </c>
      <c r="H1416" s="194">
        <v>43</v>
      </c>
      <c r="I1416" s="194">
        <v>50</v>
      </c>
      <c r="J1416" s="194">
        <v>50</v>
      </c>
      <c r="K1416" s="194">
        <v>40</v>
      </c>
      <c r="L1416" s="194">
        <v>27</v>
      </c>
      <c r="M1416" s="232"/>
      <c r="N1416" s="233"/>
      <c r="O1416" s="233"/>
    </row>
    <row r="1417" spans="1:15" s="234" customFormat="1">
      <c r="A1417" s="404" t="str">
        <f t="shared" si="29"/>
        <v>3001101500</v>
      </c>
      <c r="B1417" s="230">
        <v>300</v>
      </c>
      <c r="C1417" s="193">
        <v>110</v>
      </c>
      <c r="D1417" s="193">
        <v>1500</v>
      </c>
      <c r="E1417" s="194">
        <v>8</v>
      </c>
      <c r="F1417" s="194">
        <v>21</v>
      </c>
      <c r="G1417" s="194">
        <v>35</v>
      </c>
      <c r="H1417" s="194">
        <v>40</v>
      </c>
      <c r="I1417" s="194">
        <v>50</v>
      </c>
      <c r="J1417" s="194">
        <v>50</v>
      </c>
      <c r="K1417" s="194">
        <v>37</v>
      </c>
      <c r="L1417" s="194">
        <v>25</v>
      </c>
      <c r="M1417" s="232"/>
      <c r="N1417" s="233"/>
      <c r="O1417" s="233"/>
    </row>
    <row r="1418" spans="1:15" s="234" customFormat="1">
      <c r="A1418" s="404" t="str">
        <f t="shared" si="29"/>
        <v>3001201500</v>
      </c>
      <c r="B1418" s="230">
        <v>300</v>
      </c>
      <c r="C1418" s="193">
        <v>120</v>
      </c>
      <c r="D1418" s="193">
        <v>1500</v>
      </c>
      <c r="E1418" s="194">
        <v>7</v>
      </c>
      <c r="F1418" s="194">
        <v>19</v>
      </c>
      <c r="G1418" s="194">
        <v>32</v>
      </c>
      <c r="H1418" s="194">
        <v>36</v>
      </c>
      <c r="I1418" s="194">
        <v>47</v>
      </c>
      <c r="J1418" s="194">
        <v>50</v>
      </c>
      <c r="K1418" s="194">
        <v>33</v>
      </c>
      <c r="L1418" s="194">
        <v>23</v>
      </c>
      <c r="M1418" s="232"/>
      <c r="N1418" s="233"/>
      <c r="O1418" s="233"/>
    </row>
    <row r="1419" spans="1:15" s="234" customFormat="1">
      <c r="A1419" s="404" t="str">
        <f t="shared" si="29"/>
        <v>3001301500</v>
      </c>
      <c r="B1419" s="230">
        <v>300</v>
      </c>
      <c r="C1419" s="193">
        <v>130</v>
      </c>
      <c r="D1419" s="193">
        <v>1500</v>
      </c>
      <c r="E1419" s="194">
        <v>7</v>
      </c>
      <c r="F1419" s="194">
        <v>18</v>
      </c>
      <c r="G1419" s="194">
        <v>30</v>
      </c>
      <c r="H1419" s="194">
        <v>34</v>
      </c>
      <c r="I1419" s="194">
        <v>44</v>
      </c>
      <c r="J1419" s="194">
        <v>50</v>
      </c>
      <c r="K1419" s="194">
        <v>31</v>
      </c>
      <c r="L1419" s="194">
        <v>22</v>
      </c>
      <c r="M1419" s="232"/>
      <c r="N1419" s="233"/>
      <c r="O1419" s="233"/>
    </row>
    <row r="1420" spans="1:15" s="234" customFormat="1">
      <c r="A1420" s="404" t="str">
        <f t="shared" si="29"/>
        <v>3001401500</v>
      </c>
      <c r="B1420" s="230">
        <v>300</v>
      </c>
      <c r="C1420" s="193">
        <v>140</v>
      </c>
      <c r="D1420" s="193">
        <v>1500</v>
      </c>
      <c r="E1420" s="194">
        <v>6</v>
      </c>
      <c r="F1420" s="194">
        <v>17</v>
      </c>
      <c r="G1420" s="194">
        <v>27</v>
      </c>
      <c r="H1420" s="194">
        <v>31</v>
      </c>
      <c r="I1420" s="194">
        <v>41</v>
      </c>
      <c r="J1420" s="194">
        <v>48</v>
      </c>
      <c r="K1420" s="194">
        <v>28</v>
      </c>
      <c r="L1420" s="194">
        <v>20</v>
      </c>
      <c r="M1420" s="232"/>
      <c r="N1420" s="233"/>
      <c r="O1420" s="233"/>
    </row>
    <row r="1421" spans="1:15" s="234" customFormat="1">
      <c r="A1421" s="404" t="str">
        <f t="shared" si="29"/>
        <v>3001501500</v>
      </c>
      <c r="B1421" s="230">
        <v>300</v>
      </c>
      <c r="C1421" s="193">
        <v>150</v>
      </c>
      <c r="D1421" s="193">
        <v>1500</v>
      </c>
      <c r="E1421" s="194">
        <v>6</v>
      </c>
      <c r="F1421" s="194">
        <v>16</v>
      </c>
      <c r="G1421" s="194">
        <v>26</v>
      </c>
      <c r="H1421" s="194">
        <v>29</v>
      </c>
      <c r="I1421" s="194">
        <v>39</v>
      </c>
      <c r="J1421" s="194">
        <v>46</v>
      </c>
      <c r="K1421" s="194">
        <v>27</v>
      </c>
      <c r="L1421" s="194">
        <v>19</v>
      </c>
      <c r="M1421" s="232"/>
      <c r="N1421" s="233"/>
      <c r="O1421" s="233"/>
    </row>
    <row r="1422" spans="1:15" s="234" customFormat="1">
      <c r="A1422" s="404" t="str">
        <f t="shared" si="29"/>
        <v>3001601500</v>
      </c>
      <c r="B1422" s="230">
        <v>300</v>
      </c>
      <c r="C1422" s="193">
        <v>160</v>
      </c>
      <c r="D1422" s="193">
        <v>1500</v>
      </c>
      <c r="E1422" s="194">
        <v>5</v>
      </c>
      <c r="F1422" s="194">
        <v>15</v>
      </c>
      <c r="G1422" s="194">
        <v>24</v>
      </c>
      <c r="H1422" s="194">
        <v>27</v>
      </c>
      <c r="I1422" s="194">
        <v>36</v>
      </c>
      <c r="J1422" s="194">
        <v>43</v>
      </c>
      <c r="K1422" s="194">
        <v>25</v>
      </c>
      <c r="L1422" s="194">
        <v>17</v>
      </c>
      <c r="M1422" s="232"/>
      <c r="N1422" s="233"/>
      <c r="O1422" s="233"/>
    </row>
    <row r="1423" spans="1:15" s="234" customFormat="1">
      <c r="A1423" s="404" t="str">
        <f t="shared" si="29"/>
        <v>3001701500</v>
      </c>
      <c r="B1423" s="230">
        <v>300</v>
      </c>
      <c r="C1423" s="193">
        <v>170</v>
      </c>
      <c r="D1423" s="193">
        <v>1500</v>
      </c>
      <c r="E1423" s="194">
        <v>5</v>
      </c>
      <c r="F1423" s="194">
        <v>14</v>
      </c>
      <c r="G1423" s="194">
        <v>23</v>
      </c>
      <c r="H1423" s="194">
        <v>26</v>
      </c>
      <c r="I1423" s="194">
        <v>34</v>
      </c>
      <c r="J1423" s="194">
        <v>41</v>
      </c>
      <c r="K1423" s="194">
        <v>24</v>
      </c>
      <c r="L1423" s="194">
        <v>16</v>
      </c>
      <c r="M1423" s="232"/>
      <c r="N1423" s="233"/>
      <c r="O1423" s="233"/>
    </row>
    <row r="1424" spans="1:15" s="234" customFormat="1">
      <c r="A1424" s="404" t="str">
        <f t="shared" si="29"/>
        <v>3001801500</v>
      </c>
      <c r="B1424" s="230">
        <v>300</v>
      </c>
      <c r="C1424" s="193">
        <v>180</v>
      </c>
      <c r="D1424" s="193">
        <v>1500</v>
      </c>
      <c r="E1424" s="194">
        <v>5</v>
      </c>
      <c r="F1424" s="194">
        <v>13</v>
      </c>
      <c r="G1424" s="194">
        <v>22</v>
      </c>
      <c r="H1424" s="194">
        <v>24</v>
      </c>
      <c r="I1424" s="194">
        <v>32</v>
      </c>
      <c r="J1424" s="194">
        <v>38</v>
      </c>
      <c r="K1424" s="194">
        <v>22</v>
      </c>
      <c r="L1424" s="194">
        <v>15</v>
      </c>
      <c r="M1424" s="232"/>
      <c r="N1424" s="233"/>
      <c r="O1424" s="233"/>
    </row>
    <row r="1425" spans="1:15" s="234" customFormat="1">
      <c r="A1425" s="404" t="str">
        <f t="shared" si="29"/>
        <v>3001901500</v>
      </c>
      <c r="B1425" s="230">
        <v>300</v>
      </c>
      <c r="C1425" s="193">
        <v>190</v>
      </c>
      <c r="D1425" s="193">
        <v>1500</v>
      </c>
      <c r="E1425" s="194">
        <v>5</v>
      </c>
      <c r="F1425" s="194">
        <v>13</v>
      </c>
      <c r="G1425" s="194">
        <v>21</v>
      </c>
      <c r="H1425" s="194">
        <v>23</v>
      </c>
      <c r="I1425" s="194">
        <v>31</v>
      </c>
      <c r="J1425" s="194">
        <v>36</v>
      </c>
      <c r="K1425" s="194">
        <v>21</v>
      </c>
      <c r="L1425" s="194">
        <v>15</v>
      </c>
      <c r="M1425" s="232"/>
      <c r="N1425" s="233"/>
      <c r="O1425" s="233"/>
    </row>
    <row r="1426" spans="1:15" s="234" customFormat="1">
      <c r="A1426" s="404" t="str">
        <f t="shared" si="29"/>
        <v>3002001500</v>
      </c>
      <c r="B1426" s="230">
        <v>300</v>
      </c>
      <c r="C1426" s="193">
        <v>200</v>
      </c>
      <c r="D1426" s="193">
        <v>1500</v>
      </c>
      <c r="E1426" s="194">
        <v>4</v>
      </c>
      <c r="F1426" s="194">
        <v>12</v>
      </c>
      <c r="G1426" s="194">
        <v>19</v>
      </c>
      <c r="H1426" s="194">
        <v>22</v>
      </c>
      <c r="I1426" s="194">
        <v>29</v>
      </c>
      <c r="J1426" s="194">
        <v>34</v>
      </c>
      <c r="K1426" s="194">
        <v>20</v>
      </c>
      <c r="L1426" s="194">
        <v>14</v>
      </c>
      <c r="M1426" s="232"/>
      <c r="N1426" s="233"/>
      <c r="O1426" s="233"/>
    </row>
    <row r="1427" spans="1:15" s="234" customFormat="1">
      <c r="A1427" s="404" t="str">
        <f t="shared" si="29"/>
        <v>3002101500</v>
      </c>
      <c r="B1427" s="230">
        <v>300</v>
      </c>
      <c r="C1427" s="193">
        <v>210</v>
      </c>
      <c r="D1427" s="193">
        <v>1500</v>
      </c>
      <c r="E1427" s="194">
        <v>4</v>
      </c>
      <c r="F1427" s="194">
        <v>12</v>
      </c>
      <c r="G1427" s="194">
        <v>19</v>
      </c>
      <c r="H1427" s="194">
        <v>21</v>
      </c>
      <c r="I1427" s="194">
        <v>28</v>
      </c>
      <c r="J1427" s="194">
        <v>33</v>
      </c>
      <c r="K1427" s="194">
        <v>19</v>
      </c>
      <c r="L1427" s="194">
        <v>14</v>
      </c>
      <c r="M1427" s="232"/>
      <c r="N1427" s="233"/>
      <c r="O1427" s="233"/>
    </row>
    <row r="1428" spans="1:15" s="234" customFormat="1">
      <c r="A1428" s="404" t="str">
        <f t="shared" si="29"/>
        <v>3002201500</v>
      </c>
      <c r="B1428" s="230">
        <v>300</v>
      </c>
      <c r="C1428" s="193">
        <v>220</v>
      </c>
      <c r="D1428" s="193">
        <v>1500</v>
      </c>
      <c r="E1428" s="194">
        <v>4</v>
      </c>
      <c r="F1428" s="194">
        <v>11</v>
      </c>
      <c r="G1428" s="194">
        <v>18</v>
      </c>
      <c r="H1428" s="194">
        <v>20</v>
      </c>
      <c r="I1428" s="194">
        <v>26</v>
      </c>
      <c r="J1428" s="194">
        <v>31</v>
      </c>
      <c r="K1428" s="194">
        <v>18</v>
      </c>
      <c r="L1428" s="194">
        <v>13</v>
      </c>
      <c r="M1428" s="232"/>
      <c r="N1428" s="233"/>
      <c r="O1428" s="233"/>
    </row>
    <row r="1429" spans="1:15" s="234" customFormat="1">
      <c r="A1429" s="404" t="str">
        <f t="shared" si="29"/>
        <v>3002301500</v>
      </c>
      <c r="B1429" s="230">
        <v>300</v>
      </c>
      <c r="C1429" s="193">
        <v>230</v>
      </c>
      <c r="D1429" s="193">
        <v>1500</v>
      </c>
      <c r="E1429" s="194">
        <v>4</v>
      </c>
      <c r="F1429" s="194">
        <v>11</v>
      </c>
      <c r="G1429" s="194">
        <v>17</v>
      </c>
      <c r="H1429" s="194">
        <v>19</v>
      </c>
      <c r="I1429" s="194">
        <v>25</v>
      </c>
      <c r="J1429" s="194">
        <v>30</v>
      </c>
      <c r="K1429" s="194">
        <v>18</v>
      </c>
      <c r="L1429" s="194">
        <v>12</v>
      </c>
      <c r="M1429" s="232"/>
      <c r="N1429" s="233"/>
      <c r="O1429" s="233"/>
    </row>
    <row r="1430" spans="1:15" s="234" customFormat="1">
      <c r="A1430" s="404" t="str">
        <f t="shared" si="29"/>
        <v>3002401500</v>
      </c>
      <c r="B1430" s="230">
        <v>300</v>
      </c>
      <c r="C1430" s="193">
        <v>240</v>
      </c>
      <c r="D1430" s="193">
        <v>1500</v>
      </c>
      <c r="E1430" s="194">
        <v>3</v>
      </c>
      <c r="F1430" s="194">
        <v>10</v>
      </c>
      <c r="G1430" s="194">
        <v>16</v>
      </c>
      <c r="H1430" s="194">
        <v>18</v>
      </c>
      <c r="I1430" s="194">
        <v>24</v>
      </c>
      <c r="J1430" s="194">
        <v>28</v>
      </c>
      <c r="K1430" s="194">
        <v>17</v>
      </c>
      <c r="L1430" s="194">
        <v>11</v>
      </c>
      <c r="M1430" s="232"/>
      <c r="N1430" s="233"/>
      <c r="O1430" s="233"/>
    </row>
    <row r="1431" spans="1:15" s="234" customFormat="1">
      <c r="A1431" s="404" t="str">
        <f t="shared" si="29"/>
        <v>3002501500</v>
      </c>
      <c r="B1431" s="230">
        <v>300</v>
      </c>
      <c r="C1431" s="193">
        <v>250</v>
      </c>
      <c r="D1431" s="193">
        <v>1500</v>
      </c>
      <c r="E1431" s="194">
        <v>3</v>
      </c>
      <c r="F1431" s="194">
        <v>10</v>
      </c>
      <c r="G1431" s="194">
        <v>16</v>
      </c>
      <c r="H1431" s="194">
        <v>18</v>
      </c>
      <c r="I1431" s="194">
        <v>23</v>
      </c>
      <c r="J1431" s="194">
        <v>27</v>
      </c>
      <c r="K1431" s="194">
        <v>16</v>
      </c>
      <c r="L1431" s="194">
        <v>11</v>
      </c>
      <c r="M1431" s="232"/>
      <c r="N1431" s="233"/>
      <c r="O1431" s="233"/>
    </row>
    <row r="1432" spans="1:15" s="234" customFormat="1">
      <c r="A1432" s="404" t="str">
        <f t="shared" si="29"/>
        <v>3002601500</v>
      </c>
      <c r="B1432" s="230">
        <v>300</v>
      </c>
      <c r="C1432" s="193">
        <v>260</v>
      </c>
      <c r="D1432" s="193">
        <v>1500</v>
      </c>
      <c r="E1432" s="194">
        <v>3</v>
      </c>
      <c r="F1432" s="194">
        <v>9</v>
      </c>
      <c r="G1432" s="194">
        <v>15</v>
      </c>
      <c r="H1432" s="194">
        <v>17</v>
      </c>
      <c r="I1432" s="194">
        <v>22</v>
      </c>
      <c r="J1432" s="194">
        <v>26</v>
      </c>
      <c r="K1432" s="194">
        <v>15</v>
      </c>
      <c r="L1432" s="194">
        <v>11</v>
      </c>
      <c r="M1432" s="232"/>
      <c r="N1432" s="233"/>
      <c r="O1432" s="233"/>
    </row>
    <row r="1433" spans="1:15" s="234" customFormat="1">
      <c r="A1433" s="404" t="str">
        <f t="shared" si="29"/>
        <v>3002701500</v>
      </c>
      <c r="B1433" s="230">
        <v>300</v>
      </c>
      <c r="C1433" s="193">
        <v>270</v>
      </c>
      <c r="D1433" s="193">
        <v>1500</v>
      </c>
      <c r="E1433" s="194">
        <v>3</v>
      </c>
      <c r="F1433" s="194">
        <v>9</v>
      </c>
      <c r="G1433" s="194">
        <v>15</v>
      </c>
      <c r="H1433" s="194">
        <v>17</v>
      </c>
      <c r="I1433" s="194">
        <v>22</v>
      </c>
      <c r="J1433" s="194">
        <v>25</v>
      </c>
      <c r="K1433" s="194">
        <v>15</v>
      </c>
      <c r="L1433" s="194">
        <v>11</v>
      </c>
      <c r="M1433" s="232"/>
      <c r="N1433" s="233"/>
      <c r="O1433" s="233"/>
    </row>
    <row r="1434" spans="1:15" s="234" customFormat="1">
      <c r="A1434" s="404" t="str">
        <f t="shared" si="29"/>
        <v>3002801500</v>
      </c>
      <c r="B1434" s="230">
        <v>300</v>
      </c>
      <c r="C1434" s="193">
        <v>280</v>
      </c>
      <c r="D1434" s="193">
        <v>1500</v>
      </c>
      <c r="E1434" s="194">
        <v>3</v>
      </c>
      <c r="F1434" s="194">
        <v>8</v>
      </c>
      <c r="G1434" s="194">
        <v>14</v>
      </c>
      <c r="H1434" s="194">
        <v>16</v>
      </c>
      <c r="I1434" s="194">
        <v>21</v>
      </c>
      <c r="J1434" s="194">
        <v>24</v>
      </c>
      <c r="K1434" s="194">
        <v>14</v>
      </c>
      <c r="L1434" s="194">
        <v>10</v>
      </c>
      <c r="M1434" s="232"/>
      <c r="N1434" s="233"/>
      <c r="O1434" s="233"/>
    </row>
    <row r="1435" spans="1:15" s="234" customFormat="1">
      <c r="A1435" s="404" t="str">
        <f t="shared" si="29"/>
        <v>3002901500</v>
      </c>
      <c r="B1435" s="230">
        <v>300</v>
      </c>
      <c r="C1435" s="193">
        <v>290</v>
      </c>
      <c r="D1435" s="193">
        <v>1500</v>
      </c>
      <c r="E1435" s="194">
        <v>3</v>
      </c>
      <c r="F1435" s="194">
        <v>8</v>
      </c>
      <c r="G1435" s="194">
        <v>14</v>
      </c>
      <c r="H1435" s="194">
        <v>15</v>
      </c>
      <c r="I1435" s="194">
        <v>20</v>
      </c>
      <c r="J1435" s="194">
        <v>24</v>
      </c>
      <c r="K1435" s="194">
        <v>14</v>
      </c>
      <c r="L1435" s="194">
        <v>10</v>
      </c>
      <c r="M1435" s="232"/>
      <c r="N1435" s="233"/>
      <c r="O1435" s="233"/>
    </row>
    <row r="1436" spans="1:15" s="234" customFormat="1">
      <c r="A1436" s="404" t="str">
        <f t="shared" si="29"/>
        <v>3003001500</v>
      </c>
      <c r="B1436" s="230">
        <v>300</v>
      </c>
      <c r="C1436" s="193">
        <v>300</v>
      </c>
      <c r="D1436" s="193">
        <v>1500</v>
      </c>
      <c r="E1436" s="194">
        <v>3</v>
      </c>
      <c r="F1436" s="194">
        <v>8</v>
      </c>
      <c r="G1436" s="194">
        <v>13</v>
      </c>
      <c r="H1436" s="194">
        <v>14</v>
      </c>
      <c r="I1436" s="194">
        <v>19</v>
      </c>
      <c r="J1436" s="194">
        <v>23</v>
      </c>
      <c r="K1436" s="194">
        <v>13</v>
      </c>
      <c r="L1436" s="194">
        <v>9</v>
      </c>
      <c r="M1436" s="232"/>
      <c r="N1436" s="233"/>
      <c r="O1436" s="233"/>
    </row>
    <row r="1437" spans="1:15" s="234" customFormat="1">
      <c r="A1437" s="404" t="str">
        <f t="shared" si="29"/>
        <v>3003101500</v>
      </c>
      <c r="B1437" s="230">
        <v>300</v>
      </c>
      <c r="C1437" s="193">
        <v>310</v>
      </c>
      <c r="D1437" s="193">
        <v>1500</v>
      </c>
      <c r="E1437" s="243"/>
      <c r="F1437" s="243"/>
      <c r="G1437" s="243"/>
      <c r="H1437" s="243"/>
      <c r="I1437" s="243"/>
      <c r="J1437" s="243"/>
      <c r="K1437" s="243"/>
      <c r="L1437" s="243"/>
      <c r="M1437" s="232"/>
      <c r="N1437" s="233"/>
      <c r="O1437" s="233"/>
    </row>
    <row r="1438" spans="1:15" s="234" customFormat="1">
      <c r="A1438" s="404" t="str">
        <f t="shared" si="29"/>
        <v>3003201500</v>
      </c>
      <c r="B1438" s="230">
        <v>300</v>
      </c>
      <c r="C1438" s="193">
        <v>320</v>
      </c>
      <c r="D1438" s="193">
        <v>1500</v>
      </c>
      <c r="E1438" s="243"/>
      <c r="F1438" s="243"/>
      <c r="G1438" s="243"/>
      <c r="H1438" s="243"/>
      <c r="I1438" s="243"/>
      <c r="J1438" s="243"/>
      <c r="K1438" s="243"/>
      <c r="L1438" s="243"/>
      <c r="M1438" s="232"/>
      <c r="N1438" s="233"/>
      <c r="O1438" s="233"/>
    </row>
    <row r="1439" spans="1:15" s="234" customFormat="1">
      <c r="A1439" s="404" t="str">
        <f t="shared" si="29"/>
        <v>3003301500</v>
      </c>
      <c r="B1439" s="230">
        <v>300</v>
      </c>
      <c r="C1439" s="193">
        <v>330</v>
      </c>
      <c r="D1439" s="193">
        <v>1500</v>
      </c>
      <c r="E1439" s="243"/>
      <c r="F1439" s="243"/>
      <c r="G1439" s="243"/>
      <c r="H1439" s="243"/>
      <c r="I1439" s="243"/>
      <c r="J1439" s="243"/>
      <c r="K1439" s="243"/>
      <c r="L1439" s="243"/>
      <c r="M1439" s="232"/>
      <c r="N1439" s="233"/>
      <c r="O1439" s="233"/>
    </row>
    <row r="1440" spans="1:15" s="234" customFormat="1">
      <c r="A1440" s="404" t="str">
        <f t="shared" si="29"/>
        <v>3003401500</v>
      </c>
      <c r="B1440" s="230">
        <v>300</v>
      </c>
      <c r="C1440" s="193">
        <v>340</v>
      </c>
      <c r="D1440" s="193">
        <v>1500</v>
      </c>
      <c r="E1440" s="243"/>
      <c r="F1440" s="243"/>
      <c r="G1440" s="243"/>
      <c r="H1440" s="243"/>
      <c r="I1440" s="243"/>
      <c r="J1440" s="243"/>
      <c r="K1440" s="243"/>
      <c r="L1440" s="243"/>
      <c r="M1440" s="232"/>
      <c r="N1440" s="233"/>
      <c r="O1440" s="233"/>
    </row>
    <row r="1441" spans="1:15" s="234" customFormat="1">
      <c r="A1441" s="404" t="str">
        <f t="shared" si="29"/>
        <v>3003501500</v>
      </c>
      <c r="B1441" s="230">
        <v>300</v>
      </c>
      <c r="C1441" s="193">
        <v>350</v>
      </c>
      <c r="D1441" s="193">
        <v>1500</v>
      </c>
      <c r="E1441" s="243"/>
      <c r="F1441" s="243"/>
      <c r="G1441" s="243"/>
      <c r="H1441" s="243"/>
      <c r="I1441" s="243"/>
      <c r="J1441" s="243"/>
      <c r="K1441" s="243"/>
      <c r="L1441" s="243"/>
      <c r="M1441" s="232"/>
      <c r="N1441" s="233"/>
      <c r="O1441" s="233"/>
    </row>
    <row r="1442" spans="1:15" s="234" customFormat="1">
      <c r="A1442" s="404" t="str">
        <f t="shared" si="29"/>
        <v>300201750</v>
      </c>
      <c r="B1442" s="230">
        <v>300</v>
      </c>
      <c r="C1442" s="193">
        <v>20</v>
      </c>
      <c r="D1442" s="193">
        <v>1750</v>
      </c>
      <c r="E1442" s="194">
        <v>22</v>
      </c>
      <c r="F1442" s="194">
        <v>33</v>
      </c>
      <c r="G1442" s="194">
        <v>41</v>
      </c>
      <c r="H1442" s="194">
        <v>50</v>
      </c>
      <c r="I1442" s="194">
        <v>50</v>
      </c>
      <c r="J1442" s="194">
        <v>50</v>
      </c>
      <c r="K1442" s="194">
        <v>50</v>
      </c>
      <c r="L1442" s="194">
        <v>50</v>
      </c>
      <c r="M1442" s="232"/>
      <c r="N1442" s="233"/>
      <c r="O1442" s="233"/>
    </row>
    <row r="1443" spans="1:15" s="234" customFormat="1">
      <c r="A1443" s="404" t="str">
        <f t="shared" si="29"/>
        <v>300301750</v>
      </c>
      <c r="B1443" s="230">
        <v>300</v>
      </c>
      <c r="C1443" s="193">
        <v>30</v>
      </c>
      <c r="D1443" s="193">
        <v>1750</v>
      </c>
      <c r="E1443" s="194">
        <v>22</v>
      </c>
      <c r="F1443" s="194">
        <v>32</v>
      </c>
      <c r="G1443" s="194">
        <v>41</v>
      </c>
      <c r="H1443" s="194">
        <v>50</v>
      </c>
      <c r="I1443" s="194">
        <v>50</v>
      </c>
      <c r="J1443" s="194">
        <v>50</v>
      </c>
      <c r="K1443" s="194">
        <v>50</v>
      </c>
      <c r="L1443" s="194">
        <v>50</v>
      </c>
      <c r="M1443" s="232"/>
      <c r="N1443" s="233"/>
      <c r="O1443" s="233"/>
    </row>
    <row r="1444" spans="1:15" s="234" customFormat="1">
      <c r="A1444" s="404" t="str">
        <f t="shared" si="29"/>
        <v>300401750</v>
      </c>
      <c r="B1444" s="230">
        <v>300</v>
      </c>
      <c r="C1444" s="193">
        <v>40</v>
      </c>
      <c r="D1444" s="193">
        <v>1750</v>
      </c>
      <c r="E1444" s="194">
        <v>20</v>
      </c>
      <c r="F1444" s="194">
        <v>32</v>
      </c>
      <c r="G1444" s="194">
        <v>41</v>
      </c>
      <c r="H1444" s="194">
        <v>50</v>
      </c>
      <c r="I1444" s="194">
        <v>50</v>
      </c>
      <c r="J1444" s="194">
        <v>50</v>
      </c>
      <c r="K1444" s="194">
        <v>50</v>
      </c>
      <c r="L1444" s="194">
        <v>50</v>
      </c>
      <c r="M1444" s="232"/>
      <c r="N1444" s="233"/>
      <c r="O1444" s="233"/>
    </row>
    <row r="1445" spans="1:15" s="234" customFormat="1">
      <c r="A1445" s="404" t="str">
        <f t="shared" si="29"/>
        <v>300501750</v>
      </c>
      <c r="B1445" s="230">
        <v>300</v>
      </c>
      <c r="C1445" s="193">
        <v>50</v>
      </c>
      <c r="D1445" s="193">
        <v>1750</v>
      </c>
      <c r="E1445" s="194">
        <v>18</v>
      </c>
      <c r="F1445" s="194">
        <v>32</v>
      </c>
      <c r="G1445" s="194">
        <v>41</v>
      </c>
      <c r="H1445" s="194">
        <v>50</v>
      </c>
      <c r="I1445" s="194">
        <v>50</v>
      </c>
      <c r="J1445" s="194">
        <v>50</v>
      </c>
      <c r="K1445" s="194">
        <v>50</v>
      </c>
      <c r="L1445" s="194">
        <v>50</v>
      </c>
      <c r="M1445" s="232"/>
      <c r="N1445" s="233"/>
      <c r="O1445" s="233"/>
    </row>
    <row r="1446" spans="1:15" s="234" customFormat="1">
      <c r="A1446" s="404" t="str">
        <f t="shared" si="29"/>
        <v>300601750</v>
      </c>
      <c r="B1446" s="230">
        <v>300</v>
      </c>
      <c r="C1446" s="193">
        <v>60</v>
      </c>
      <c r="D1446" s="193">
        <v>1750</v>
      </c>
      <c r="E1446" s="194">
        <v>15</v>
      </c>
      <c r="F1446" s="194">
        <v>32</v>
      </c>
      <c r="G1446" s="194">
        <v>41</v>
      </c>
      <c r="H1446" s="194">
        <v>50</v>
      </c>
      <c r="I1446" s="194">
        <v>50</v>
      </c>
      <c r="J1446" s="194">
        <v>50</v>
      </c>
      <c r="K1446" s="194">
        <v>50</v>
      </c>
      <c r="L1446" s="194">
        <v>50</v>
      </c>
      <c r="M1446" s="232"/>
      <c r="N1446" s="233"/>
      <c r="O1446" s="233"/>
    </row>
    <row r="1447" spans="1:15" s="234" customFormat="1">
      <c r="A1447" s="404" t="str">
        <f t="shared" si="29"/>
        <v>300701750</v>
      </c>
      <c r="B1447" s="230">
        <v>300</v>
      </c>
      <c r="C1447" s="193">
        <v>70</v>
      </c>
      <c r="D1447" s="193">
        <v>1750</v>
      </c>
      <c r="E1447" s="194">
        <v>14</v>
      </c>
      <c r="F1447" s="194">
        <v>31</v>
      </c>
      <c r="G1447" s="194">
        <v>41</v>
      </c>
      <c r="H1447" s="194">
        <v>50</v>
      </c>
      <c r="I1447" s="194">
        <v>50</v>
      </c>
      <c r="J1447" s="194">
        <v>50</v>
      </c>
      <c r="K1447" s="194">
        <v>50</v>
      </c>
      <c r="L1447" s="194">
        <v>46</v>
      </c>
      <c r="M1447" s="232"/>
      <c r="N1447" s="233"/>
      <c r="O1447" s="233"/>
    </row>
    <row r="1448" spans="1:15" s="234" customFormat="1">
      <c r="A1448" s="404" t="str">
        <f t="shared" si="29"/>
        <v>300801750</v>
      </c>
      <c r="B1448" s="230">
        <v>300</v>
      </c>
      <c r="C1448" s="193">
        <v>80</v>
      </c>
      <c r="D1448" s="193">
        <v>1750</v>
      </c>
      <c r="E1448" s="194">
        <v>12</v>
      </c>
      <c r="F1448" s="194">
        <v>30</v>
      </c>
      <c r="G1448" s="194">
        <v>41</v>
      </c>
      <c r="H1448" s="194">
        <v>50</v>
      </c>
      <c r="I1448" s="194">
        <v>50</v>
      </c>
      <c r="J1448" s="194">
        <v>50</v>
      </c>
      <c r="K1448" s="194">
        <v>50</v>
      </c>
      <c r="L1448" s="194">
        <v>40</v>
      </c>
      <c r="M1448" s="232"/>
      <c r="N1448" s="233"/>
      <c r="O1448" s="233"/>
    </row>
    <row r="1449" spans="1:15" s="234" customFormat="1">
      <c r="A1449" s="404" t="str">
        <f t="shared" si="29"/>
        <v>300901750</v>
      </c>
      <c r="B1449" s="230">
        <v>300</v>
      </c>
      <c r="C1449" s="193">
        <v>90</v>
      </c>
      <c r="D1449" s="193">
        <v>1750</v>
      </c>
      <c r="E1449" s="194">
        <v>11</v>
      </c>
      <c r="F1449" s="194">
        <v>28</v>
      </c>
      <c r="G1449" s="194">
        <v>41</v>
      </c>
      <c r="H1449" s="194">
        <v>49</v>
      </c>
      <c r="I1449" s="194">
        <v>50</v>
      </c>
      <c r="J1449" s="194">
        <v>50</v>
      </c>
      <c r="K1449" s="194">
        <v>50</v>
      </c>
      <c r="L1449" s="194">
        <v>36</v>
      </c>
      <c r="M1449" s="232"/>
      <c r="N1449" s="233"/>
      <c r="O1449" s="233"/>
    </row>
    <row r="1450" spans="1:15" s="234" customFormat="1">
      <c r="A1450" s="404" t="str">
        <f t="shared" si="29"/>
        <v>3001001750</v>
      </c>
      <c r="B1450" s="230">
        <v>300</v>
      </c>
      <c r="C1450" s="193">
        <v>100</v>
      </c>
      <c r="D1450" s="193">
        <v>1750</v>
      </c>
      <c r="E1450" s="194">
        <v>9</v>
      </c>
      <c r="F1450" s="194">
        <v>26</v>
      </c>
      <c r="G1450" s="194">
        <v>40</v>
      </c>
      <c r="H1450" s="194">
        <v>47</v>
      </c>
      <c r="I1450" s="194">
        <v>50</v>
      </c>
      <c r="J1450" s="194">
        <v>50</v>
      </c>
      <c r="K1450" s="194">
        <v>46</v>
      </c>
      <c r="L1450" s="194">
        <v>32</v>
      </c>
      <c r="M1450" s="232"/>
      <c r="N1450" s="233"/>
      <c r="O1450" s="233"/>
    </row>
    <row r="1451" spans="1:15" s="234" customFormat="1">
      <c r="A1451" s="404" t="str">
        <f t="shared" si="29"/>
        <v>3001101750</v>
      </c>
      <c r="B1451" s="230">
        <v>300</v>
      </c>
      <c r="C1451" s="193">
        <v>110</v>
      </c>
      <c r="D1451" s="193">
        <v>1750</v>
      </c>
      <c r="E1451" s="194">
        <v>9</v>
      </c>
      <c r="F1451" s="194">
        <v>24</v>
      </c>
      <c r="G1451" s="194">
        <v>38</v>
      </c>
      <c r="H1451" s="194">
        <v>45</v>
      </c>
      <c r="I1451" s="194">
        <v>50</v>
      </c>
      <c r="J1451" s="194">
        <v>50</v>
      </c>
      <c r="K1451" s="194">
        <v>43</v>
      </c>
      <c r="L1451" s="194">
        <v>30</v>
      </c>
      <c r="M1451" s="232"/>
      <c r="N1451" s="233"/>
      <c r="O1451" s="233"/>
    </row>
    <row r="1452" spans="1:15" s="234" customFormat="1">
      <c r="A1452" s="404" t="str">
        <f t="shared" si="29"/>
        <v>3001201750</v>
      </c>
      <c r="B1452" s="230">
        <v>300</v>
      </c>
      <c r="C1452" s="193">
        <v>120</v>
      </c>
      <c r="D1452" s="193">
        <v>1750</v>
      </c>
      <c r="E1452" s="194">
        <v>8</v>
      </c>
      <c r="F1452" s="194">
        <v>22</v>
      </c>
      <c r="G1452" s="194">
        <v>36</v>
      </c>
      <c r="H1452" s="194">
        <v>42</v>
      </c>
      <c r="I1452" s="194">
        <v>50</v>
      </c>
      <c r="J1452" s="194">
        <v>50</v>
      </c>
      <c r="K1452" s="194">
        <v>39</v>
      </c>
      <c r="L1452" s="194">
        <v>27</v>
      </c>
      <c r="M1452" s="232"/>
      <c r="N1452" s="233"/>
      <c r="O1452" s="233"/>
    </row>
    <row r="1453" spans="1:15" s="234" customFormat="1">
      <c r="A1453" s="404" t="str">
        <f t="shared" si="29"/>
        <v>3001301750</v>
      </c>
      <c r="B1453" s="230">
        <v>300</v>
      </c>
      <c r="C1453" s="193">
        <v>130</v>
      </c>
      <c r="D1453" s="193">
        <v>1750</v>
      </c>
      <c r="E1453" s="194">
        <v>8</v>
      </c>
      <c r="F1453" s="194">
        <v>21</v>
      </c>
      <c r="G1453" s="194">
        <v>34</v>
      </c>
      <c r="H1453" s="194">
        <v>39</v>
      </c>
      <c r="I1453" s="194">
        <v>50</v>
      </c>
      <c r="J1453" s="194">
        <v>50</v>
      </c>
      <c r="K1453" s="194">
        <v>36</v>
      </c>
      <c r="L1453" s="194">
        <v>25</v>
      </c>
      <c r="M1453" s="232"/>
      <c r="N1453" s="233"/>
      <c r="O1453" s="233"/>
    </row>
    <row r="1454" spans="1:15" s="234" customFormat="1">
      <c r="A1454" s="404" t="str">
        <f t="shared" si="29"/>
        <v>3001401750</v>
      </c>
      <c r="B1454" s="230">
        <v>300</v>
      </c>
      <c r="C1454" s="193">
        <v>140</v>
      </c>
      <c r="D1454" s="193">
        <v>1750</v>
      </c>
      <c r="E1454" s="194">
        <v>7</v>
      </c>
      <c r="F1454" s="194">
        <v>19</v>
      </c>
      <c r="G1454" s="194">
        <v>32</v>
      </c>
      <c r="H1454" s="194">
        <v>36</v>
      </c>
      <c r="I1454" s="194">
        <v>47</v>
      </c>
      <c r="J1454" s="194">
        <v>50</v>
      </c>
      <c r="K1454" s="194">
        <v>33</v>
      </c>
      <c r="L1454" s="194">
        <v>23</v>
      </c>
      <c r="M1454" s="232"/>
      <c r="N1454" s="233"/>
      <c r="O1454" s="233"/>
    </row>
    <row r="1455" spans="1:15" s="234" customFormat="1">
      <c r="A1455" s="404" t="str">
        <f t="shared" si="29"/>
        <v>3001501750</v>
      </c>
      <c r="B1455" s="230">
        <v>300</v>
      </c>
      <c r="C1455" s="193">
        <v>150</v>
      </c>
      <c r="D1455" s="193">
        <v>1750</v>
      </c>
      <c r="E1455" s="194">
        <v>7</v>
      </c>
      <c r="F1455" s="194">
        <v>18</v>
      </c>
      <c r="G1455" s="194">
        <v>30</v>
      </c>
      <c r="H1455" s="194">
        <v>34</v>
      </c>
      <c r="I1455" s="194">
        <v>45</v>
      </c>
      <c r="J1455" s="194">
        <v>50</v>
      </c>
      <c r="K1455" s="194">
        <v>31</v>
      </c>
      <c r="L1455" s="194">
        <v>22</v>
      </c>
      <c r="M1455" s="232"/>
      <c r="N1455" s="233"/>
      <c r="O1455" s="233"/>
    </row>
    <row r="1456" spans="1:15" s="234" customFormat="1">
      <c r="A1456" s="404" t="str">
        <f t="shared" si="29"/>
        <v>3001601750</v>
      </c>
      <c r="B1456" s="230">
        <v>300</v>
      </c>
      <c r="C1456" s="193">
        <v>160</v>
      </c>
      <c r="D1456" s="193">
        <v>1750</v>
      </c>
      <c r="E1456" s="194">
        <v>6</v>
      </c>
      <c r="F1456" s="194">
        <v>17</v>
      </c>
      <c r="G1456" s="194">
        <v>28</v>
      </c>
      <c r="H1456" s="194">
        <v>32</v>
      </c>
      <c r="I1456" s="194">
        <v>42</v>
      </c>
      <c r="J1456" s="194">
        <v>49</v>
      </c>
      <c r="K1456" s="194">
        <v>29</v>
      </c>
      <c r="L1456" s="194">
        <v>20</v>
      </c>
      <c r="M1456" s="232"/>
      <c r="N1456" s="233"/>
      <c r="O1456" s="233"/>
    </row>
    <row r="1457" spans="1:15" s="234" customFormat="1">
      <c r="A1457" s="404" t="str">
        <f t="shared" ref="A1457:A1520" si="30">B1457&amp;C1457&amp;D1457</f>
        <v>3001701750</v>
      </c>
      <c r="B1457" s="230">
        <v>300</v>
      </c>
      <c r="C1457" s="193">
        <v>170</v>
      </c>
      <c r="D1457" s="193">
        <v>1750</v>
      </c>
      <c r="E1457" s="194">
        <v>6</v>
      </c>
      <c r="F1457" s="194">
        <v>16</v>
      </c>
      <c r="G1457" s="194">
        <v>27</v>
      </c>
      <c r="H1457" s="194">
        <v>30</v>
      </c>
      <c r="I1457" s="194">
        <v>40</v>
      </c>
      <c r="J1457" s="194">
        <v>47</v>
      </c>
      <c r="K1457" s="194">
        <v>28</v>
      </c>
      <c r="L1457" s="194">
        <v>19</v>
      </c>
      <c r="M1457" s="232"/>
      <c r="N1457" s="233"/>
      <c r="O1457" s="233"/>
    </row>
    <row r="1458" spans="1:15" s="234" customFormat="1">
      <c r="A1458" s="404" t="str">
        <f t="shared" si="30"/>
        <v>3001801750</v>
      </c>
      <c r="B1458" s="230">
        <v>300</v>
      </c>
      <c r="C1458" s="193">
        <v>180</v>
      </c>
      <c r="D1458" s="193">
        <v>1750</v>
      </c>
      <c r="E1458" s="194">
        <v>5</v>
      </c>
      <c r="F1458" s="194">
        <v>15</v>
      </c>
      <c r="G1458" s="194">
        <v>25</v>
      </c>
      <c r="H1458" s="194">
        <v>28</v>
      </c>
      <c r="I1458" s="194">
        <v>37</v>
      </c>
      <c r="J1458" s="194">
        <v>44</v>
      </c>
      <c r="K1458" s="194">
        <v>26</v>
      </c>
      <c r="L1458" s="194">
        <v>18</v>
      </c>
      <c r="M1458" s="232"/>
      <c r="N1458" s="233"/>
      <c r="O1458" s="233"/>
    </row>
    <row r="1459" spans="1:15" s="234" customFormat="1">
      <c r="A1459" s="404" t="str">
        <f t="shared" si="30"/>
        <v>3001901750</v>
      </c>
      <c r="B1459" s="230">
        <v>300</v>
      </c>
      <c r="C1459" s="193">
        <v>190</v>
      </c>
      <c r="D1459" s="193">
        <v>1750</v>
      </c>
      <c r="E1459" s="194">
        <v>5</v>
      </c>
      <c r="F1459" s="194">
        <v>15</v>
      </c>
      <c r="G1459" s="194">
        <v>24</v>
      </c>
      <c r="H1459" s="194">
        <v>27</v>
      </c>
      <c r="I1459" s="194">
        <v>36</v>
      </c>
      <c r="J1459" s="194">
        <v>42</v>
      </c>
      <c r="K1459" s="194">
        <v>25</v>
      </c>
      <c r="L1459" s="194">
        <v>17</v>
      </c>
      <c r="M1459" s="232"/>
      <c r="N1459" s="233"/>
      <c r="O1459" s="233"/>
    </row>
    <row r="1460" spans="1:15" s="234" customFormat="1">
      <c r="A1460" s="404" t="str">
        <f t="shared" si="30"/>
        <v>3002001750</v>
      </c>
      <c r="B1460" s="230">
        <v>300</v>
      </c>
      <c r="C1460" s="193">
        <v>200</v>
      </c>
      <c r="D1460" s="193">
        <v>1750</v>
      </c>
      <c r="E1460" s="194">
        <v>5</v>
      </c>
      <c r="F1460" s="194">
        <v>14</v>
      </c>
      <c r="G1460" s="194">
        <v>23</v>
      </c>
      <c r="H1460" s="194">
        <v>25</v>
      </c>
      <c r="I1460" s="194">
        <v>34</v>
      </c>
      <c r="J1460" s="194">
        <v>40</v>
      </c>
      <c r="K1460" s="194">
        <v>23</v>
      </c>
      <c r="L1460" s="194">
        <v>16</v>
      </c>
      <c r="M1460" s="232"/>
      <c r="N1460" s="233"/>
      <c r="O1460" s="233"/>
    </row>
    <row r="1461" spans="1:15" s="234" customFormat="1">
      <c r="A1461" s="404" t="str">
        <f t="shared" si="30"/>
        <v>3002101750</v>
      </c>
      <c r="B1461" s="230">
        <v>300</v>
      </c>
      <c r="C1461" s="193">
        <v>210</v>
      </c>
      <c r="D1461" s="193">
        <v>1750</v>
      </c>
      <c r="E1461" s="194">
        <v>5</v>
      </c>
      <c r="F1461" s="194">
        <v>13</v>
      </c>
      <c r="G1461" s="194">
        <v>22</v>
      </c>
      <c r="H1461" s="194">
        <v>24</v>
      </c>
      <c r="I1461" s="194">
        <v>33</v>
      </c>
      <c r="J1461" s="194">
        <v>38</v>
      </c>
      <c r="K1461" s="194">
        <v>22</v>
      </c>
      <c r="L1461" s="194">
        <v>16</v>
      </c>
      <c r="M1461" s="232"/>
      <c r="N1461" s="233"/>
      <c r="O1461" s="233"/>
    </row>
    <row r="1462" spans="1:15" s="234" customFormat="1">
      <c r="A1462" s="404" t="str">
        <f t="shared" si="30"/>
        <v>3002201750</v>
      </c>
      <c r="B1462" s="230">
        <v>300</v>
      </c>
      <c r="C1462" s="193">
        <v>220</v>
      </c>
      <c r="D1462" s="193">
        <v>1750</v>
      </c>
      <c r="E1462" s="194">
        <v>4</v>
      </c>
      <c r="F1462" s="194">
        <v>12</v>
      </c>
      <c r="G1462" s="194">
        <v>21</v>
      </c>
      <c r="H1462" s="194">
        <v>23</v>
      </c>
      <c r="I1462" s="194">
        <v>31</v>
      </c>
      <c r="J1462" s="194">
        <v>36</v>
      </c>
      <c r="K1462" s="194">
        <v>21</v>
      </c>
      <c r="L1462" s="194">
        <v>15</v>
      </c>
      <c r="M1462" s="232"/>
      <c r="N1462" s="233"/>
      <c r="O1462" s="233"/>
    </row>
    <row r="1463" spans="1:15" s="234" customFormat="1">
      <c r="A1463" s="404" t="str">
        <f t="shared" si="30"/>
        <v>3002301750</v>
      </c>
      <c r="B1463" s="230">
        <v>300</v>
      </c>
      <c r="C1463" s="193">
        <v>230</v>
      </c>
      <c r="D1463" s="193">
        <v>1750</v>
      </c>
      <c r="E1463" s="194">
        <v>4</v>
      </c>
      <c r="F1463" s="194">
        <v>12</v>
      </c>
      <c r="G1463" s="194">
        <v>20</v>
      </c>
      <c r="H1463" s="194">
        <v>22</v>
      </c>
      <c r="I1463" s="194">
        <v>30</v>
      </c>
      <c r="J1463" s="194">
        <v>35</v>
      </c>
      <c r="K1463" s="194">
        <v>20</v>
      </c>
      <c r="L1463" s="194">
        <v>14</v>
      </c>
      <c r="M1463" s="232"/>
      <c r="N1463" s="233"/>
      <c r="O1463" s="233"/>
    </row>
    <row r="1464" spans="1:15" s="234" customFormat="1">
      <c r="A1464" s="404" t="str">
        <f t="shared" si="30"/>
        <v>3002401750</v>
      </c>
      <c r="B1464" s="230">
        <v>300</v>
      </c>
      <c r="C1464" s="193">
        <v>240</v>
      </c>
      <c r="D1464" s="193">
        <v>1750</v>
      </c>
      <c r="E1464" s="194">
        <v>4</v>
      </c>
      <c r="F1464" s="194">
        <v>11</v>
      </c>
      <c r="G1464" s="194">
        <v>19</v>
      </c>
      <c r="H1464" s="194">
        <v>21</v>
      </c>
      <c r="I1464" s="194">
        <v>28</v>
      </c>
      <c r="J1464" s="194">
        <v>33</v>
      </c>
      <c r="K1464" s="194">
        <v>19</v>
      </c>
      <c r="L1464" s="194">
        <v>13</v>
      </c>
      <c r="M1464" s="232"/>
      <c r="N1464" s="233"/>
      <c r="O1464" s="233"/>
    </row>
    <row r="1465" spans="1:15" s="234" customFormat="1">
      <c r="A1465" s="404" t="str">
        <f t="shared" si="30"/>
        <v>3002501750</v>
      </c>
      <c r="B1465" s="230">
        <v>300</v>
      </c>
      <c r="C1465" s="193">
        <v>250</v>
      </c>
      <c r="D1465" s="193">
        <v>1750</v>
      </c>
      <c r="E1465" s="194">
        <v>4</v>
      </c>
      <c r="F1465" s="194">
        <v>11</v>
      </c>
      <c r="G1465" s="194">
        <v>18</v>
      </c>
      <c r="H1465" s="194">
        <v>20</v>
      </c>
      <c r="I1465" s="194">
        <v>27</v>
      </c>
      <c r="J1465" s="194">
        <v>32</v>
      </c>
      <c r="K1465" s="194">
        <v>19</v>
      </c>
      <c r="L1465" s="194">
        <v>13</v>
      </c>
      <c r="M1465" s="232"/>
      <c r="N1465" s="233"/>
      <c r="O1465" s="233"/>
    </row>
    <row r="1466" spans="1:15" s="234" customFormat="1">
      <c r="A1466" s="404" t="str">
        <f t="shared" si="30"/>
        <v>3002601750</v>
      </c>
      <c r="B1466" s="230">
        <v>300</v>
      </c>
      <c r="C1466" s="193">
        <v>260</v>
      </c>
      <c r="D1466" s="193">
        <v>1750</v>
      </c>
      <c r="E1466" s="194">
        <v>4</v>
      </c>
      <c r="F1466" s="194">
        <v>11</v>
      </c>
      <c r="G1466" s="194">
        <v>17</v>
      </c>
      <c r="H1466" s="194">
        <v>19</v>
      </c>
      <c r="I1466" s="194">
        <v>26</v>
      </c>
      <c r="J1466" s="194">
        <v>31</v>
      </c>
      <c r="K1466" s="194">
        <v>18</v>
      </c>
      <c r="L1466" s="194">
        <v>12</v>
      </c>
      <c r="M1466" s="232"/>
      <c r="N1466" s="233"/>
      <c r="O1466" s="233"/>
    </row>
    <row r="1467" spans="1:15" s="234" customFormat="1">
      <c r="A1467" s="404" t="str">
        <f t="shared" si="30"/>
        <v>3002701750</v>
      </c>
      <c r="B1467" s="230">
        <v>300</v>
      </c>
      <c r="C1467" s="193">
        <v>270</v>
      </c>
      <c r="D1467" s="193">
        <v>1750</v>
      </c>
      <c r="E1467" s="194">
        <v>4</v>
      </c>
      <c r="F1467" s="194">
        <v>11</v>
      </c>
      <c r="G1467" s="194">
        <v>17</v>
      </c>
      <c r="H1467" s="194">
        <v>19</v>
      </c>
      <c r="I1467" s="194">
        <v>25</v>
      </c>
      <c r="J1467" s="194">
        <v>30</v>
      </c>
      <c r="K1467" s="194">
        <v>18</v>
      </c>
      <c r="L1467" s="194">
        <v>12</v>
      </c>
      <c r="M1467" s="232"/>
      <c r="N1467" s="233"/>
      <c r="O1467" s="233"/>
    </row>
    <row r="1468" spans="1:15" s="234" customFormat="1">
      <c r="A1468" s="404" t="str">
        <f t="shared" si="30"/>
        <v>3002801750</v>
      </c>
      <c r="B1468" s="230">
        <v>300</v>
      </c>
      <c r="C1468" s="193">
        <v>280</v>
      </c>
      <c r="D1468" s="193">
        <v>1750</v>
      </c>
      <c r="E1468" s="194">
        <v>3</v>
      </c>
      <c r="F1468" s="194">
        <v>10</v>
      </c>
      <c r="G1468" s="194">
        <v>16</v>
      </c>
      <c r="H1468" s="194">
        <v>18</v>
      </c>
      <c r="I1468" s="194">
        <v>24</v>
      </c>
      <c r="J1468" s="194">
        <v>28</v>
      </c>
      <c r="K1468" s="194">
        <v>17</v>
      </c>
      <c r="L1468" s="194">
        <v>11</v>
      </c>
      <c r="M1468" s="232"/>
      <c r="N1468" s="233"/>
      <c r="O1468" s="233"/>
    </row>
    <row r="1469" spans="1:15" s="234" customFormat="1">
      <c r="A1469" s="404" t="str">
        <f t="shared" si="30"/>
        <v>3002901750</v>
      </c>
      <c r="B1469" s="230">
        <v>300</v>
      </c>
      <c r="C1469" s="193">
        <v>290</v>
      </c>
      <c r="D1469" s="193">
        <v>1750</v>
      </c>
      <c r="E1469" s="194">
        <v>3</v>
      </c>
      <c r="F1469" s="194">
        <v>10</v>
      </c>
      <c r="G1469" s="194">
        <v>16</v>
      </c>
      <c r="H1469" s="194">
        <v>18</v>
      </c>
      <c r="I1469" s="194">
        <v>23</v>
      </c>
      <c r="J1469" s="194">
        <v>28</v>
      </c>
      <c r="K1469" s="194">
        <v>17</v>
      </c>
      <c r="L1469" s="194">
        <v>11</v>
      </c>
      <c r="M1469" s="232"/>
      <c r="N1469" s="233"/>
      <c r="O1469" s="233"/>
    </row>
    <row r="1470" spans="1:15" s="234" customFormat="1">
      <c r="A1470" s="404" t="str">
        <f t="shared" si="30"/>
        <v>3003001750</v>
      </c>
      <c r="B1470" s="230">
        <v>300</v>
      </c>
      <c r="C1470" s="193">
        <v>300</v>
      </c>
      <c r="D1470" s="193">
        <v>1750</v>
      </c>
      <c r="E1470" s="194">
        <v>3</v>
      </c>
      <c r="F1470" s="194">
        <v>9</v>
      </c>
      <c r="G1470" s="194">
        <v>15</v>
      </c>
      <c r="H1470" s="194">
        <v>17</v>
      </c>
      <c r="I1470" s="194">
        <v>22</v>
      </c>
      <c r="J1470" s="194">
        <v>27</v>
      </c>
      <c r="K1470" s="194">
        <v>16</v>
      </c>
      <c r="L1470" s="194">
        <v>11</v>
      </c>
      <c r="M1470" s="232"/>
      <c r="N1470" s="233"/>
      <c r="O1470" s="233"/>
    </row>
    <row r="1471" spans="1:15" s="234" customFormat="1">
      <c r="A1471" s="404" t="str">
        <f t="shared" si="30"/>
        <v>3003101750</v>
      </c>
      <c r="B1471" s="230">
        <v>300</v>
      </c>
      <c r="C1471" s="193">
        <v>310</v>
      </c>
      <c r="D1471" s="193">
        <v>1750</v>
      </c>
      <c r="E1471" s="243"/>
      <c r="F1471" s="243"/>
      <c r="G1471" s="243"/>
      <c r="H1471" s="243"/>
      <c r="I1471" s="243"/>
      <c r="J1471" s="243"/>
      <c r="K1471" s="243"/>
      <c r="L1471" s="243"/>
      <c r="M1471" s="232"/>
      <c r="N1471" s="233"/>
      <c r="O1471" s="233"/>
    </row>
    <row r="1472" spans="1:15" s="234" customFormat="1">
      <c r="A1472" s="404" t="str">
        <f t="shared" si="30"/>
        <v>3003201750</v>
      </c>
      <c r="B1472" s="230">
        <v>300</v>
      </c>
      <c r="C1472" s="193">
        <v>320</v>
      </c>
      <c r="D1472" s="193">
        <v>1750</v>
      </c>
      <c r="E1472" s="243"/>
      <c r="F1472" s="243"/>
      <c r="G1472" s="243"/>
      <c r="H1472" s="243"/>
      <c r="I1472" s="243"/>
      <c r="J1472" s="243"/>
      <c r="K1472" s="243"/>
      <c r="L1472" s="243"/>
      <c r="M1472" s="232"/>
      <c r="N1472" s="233"/>
      <c r="O1472" s="233"/>
    </row>
    <row r="1473" spans="1:15" s="234" customFormat="1">
      <c r="A1473" s="404" t="str">
        <f t="shared" si="30"/>
        <v>3003301750</v>
      </c>
      <c r="B1473" s="230">
        <v>300</v>
      </c>
      <c r="C1473" s="193">
        <v>330</v>
      </c>
      <c r="D1473" s="193">
        <v>1750</v>
      </c>
      <c r="E1473" s="243"/>
      <c r="F1473" s="243"/>
      <c r="G1473" s="243"/>
      <c r="H1473" s="243"/>
      <c r="I1473" s="243"/>
      <c r="J1473" s="243"/>
      <c r="K1473" s="243"/>
      <c r="L1473" s="243"/>
      <c r="M1473" s="232"/>
      <c r="N1473" s="233"/>
      <c r="O1473" s="233"/>
    </row>
    <row r="1474" spans="1:15" s="234" customFormat="1">
      <c r="A1474" s="404" t="str">
        <f t="shared" si="30"/>
        <v>3003401750</v>
      </c>
      <c r="B1474" s="230">
        <v>300</v>
      </c>
      <c r="C1474" s="193">
        <v>340</v>
      </c>
      <c r="D1474" s="193">
        <v>1750</v>
      </c>
      <c r="E1474" s="243"/>
      <c r="F1474" s="243"/>
      <c r="G1474" s="243"/>
      <c r="H1474" s="243"/>
      <c r="I1474" s="243"/>
      <c r="J1474" s="243"/>
      <c r="K1474" s="243"/>
      <c r="L1474" s="243"/>
      <c r="M1474" s="232"/>
      <c r="N1474" s="233"/>
      <c r="O1474" s="233"/>
    </row>
    <row r="1475" spans="1:15" s="234" customFormat="1">
      <c r="A1475" s="404" t="str">
        <f t="shared" si="30"/>
        <v>3003501750</v>
      </c>
      <c r="B1475" s="230">
        <v>300</v>
      </c>
      <c r="C1475" s="193">
        <v>350</v>
      </c>
      <c r="D1475" s="193">
        <v>1750</v>
      </c>
      <c r="E1475" s="243"/>
      <c r="F1475" s="243"/>
      <c r="G1475" s="243"/>
      <c r="H1475" s="243"/>
      <c r="I1475" s="243"/>
      <c r="J1475" s="243"/>
      <c r="K1475" s="243"/>
      <c r="L1475" s="243"/>
      <c r="M1475" s="232"/>
      <c r="N1475" s="233"/>
      <c r="O1475" s="233"/>
    </row>
    <row r="1476" spans="1:15" s="234" customFormat="1">
      <c r="A1476" s="404" t="str">
        <f t="shared" si="30"/>
        <v>300202000</v>
      </c>
      <c r="B1476" s="230">
        <v>300</v>
      </c>
      <c r="C1476" s="193">
        <v>20</v>
      </c>
      <c r="D1476" s="193">
        <v>2000</v>
      </c>
      <c r="E1476" s="194">
        <v>23</v>
      </c>
      <c r="F1476" s="194">
        <v>33</v>
      </c>
      <c r="G1476" s="194">
        <v>41</v>
      </c>
      <c r="H1476" s="194">
        <v>50</v>
      </c>
      <c r="I1476" s="194">
        <v>50</v>
      </c>
      <c r="J1476" s="194">
        <v>50</v>
      </c>
      <c r="K1476" s="194">
        <v>50</v>
      </c>
      <c r="L1476" s="194">
        <v>50</v>
      </c>
      <c r="M1476" s="232"/>
      <c r="N1476" s="233"/>
      <c r="O1476" s="233"/>
    </row>
    <row r="1477" spans="1:15" s="234" customFormat="1">
      <c r="A1477" s="404" t="str">
        <f t="shared" si="30"/>
        <v>300302000</v>
      </c>
      <c r="B1477" s="230">
        <v>300</v>
      </c>
      <c r="C1477" s="193">
        <v>30</v>
      </c>
      <c r="D1477" s="193">
        <v>2000</v>
      </c>
      <c r="E1477" s="194">
        <v>22</v>
      </c>
      <c r="F1477" s="194">
        <v>32</v>
      </c>
      <c r="G1477" s="194">
        <v>41</v>
      </c>
      <c r="H1477" s="194">
        <v>50</v>
      </c>
      <c r="I1477" s="194">
        <v>50</v>
      </c>
      <c r="J1477" s="194">
        <v>50</v>
      </c>
      <c r="K1477" s="194">
        <v>50</v>
      </c>
      <c r="L1477" s="194">
        <v>50</v>
      </c>
      <c r="M1477" s="232"/>
      <c r="N1477" s="233"/>
      <c r="O1477" s="233"/>
    </row>
    <row r="1478" spans="1:15" s="234" customFormat="1">
      <c r="A1478" s="404" t="str">
        <f t="shared" si="30"/>
        <v>300402000</v>
      </c>
      <c r="B1478" s="230">
        <v>300</v>
      </c>
      <c r="C1478" s="193">
        <v>40</v>
      </c>
      <c r="D1478" s="193">
        <v>2000</v>
      </c>
      <c r="E1478" s="194">
        <v>21</v>
      </c>
      <c r="F1478" s="194">
        <v>32</v>
      </c>
      <c r="G1478" s="194">
        <v>41</v>
      </c>
      <c r="H1478" s="194">
        <v>50</v>
      </c>
      <c r="I1478" s="194">
        <v>50</v>
      </c>
      <c r="J1478" s="194">
        <v>50</v>
      </c>
      <c r="K1478" s="194">
        <v>50</v>
      </c>
      <c r="L1478" s="194">
        <v>50</v>
      </c>
      <c r="M1478" s="232"/>
      <c r="N1478" s="233"/>
      <c r="O1478" s="233"/>
    </row>
    <row r="1479" spans="1:15" s="234" customFormat="1">
      <c r="A1479" s="404" t="str">
        <f t="shared" si="30"/>
        <v>300502000</v>
      </c>
      <c r="B1479" s="230">
        <v>300</v>
      </c>
      <c r="C1479" s="193">
        <v>50</v>
      </c>
      <c r="D1479" s="193">
        <v>2000</v>
      </c>
      <c r="E1479" s="194">
        <v>19</v>
      </c>
      <c r="F1479" s="194">
        <v>32</v>
      </c>
      <c r="G1479" s="194">
        <v>41</v>
      </c>
      <c r="H1479" s="194">
        <v>50</v>
      </c>
      <c r="I1479" s="194">
        <v>50</v>
      </c>
      <c r="J1479" s="194">
        <v>50</v>
      </c>
      <c r="K1479" s="194">
        <v>50</v>
      </c>
      <c r="L1479" s="194">
        <v>50</v>
      </c>
      <c r="M1479" s="232"/>
      <c r="N1479" s="233"/>
      <c r="O1479" s="233"/>
    </row>
    <row r="1480" spans="1:15" s="234" customFormat="1">
      <c r="A1480" s="404" t="str">
        <f t="shared" si="30"/>
        <v>300602000</v>
      </c>
      <c r="B1480" s="230">
        <v>300</v>
      </c>
      <c r="C1480" s="193">
        <v>60</v>
      </c>
      <c r="D1480" s="193">
        <v>2000</v>
      </c>
      <c r="E1480" s="194">
        <v>17</v>
      </c>
      <c r="F1480" s="194">
        <v>32</v>
      </c>
      <c r="G1480" s="194">
        <v>41</v>
      </c>
      <c r="H1480" s="194">
        <v>50</v>
      </c>
      <c r="I1480" s="194">
        <v>50</v>
      </c>
      <c r="J1480" s="194">
        <v>50</v>
      </c>
      <c r="K1480" s="194">
        <v>50</v>
      </c>
      <c r="L1480" s="194">
        <v>50</v>
      </c>
      <c r="M1480" s="232"/>
      <c r="N1480" s="233"/>
      <c r="O1480" s="233"/>
    </row>
    <row r="1481" spans="1:15" s="234" customFormat="1">
      <c r="A1481" s="404" t="str">
        <f t="shared" si="30"/>
        <v>300702000</v>
      </c>
      <c r="B1481" s="230">
        <v>300</v>
      </c>
      <c r="C1481" s="193">
        <v>70</v>
      </c>
      <c r="D1481" s="193">
        <v>2000</v>
      </c>
      <c r="E1481" s="194">
        <v>15</v>
      </c>
      <c r="F1481" s="194">
        <v>32</v>
      </c>
      <c r="G1481" s="194">
        <v>41</v>
      </c>
      <c r="H1481" s="194">
        <v>50</v>
      </c>
      <c r="I1481" s="194">
        <v>50</v>
      </c>
      <c r="J1481" s="194">
        <v>50</v>
      </c>
      <c r="K1481" s="194">
        <v>50</v>
      </c>
      <c r="L1481" s="194">
        <v>50</v>
      </c>
      <c r="M1481" s="232"/>
      <c r="N1481" s="233"/>
      <c r="O1481" s="233"/>
    </row>
    <row r="1482" spans="1:15" s="234" customFormat="1">
      <c r="A1482" s="404" t="str">
        <f t="shared" si="30"/>
        <v>300802000</v>
      </c>
      <c r="B1482" s="230">
        <v>300</v>
      </c>
      <c r="C1482" s="193">
        <v>80</v>
      </c>
      <c r="D1482" s="193">
        <v>2000</v>
      </c>
      <c r="E1482" s="194">
        <v>13</v>
      </c>
      <c r="F1482" s="194">
        <v>31</v>
      </c>
      <c r="G1482" s="194">
        <v>41</v>
      </c>
      <c r="H1482" s="194">
        <v>50</v>
      </c>
      <c r="I1482" s="194">
        <v>50</v>
      </c>
      <c r="J1482" s="194">
        <v>50</v>
      </c>
      <c r="K1482" s="194">
        <v>50</v>
      </c>
      <c r="L1482" s="194">
        <v>45</v>
      </c>
      <c r="M1482" s="232"/>
      <c r="N1482" s="233"/>
      <c r="O1482" s="233"/>
    </row>
    <row r="1483" spans="1:15" s="234" customFormat="1">
      <c r="A1483" s="404" t="str">
        <f t="shared" si="30"/>
        <v>300902000</v>
      </c>
      <c r="B1483" s="230">
        <v>300</v>
      </c>
      <c r="C1483" s="193">
        <v>90</v>
      </c>
      <c r="D1483" s="193">
        <v>2000</v>
      </c>
      <c r="E1483" s="194">
        <v>12</v>
      </c>
      <c r="F1483" s="194">
        <v>30</v>
      </c>
      <c r="G1483" s="194">
        <v>41</v>
      </c>
      <c r="H1483" s="194">
        <v>50</v>
      </c>
      <c r="I1483" s="194">
        <v>50</v>
      </c>
      <c r="J1483" s="194">
        <v>50</v>
      </c>
      <c r="K1483" s="194">
        <v>50</v>
      </c>
      <c r="L1483" s="194">
        <v>41</v>
      </c>
      <c r="M1483" s="232"/>
      <c r="N1483" s="233"/>
      <c r="O1483" s="233"/>
    </row>
    <row r="1484" spans="1:15" s="234" customFormat="1">
      <c r="A1484" s="404" t="str">
        <f t="shared" si="30"/>
        <v>3001002000</v>
      </c>
      <c r="B1484" s="230">
        <v>300</v>
      </c>
      <c r="C1484" s="193">
        <v>100</v>
      </c>
      <c r="D1484" s="193">
        <v>2000</v>
      </c>
      <c r="E1484" s="194">
        <v>11</v>
      </c>
      <c r="F1484" s="194">
        <v>29</v>
      </c>
      <c r="G1484" s="194">
        <v>41</v>
      </c>
      <c r="H1484" s="194">
        <v>49</v>
      </c>
      <c r="I1484" s="194">
        <v>50</v>
      </c>
      <c r="J1484" s="194">
        <v>50</v>
      </c>
      <c r="K1484" s="194">
        <v>50</v>
      </c>
      <c r="L1484" s="194">
        <v>37</v>
      </c>
      <c r="M1484" s="232"/>
      <c r="N1484" s="233"/>
      <c r="O1484" s="233"/>
    </row>
    <row r="1485" spans="1:15" s="234" customFormat="1">
      <c r="A1485" s="404" t="str">
        <f t="shared" si="30"/>
        <v>3001102000</v>
      </c>
      <c r="B1485" s="230">
        <v>300</v>
      </c>
      <c r="C1485" s="193">
        <v>110</v>
      </c>
      <c r="D1485" s="193">
        <v>2000</v>
      </c>
      <c r="E1485" s="194">
        <v>10</v>
      </c>
      <c r="F1485" s="194">
        <v>27</v>
      </c>
      <c r="G1485" s="194">
        <v>40</v>
      </c>
      <c r="H1485" s="194">
        <v>48</v>
      </c>
      <c r="I1485" s="194">
        <v>50</v>
      </c>
      <c r="J1485" s="194">
        <v>50</v>
      </c>
      <c r="K1485" s="194">
        <v>48</v>
      </c>
      <c r="L1485" s="194">
        <v>34</v>
      </c>
      <c r="M1485" s="232"/>
      <c r="N1485" s="233"/>
      <c r="O1485" s="233"/>
    </row>
    <row r="1486" spans="1:15" s="234" customFormat="1">
      <c r="A1486" s="404" t="str">
        <f t="shared" si="30"/>
        <v>3001202000</v>
      </c>
      <c r="B1486" s="230">
        <v>300</v>
      </c>
      <c r="C1486" s="193">
        <v>120</v>
      </c>
      <c r="D1486" s="193">
        <v>2000</v>
      </c>
      <c r="E1486" s="194">
        <v>9</v>
      </c>
      <c r="F1486" s="194">
        <v>25</v>
      </c>
      <c r="G1486" s="194">
        <v>39</v>
      </c>
      <c r="H1486" s="194">
        <v>46</v>
      </c>
      <c r="I1486" s="194">
        <v>50</v>
      </c>
      <c r="J1486" s="194">
        <v>50</v>
      </c>
      <c r="K1486" s="194">
        <v>44</v>
      </c>
      <c r="L1486" s="194">
        <v>31</v>
      </c>
      <c r="M1486" s="232"/>
      <c r="N1486" s="233"/>
      <c r="O1486" s="233"/>
    </row>
    <row r="1487" spans="1:15" s="234" customFormat="1">
      <c r="A1487" s="404" t="str">
        <f t="shared" si="30"/>
        <v>3001302000</v>
      </c>
      <c r="B1487" s="230">
        <v>300</v>
      </c>
      <c r="C1487" s="193">
        <v>130</v>
      </c>
      <c r="D1487" s="193">
        <v>2000</v>
      </c>
      <c r="E1487" s="194">
        <v>9</v>
      </c>
      <c r="F1487" s="194">
        <v>24</v>
      </c>
      <c r="G1487" s="194">
        <v>37</v>
      </c>
      <c r="H1487" s="194">
        <v>44</v>
      </c>
      <c r="I1487" s="194">
        <v>50</v>
      </c>
      <c r="J1487" s="194">
        <v>50</v>
      </c>
      <c r="K1487" s="194">
        <v>41</v>
      </c>
      <c r="L1487" s="194">
        <v>29</v>
      </c>
      <c r="M1487" s="232"/>
      <c r="N1487" s="233"/>
      <c r="O1487" s="233"/>
    </row>
    <row r="1488" spans="1:15" s="234" customFormat="1">
      <c r="A1488" s="404" t="str">
        <f t="shared" si="30"/>
        <v>3001402000</v>
      </c>
      <c r="B1488" s="230">
        <v>300</v>
      </c>
      <c r="C1488" s="193">
        <v>140</v>
      </c>
      <c r="D1488" s="193">
        <v>2000</v>
      </c>
      <c r="E1488" s="194">
        <v>8</v>
      </c>
      <c r="F1488" s="194">
        <v>22</v>
      </c>
      <c r="G1488" s="194">
        <v>35</v>
      </c>
      <c r="H1488" s="194">
        <v>41</v>
      </c>
      <c r="I1488" s="194">
        <v>50</v>
      </c>
      <c r="J1488" s="194">
        <v>50</v>
      </c>
      <c r="K1488" s="194">
        <v>38</v>
      </c>
      <c r="L1488" s="194">
        <v>26</v>
      </c>
      <c r="M1488" s="232"/>
      <c r="N1488" s="233"/>
      <c r="O1488" s="233"/>
    </row>
    <row r="1489" spans="1:15" s="234" customFormat="1">
      <c r="A1489" s="404" t="str">
        <f t="shared" si="30"/>
        <v>3001502000</v>
      </c>
      <c r="B1489" s="230">
        <v>300</v>
      </c>
      <c r="C1489" s="193">
        <v>150</v>
      </c>
      <c r="D1489" s="193">
        <v>2000</v>
      </c>
      <c r="E1489" s="194">
        <v>8</v>
      </c>
      <c r="F1489" s="194">
        <v>21</v>
      </c>
      <c r="G1489" s="194">
        <v>34</v>
      </c>
      <c r="H1489" s="194">
        <v>39</v>
      </c>
      <c r="I1489" s="194">
        <v>50</v>
      </c>
      <c r="J1489" s="194">
        <v>50</v>
      </c>
      <c r="K1489" s="194">
        <v>36</v>
      </c>
      <c r="L1489" s="194">
        <v>25</v>
      </c>
      <c r="M1489" s="232"/>
      <c r="N1489" s="233"/>
      <c r="O1489" s="233"/>
    </row>
    <row r="1490" spans="1:15" s="234" customFormat="1">
      <c r="A1490" s="404" t="str">
        <f t="shared" si="30"/>
        <v>3001602000</v>
      </c>
      <c r="B1490" s="230">
        <v>300</v>
      </c>
      <c r="C1490" s="193">
        <v>160</v>
      </c>
      <c r="D1490" s="193">
        <v>2000</v>
      </c>
      <c r="E1490" s="194">
        <v>7</v>
      </c>
      <c r="F1490" s="194">
        <v>19</v>
      </c>
      <c r="G1490" s="194">
        <v>32</v>
      </c>
      <c r="H1490" s="194">
        <v>36</v>
      </c>
      <c r="I1490" s="194">
        <v>47</v>
      </c>
      <c r="J1490" s="194">
        <v>50</v>
      </c>
      <c r="K1490" s="194">
        <v>33</v>
      </c>
      <c r="L1490" s="194">
        <v>23</v>
      </c>
      <c r="M1490" s="232"/>
      <c r="N1490" s="233"/>
      <c r="O1490" s="233"/>
    </row>
    <row r="1491" spans="1:15" s="234" customFormat="1">
      <c r="A1491" s="404" t="str">
        <f t="shared" si="30"/>
        <v>3001702000</v>
      </c>
      <c r="B1491" s="230">
        <v>300</v>
      </c>
      <c r="C1491" s="193">
        <v>170</v>
      </c>
      <c r="D1491" s="193">
        <v>2000</v>
      </c>
      <c r="E1491" s="194">
        <v>7</v>
      </c>
      <c r="F1491" s="194">
        <v>18</v>
      </c>
      <c r="G1491" s="194">
        <v>30</v>
      </c>
      <c r="H1491" s="194">
        <v>34</v>
      </c>
      <c r="I1491" s="194">
        <v>45</v>
      </c>
      <c r="J1491" s="194">
        <v>50</v>
      </c>
      <c r="K1491" s="194">
        <v>31</v>
      </c>
      <c r="L1491" s="194">
        <v>22</v>
      </c>
      <c r="M1491" s="232"/>
      <c r="N1491" s="233"/>
      <c r="O1491" s="233"/>
    </row>
    <row r="1492" spans="1:15" s="234" customFormat="1">
      <c r="A1492" s="404" t="str">
        <f t="shared" si="30"/>
        <v>3001802000</v>
      </c>
      <c r="B1492" s="230">
        <v>300</v>
      </c>
      <c r="C1492" s="193">
        <v>180</v>
      </c>
      <c r="D1492" s="193">
        <v>2000</v>
      </c>
      <c r="E1492" s="194">
        <v>6</v>
      </c>
      <c r="F1492" s="194">
        <v>17</v>
      </c>
      <c r="G1492" s="194">
        <v>28</v>
      </c>
      <c r="H1492" s="194">
        <v>32</v>
      </c>
      <c r="I1492" s="194">
        <v>42</v>
      </c>
      <c r="J1492" s="194">
        <v>50</v>
      </c>
      <c r="K1492" s="194">
        <v>29</v>
      </c>
      <c r="L1492" s="194">
        <v>20</v>
      </c>
      <c r="M1492" s="232"/>
      <c r="N1492" s="233"/>
      <c r="O1492" s="233"/>
    </row>
    <row r="1493" spans="1:15" s="234" customFormat="1">
      <c r="A1493" s="404" t="str">
        <f t="shared" si="30"/>
        <v>3001902000</v>
      </c>
      <c r="B1493" s="230">
        <v>300</v>
      </c>
      <c r="C1493" s="193">
        <v>190</v>
      </c>
      <c r="D1493" s="193">
        <v>2000</v>
      </c>
      <c r="E1493" s="194">
        <v>6</v>
      </c>
      <c r="F1493" s="194">
        <v>17</v>
      </c>
      <c r="G1493" s="194">
        <v>27</v>
      </c>
      <c r="H1493" s="194">
        <v>31</v>
      </c>
      <c r="I1493" s="194">
        <v>40</v>
      </c>
      <c r="J1493" s="194">
        <v>48</v>
      </c>
      <c r="K1493" s="194">
        <v>28</v>
      </c>
      <c r="L1493" s="194">
        <v>19</v>
      </c>
      <c r="M1493" s="232"/>
      <c r="N1493" s="233"/>
      <c r="O1493" s="233"/>
    </row>
    <row r="1494" spans="1:15" s="234" customFormat="1">
      <c r="A1494" s="404" t="str">
        <f t="shared" si="30"/>
        <v>3002002000</v>
      </c>
      <c r="B1494" s="230">
        <v>300</v>
      </c>
      <c r="C1494" s="193">
        <v>200</v>
      </c>
      <c r="D1494" s="193">
        <v>2000</v>
      </c>
      <c r="E1494" s="194">
        <v>5</v>
      </c>
      <c r="F1494" s="194">
        <v>16</v>
      </c>
      <c r="G1494" s="194">
        <v>26</v>
      </c>
      <c r="H1494" s="194">
        <v>29</v>
      </c>
      <c r="I1494" s="194">
        <v>38</v>
      </c>
      <c r="J1494" s="194">
        <v>45</v>
      </c>
      <c r="K1494" s="194">
        <v>27</v>
      </c>
      <c r="L1494" s="194">
        <v>18</v>
      </c>
      <c r="M1494" s="232"/>
      <c r="N1494" s="233"/>
      <c r="O1494" s="233"/>
    </row>
    <row r="1495" spans="1:15" s="234" customFormat="1">
      <c r="A1495" s="404" t="str">
        <f t="shared" si="30"/>
        <v>3002102000</v>
      </c>
      <c r="B1495" s="230">
        <v>300</v>
      </c>
      <c r="C1495" s="193">
        <v>210</v>
      </c>
      <c r="D1495" s="193">
        <v>2000</v>
      </c>
      <c r="E1495" s="194">
        <v>5</v>
      </c>
      <c r="F1495" s="194">
        <v>15</v>
      </c>
      <c r="G1495" s="194">
        <v>25</v>
      </c>
      <c r="H1495" s="194">
        <v>28</v>
      </c>
      <c r="I1495" s="194">
        <v>37</v>
      </c>
      <c r="J1495" s="194">
        <v>43</v>
      </c>
      <c r="K1495" s="194">
        <v>26</v>
      </c>
      <c r="L1495" s="194">
        <v>18</v>
      </c>
      <c r="M1495" s="232"/>
      <c r="N1495" s="233"/>
      <c r="O1495" s="233"/>
    </row>
    <row r="1496" spans="1:15" s="234" customFormat="1">
      <c r="A1496" s="404" t="str">
        <f t="shared" si="30"/>
        <v>3002202000</v>
      </c>
      <c r="B1496" s="230">
        <v>300</v>
      </c>
      <c r="C1496" s="193">
        <v>220</v>
      </c>
      <c r="D1496" s="193">
        <v>2000</v>
      </c>
      <c r="E1496" s="194">
        <v>5</v>
      </c>
      <c r="F1496" s="194">
        <v>14</v>
      </c>
      <c r="G1496" s="194">
        <v>23</v>
      </c>
      <c r="H1496" s="194">
        <v>26</v>
      </c>
      <c r="I1496" s="194">
        <v>35</v>
      </c>
      <c r="J1496" s="194">
        <v>41</v>
      </c>
      <c r="K1496" s="194">
        <v>24</v>
      </c>
      <c r="L1496" s="194">
        <v>17</v>
      </c>
      <c r="M1496" s="232"/>
      <c r="N1496" s="233"/>
      <c r="O1496" s="233"/>
    </row>
    <row r="1497" spans="1:15" s="234" customFormat="1">
      <c r="A1497" s="404" t="str">
        <f t="shared" si="30"/>
        <v>3002302000</v>
      </c>
      <c r="B1497" s="230">
        <v>300</v>
      </c>
      <c r="C1497" s="193">
        <v>230</v>
      </c>
      <c r="D1497" s="193">
        <v>2000</v>
      </c>
      <c r="E1497" s="194">
        <v>5</v>
      </c>
      <c r="F1497" s="194">
        <v>14</v>
      </c>
      <c r="G1497" s="194">
        <v>23</v>
      </c>
      <c r="H1497" s="194">
        <v>25</v>
      </c>
      <c r="I1497" s="194">
        <v>34</v>
      </c>
      <c r="J1497" s="194">
        <v>40</v>
      </c>
      <c r="K1497" s="194">
        <v>23</v>
      </c>
      <c r="L1497" s="194">
        <v>16</v>
      </c>
      <c r="M1497" s="232"/>
      <c r="N1497" s="233"/>
      <c r="O1497" s="233"/>
    </row>
    <row r="1498" spans="1:15" s="234" customFormat="1">
      <c r="A1498" s="404" t="str">
        <f t="shared" si="30"/>
        <v>3002402000</v>
      </c>
      <c r="B1498" s="230">
        <v>300</v>
      </c>
      <c r="C1498" s="193">
        <v>240</v>
      </c>
      <c r="D1498" s="193">
        <v>2000</v>
      </c>
      <c r="E1498" s="194">
        <v>5</v>
      </c>
      <c r="F1498" s="194">
        <v>13</v>
      </c>
      <c r="G1498" s="194">
        <v>22</v>
      </c>
      <c r="H1498" s="194">
        <v>24</v>
      </c>
      <c r="I1498" s="194">
        <v>32</v>
      </c>
      <c r="J1498" s="194">
        <v>38</v>
      </c>
      <c r="K1498" s="194">
        <v>22</v>
      </c>
      <c r="L1498" s="194">
        <v>15</v>
      </c>
      <c r="M1498" s="232"/>
      <c r="N1498" s="233"/>
      <c r="O1498" s="233"/>
    </row>
    <row r="1499" spans="1:15" s="234" customFormat="1">
      <c r="A1499" s="404" t="str">
        <f t="shared" si="30"/>
        <v>3002502000</v>
      </c>
      <c r="B1499" s="230">
        <v>300</v>
      </c>
      <c r="C1499" s="193">
        <v>250</v>
      </c>
      <c r="D1499" s="193">
        <v>2000</v>
      </c>
      <c r="E1499" s="194">
        <v>5</v>
      </c>
      <c r="F1499" s="194">
        <v>13</v>
      </c>
      <c r="G1499" s="194">
        <v>21</v>
      </c>
      <c r="H1499" s="194">
        <v>23</v>
      </c>
      <c r="I1499" s="194">
        <v>31</v>
      </c>
      <c r="J1499" s="194">
        <v>37</v>
      </c>
      <c r="K1499" s="194">
        <v>21</v>
      </c>
      <c r="L1499" s="194">
        <v>15</v>
      </c>
      <c r="M1499" s="232"/>
      <c r="N1499" s="233"/>
      <c r="O1499" s="233"/>
    </row>
    <row r="1500" spans="1:15" s="234" customFormat="1">
      <c r="A1500" s="404" t="str">
        <f t="shared" si="30"/>
        <v>3002602000</v>
      </c>
      <c r="B1500" s="230">
        <v>300</v>
      </c>
      <c r="C1500" s="193">
        <v>260</v>
      </c>
      <c r="D1500" s="193">
        <v>2000</v>
      </c>
      <c r="E1500" s="194">
        <v>4</v>
      </c>
      <c r="F1500" s="194">
        <v>12</v>
      </c>
      <c r="G1500" s="194">
        <v>20</v>
      </c>
      <c r="H1500" s="194">
        <v>22</v>
      </c>
      <c r="I1500" s="194">
        <v>30</v>
      </c>
      <c r="J1500" s="194">
        <v>35</v>
      </c>
      <c r="K1500" s="194">
        <v>20</v>
      </c>
      <c r="L1500" s="194">
        <v>14</v>
      </c>
      <c r="M1500" s="232"/>
      <c r="N1500" s="233"/>
      <c r="O1500" s="233"/>
    </row>
    <row r="1501" spans="1:15" s="234" customFormat="1">
      <c r="A1501" s="404" t="str">
        <f t="shared" si="30"/>
        <v>3002702000</v>
      </c>
      <c r="B1501" s="230">
        <v>300</v>
      </c>
      <c r="C1501" s="193">
        <v>270</v>
      </c>
      <c r="D1501" s="193">
        <v>2000</v>
      </c>
      <c r="E1501" s="194">
        <v>4</v>
      </c>
      <c r="F1501" s="194">
        <v>12</v>
      </c>
      <c r="G1501" s="194">
        <v>19</v>
      </c>
      <c r="H1501" s="194">
        <v>22</v>
      </c>
      <c r="I1501" s="194">
        <v>29</v>
      </c>
      <c r="J1501" s="194">
        <v>34</v>
      </c>
      <c r="K1501" s="194">
        <v>20</v>
      </c>
      <c r="L1501" s="194">
        <v>14</v>
      </c>
      <c r="M1501" s="232"/>
      <c r="N1501" s="233"/>
      <c r="O1501" s="233"/>
    </row>
    <row r="1502" spans="1:15" s="234" customFormat="1">
      <c r="A1502" s="404" t="str">
        <f t="shared" si="30"/>
        <v>3002802000</v>
      </c>
      <c r="B1502" s="230">
        <v>300</v>
      </c>
      <c r="C1502" s="193">
        <v>280</v>
      </c>
      <c r="D1502" s="193">
        <v>2000</v>
      </c>
      <c r="E1502" s="194">
        <v>4</v>
      </c>
      <c r="F1502" s="194">
        <v>11</v>
      </c>
      <c r="G1502" s="194">
        <v>18</v>
      </c>
      <c r="H1502" s="194">
        <v>21</v>
      </c>
      <c r="I1502" s="194">
        <v>27</v>
      </c>
      <c r="J1502" s="194">
        <v>33</v>
      </c>
      <c r="K1502" s="194">
        <v>19</v>
      </c>
      <c r="L1502" s="194">
        <v>13</v>
      </c>
      <c r="M1502" s="232"/>
      <c r="N1502" s="233"/>
      <c r="O1502" s="233"/>
    </row>
    <row r="1503" spans="1:15" s="234" customFormat="1">
      <c r="A1503" s="404" t="str">
        <f t="shared" si="30"/>
        <v>3002902000</v>
      </c>
      <c r="B1503" s="230">
        <v>300</v>
      </c>
      <c r="C1503" s="193">
        <v>290</v>
      </c>
      <c r="D1503" s="193">
        <v>2000</v>
      </c>
      <c r="E1503" s="194">
        <v>4</v>
      </c>
      <c r="F1503" s="194">
        <v>11</v>
      </c>
      <c r="G1503" s="194">
        <v>18</v>
      </c>
      <c r="H1503" s="194">
        <v>20</v>
      </c>
      <c r="I1503" s="194">
        <v>27</v>
      </c>
      <c r="J1503" s="194">
        <v>32</v>
      </c>
      <c r="K1503" s="194">
        <v>19</v>
      </c>
      <c r="L1503" s="194">
        <v>13</v>
      </c>
      <c r="M1503" s="232"/>
      <c r="N1503" s="233"/>
      <c r="O1503" s="233"/>
    </row>
    <row r="1504" spans="1:15" s="234" customFormat="1">
      <c r="A1504" s="404" t="str">
        <f t="shared" si="30"/>
        <v>3003002000</v>
      </c>
      <c r="B1504" s="230">
        <v>300</v>
      </c>
      <c r="C1504" s="193">
        <v>300</v>
      </c>
      <c r="D1504" s="193">
        <v>2000</v>
      </c>
      <c r="E1504" s="194">
        <v>4</v>
      </c>
      <c r="F1504" s="194">
        <v>10</v>
      </c>
      <c r="G1504" s="194">
        <v>17</v>
      </c>
      <c r="H1504" s="194">
        <v>19</v>
      </c>
      <c r="I1504" s="194">
        <v>26</v>
      </c>
      <c r="J1504" s="194">
        <v>30</v>
      </c>
      <c r="K1504" s="194">
        <v>18</v>
      </c>
      <c r="L1504" s="194">
        <v>12</v>
      </c>
      <c r="M1504" s="232"/>
      <c r="N1504" s="233"/>
      <c r="O1504" s="233"/>
    </row>
    <row r="1505" spans="1:15" s="234" customFormat="1">
      <c r="A1505" s="404" t="str">
        <f t="shared" si="30"/>
        <v>3003102000</v>
      </c>
      <c r="B1505" s="230">
        <v>300</v>
      </c>
      <c r="C1505" s="193">
        <v>310</v>
      </c>
      <c r="D1505" s="193">
        <v>2000</v>
      </c>
      <c r="E1505" s="243"/>
      <c r="F1505" s="243"/>
      <c r="G1505" s="243"/>
      <c r="H1505" s="243"/>
      <c r="I1505" s="243"/>
      <c r="J1505" s="243"/>
      <c r="K1505" s="243"/>
      <c r="L1505" s="243"/>
      <c r="M1505" s="232"/>
      <c r="N1505" s="233"/>
      <c r="O1505" s="233"/>
    </row>
    <row r="1506" spans="1:15" s="234" customFormat="1">
      <c r="A1506" s="404" t="str">
        <f t="shared" si="30"/>
        <v>3003202000</v>
      </c>
      <c r="B1506" s="230">
        <v>300</v>
      </c>
      <c r="C1506" s="193">
        <v>320</v>
      </c>
      <c r="D1506" s="193">
        <v>2000</v>
      </c>
      <c r="E1506" s="243"/>
      <c r="F1506" s="243"/>
      <c r="G1506" s="243"/>
      <c r="H1506" s="243"/>
      <c r="I1506" s="243"/>
      <c r="J1506" s="243"/>
      <c r="K1506" s="243"/>
      <c r="L1506" s="243"/>
      <c r="M1506" s="232"/>
      <c r="N1506" s="233"/>
      <c r="O1506" s="233"/>
    </row>
    <row r="1507" spans="1:15" s="234" customFormat="1">
      <c r="A1507" s="404" t="str">
        <f t="shared" si="30"/>
        <v>3003302000</v>
      </c>
      <c r="B1507" s="230">
        <v>300</v>
      </c>
      <c r="C1507" s="193">
        <v>330</v>
      </c>
      <c r="D1507" s="193">
        <v>2000</v>
      </c>
      <c r="E1507" s="243"/>
      <c r="F1507" s="243"/>
      <c r="G1507" s="243"/>
      <c r="H1507" s="243"/>
      <c r="I1507" s="243"/>
      <c r="J1507" s="243"/>
      <c r="K1507" s="243"/>
      <c r="L1507" s="243"/>
      <c r="M1507" s="232"/>
      <c r="N1507" s="233"/>
      <c r="O1507" s="233"/>
    </row>
    <row r="1508" spans="1:15" s="234" customFormat="1">
      <c r="A1508" s="404" t="str">
        <f t="shared" si="30"/>
        <v>3003402000</v>
      </c>
      <c r="B1508" s="230">
        <v>300</v>
      </c>
      <c r="C1508" s="193">
        <v>340</v>
      </c>
      <c r="D1508" s="193">
        <v>2000</v>
      </c>
      <c r="E1508" s="243"/>
      <c r="F1508" s="243"/>
      <c r="G1508" s="243"/>
      <c r="H1508" s="243"/>
      <c r="I1508" s="243"/>
      <c r="J1508" s="243"/>
      <c r="K1508" s="243"/>
      <c r="L1508" s="243"/>
      <c r="M1508" s="232"/>
      <c r="N1508" s="233"/>
      <c r="O1508" s="233"/>
    </row>
    <row r="1509" spans="1:15" s="234" customFormat="1">
      <c r="A1509" s="404" t="str">
        <f t="shared" si="30"/>
        <v>3003502000</v>
      </c>
      <c r="B1509" s="230">
        <v>300</v>
      </c>
      <c r="C1509" s="193">
        <v>350</v>
      </c>
      <c r="D1509" s="193">
        <v>2000</v>
      </c>
      <c r="E1509" s="243"/>
      <c r="F1509" s="243"/>
      <c r="G1509" s="243"/>
      <c r="H1509" s="243"/>
      <c r="I1509" s="243"/>
      <c r="J1509" s="243"/>
      <c r="K1509" s="243"/>
      <c r="L1509" s="243"/>
      <c r="M1509" s="232"/>
      <c r="N1509" s="233"/>
      <c r="O1509" s="233"/>
    </row>
    <row r="1510" spans="1:15" s="234" customFormat="1">
      <c r="A1510" s="404" t="str">
        <f t="shared" si="30"/>
        <v>300202250</v>
      </c>
      <c r="B1510" s="230">
        <v>300</v>
      </c>
      <c r="C1510" s="193">
        <v>20</v>
      </c>
      <c r="D1510" s="193">
        <v>2250</v>
      </c>
      <c r="E1510" s="194">
        <v>23</v>
      </c>
      <c r="F1510" s="194">
        <v>33</v>
      </c>
      <c r="G1510" s="194">
        <v>42</v>
      </c>
      <c r="H1510" s="194">
        <v>50</v>
      </c>
      <c r="I1510" s="194">
        <v>50</v>
      </c>
      <c r="J1510" s="194">
        <v>50</v>
      </c>
      <c r="K1510" s="194">
        <v>50</v>
      </c>
      <c r="L1510" s="194">
        <v>50</v>
      </c>
      <c r="M1510" s="232"/>
      <c r="N1510" s="233"/>
      <c r="O1510" s="233"/>
    </row>
    <row r="1511" spans="1:15" s="234" customFormat="1">
      <c r="A1511" s="404" t="str">
        <f t="shared" si="30"/>
        <v>300302250</v>
      </c>
      <c r="B1511" s="230">
        <v>300</v>
      </c>
      <c r="C1511" s="193">
        <v>30</v>
      </c>
      <c r="D1511" s="193">
        <v>2250</v>
      </c>
      <c r="E1511" s="194">
        <v>22</v>
      </c>
      <c r="F1511" s="194">
        <v>32</v>
      </c>
      <c r="G1511" s="194">
        <v>41</v>
      </c>
      <c r="H1511" s="194">
        <v>50</v>
      </c>
      <c r="I1511" s="194">
        <v>50</v>
      </c>
      <c r="J1511" s="194">
        <v>50</v>
      </c>
      <c r="K1511" s="194">
        <v>50</v>
      </c>
      <c r="L1511" s="194">
        <v>50</v>
      </c>
      <c r="M1511" s="232"/>
      <c r="N1511" s="233"/>
      <c r="O1511" s="233"/>
    </row>
    <row r="1512" spans="1:15" s="234" customFormat="1">
      <c r="A1512" s="404" t="str">
        <f t="shared" si="30"/>
        <v>300402250</v>
      </c>
      <c r="B1512" s="230">
        <v>300</v>
      </c>
      <c r="C1512" s="193">
        <v>40</v>
      </c>
      <c r="D1512" s="193">
        <v>2250</v>
      </c>
      <c r="E1512" s="194">
        <v>22</v>
      </c>
      <c r="F1512" s="194">
        <v>32</v>
      </c>
      <c r="G1512" s="194">
        <v>41</v>
      </c>
      <c r="H1512" s="194">
        <v>50</v>
      </c>
      <c r="I1512" s="194">
        <v>50</v>
      </c>
      <c r="J1512" s="194">
        <v>50</v>
      </c>
      <c r="K1512" s="194">
        <v>50</v>
      </c>
      <c r="L1512" s="194">
        <v>50</v>
      </c>
      <c r="M1512" s="232"/>
      <c r="N1512" s="233"/>
      <c r="O1512" s="233"/>
    </row>
    <row r="1513" spans="1:15" s="234" customFormat="1">
      <c r="A1513" s="404" t="str">
        <f t="shared" si="30"/>
        <v>300502250</v>
      </c>
      <c r="B1513" s="230">
        <v>300</v>
      </c>
      <c r="C1513" s="193">
        <v>50</v>
      </c>
      <c r="D1513" s="193">
        <v>2250</v>
      </c>
      <c r="E1513" s="194">
        <v>20</v>
      </c>
      <c r="F1513" s="194">
        <v>32</v>
      </c>
      <c r="G1513" s="194">
        <v>41</v>
      </c>
      <c r="H1513" s="194">
        <v>50</v>
      </c>
      <c r="I1513" s="194">
        <v>50</v>
      </c>
      <c r="J1513" s="194">
        <v>50</v>
      </c>
      <c r="K1513" s="194">
        <v>50</v>
      </c>
      <c r="L1513" s="194">
        <v>50</v>
      </c>
      <c r="M1513" s="232"/>
      <c r="N1513" s="233"/>
      <c r="O1513" s="233"/>
    </row>
    <row r="1514" spans="1:15" s="234" customFormat="1">
      <c r="A1514" s="404" t="str">
        <f t="shared" si="30"/>
        <v>300602250</v>
      </c>
      <c r="B1514" s="230">
        <v>300</v>
      </c>
      <c r="C1514" s="193">
        <v>60</v>
      </c>
      <c r="D1514" s="193">
        <v>2250</v>
      </c>
      <c r="E1514" s="194">
        <v>18</v>
      </c>
      <c r="F1514" s="194">
        <v>32</v>
      </c>
      <c r="G1514" s="194">
        <v>41</v>
      </c>
      <c r="H1514" s="194">
        <v>50</v>
      </c>
      <c r="I1514" s="194">
        <v>50</v>
      </c>
      <c r="J1514" s="194">
        <v>50</v>
      </c>
      <c r="K1514" s="194">
        <v>50</v>
      </c>
      <c r="L1514" s="194">
        <v>50</v>
      </c>
      <c r="M1514" s="232"/>
      <c r="N1514" s="233"/>
      <c r="O1514" s="233"/>
    </row>
    <row r="1515" spans="1:15" s="234" customFormat="1">
      <c r="A1515" s="404" t="str">
        <f t="shared" si="30"/>
        <v>300702250</v>
      </c>
      <c r="B1515" s="230">
        <v>300</v>
      </c>
      <c r="C1515" s="193">
        <v>70</v>
      </c>
      <c r="D1515" s="193">
        <v>2250</v>
      </c>
      <c r="E1515" s="194">
        <v>17</v>
      </c>
      <c r="F1515" s="194">
        <v>32</v>
      </c>
      <c r="G1515" s="194">
        <v>41</v>
      </c>
      <c r="H1515" s="194">
        <v>50</v>
      </c>
      <c r="I1515" s="194">
        <v>50</v>
      </c>
      <c r="J1515" s="194">
        <v>50</v>
      </c>
      <c r="K1515" s="194">
        <v>50</v>
      </c>
      <c r="L1515" s="194">
        <v>50</v>
      </c>
      <c r="M1515" s="232"/>
      <c r="N1515" s="233"/>
      <c r="O1515" s="233"/>
    </row>
    <row r="1516" spans="1:15" s="234" customFormat="1">
      <c r="A1516" s="404" t="str">
        <f t="shared" si="30"/>
        <v>300802250</v>
      </c>
      <c r="B1516" s="230">
        <v>300</v>
      </c>
      <c r="C1516" s="193">
        <v>80</v>
      </c>
      <c r="D1516" s="193">
        <v>2250</v>
      </c>
      <c r="E1516" s="194">
        <v>15</v>
      </c>
      <c r="F1516" s="194">
        <v>32</v>
      </c>
      <c r="G1516" s="194">
        <v>41</v>
      </c>
      <c r="H1516" s="194">
        <v>50</v>
      </c>
      <c r="I1516" s="194">
        <v>50</v>
      </c>
      <c r="J1516" s="194">
        <v>50</v>
      </c>
      <c r="K1516" s="194">
        <v>50</v>
      </c>
      <c r="L1516" s="194">
        <v>50</v>
      </c>
      <c r="M1516" s="232"/>
      <c r="N1516" s="233"/>
      <c r="O1516" s="233"/>
    </row>
    <row r="1517" spans="1:15" s="234" customFormat="1">
      <c r="A1517" s="404" t="str">
        <f t="shared" si="30"/>
        <v>300902250</v>
      </c>
      <c r="B1517" s="230">
        <v>300</v>
      </c>
      <c r="C1517" s="193">
        <v>90</v>
      </c>
      <c r="D1517" s="193">
        <v>2250</v>
      </c>
      <c r="E1517" s="194">
        <v>14</v>
      </c>
      <c r="F1517" s="194">
        <v>31</v>
      </c>
      <c r="G1517" s="194">
        <v>41</v>
      </c>
      <c r="H1517" s="194">
        <v>50</v>
      </c>
      <c r="I1517" s="194">
        <v>50</v>
      </c>
      <c r="J1517" s="194">
        <v>50</v>
      </c>
      <c r="K1517" s="194">
        <v>50</v>
      </c>
      <c r="L1517" s="194">
        <v>46</v>
      </c>
      <c r="M1517" s="232"/>
      <c r="N1517" s="233"/>
      <c r="O1517" s="233"/>
    </row>
    <row r="1518" spans="1:15" s="234" customFormat="1">
      <c r="A1518" s="404" t="str">
        <f t="shared" si="30"/>
        <v>3001002250</v>
      </c>
      <c r="B1518" s="230">
        <v>300</v>
      </c>
      <c r="C1518" s="193">
        <v>100</v>
      </c>
      <c r="D1518" s="193">
        <v>2250</v>
      </c>
      <c r="E1518" s="194">
        <v>12</v>
      </c>
      <c r="F1518" s="194">
        <v>30</v>
      </c>
      <c r="G1518" s="194">
        <v>41</v>
      </c>
      <c r="H1518" s="194">
        <v>50</v>
      </c>
      <c r="I1518" s="194">
        <v>50</v>
      </c>
      <c r="J1518" s="194">
        <v>50</v>
      </c>
      <c r="K1518" s="194">
        <v>50</v>
      </c>
      <c r="L1518" s="194">
        <v>41</v>
      </c>
      <c r="M1518" s="232"/>
      <c r="N1518" s="233"/>
      <c r="O1518" s="233"/>
    </row>
    <row r="1519" spans="1:15" s="234" customFormat="1">
      <c r="A1519" s="404" t="str">
        <f t="shared" si="30"/>
        <v>3001102250</v>
      </c>
      <c r="B1519" s="230">
        <v>300</v>
      </c>
      <c r="C1519" s="193">
        <v>110</v>
      </c>
      <c r="D1519" s="193">
        <v>2250</v>
      </c>
      <c r="E1519" s="194">
        <v>11</v>
      </c>
      <c r="F1519" s="194">
        <v>29</v>
      </c>
      <c r="G1519" s="194">
        <v>41</v>
      </c>
      <c r="H1519" s="194">
        <v>50</v>
      </c>
      <c r="I1519" s="194">
        <v>50</v>
      </c>
      <c r="J1519" s="194">
        <v>50</v>
      </c>
      <c r="K1519" s="194">
        <v>50</v>
      </c>
      <c r="L1519" s="194">
        <v>38</v>
      </c>
      <c r="M1519" s="232"/>
      <c r="N1519" s="233"/>
      <c r="O1519" s="233"/>
    </row>
    <row r="1520" spans="1:15" s="234" customFormat="1">
      <c r="A1520" s="404" t="str">
        <f t="shared" si="30"/>
        <v>3001202250</v>
      </c>
      <c r="B1520" s="230">
        <v>300</v>
      </c>
      <c r="C1520" s="193">
        <v>120</v>
      </c>
      <c r="D1520" s="193">
        <v>2250</v>
      </c>
      <c r="E1520" s="194">
        <v>10</v>
      </c>
      <c r="F1520" s="194">
        <v>27</v>
      </c>
      <c r="G1520" s="194">
        <v>40</v>
      </c>
      <c r="H1520" s="194">
        <v>49</v>
      </c>
      <c r="I1520" s="194">
        <v>50</v>
      </c>
      <c r="J1520" s="194">
        <v>50</v>
      </c>
      <c r="K1520" s="194">
        <v>49</v>
      </c>
      <c r="L1520" s="194">
        <v>34</v>
      </c>
      <c r="M1520" s="232"/>
      <c r="N1520" s="233"/>
      <c r="O1520" s="233"/>
    </row>
    <row r="1521" spans="1:15" s="234" customFormat="1">
      <c r="A1521" s="404" t="str">
        <f t="shared" ref="A1521:A1584" si="31">B1521&amp;C1521&amp;D1521</f>
        <v>3001302250</v>
      </c>
      <c r="B1521" s="230">
        <v>300</v>
      </c>
      <c r="C1521" s="193">
        <v>130</v>
      </c>
      <c r="D1521" s="193">
        <v>2250</v>
      </c>
      <c r="E1521" s="194">
        <v>10</v>
      </c>
      <c r="F1521" s="194">
        <v>26</v>
      </c>
      <c r="G1521" s="194">
        <v>39</v>
      </c>
      <c r="H1521" s="194">
        <v>47</v>
      </c>
      <c r="I1521" s="194">
        <v>50</v>
      </c>
      <c r="J1521" s="194">
        <v>50</v>
      </c>
      <c r="K1521" s="194">
        <v>46</v>
      </c>
      <c r="L1521" s="194">
        <v>32</v>
      </c>
      <c r="M1521" s="232"/>
      <c r="N1521" s="233"/>
      <c r="O1521" s="233"/>
    </row>
    <row r="1522" spans="1:15" s="234" customFormat="1">
      <c r="A1522" s="404" t="str">
        <f t="shared" si="31"/>
        <v>3001402250</v>
      </c>
      <c r="B1522" s="230">
        <v>300</v>
      </c>
      <c r="C1522" s="193">
        <v>140</v>
      </c>
      <c r="D1522" s="193">
        <v>2250</v>
      </c>
      <c r="E1522" s="194">
        <v>9</v>
      </c>
      <c r="F1522" s="194">
        <v>24</v>
      </c>
      <c r="G1522" s="194">
        <v>38</v>
      </c>
      <c r="H1522" s="194">
        <v>45</v>
      </c>
      <c r="I1522" s="194">
        <v>50</v>
      </c>
      <c r="J1522" s="194">
        <v>50</v>
      </c>
      <c r="K1522" s="194">
        <v>43</v>
      </c>
      <c r="L1522" s="194">
        <v>29</v>
      </c>
      <c r="M1522" s="232"/>
      <c r="N1522" s="233"/>
      <c r="O1522" s="233"/>
    </row>
    <row r="1523" spans="1:15" s="234" customFormat="1">
      <c r="A1523" s="404" t="str">
        <f t="shared" si="31"/>
        <v>3001502250</v>
      </c>
      <c r="B1523" s="230">
        <v>300</v>
      </c>
      <c r="C1523" s="193">
        <v>150</v>
      </c>
      <c r="D1523" s="193">
        <v>2250</v>
      </c>
      <c r="E1523" s="194">
        <v>9</v>
      </c>
      <c r="F1523" s="194">
        <v>23</v>
      </c>
      <c r="G1523" s="194">
        <v>37</v>
      </c>
      <c r="H1523" s="194">
        <v>43</v>
      </c>
      <c r="I1523" s="194">
        <v>50</v>
      </c>
      <c r="J1523" s="194">
        <v>50</v>
      </c>
      <c r="K1523" s="194">
        <v>40</v>
      </c>
      <c r="L1523" s="194">
        <v>28</v>
      </c>
      <c r="M1523" s="232"/>
      <c r="N1523" s="233"/>
      <c r="O1523" s="233"/>
    </row>
    <row r="1524" spans="1:15" s="234" customFormat="1">
      <c r="A1524" s="404" t="str">
        <f t="shared" si="31"/>
        <v>3001602250</v>
      </c>
      <c r="B1524" s="230">
        <v>300</v>
      </c>
      <c r="C1524" s="193">
        <v>160</v>
      </c>
      <c r="D1524" s="193">
        <v>2250</v>
      </c>
      <c r="E1524" s="194">
        <v>8</v>
      </c>
      <c r="F1524" s="194">
        <v>22</v>
      </c>
      <c r="G1524" s="194">
        <v>35</v>
      </c>
      <c r="H1524" s="194">
        <v>40</v>
      </c>
      <c r="I1524" s="194">
        <v>50</v>
      </c>
      <c r="J1524" s="194">
        <v>50</v>
      </c>
      <c r="K1524" s="194">
        <v>37</v>
      </c>
      <c r="L1524" s="194">
        <v>26</v>
      </c>
      <c r="M1524" s="232"/>
      <c r="N1524" s="233"/>
      <c r="O1524" s="233"/>
    </row>
    <row r="1525" spans="1:15" s="234" customFormat="1">
      <c r="A1525" s="404" t="str">
        <f t="shared" si="31"/>
        <v>3001702250</v>
      </c>
      <c r="B1525" s="230">
        <v>300</v>
      </c>
      <c r="C1525" s="193">
        <v>170</v>
      </c>
      <c r="D1525" s="193">
        <v>2250</v>
      </c>
      <c r="E1525" s="194">
        <v>8</v>
      </c>
      <c r="F1525" s="194">
        <v>21</v>
      </c>
      <c r="G1525" s="194">
        <v>34</v>
      </c>
      <c r="H1525" s="194">
        <v>38</v>
      </c>
      <c r="I1525" s="194">
        <v>50</v>
      </c>
      <c r="J1525" s="194">
        <v>50</v>
      </c>
      <c r="K1525" s="194">
        <v>35</v>
      </c>
      <c r="L1525" s="194">
        <v>25</v>
      </c>
      <c r="M1525" s="232"/>
      <c r="N1525" s="233"/>
      <c r="O1525" s="233"/>
    </row>
    <row r="1526" spans="1:15" s="234" customFormat="1">
      <c r="A1526" s="404" t="str">
        <f t="shared" si="31"/>
        <v>3001802250</v>
      </c>
      <c r="B1526" s="230">
        <v>300</v>
      </c>
      <c r="C1526" s="193">
        <v>180</v>
      </c>
      <c r="D1526" s="193">
        <v>2250</v>
      </c>
      <c r="E1526" s="194">
        <v>7</v>
      </c>
      <c r="F1526" s="194">
        <v>19</v>
      </c>
      <c r="G1526" s="194">
        <v>32</v>
      </c>
      <c r="H1526" s="194">
        <v>36</v>
      </c>
      <c r="I1526" s="194">
        <v>47</v>
      </c>
      <c r="J1526" s="194">
        <v>50</v>
      </c>
      <c r="K1526" s="194">
        <v>33</v>
      </c>
      <c r="L1526" s="194">
        <v>23</v>
      </c>
      <c r="M1526" s="232"/>
      <c r="N1526" s="233"/>
      <c r="O1526" s="233"/>
    </row>
    <row r="1527" spans="1:15" s="234" customFormat="1">
      <c r="A1527" s="404" t="str">
        <f t="shared" si="31"/>
        <v>3001902250</v>
      </c>
      <c r="B1527" s="230">
        <v>300</v>
      </c>
      <c r="C1527" s="193">
        <v>190</v>
      </c>
      <c r="D1527" s="193">
        <v>2250</v>
      </c>
      <c r="E1527" s="194">
        <v>7</v>
      </c>
      <c r="F1527" s="194">
        <v>18</v>
      </c>
      <c r="G1527" s="194">
        <v>31</v>
      </c>
      <c r="H1527" s="194">
        <v>34</v>
      </c>
      <c r="I1527" s="194">
        <v>45</v>
      </c>
      <c r="J1527" s="194">
        <v>50</v>
      </c>
      <c r="K1527" s="194">
        <v>32</v>
      </c>
      <c r="L1527" s="194">
        <v>22</v>
      </c>
      <c r="M1527" s="232"/>
      <c r="N1527" s="233"/>
      <c r="O1527" s="233"/>
    </row>
    <row r="1528" spans="1:15" s="234" customFormat="1">
      <c r="A1528" s="404" t="str">
        <f t="shared" si="31"/>
        <v>3002002250</v>
      </c>
      <c r="B1528" s="230">
        <v>300</v>
      </c>
      <c r="C1528" s="193">
        <v>200</v>
      </c>
      <c r="D1528" s="193">
        <v>2250</v>
      </c>
      <c r="E1528" s="194">
        <v>6</v>
      </c>
      <c r="F1528" s="194">
        <v>17</v>
      </c>
      <c r="G1528" s="194">
        <v>29</v>
      </c>
      <c r="H1528" s="194">
        <v>32</v>
      </c>
      <c r="I1528" s="194">
        <v>43</v>
      </c>
      <c r="J1528" s="194">
        <v>50</v>
      </c>
      <c r="K1528" s="194">
        <v>30</v>
      </c>
      <c r="L1528" s="194">
        <v>21</v>
      </c>
      <c r="M1528" s="232"/>
      <c r="N1528" s="233"/>
      <c r="O1528" s="233"/>
    </row>
    <row r="1529" spans="1:15" s="234" customFormat="1">
      <c r="A1529" s="404" t="str">
        <f t="shared" si="31"/>
        <v>3002102250</v>
      </c>
      <c r="B1529" s="230">
        <v>300</v>
      </c>
      <c r="C1529" s="193">
        <v>210</v>
      </c>
      <c r="D1529" s="193">
        <v>2250</v>
      </c>
      <c r="E1529" s="194">
        <v>6</v>
      </c>
      <c r="F1529" s="194">
        <v>17</v>
      </c>
      <c r="G1529" s="194">
        <v>28</v>
      </c>
      <c r="H1529" s="194">
        <v>31</v>
      </c>
      <c r="I1529" s="194">
        <v>41</v>
      </c>
      <c r="J1529" s="194">
        <v>49</v>
      </c>
      <c r="K1529" s="194">
        <v>29</v>
      </c>
      <c r="L1529" s="194">
        <v>20</v>
      </c>
      <c r="M1529" s="232"/>
      <c r="N1529" s="233"/>
      <c r="O1529" s="233"/>
    </row>
    <row r="1530" spans="1:15" s="234" customFormat="1">
      <c r="A1530" s="404" t="str">
        <f t="shared" si="31"/>
        <v>3002202250</v>
      </c>
      <c r="B1530" s="230">
        <v>300</v>
      </c>
      <c r="C1530" s="193">
        <v>220</v>
      </c>
      <c r="D1530" s="193">
        <v>2250</v>
      </c>
      <c r="E1530" s="194">
        <v>6</v>
      </c>
      <c r="F1530" s="194">
        <v>16</v>
      </c>
      <c r="G1530" s="194">
        <v>26</v>
      </c>
      <c r="H1530" s="194">
        <v>30</v>
      </c>
      <c r="I1530" s="194">
        <v>39</v>
      </c>
      <c r="J1530" s="194">
        <v>46</v>
      </c>
      <c r="K1530" s="194">
        <v>27</v>
      </c>
      <c r="L1530" s="194">
        <v>19</v>
      </c>
      <c r="M1530" s="232"/>
      <c r="N1530" s="233"/>
      <c r="O1530" s="233"/>
    </row>
    <row r="1531" spans="1:15" s="234" customFormat="1">
      <c r="A1531" s="404" t="str">
        <f t="shared" si="31"/>
        <v>3002302250</v>
      </c>
      <c r="B1531" s="230">
        <v>300</v>
      </c>
      <c r="C1531" s="193">
        <v>230</v>
      </c>
      <c r="D1531" s="193">
        <v>2250</v>
      </c>
      <c r="E1531" s="194">
        <v>6</v>
      </c>
      <c r="F1531" s="194">
        <v>16</v>
      </c>
      <c r="G1531" s="194">
        <v>25</v>
      </c>
      <c r="H1531" s="194">
        <v>29</v>
      </c>
      <c r="I1531" s="194">
        <v>38</v>
      </c>
      <c r="J1531" s="194">
        <v>45</v>
      </c>
      <c r="K1531" s="194">
        <v>26</v>
      </c>
      <c r="L1531" s="194">
        <v>18</v>
      </c>
      <c r="M1531" s="232"/>
      <c r="N1531" s="233"/>
      <c r="O1531" s="233"/>
    </row>
    <row r="1532" spans="1:15" s="234" customFormat="1">
      <c r="A1532" s="404" t="str">
        <f t="shared" si="31"/>
        <v>3002402250</v>
      </c>
      <c r="B1532" s="230">
        <v>300</v>
      </c>
      <c r="C1532" s="193">
        <v>240</v>
      </c>
      <c r="D1532" s="193">
        <v>2250</v>
      </c>
      <c r="E1532" s="194">
        <v>5</v>
      </c>
      <c r="F1532" s="194">
        <v>15</v>
      </c>
      <c r="G1532" s="194">
        <v>24</v>
      </c>
      <c r="H1532" s="194">
        <v>27</v>
      </c>
      <c r="I1532" s="194">
        <v>36</v>
      </c>
      <c r="J1532" s="194">
        <v>43</v>
      </c>
      <c r="K1532" s="194">
        <v>25</v>
      </c>
      <c r="L1532" s="194">
        <v>17</v>
      </c>
      <c r="M1532" s="232"/>
      <c r="N1532" s="233"/>
      <c r="O1532" s="233"/>
    </row>
    <row r="1533" spans="1:15" s="234" customFormat="1">
      <c r="A1533" s="404" t="str">
        <f t="shared" si="31"/>
        <v>3002502250</v>
      </c>
      <c r="B1533" s="230">
        <v>300</v>
      </c>
      <c r="C1533" s="193">
        <v>250</v>
      </c>
      <c r="D1533" s="193">
        <v>2250</v>
      </c>
      <c r="E1533" s="194">
        <v>5</v>
      </c>
      <c r="F1533" s="194">
        <v>14</v>
      </c>
      <c r="G1533" s="194">
        <v>23</v>
      </c>
      <c r="H1533" s="194">
        <v>26</v>
      </c>
      <c r="I1533" s="194">
        <v>35</v>
      </c>
      <c r="J1533" s="194">
        <v>41</v>
      </c>
      <c r="K1533" s="194">
        <v>24</v>
      </c>
      <c r="L1533" s="194">
        <v>17</v>
      </c>
      <c r="M1533" s="232"/>
      <c r="N1533" s="233"/>
      <c r="O1533" s="233"/>
    </row>
    <row r="1534" spans="1:15" s="234" customFormat="1">
      <c r="A1534" s="404" t="str">
        <f t="shared" si="31"/>
        <v>3002602250</v>
      </c>
      <c r="B1534" s="230">
        <v>300</v>
      </c>
      <c r="C1534" s="193">
        <v>260</v>
      </c>
      <c r="D1534" s="193">
        <v>2250</v>
      </c>
      <c r="E1534" s="194">
        <v>5</v>
      </c>
      <c r="F1534" s="194">
        <v>13</v>
      </c>
      <c r="G1534" s="194">
        <v>22</v>
      </c>
      <c r="H1534" s="194">
        <v>25</v>
      </c>
      <c r="I1534" s="194">
        <v>33</v>
      </c>
      <c r="J1534" s="194">
        <v>39</v>
      </c>
      <c r="K1534" s="194">
        <v>23</v>
      </c>
      <c r="L1534" s="194">
        <v>16</v>
      </c>
      <c r="M1534" s="232"/>
      <c r="N1534" s="233"/>
      <c r="O1534" s="233"/>
    </row>
    <row r="1535" spans="1:15" s="234" customFormat="1">
      <c r="A1535" s="404" t="str">
        <f t="shared" si="31"/>
        <v>3002702250</v>
      </c>
      <c r="B1535" s="230">
        <v>300</v>
      </c>
      <c r="C1535" s="193">
        <v>270</v>
      </c>
      <c r="D1535" s="193">
        <v>2250</v>
      </c>
      <c r="E1535" s="194">
        <v>5</v>
      </c>
      <c r="F1535" s="194">
        <v>13</v>
      </c>
      <c r="G1535" s="194">
        <v>22</v>
      </c>
      <c r="H1535" s="194">
        <v>24</v>
      </c>
      <c r="I1535" s="194">
        <v>32</v>
      </c>
      <c r="J1535" s="194">
        <v>38</v>
      </c>
      <c r="K1535" s="194">
        <v>22</v>
      </c>
      <c r="L1535" s="194">
        <v>16</v>
      </c>
      <c r="M1535" s="232"/>
      <c r="N1535" s="233"/>
      <c r="O1535" s="233"/>
    </row>
    <row r="1536" spans="1:15" s="234" customFormat="1">
      <c r="A1536" s="404" t="str">
        <f t="shared" si="31"/>
        <v>3002802250</v>
      </c>
      <c r="B1536" s="230">
        <v>300</v>
      </c>
      <c r="C1536" s="193">
        <v>280</v>
      </c>
      <c r="D1536" s="193">
        <v>2250</v>
      </c>
      <c r="E1536" s="194">
        <v>4</v>
      </c>
      <c r="F1536" s="194">
        <v>13</v>
      </c>
      <c r="G1536" s="194">
        <v>21</v>
      </c>
      <c r="H1536" s="194">
        <v>23</v>
      </c>
      <c r="I1536" s="194">
        <v>31</v>
      </c>
      <c r="J1536" s="194">
        <v>37</v>
      </c>
      <c r="K1536" s="194">
        <v>21</v>
      </c>
      <c r="L1536" s="194">
        <v>15</v>
      </c>
      <c r="M1536" s="232"/>
      <c r="N1536" s="233"/>
      <c r="O1536" s="233"/>
    </row>
    <row r="1537" spans="1:15" s="234" customFormat="1">
      <c r="A1537" s="404" t="str">
        <f t="shared" si="31"/>
        <v>3002902250</v>
      </c>
      <c r="B1537" s="230">
        <v>300</v>
      </c>
      <c r="C1537" s="193">
        <v>290</v>
      </c>
      <c r="D1537" s="193">
        <v>2250</v>
      </c>
      <c r="E1537" s="194">
        <v>4</v>
      </c>
      <c r="F1537" s="194">
        <v>13</v>
      </c>
      <c r="G1537" s="194">
        <v>20</v>
      </c>
      <c r="H1537" s="194">
        <v>23</v>
      </c>
      <c r="I1537" s="194">
        <v>30</v>
      </c>
      <c r="J1537" s="194">
        <v>36</v>
      </c>
      <c r="K1537" s="194">
        <v>21</v>
      </c>
      <c r="L1537" s="194">
        <v>15</v>
      </c>
      <c r="M1537" s="232"/>
      <c r="N1537" s="233"/>
      <c r="O1537" s="233"/>
    </row>
    <row r="1538" spans="1:15" s="234" customFormat="1">
      <c r="A1538" s="404" t="str">
        <f t="shared" si="31"/>
        <v>3003002250</v>
      </c>
      <c r="B1538" s="230">
        <v>300</v>
      </c>
      <c r="C1538" s="193">
        <v>300</v>
      </c>
      <c r="D1538" s="193">
        <v>2250</v>
      </c>
      <c r="E1538" s="194">
        <v>4</v>
      </c>
      <c r="F1538" s="194">
        <v>12</v>
      </c>
      <c r="G1538" s="194">
        <v>19</v>
      </c>
      <c r="H1538" s="194">
        <v>22</v>
      </c>
      <c r="I1538" s="194">
        <v>29</v>
      </c>
      <c r="J1538" s="194">
        <v>34</v>
      </c>
      <c r="K1538" s="194">
        <v>20</v>
      </c>
      <c r="L1538" s="194">
        <v>14</v>
      </c>
      <c r="M1538" s="232"/>
      <c r="N1538" s="233"/>
      <c r="O1538" s="233"/>
    </row>
    <row r="1539" spans="1:15" s="234" customFormat="1">
      <c r="A1539" s="404" t="str">
        <f t="shared" si="31"/>
        <v>3003102250</v>
      </c>
      <c r="B1539" s="230">
        <v>300</v>
      </c>
      <c r="C1539" s="193">
        <v>310</v>
      </c>
      <c r="D1539" s="193">
        <v>2250</v>
      </c>
      <c r="E1539" s="243"/>
      <c r="F1539" s="243"/>
      <c r="G1539" s="243"/>
      <c r="H1539" s="243"/>
      <c r="I1539" s="243"/>
      <c r="J1539" s="243"/>
      <c r="K1539" s="243"/>
      <c r="L1539" s="243"/>
      <c r="M1539" s="232"/>
      <c r="N1539" s="233"/>
      <c r="O1539" s="233"/>
    </row>
    <row r="1540" spans="1:15" s="234" customFormat="1">
      <c r="A1540" s="404" t="str">
        <f t="shared" si="31"/>
        <v>3003202250</v>
      </c>
      <c r="B1540" s="230">
        <v>300</v>
      </c>
      <c r="C1540" s="193">
        <v>320</v>
      </c>
      <c r="D1540" s="193">
        <v>2250</v>
      </c>
      <c r="E1540" s="243"/>
      <c r="F1540" s="243"/>
      <c r="G1540" s="243"/>
      <c r="H1540" s="243"/>
      <c r="I1540" s="243"/>
      <c r="J1540" s="243"/>
      <c r="K1540" s="243"/>
      <c r="L1540" s="243"/>
      <c r="M1540" s="232"/>
      <c r="N1540" s="233"/>
      <c r="O1540" s="233"/>
    </row>
    <row r="1541" spans="1:15" s="234" customFormat="1">
      <c r="A1541" s="404" t="str">
        <f t="shared" si="31"/>
        <v>3003302250</v>
      </c>
      <c r="B1541" s="230">
        <v>300</v>
      </c>
      <c r="C1541" s="193">
        <v>330</v>
      </c>
      <c r="D1541" s="193">
        <v>2250</v>
      </c>
      <c r="E1541" s="243"/>
      <c r="F1541" s="243"/>
      <c r="G1541" s="243"/>
      <c r="H1541" s="243"/>
      <c r="I1541" s="243"/>
      <c r="J1541" s="243"/>
      <c r="K1541" s="243"/>
      <c r="L1541" s="243"/>
      <c r="M1541" s="232"/>
      <c r="N1541" s="233"/>
      <c r="O1541" s="233"/>
    </row>
    <row r="1542" spans="1:15" s="234" customFormat="1">
      <c r="A1542" s="404" t="str">
        <f t="shared" si="31"/>
        <v>3003402250</v>
      </c>
      <c r="B1542" s="230">
        <v>300</v>
      </c>
      <c r="C1542" s="193">
        <v>340</v>
      </c>
      <c r="D1542" s="193">
        <v>2250</v>
      </c>
      <c r="E1542" s="243"/>
      <c r="F1542" s="243"/>
      <c r="G1542" s="243"/>
      <c r="H1542" s="243"/>
      <c r="I1542" s="243"/>
      <c r="J1542" s="243"/>
      <c r="K1542" s="243"/>
      <c r="L1542" s="243"/>
      <c r="M1542" s="232"/>
      <c r="N1542" s="233"/>
      <c r="O1542" s="233"/>
    </row>
    <row r="1543" spans="1:15" s="234" customFormat="1">
      <c r="A1543" s="404" t="str">
        <f t="shared" si="31"/>
        <v>3003502250</v>
      </c>
      <c r="B1543" s="230">
        <v>300</v>
      </c>
      <c r="C1543" s="193">
        <v>350</v>
      </c>
      <c r="D1543" s="193">
        <v>2250</v>
      </c>
      <c r="E1543" s="243"/>
      <c r="F1543" s="243"/>
      <c r="G1543" s="243"/>
      <c r="H1543" s="243"/>
      <c r="I1543" s="243"/>
      <c r="J1543" s="243"/>
      <c r="K1543" s="243"/>
      <c r="L1543" s="243"/>
      <c r="M1543" s="232"/>
      <c r="N1543" s="233"/>
      <c r="O1543" s="233"/>
    </row>
    <row r="1544" spans="1:15" s="234" customFormat="1">
      <c r="A1544" s="404" t="str">
        <f t="shared" si="31"/>
        <v>300202500</v>
      </c>
      <c r="B1544" s="230">
        <v>300</v>
      </c>
      <c r="C1544" s="193">
        <v>20</v>
      </c>
      <c r="D1544" s="193">
        <v>2500</v>
      </c>
      <c r="E1544" s="194">
        <v>23</v>
      </c>
      <c r="F1544" s="194">
        <v>33</v>
      </c>
      <c r="G1544" s="194">
        <v>43</v>
      </c>
      <c r="H1544" s="194">
        <v>50</v>
      </c>
      <c r="I1544" s="194">
        <v>50</v>
      </c>
      <c r="J1544" s="194">
        <v>50</v>
      </c>
      <c r="K1544" s="194">
        <v>50</v>
      </c>
      <c r="L1544" s="194">
        <v>50</v>
      </c>
      <c r="M1544" s="232"/>
      <c r="N1544" s="233"/>
      <c r="O1544" s="233"/>
    </row>
    <row r="1545" spans="1:15" s="234" customFormat="1">
      <c r="A1545" s="404" t="str">
        <f t="shared" si="31"/>
        <v>300302500</v>
      </c>
      <c r="B1545" s="230">
        <v>300</v>
      </c>
      <c r="C1545" s="193">
        <v>30</v>
      </c>
      <c r="D1545" s="193">
        <v>2500</v>
      </c>
      <c r="E1545" s="194">
        <v>22</v>
      </c>
      <c r="F1545" s="194">
        <v>32</v>
      </c>
      <c r="G1545" s="194">
        <v>41</v>
      </c>
      <c r="H1545" s="194">
        <v>50</v>
      </c>
      <c r="I1545" s="194">
        <v>50</v>
      </c>
      <c r="J1545" s="194">
        <v>50</v>
      </c>
      <c r="K1545" s="194">
        <v>50</v>
      </c>
      <c r="L1545" s="194">
        <v>50</v>
      </c>
      <c r="M1545" s="232"/>
      <c r="N1545" s="233"/>
      <c r="O1545" s="233"/>
    </row>
    <row r="1546" spans="1:15" s="234" customFormat="1">
      <c r="A1546" s="404" t="str">
        <f t="shared" si="31"/>
        <v>300402500</v>
      </c>
      <c r="B1546" s="230">
        <v>300</v>
      </c>
      <c r="C1546" s="193">
        <v>40</v>
      </c>
      <c r="D1546" s="193">
        <v>2500</v>
      </c>
      <c r="E1546" s="194">
        <v>22</v>
      </c>
      <c r="F1546" s="194">
        <v>32</v>
      </c>
      <c r="G1546" s="194">
        <v>41</v>
      </c>
      <c r="H1546" s="194">
        <v>50</v>
      </c>
      <c r="I1546" s="194">
        <v>50</v>
      </c>
      <c r="J1546" s="194">
        <v>50</v>
      </c>
      <c r="K1546" s="194">
        <v>50</v>
      </c>
      <c r="L1546" s="194">
        <v>50</v>
      </c>
      <c r="M1546" s="232"/>
      <c r="N1546" s="233"/>
      <c r="O1546" s="233"/>
    </row>
    <row r="1547" spans="1:15" s="234" customFormat="1">
      <c r="A1547" s="404" t="str">
        <f t="shared" si="31"/>
        <v>300502500</v>
      </c>
      <c r="B1547" s="230">
        <v>300</v>
      </c>
      <c r="C1547" s="193">
        <v>50</v>
      </c>
      <c r="D1547" s="193">
        <v>2500</v>
      </c>
      <c r="E1547" s="194">
        <v>21</v>
      </c>
      <c r="F1547" s="194">
        <v>32</v>
      </c>
      <c r="G1547" s="194">
        <v>41</v>
      </c>
      <c r="H1547" s="194">
        <v>50</v>
      </c>
      <c r="I1547" s="194">
        <v>50</v>
      </c>
      <c r="J1547" s="194">
        <v>50</v>
      </c>
      <c r="K1547" s="194">
        <v>50</v>
      </c>
      <c r="L1547" s="194">
        <v>50</v>
      </c>
      <c r="M1547" s="232"/>
      <c r="N1547" s="233"/>
      <c r="O1547" s="233"/>
    </row>
    <row r="1548" spans="1:15" s="234" customFormat="1">
      <c r="A1548" s="404" t="str">
        <f t="shared" si="31"/>
        <v>300602500</v>
      </c>
      <c r="B1548" s="230">
        <v>300</v>
      </c>
      <c r="C1548" s="193">
        <v>60</v>
      </c>
      <c r="D1548" s="193">
        <v>2500</v>
      </c>
      <c r="E1548" s="194">
        <v>19</v>
      </c>
      <c r="F1548" s="194">
        <v>32</v>
      </c>
      <c r="G1548" s="194">
        <v>41</v>
      </c>
      <c r="H1548" s="194">
        <v>50</v>
      </c>
      <c r="I1548" s="194">
        <v>50</v>
      </c>
      <c r="J1548" s="194">
        <v>50</v>
      </c>
      <c r="K1548" s="194">
        <v>50</v>
      </c>
      <c r="L1548" s="194">
        <v>50</v>
      </c>
      <c r="M1548" s="232"/>
      <c r="N1548" s="233"/>
      <c r="O1548" s="233"/>
    </row>
    <row r="1549" spans="1:15" s="234" customFormat="1">
      <c r="A1549" s="404" t="str">
        <f t="shared" si="31"/>
        <v>300702500</v>
      </c>
      <c r="B1549" s="230">
        <v>300</v>
      </c>
      <c r="C1549" s="193">
        <v>70</v>
      </c>
      <c r="D1549" s="193">
        <v>2500</v>
      </c>
      <c r="E1549" s="194">
        <v>18</v>
      </c>
      <c r="F1549" s="194">
        <v>32</v>
      </c>
      <c r="G1549" s="194">
        <v>41</v>
      </c>
      <c r="H1549" s="194">
        <v>50</v>
      </c>
      <c r="I1549" s="194">
        <v>50</v>
      </c>
      <c r="J1549" s="194">
        <v>50</v>
      </c>
      <c r="K1549" s="194">
        <v>50</v>
      </c>
      <c r="L1549" s="194">
        <v>50</v>
      </c>
      <c r="M1549" s="232"/>
      <c r="N1549" s="233"/>
      <c r="O1549" s="233"/>
    </row>
    <row r="1550" spans="1:15" s="234" customFormat="1">
      <c r="A1550" s="404" t="str">
        <f t="shared" si="31"/>
        <v>300802500</v>
      </c>
      <c r="B1550" s="230">
        <v>300</v>
      </c>
      <c r="C1550" s="193">
        <v>80</v>
      </c>
      <c r="D1550" s="193">
        <v>2500</v>
      </c>
      <c r="E1550" s="194">
        <v>16</v>
      </c>
      <c r="F1550" s="194">
        <v>32</v>
      </c>
      <c r="G1550" s="194">
        <v>41</v>
      </c>
      <c r="H1550" s="194">
        <v>50</v>
      </c>
      <c r="I1550" s="194">
        <v>50</v>
      </c>
      <c r="J1550" s="194">
        <v>50</v>
      </c>
      <c r="K1550" s="194">
        <v>50</v>
      </c>
      <c r="L1550" s="194">
        <v>50</v>
      </c>
      <c r="M1550" s="232"/>
      <c r="N1550" s="233"/>
      <c r="O1550" s="233"/>
    </row>
    <row r="1551" spans="1:15" s="234" customFormat="1">
      <c r="A1551" s="404" t="str">
        <f t="shared" si="31"/>
        <v>300902500</v>
      </c>
      <c r="B1551" s="230">
        <v>300</v>
      </c>
      <c r="C1551" s="193">
        <v>90</v>
      </c>
      <c r="D1551" s="193">
        <v>2500</v>
      </c>
      <c r="E1551" s="194">
        <v>15</v>
      </c>
      <c r="F1551" s="194">
        <v>32</v>
      </c>
      <c r="G1551" s="194">
        <v>41</v>
      </c>
      <c r="H1551" s="194">
        <v>50</v>
      </c>
      <c r="I1551" s="194">
        <v>50</v>
      </c>
      <c r="J1551" s="194">
        <v>50</v>
      </c>
      <c r="K1551" s="194">
        <v>50</v>
      </c>
      <c r="L1551" s="194">
        <v>50</v>
      </c>
      <c r="M1551" s="232"/>
      <c r="N1551" s="233"/>
      <c r="O1551" s="233"/>
    </row>
    <row r="1552" spans="1:15" s="234" customFormat="1">
      <c r="A1552" s="404" t="str">
        <f t="shared" si="31"/>
        <v>3001002500</v>
      </c>
      <c r="B1552" s="230">
        <v>300</v>
      </c>
      <c r="C1552" s="193">
        <v>100</v>
      </c>
      <c r="D1552" s="193">
        <v>2500</v>
      </c>
      <c r="E1552" s="194">
        <v>13</v>
      </c>
      <c r="F1552" s="194">
        <v>31</v>
      </c>
      <c r="G1552" s="194">
        <v>41</v>
      </c>
      <c r="H1552" s="194">
        <v>50</v>
      </c>
      <c r="I1552" s="194">
        <v>50</v>
      </c>
      <c r="J1552" s="194">
        <v>50</v>
      </c>
      <c r="K1552" s="194">
        <v>50</v>
      </c>
      <c r="L1552" s="194">
        <v>45</v>
      </c>
      <c r="M1552" s="232"/>
      <c r="N1552" s="233"/>
      <c r="O1552" s="233"/>
    </row>
    <row r="1553" spans="1:15" s="234" customFormat="1">
      <c r="A1553" s="404" t="str">
        <f t="shared" si="31"/>
        <v>3001102500</v>
      </c>
      <c r="B1553" s="230">
        <v>300</v>
      </c>
      <c r="C1553" s="193">
        <v>110</v>
      </c>
      <c r="D1553" s="193">
        <v>2500</v>
      </c>
      <c r="E1553" s="194">
        <v>12</v>
      </c>
      <c r="F1553" s="194">
        <v>30</v>
      </c>
      <c r="G1553" s="194">
        <v>41</v>
      </c>
      <c r="H1553" s="194">
        <v>50</v>
      </c>
      <c r="I1553" s="194">
        <v>50</v>
      </c>
      <c r="J1553" s="194">
        <v>50</v>
      </c>
      <c r="K1553" s="194">
        <v>50</v>
      </c>
      <c r="L1553" s="194">
        <v>42</v>
      </c>
      <c r="M1553" s="232"/>
      <c r="N1553" s="233"/>
      <c r="O1553" s="233"/>
    </row>
    <row r="1554" spans="1:15" s="234" customFormat="1">
      <c r="A1554" s="404" t="str">
        <f t="shared" si="31"/>
        <v>3001202500</v>
      </c>
      <c r="B1554" s="230">
        <v>300</v>
      </c>
      <c r="C1554" s="193">
        <v>120</v>
      </c>
      <c r="D1554" s="193">
        <v>2500</v>
      </c>
      <c r="E1554" s="194">
        <v>11</v>
      </c>
      <c r="F1554" s="194">
        <v>29</v>
      </c>
      <c r="G1554" s="194">
        <v>41</v>
      </c>
      <c r="H1554" s="194">
        <v>50</v>
      </c>
      <c r="I1554" s="194">
        <v>50</v>
      </c>
      <c r="J1554" s="194">
        <v>50</v>
      </c>
      <c r="K1554" s="194">
        <v>50</v>
      </c>
      <c r="L1554" s="194">
        <v>38</v>
      </c>
      <c r="M1554" s="232"/>
      <c r="N1554" s="233"/>
      <c r="O1554" s="233"/>
    </row>
    <row r="1555" spans="1:15" s="234" customFormat="1">
      <c r="A1555" s="404" t="str">
        <f t="shared" si="31"/>
        <v>3001302500</v>
      </c>
      <c r="B1555" s="230">
        <v>300</v>
      </c>
      <c r="C1555" s="193">
        <v>130</v>
      </c>
      <c r="D1555" s="193">
        <v>2500</v>
      </c>
      <c r="E1555" s="194">
        <v>11</v>
      </c>
      <c r="F1555" s="194">
        <v>28</v>
      </c>
      <c r="G1555" s="194">
        <v>41</v>
      </c>
      <c r="H1555" s="194">
        <v>49</v>
      </c>
      <c r="I1555" s="194">
        <v>50</v>
      </c>
      <c r="J1555" s="194">
        <v>50</v>
      </c>
      <c r="K1555" s="194">
        <v>50</v>
      </c>
      <c r="L1555" s="194">
        <v>36</v>
      </c>
      <c r="M1555" s="232"/>
      <c r="N1555" s="233"/>
      <c r="O1555" s="233"/>
    </row>
    <row r="1556" spans="1:15" s="234" customFormat="1">
      <c r="A1556" s="404" t="str">
        <f t="shared" si="31"/>
        <v>3001402500</v>
      </c>
      <c r="B1556" s="230">
        <v>300</v>
      </c>
      <c r="C1556" s="193">
        <v>140</v>
      </c>
      <c r="D1556" s="193">
        <v>2500</v>
      </c>
      <c r="E1556" s="194">
        <v>10</v>
      </c>
      <c r="F1556" s="194">
        <v>26</v>
      </c>
      <c r="G1556" s="194">
        <v>40</v>
      </c>
      <c r="H1556" s="194">
        <v>48</v>
      </c>
      <c r="I1556" s="194">
        <v>50</v>
      </c>
      <c r="J1556" s="194">
        <v>50</v>
      </c>
      <c r="K1556" s="194">
        <v>47</v>
      </c>
      <c r="L1556" s="194">
        <v>33</v>
      </c>
      <c r="M1556" s="232"/>
      <c r="N1556" s="233"/>
      <c r="O1556" s="233"/>
    </row>
    <row r="1557" spans="1:15" s="234" customFormat="1">
      <c r="A1557" s="404" t="str">
        <f t="shared" si="31"/>
        <v>3001502500</v>
      </c>
      <c r="B1557" s="230">
        <v>300</v>
      </c>
      <c r="C1557" s="193">
        <v>150</v>
      </c>
      <c r="D1557" s="193">
        <v>2500</v>
      </c>
      <c r="E1557" s="194">
        <v>9</v>
      </c>
      <c r="F1557" s="194">
        <v>25</v>
      </c>
      <c r="G1557" s="194">
        <v>39</v>
      </c>
      <c r="H1557" s="194">
        <v>46</v>
      </c>
      <c r="I1557" s="194">
        <v>50</v>
      </c>
      <c r="J1557" s="194">
        <v>50</v>
      </c>
      <c r="K1557" s="194">
        <v>44</v>
      </c>
      <c r="L1557" s="194">
        <v>31</v>
      </c>
      <c r="M1557" s="232"/>
      <c r="N1557" s="233"/>
      <c r="O1557" s="233"/>
    </row>
    <row r="1558" spans="1:15" s="234" customFormat="1">
      <c r="A1558" s="404" t="str">
        <f t="shared" si="31"/>
        <v>3001602500</v>
      </c>
      <c r="B1558" s="230">
        <v>300</v>
      </c>
      <c r="C1558" s="193">
        <v>160</v>
      </c>
      <c r="D1558" s="193">
        <v>2500</v>
      </c>
      <c r="E1558" s="194">
        <v>8</v>
      </c>
      <c r="F1558" s="194">
        <v>24</v>
      </c>
      <c r="G1558" s="194">
        <v>38</v>
      </c>
      <c r="H1558" s="194">
        <v>44</v>
      </c>
      <c r="I1558" s="194">
        <v>50</v>
      </c>
      <c r="J1558" s="194">
        <v>50</v>
      </c>
      <c r="K1558" s="194">
        <v>41</v>
      </c>
      <c r="L1558" s="194">
        <v>29</v>
      </c>
      <c r="M1558" s="232"/>
      <c r="N1558" s="233"/>
      <c r="O1558" s="233"/>
    </row>
    <row r="1559" spans="1:15" s="234" customFormat="1">
      <c r="A1559" s="404" t="str">
        <f t="shared" si="31"/>
        <v>3001702500</v>
      </c>
      <c r="B1559" s="230">
        <v>300</v>
      </c>
      <c r="C1559" s="193">
        <v>170</v>
      </c>
      <c r="D1559" s="193">
        <v>2500</v>
      </c>
      <c r="E1559" s="194">
        <v>8</v>
      </c>
      <c r="F1559" s="194">
        <v>23</v>
      </c>
      <c r="G1559" s="194">
        <v>37</v>
      </c>
      <c r="H1559" s="194">
        <v>42</v>
      </c>
      <c r="I1559" s="194">
        <v>50</v>
      </c>
      <c r="J1559" s="194">
        <v>50</v>
      </c>
      <c r="K1559" s="194">
        <v>39</v>
      </c>
      <c r="L1559" s="194">
        <v>27</v>
      </c>
      <c r="M1559" s="232"/>
      <c r="N1559" s="233"/>
      <c r="O1559" s="233"/>
    </row>
    <row r="1560" spans="1:15" s="234" customFormat="1">
      <c r="A1560" s="404" t="str">
        <f t="shared" si="31"/>
        <v>3001802500</v>
      </c>
      <c r="B1560" s="230">
        <v>300</v>
      </c>
      <c r="C1560" s="193">
        <v>180</v>
      </c>
      <c r="D1560" s="193">
        <v>2500</v>
      </c>
      <c r="E1560" s="194">
        <v>8</v>
      </c>
      <c r="F1560" s="194">
        <v>21</v>
      </c>
      <c r="G1560" s="194">
        <v>35</v>
      </c>
      <c r="H1560" s="194">
        <v>40</v>
      </c>
      <c r="I1560" s="194">
        <v>50</v>
      </c>
      <c r="J1560" s="194">
        <v>50</v>
      </c>
      <c r="K1560" s="194">
        <v>37</v>
      </c>
      <c r="L1560" s="194">
        <v>25</v>
      </c>
      <c r="M1560" s="232"/>
      <c r="N1560" s="233"/>
      <c r="O1560" s="233"/>
    </row>
    <row r="1561" spans="1:15" s="234" customFormat="1">
      <c r="A1561" s="404" t="str">
        <f t="shared" si="31"/>
        <v>3001902500</v>
      </c>
      <c r="B1561" s="230">
        <v>300</v>
      </c>
      <c r="C1561" s="193">
        <v>190</v>
      </c>
      <c r="D1561" s="193">
        <v>2500</v>
      </c>
      <c r="E1561" s="194">
        <v>8</v>
      </c>
      <c r="F1561" s="194">
        <v>20</v>
      </c>
      <c r="G1561" s="194">
        <v>34</v>
      </c>
      <c r="H1561" s="194">
        <v>38</v>
      </c>
      <c r="I1561" s="194">
        <v>49</v>
      </c>
      <c r="J1561" s="194">
        <v>50</v>
      </c>
      <c r="K1561" s="194">
        <v>35</v>
      </c>
      <c r="L1561" s="194">
        <v>24</v>
      </c>
      <c r="M1561" s="232"/>
      <c r="N1561" s="233"/>
      <c r="O1561" s="233"/>
    </row>
    <row r="1562" spans="1:15" s="234" customFormat="1">
      <c r="A1562" s="404" t="str">
        <f t="shared" si="31"/>
        <v>3002002500</v>
      </c>
      <c r="B1562" s="230">
        <v>300</v>
      </c>
      <c r="C1562" s="193">
        <v>200</v>
      </c>
      <c r="D1562" s="193">
        <v>2500</v>
      </c>
      <c r="E1562" s="194">
        <v>7</v>
      </c>
      <c r="F1562" s="194">
        <v>19</v>
      </c>
      <c r="G1562" s="194">
        <v>32</v>
      </c>
      <c r="H1562" s="194">
        <v>36</v>
      </c>
      <c r="I1562" s="194">
        <v>47</v>
      </c>
      <c r="J1562" s="194">
        <v>50</v>
      </c>
      <c r="K1562" s="194">
        <v>33</v>
      </c>
      <c r="L1562" s="194">
        <v>23</v>
      </c>
      <c r="M1562" s="232"/>
      <c r="N1562" s="233"/>
      <c r="O1562" s="233"/>
    </row>
    <row r="1563" spans="1:15" s="234" customFormat="1">
      <c r="A1563" s="404" t="str">
        <f t="shared" si="31"/>
        <v>3002102500</v>
      </c>
      <c r="B1563" s="230">
        <v>300</v>
      </c>
      <c r="C1563" s="193">
        <v>210</v>
      </c>
      <c r="D1563" s="193">
        <v>2500</v>
      </c>
      <c r="E1563" s="194">
        <v>7</v>
      </c>
      <c r="F1563" s="194">
        <v>19</v>
      </c>
      <c r="G1563" s="194">
        <v>31</v>
      </c>
      <c r="H1563" s="194">
        <v>35</v>
      </c>
      <c r="I1563" s="194">
        <v>45</v>
      </c>
      <c r="J1563" s="194">
        <v>50</v>
      </c>
      <c r="K1563" s="194">
        <v>32</v>
      </c>
      <c r="L1563" s="194">
        <v>22</v>
      </c>
      <c r="M1563" s="232"/>
      <c r="N1563" s="233"/>
      <c r="O1563" s="233"/>
    </row>
    <row r="1564" spans="1:15" s="234" customFormat="1">
      <c r="A1564" s="404" t="str">
        <f t="shared" si="31"/>
        <v>3002202500</v>
      </c>
      <c r="B1564" s="230">
        <v>300</v>
      </c>
      <c r="C1564" s="193">
        <v>220</v>
      </c>
      <c r="D1564" s="193">
        <v>2500</v>
      </c>
      <c r="E1564" s="194">
        <v>6</v>
      </c>
      <c r="F1564" s="194">
        <v>18</v>
      </c>
      <c r="G1564" s="194">
        <v>29</v>
      </c>
      <c r="H1564" s="194">
        <v>33</v>
      </c>
      <c r="I1564" s="194">
        <v>43</v>
      </c>
      <c r="J1564" s="194">
        <v>50</v>
      </c>
      <c r="K1564" s="194">
        <v>30</v>
      </c>
      <c r="L1564" s="194">
        <v>21</v>
      </c>
      <c r="M1564" s="232"/>
      <c r="N1564" s="233"/>
      <c r="O1564" s="233"/>
    </row>
    <row r="1565" spans="1:15" s="234" customFormat="1">
      <c r="A1565" s="404" t="str">
        <f t="shared" si="31"/>
        <v>3002302500</v>
      </c>
      <c r="B1565" s="230">
        <v>300</v>
      </c>
      <c r="C1565" s="193">
        <v>230</v>
      </c>
      <c r="D1565" s="193">
        <v>2500</v>
      </c>
      <c r="E1565" s="194">
        <v>6</v>
      </c>
      <c r="F1565" s="194">
        <v>17</v>
      </c>
      <c r="G1565" s="194">
        <v>28</v>
      </c>
      <c r="H1565" s="194">
        <v>32</v>
      </c>
      <c r="I1565" s="194">
        <v>42</v>
      </c>
      <c r="J1565" s="194">
        <v>49</v>
      </c>
      <c r="K1565" s="194">
        <v>29</v>
      </c>
      <c r="L1565" s="194">
        <v>20</v>
      </c>
      <c r="M1565" s="232"/>
      <c r="N1565" s="233"/>
      <c r="O1565" s="233"/>
    </row>
    <row r="1566" spans="1:15" s="234" customFormat="1">
      <c r="A1566" s="404" t="str">
        <f t="shared" si="31"/>
        <v>3002402500</v>
      </c>
      <c r="B1566" s="230">
        <v>300</v>
      </c>
      <c r="C1566" s="193">
        <v>240</v>
      </c>
      <c r="D1566" s="193">
        <v>2500</v>
      </c>
      <c r="E1566" s="194">
        <v>6</v>
      </c>
      <c r="F1566" s="194">
        <v>16</v>
      </c>
      <c r="G1566" s="194">
        <v>27</v>
      </c>
      <c r="H1566" s="194">
        <v>30</v>
      </c>
      <c r="I1566" s="194">
        <v>40</v>
      </c>
      <c r="J1566" s="194">
        <v>47</v>
      </c>
      <c r="K1566" s="194">
        <v>28</v>
      </c>
      <c r="L1566" s="194">
        <v>19</v>
      </c>
      <c r="M1566" s="232"/>
      <c r="N1566" s="233"/>
      <c r="O1566" s="233"/>
    </row>
    <row r="1567" spans="1:15" s="234" customFormat="1">
      <c r="A1567" s="404" t="str">
        <f t="shared" si="31"/>
        <v>3002502500</v>
      </c>
      <c r="B1567" s="230">
        <v>300</v>
      </c>
      <c r="C1567" s="193">
        <v>250</v>
      </c>
      <c r="D1567" s="193">
        <v>2500</v>
      </c>
      <c r="E1567" s="194">
        <v>6</v>
      </c>
      <c r="F1567" s="194">
        <v>16</v>
      </c>
      <c r="G1567" s="194">
        <v>26</v>
      </c>
      <c r="H1567" s="194">
        <v>29</v>
      </c>
      <c r="I1567" s="194">
        <v>39</v>
      </c>
      <c r="J1567" s="194">
        <v>46</v>
      </c>
      <c r="K1567" s="194">
        <v>27</v>
      </c>
      <c r="L1567" s="194">
        <v>19</v>
      </c>
      <c r="M1567" s="232"/>
      <c r="N1567" s="233"/>
      <c r="O1567" s="233"/>
    </row>
    <row r="1568" spans="1:15" s="234" customFormat="1">
      <c r="A1568" s="404" t="str">
        <f t="shared" si="31"/>
        <v>3002602500</v>
      </c>
      <c r="B1568" s="230">
        <v>300</v>
      </c>
      <c r="C1568" s="193">
        <v>260</v>
      </c>
      <c r="D1568" s="193">
        <v>2500</v>
      </c>
      <c r="E1568" s="194">
        <v>5</v>
      </c>
      <c r="F1568" s="194">
        <v>15</v>
      </c>
      <c r="G1568" s="194">
        <v>25</v>
      </c>
      <c r="H1568" s="194">
        <v>28</v>
      </c>
      <c r="I1568" s="194">
        <v>37</v>
      </c>
      <c r="J1568" s="194">
        <v>44</v>
      </c>
      <c r="K1568" s="194">
        <v>26</v>
      </c>
      <c r="L1568" s="194">
        <v>18</v>
      </c>
      <c r="M1568" s="232"/>
      <c r="N1568" s="233"/>
      <c r="O1568" s="233"/>
    </row>
    <row r="1569" spans="1:15" s="234" customFormat="1">
      <c r="A1569" s="404" t="str">
        <f t="shared" si="31"/>
        <v>3002702500</v>
      </c>
      <c r="B1569" s="230">
        <v>300</v>
      </c>
      <c r="C1569" s="193">
        <v>270</v>
      </c>
      <c r="D1569" s="193">
        <v>2500</v>
      </c>
      <c r="E1569" s="194">
        <v>5</v>
      </c>
      <c r="F1569" s="194">
        <v>15</v>
      </c>
      <c r="G1569" s="194">
        <v>24</v>
      </c>
      <c r="H1569" s="194">
        <v>27</v>
      </c>
      <c r="I1569" s="194">
        <v>36</v>
      </c>
      <c r="J1569" s="194">
        <v>43</v>
      </c>
      <c r="K1569" s="194">
        <v>25</v>
      </c>
      <c r="L1569" s="194">
        <v>17</v>
      </c>
      <c r="M1569" s="232"/>
      <c r="N1569" s="233"/>
      <c r="O1569" s="233"/>
    </row>
    <row r="1570" spans="1:15" s="234" customFormat="1">
      <c r="A1570" s="404" t="str">
        <f t="shared" si="31"/>
        <v>3002802500</v>
      </c>
      <c r="B1570" s="230">
        <v>300</v>
      </c>
      <c r="C1570" s="193">
        <v>280</v>
      </c>
      <c r="D1570" s="193">
        <v>2500</v>
      </c>
      <c r="E1570" s="194">
        <v>5</v>
      </c>
      <c r="F1570" s="194">
        <v>14</v>
      </c>
      <c r="G1570" s="194">
        <v>23</v>
      </c>
      <c r="H1570" s="194">
        <v>26</v>
      </c>
      <c r="I1570" s="194">
        <v>34</v>
      </c>
      <c r="J1570" s="194">
        <v>41</v>
      </c>
      <c r="K1570" s="194">
        <v>24</v>
      </c>
      <c r="L1570" s="194">
        <v>16</v>
      </c>
      <c r="M1570" s="232"/>
      <c r="N1570" s="233"/>
      <c r="O1570" s="233"/>
    </row>
    <row r="1571" spans="1:15" s="234" customFormat="1">
      <c r="A1571" s="404" t="str">
        <f t="shared" si="31"/>
        <v>3002902500</v>
      </c>
      <c r="B1571" s="230">
        <v>300</v>
      </c>
      <c r="C1571" s="193">
        <v>290</v>
      </c>
      <c r="D1571" s="193">
        <v>2500</v>
      </c>
      <c r="E1571" s="194">
        <v>5</v>
      </c>
      <c r="F1571" s="194">
        <v>14</v>
      </c>
      <c r="G1571" s="194">
        <v>23</v>
      </c>
      <c r="H1571" s="194">
        <v>25</v>
      </c>
      <c r="I1571" s="194">
        <v>33</v>
      </c>
      <c r="J1571" s="194">
        <v>40</v>
      </c>
      <c r="K1571" s="194">
        <v>23</v>
      </c>
      <c r="L1571" s="194">
        <v>16</v>
      </c>
      <c r="M1571" s="232"/>
      <c r="N1571" s="233"/>
      <c r="O1571" s="233"/>
    </row>
    <row r="1572" spans="1:15" s="234" customFormat="1">
      <c r="A1572" s="404" t="str">
        <f t="shared" si="31"/>
        <v>3003002500</v>
      </c>
      <c r="B1572" s="230">
        <v>300</v>
      </c>
      <c r="C1572" s="193">
        <v>300</v>
      </c>
      <c r="D1572" s="193">
        <v>2500</v>
      </c>
      <c r="E1572" s="194">
        <v>5</v>
      </c>
      <c r="F1572" s="194">
        <v>13</v>
      </c>
      <c r="G1572" s="194">
        <v>22</v>
      </c>
      <c r="H1572" s="194">
        <v>24</v>
      </c>
      <c r="I1572" s="194">
        <v>32</v>
      </c>
      <c r="J1572" s="194">
        <v>38</v>
      </c>
      <c r="K1572" s="194">
        <v>22</v>
      </c>
      <c r="L1572" s="194">
        <v>15</v>
      </c>
      <c r="M1572" s="232"/>
      <c r="N1572" s="233"/>
      <c r="O1572" s="233"/>
    </row>
    <row r="1573" spans="1:15" s="234" customFormat="1">
      <c r="A1573" s="404" t="str">
        <f t="shared" si="31"/>
        <v>3003102500</v>
      </c>
      <c r="B1573" s="230">
        <v>300</v>
      </c>
      <c r="C1573" s="193">
        <v>310</v>
      </c>
      <c r="D1573" s="193">
        <v>2500</v>
      </c>
      <c r="E1573" s="243"/>
      <c r="F1573" s="243"/>
      <c r="G1573" s="243"/>
      <c r="H1573" s="243"/>
      <c r="I1573" s="243"/>
      <c r="J1573" s="243"/>
      <c r="K1573" s="243"/>
      <c r="L1573" s="243"/>
      <c r="M1573" s="232"/>
      <c r="N1573" s="233"/>
      <c r="O1573" s="233"/>
    </row>
    <row r="1574" spans="1:15" s="234" customFormat="1">
      <c r="A1574" s="404" t="str">
        <f t="shared" si="31"/>
        <v>3003202500</v>
      </c>
      <c r="B1574" s="230">
        <v>300</v>
      </c>
      <c r="C1574" s="193">
        <v>320</v>
      </c>
      <c r="D1574" s="193">
        <v>2500</v>
      </c>
      <c r="E1574" s="243"/>
      <c r="F1574" s="243"/>
      <c r="G1574" s="243"/>
      <c r="H1574" s="243"/>
      <c r="I1574" s="243"/>
      <c r="J1574" s="243"/>
      <c r="K1574" s="243"/>
      <c r="L1574" s="243"/>
      <c r="M1574" s="232"/>
      <c r="N1574" s="233"/>
      <c r="O1574" s="233"/>
    </row>
    <row r="1575" spans="1:15" s="234" customFormat="1">
      <c r="A1575" s="404" t="str">
        <f t="shared" si="31"/>
        <v>3003302500</v>
      </c>
      <c r="B1575" s="230">
        <v>300</v>
      </c>
      <c r="C1575" s="193">
        <v>330</v>
      </c>
      <c r="D1575" s="193">
        <v>2500</v>
      </c>
      <c r="E1575" s="243"/>
      <c r="F1575" s="243"/>
      <c r="G1575" s="243"/>
      <c r="H1575" s="243"/>
      <c r="I1575" s="243"/>
      <c r="J1575" s="243"/>
      <c r="K1575" s="243"/>
      <c r="L1575" s="243"/>
      <c r="M1575" s="232"/>
      <c r="N1575" s="233"/>
      <c r="O1575" s="233"/>
    </row>
    <row r="1576" spans="1:15" s="234" customFormat="1">
      <c r="A1576" s="404" t="str">
        <f t="shared" si="31"/>
        <v>3003402500</v>
      </c>
      <c r="B1576" s="230">
        <v>300</v>
      </c>
      <c r="C1576" s="193">
        <v>340</v>
      </c>
      <c r="D1576" s="193">
        <v>2500</v>
      </c>
      <c r="E1576" s="243"/>
      <c r="F1576" s="243"/>
      <c r="G1576" s="243"/>
      <c r="H1576" s="243"/>
      <c r="I1576" s="243"/>
      <c r="J1576" s="243"/>
      <c r="K1576" s="243"/>
      <c r="L1576" s="243"/>
      <c r="M1576" s="232"/>
      <c r="N1576" s="233"/>
      <c r="O1576" s="233"/>
    </row>
    <row r="1577" spans="1:15" s="234" customFormat="1">
      <c r="A1577" s="404" t="str">
        <f t="shared" si="31"/>
        <v>3003502500</v>
      </c>
      <c r="B1577" s="230">
        <v>300</v>
      </c>
      <c r="C1577" s="193">
        <v>350</v>
      </c>
      <c r="D1577" s="193">
        <v>2500</v>
      </c>
      <c r="E1577" s="243"/>
      <c r="F1577" s="243"/>
      <c r="G1577" s="243"/>
      <c r="H1577" s="243"/>
      <c r="I1577" s="243"/>
      <c r="J1577" s="243"/>
      <c r="K1577" s="243"/>
      <c r="L1577" s="243"/>
      <c r="M1577" s="232"/>
      <c r="N1577" s="233"/>
      <c r="O1577" s="233"/>
    </row>
    <row r="1578" spans="1:15" s="234" customFormat="1">
      <c r="A1578" s="404" t="str">
        <f t="shared" si="31"/>
        <v>35020500</v>
      </c>
      <c r="B1578" s="242">
        <v>350</v>
      </c>
      <c r="C1578" s="193">
        <v>20</v>
      </c>
      <c r="D1578" s="193">
        <v>500</v>
      </c>
      <c r="E1578" s="194"/>
      <c r="F1578" s="194"/>
      <c r="G1578" s="194"/>
      <c r="H1578" s="194"/>
      <c r="I1578" s="194"/>
      <c r="J1578" s="194"/>
      <c r="K1578" s="194"/>
      <c r="L1578" s="194"/>
      <c r="M1578" s="232"/>
      <c r="N1578" s="233"/>
      <c r="O1578" s="233"/>
    </row>
    <row r="1579" spans="1:15" s="234" customFormat="1">
      <c r="A1579" s="404" t="str">
        <f t="shared" si="31"/>
        <v>35030500</v>
      </c>
      <c r="B1579" s="242">
        <v>350</v>
      </c>
      <c r="C1579" s="193">
        <v>30</v>
      </c>
      <c r="D1579" s="193">
        <v>500</v>
      </c>
      <c r="E1579" s="194"/>
      <c r="F1579" s="194"/>
      <c r="G1579" s="194"/>
      <c r="H1579" s="194"/>
      <c r="I1579" s="194"/>
      <c r="J1579" s="194"/>
      <c r="K1579" s="194"/>
      <c r="L1579" s="194"/>
      <c r="M1579" s="232"/>
      <c r="N1579" s="233"/>
      <c r="O1579" s="233"/>
    </row>
    <row r="1580" spans="1:15" s="234" customFormat="1">
      <c r="A1580" s="404" t="str">
        <f t="shared" si="31"/>
        <v>35040500</v>
      </c>
      <c r="B1580" s="242">
        <v>350</v>
      </c>
      <c r="C1580" s="193">
        <v>40</v>
      </c>
      <c r="D1580" s="193">
        <v>500</v>
      </c>
      <c r="E1580" s="194"/>
      <c r="F1580" s="194"/>
      <c r="G1580" s="194"/>
      <c r="H1580" s="194"/>
      <c r="I1580" s="194"/>
      <c r="J1580" s="194"/>
      <c r="K1580" s="194"/>
      <c r="L1580" s="194"/>
      <c r="M1580" s="232"/>
      <c r="N1580" s="233"/>
      <c r="O1580" s="233"/>
    </row>
    <row r="1581" spans="1:15" s="234" customFormat="1">
      <c r="A1581" s="404" t="str">
        <f t="shared" si="31"/>
        <v>35050500</v>
      </c>
      <c r="B1581" s="242">
        <v>350</v>
      </c>
      <c r="C1581" s="193">
        <v>50</v>
      </c>
      <c r="D1581" s="193">
        <v>500</v>
      </c>
      <c r="E1581" s="194"/>
      <c r="F1581" s="194"/>
      <c r="G1581" s="194"/>
      <c r="H1581" s="194"/>
      <c r="I1581" s="194"/>
      <c r="J1581" s="194"/>
      <c r="K1581" s="194"/>
      <c r="L1581" s="194"/>
      <c r="M1581" s="232"/>
      <c r="N1581" s="233"/>
      <c r="O1581" s="233"/>
    </row>
    <row r="1582" spans="1:15" s="234" customFormat="1">
      <c r="A1582" s="404" t="str">
        <f t="shared" si="31"/>
        <v>35060500</v>
      </c>
      <c r="B1582" s="242">
        <v>350</v>
      </c>
      <c r="C1582" s="193">
        <v>60</v>
      </c>
      <c r="D1582" s="193">
        <v>500</v>
      </c>
      <c r="E1582" s="194"/>
      <c r="F1582" s="194"/>
      <c r="G1582" s="194"/>
      <c r="H1582" s="194"/>
      <c r="I1582" s="194"/>
      <c r="J1582" s="194"/>
      <c r="K1582" s="194"/>
      <c r="L1582" s="194"/>
      <c r="M1582" s="232"/>
      <c r="N1582" s="233"/>
      <c r="O1582" s="233"/>
    </row>
    <row r="1583" spans="1:15" s="234" customFormat="1">
      <c r="A1583" s="404" t="str">
        <f t="shared" si="31"/>
        <v>35070500</v>
      </c>
      <c r="B1583" s="242">
        <v>350</v>
      </c>
      <c r="C1583" s="193">
        <v>70</v>
      </c>
      <c r="D1583" s="193">
        <v>500</v>
      </c>
      <c r="E1583" s="194"/>
      <c r="F1583" s="194"/>
      <c r="G1583" s="194"/>
      <c r="H1583" s="194"/>
      <c r="I1583" s="194"/>
      <c r="J1583" s="194"/>
      <c r="K1583" s="194"/>
      <c r="L1583" s="194"/>
      <c r="M1583" s="232"/>
      <c r="N1583" s="233"/>
      <c r="O1583" s="233"/>
    </row>
    <row r="1584" spans="1:15" s="234" customFormat="1">
      <c r="A1584" s="404" t="str">
        <f t="shared" si="31"/>
        <v>35080500</v>
      </c>
      <c r="B1584" s="242">
        <v>350</v>
      </c>
      <c r="C1584" s="193">
        <v>80</v>
      </c>
      <c r="D1584" s="193">
        <v>500</v>
      </c>
      <c r="E1584" s="194"/>
      <c r="F1584" s="194"/>
      <c r="G1584" s="194"/>
      <c r="H1584" s="194"/>
      <c r="I1584" s="194"/>
      <c r="J1584" s="194"/>
      <c r="K1584" s="194"/>
      <c r="L1584" s="194"/>
      <c r="M1584" s="232"/>
      <c r="N1584" s="233"/>
      <c r="O1584" s="233"/>
    </row>
    <row r="1585" spans="1:15" s="234" customFormat="1">
      <c r="A1585" s="404" t="str">
        <f t="shared" ref="A1585:A1648" si="32">B1585&amp;C1585&amp;D1585</f>
        <v>35090500</v>
      </c>
      <c r="B1585" s="242">
        <v>350</v>
      </c>
      <c r="C1585" s="193">
        <v>90</v>
      </c>
      <c r="D1585" s="193">
        <v>500</v>
      </c>
      <c r="E1585" s="194"/>
      <c r="F1585" s="194"/>
      <c r="G1585" s="194"/>
      <c r="H1585" s="194"/>
      <c r="I1585" s="194"/>
      <c r="J1585" s="194"/>
      <c r="K1585" s="194"/>
      <c r="L1585" s="194"/>
      <c r="M1585" s="232"/>
      <c r="N1585" s="233"/>
      <c r="O1585" s="233"/>
    </row>
    <row r="1586" spans="1:15" s="234" customFormat="1">
      <c r="A1586" s="404" t="str">
        <f t="shared" si="32"/>
        <v>350100500</v>
      </c>
      <c r="B1586" s="242">
        <v>350</v>
      </c>
      <c r="C1586" s="193">
        <v>100</v>
      </c>
      <c r="D1586" s="193">
        <v>500</v>
      </c>
      <c r="E1586" s="194"/>
      <c r="F1586" s="194"/>
      <c r="G1586" s="194"/>
      <c r="H1586" s="194"/>
      <c r="I1586" s="194"/>
      <c r="J1586" s="194"/>
      <c r="K1586" s="194"/>
      <c r="L1586" s="194"/>
      <c r="M1586" s="232"/>
      <c r="N1586" s="233"/>
      <c r="O1586" s="233"/>
    </row>
    <row r="1587" spans="1:15" s="234" customFormat="1">
      <c r="A1587" s="404" t="str">
        <f t="shared" si="32"/>
        <v>350110500</v>
      </c>
      <c r="B1587" s="242">
        <v>350</v>
      </c>
      <c r="C1587" s="193">
        <v>110</v>
      </c>
      <c r="D1587" s="193">
        <v>500</v>
      </c>
      <c r="E1587" s="194"/>
      <c r="F1587" s="194"/>
      <c r="G1587" s="194"/>
      <c r="H1587" s="194"/>
      <c r="I1587" s="194"/>
      <c r="J1587" s="194"/>
      <c r="K1587" s="194"/>
      <c r="L1587" s="194"/>
      <c r="M1587" s="232"/>
      <c r="N1587" s="233"/>
      <c r="O1587" s="233"/>
    </row>
    <row r="1588" spans="1:15" s="234" customFormat="1">
      <c r="A1588" s="404" t="str">
        <f t="shared" si="32"/>
        <v>350120500</v>
      </c>
      <c r="B1588" s="242">
        <v>350</v>
      </c>
      <c r="C1588" s="193">
        <v>120</v>
      </c>
      <c r="D1588" s="193">
        <v>500</v>
      </c>
      <c r="E1588" s="194"/>
      <c r="F1588" s="194"/>
      <c r="G1588" s="194"/>
      <c r="H1588" s="194"/>
      <c r="I1588" s="194"/>
      <c r="J1588" s="194"/>
      <c r="K1588" s="194"/>
      <c r="L1588" s="194"/>
      <c r="M1588" s="232"/>
      <c r="N1588" s="233"/>
      <c r="O1588" s="233"/>
    </row>
    <row r="1589" spans="1:15" s="234" customFormat="1">
      <c r="A1589" s="404" t="str">
        <f t="shared" si="32"/>
        <v>350130500</v>
      </c>
      <c r="B1589" s="242">
        <v>350</v>
      </c>
      <c r="C1589" s="193">
        <v>130</v>
      </c>
      <c r="D1589" s="193">
        <v>500</v>
      </c>
      <c r="E1589" s="194"/>
      <c r="F1589" s="194"/>
      <c r="G1589" s="194"/>
      <c r="H1589" s="194"/>
      <c r="I1589" s="194"/>
      <c r="J1589" s="194"/>
      <c r="K1589" s="194"/>
      <c r="L1589" s="194"/>
      <c r="M1589" s="232"/>
      <c r="N1589" s="233"/>
      <c r="O1589" s="233"/>
    </row>
    <row r="1590" spans="1:15" s="234" customFormat="1">
      <c r="A1590" s="404" t="str">
        <f t="shared" si="32"/>
        <v>350140500</v>
      </c>
      <c r="B1590" s="242">
        <v>350</v>
      </c>
      <c r="C1590" s="193">
        <v>140</v>
      </c>
      <c r="D1590" s="193">
        <v>500</v>
      </c>
      <c r="E1590" s="194"/>
      <c r="F1590" s="194"/>
      <c r="G1590" s="194"/>
      <c r="H1590" s="194"/>
      <c r="I1590" s="194"/>
      <c r="J1590" s="194"/>
      <c r="K1590" s="194"/>
      <c r="L1590" s="194"/>
      <c r="M1590" s="232"/>
      <c r="N1590" s="233"/>
      <c r="O1590" s="233"/>
    </row>
    <row r="1591" spans="1:15" s="234" customFormat="1">
      <c r="A1591" s="404" t="str">
        <f t="shared" si="32"/>
        <v>350150500</v>
      </c>
      <c r="B1591" s="242">
        <v>350</v>
      </c>
      <c r="C1591" s="193">
        <v>150</v>
      </c>
      <c r="D1591" s="193">
        <v>500</v>
      </c>
      <c r="E1591" s="194"/>
      <c r="F1591" s="194"/>
      <c r="G1591" s="194"/>
      <c r="H1591" s="194"/>
      <c r="I1591" s="194"/>
      <c r="J1591" s="194"/>
      <c r="K1591" s="194"/>
      <c r="L1591" s="194"/>
      <c r="M1591" s="232"/>
      <c r="N1591" s="233"/>
      <c r="O1591" s="233"/>
    </row>
    <row r="1592" spans="1:15" s="234" customFormat="1">
      <c r="A1592" s="404" t="str">
        <f t="shared" si="32"/>
        <v>350160500</v>
      </c>
      <c r="B1592" s="242">
        <v>350</v>
      </c>
      <c r="C1592" s="193">
        <v>160</v>
      </c>
      <c r="D1592" s="193">
        <v>500</v>
      </c>
      <c r="E1592" s="194"/>
      <c r="F1592" s="194"/>
      <c r="G1592" s="194"/>
      <c r="H1592" s="194"/>
      <c r="I1592" s="194"/>
      <c r="J1592" s="194"/>
      <c r="K1592" s="194"/>
      <c r="L1592" s="194"/>
      <c r="M1592" s="232"/>
      <c r="N1592" s="233"/>
      <c r="O1592" s="233"/>
    </row>
    <row r="1593" spans="1:15" s="234" customFormat="1">
      <c r="A1593" s="404" t="str">
        <f t="shared" si="32"/>
        <v>350170500</v>
      </c>
      <c r="B1593" s="242">
        <v>350</v>
      </c>
      <c r="C1593" s="193">
        <v>170</v>
      </c>
      <c r="D1593" s="193">
        <v>500</v>
      </c>
      <c r="E1593" s="194"/>
      <c r="F1593" s="194"/>
      <c r="G1593" s="194"/>
      <c r="H1593" s="194"/>
      <c r="I1593" s="194"/>
      <c r="J1593" s="194"/>
      <c r="K1593" s="194"/>
      <c r="L1593" s="194"/>
      <c r="M1593" s="232"/>
      <c r="N1593" s="233"/>
      <c r="O1593" s="233"/>
    </row>
    <row r="1594" spans="1:15" s="234" customFormat="1">
      <c r="A1594" s="404" t="str">
        <f t="shared" si="32"/>
        <v>350180500</v>
      </c>
      <c r="B1594" s="242">
        <v>350</v>
      </c>
      <c r="C1594" s="193">
        <v>180</v>
      </c>
      <c r="D1594" s="193">
        <v>500</v>
      </c>
      <c r="E1594" s="194"/>
      <c r="F1594" s="194"/>
      <c r="G1594" s="194"/>
      <c r="H1594" s="194"/>
      <c r="I1594" s="194"/>
      <c r="J1594" s="194"/>
      <c r="K1594" s="194"/>
      <c r="L1594" s="194"/>
      <c r="M1594" s="232"/>
      <c r="N1594" s="233"/>
      <c r="O1594" s="233"/>
    </row>
    <row r="1595" spans="1:15" s="234" customFormat="1">
      <c r="A1595" s="404" t="str">
        <f t="shared" si="32"/>
        <v>350190500</v>
      </c>
      <c r="B1595" s="242">
        <v>350</v>
      </c>
      <c r="C1595" s="193">
        <v>190</v>
      </c>
      <c r="D1595" s="193">
        <v>500</v>
      </c>
      <c r="E1595" s="194"/>
      <c r="F1595" s="194"/>
      <c r="G1595" s="194"/>
      <c r="H1595" s="194"/>
      <c r="I1595" s="194"/>
      <c r="J1595" s="194"/>
      <c r="K1595" s="194"/>
      <c r="L1595" s="194"/>
      <c r="M1595" s="232"/>
      <c r="N1595" s="233"/>
      <c r="O1595" s="233"/>
    </row>
    <row r="1596" spans="1:15" s="234" customFormat="1">
      <c r="A1596" s="404" t="str">
        <f t="shared" si="32"/>
        <v>350200500</v>
      </c>
      <c r="B1596" s="242">
        <v>350</v>
      </c>
      <c r="C1596" s="193">
        <v>200</v>
      </c>
      <c r="D1596" s="193">
        <v>500</v>
      </c>
      <c r="E1596" s="194"/>
      <c r="F1596" s="194"/>
      <c r="G1596" s="194"/>
      <c r="H1596" s="194"/>
      <c r="I1596" s="194"/>
      <c r="J1596" s="194"/>
      <c r="K1596" s="194"/>
      <c r="L1596" s="194"/>
      <c r="M1596" s="232"/>
      <c r="N1596" s="233"/>
      <c r="O1596" s="233"/>
    </row>
    <row r="1597" spans="1:15" s="234" customFormat="1">
      <c r="A1597" s="404" t="str">
        <f t="shared" si="32"/>
        <v>350210500</v>
      </c>
      <c r="B1597" s="242">
        <v>350</v>
      </c>
      <c r="C1597" s="193">
        <v>210</v>
      </c>
      <c r="D1597" s="193">
        <v>500</v>
      </c>
      <c r="E1597" s="194"/>
      <c r="F1597" s="194"/>
      <c r="G1597" s="194"/>
      <c r="H1597" s="194"/>
      <c r="I1597" s="194"/>
      <c r="J1597" s="194"/>
      <c r="K1597" s="194"/>
      <c r="L1597" s="194"/>
      <c r="M1597" s="232"/>
      <c r="N1597" s="233"/>
      <c r="O1597" s="233"/>
    </row>
    <row r="1598" spans="1:15" s="234" customFormat="1">
      <c r="A1598" s="404" t="str">
        <f t="shared" si="32"/>
        <v>350220500</v>
      </c>
      <c r="B1598" s="242">
        <v>350</v>
      </c>
      <c r="C1598" s="193">
        <v>220</v>
      </c>
      <c r="D1598" s="193">
        <v>500</v>
      </c>
      <c r="E1598" s="194"/>
      <c r="F1598" s="194"/>
      <c r="G1598" s="194"/>
      <c r="H1598" s="194"/>
      <c r="I1598" s="194"/>
      <c r="J1598" s="194"/>
      <c r="K1598" s="194"/>
      <c r="L1598" s="194"/>
      <c r="M1598" s="232"/>
      <c r="N1598" s="233"/>
      <c r="O1598" s="233"/>
    </row>
    <row r="1599" spans="1:15" s="234" customFormat="1">
      <c r="A1599" s="404" t="str">
        <f t="shared" si="32"/>
        <v>350230500</v>
      </c>
      <c r="B1599" s="242">
        <v>350</v>
      </c>
      <c r="C1599" s="193">
        <v>230</v>
      </c>
      <c r="D1599" s="193">
        <v>500</v>
      </c>
      <c r="E1599" s="194"/>
      <c r="F1599" s="194"/>
      <c r="G1599" s="194"/>
      <c r="H1599" s="194"/>
      <c r="I1599" s="194"/>
      <c r="J1599" s="194"/>
      <c r="K1599" s="194"/>
      <c r="L1599" s="194"/>
      <c r="M1599" s="232"/>
      <c r="N1599" s="233"/>
      <c r="O1599" s="233"/>
    </row>
    <row r="1600" spans="1:15" s="234" customFormat="1">
      <c r="A1600" s="404" t="str">
        <f t="shared" si="32"/>
        <v>350240500</v>
      </c>
      <c r="B1600" s="242">
        <v>350</v>
      </c>
      <c r="C1600" s="193">
        <v>240</v>
      </c>
      <c r="D1600" s="193">
        <v>500</v>
      </c>
      <c r="E1600" s="194"/>
      <c r="F1600" s="194"/>
      <c r="G1600" s="194"/>
      <c r="H1600" s="194"/>
      <c r="I1600" s="194"/>
      <c r="J1600" s="194"/>
      <c r="K1600" s="194"/>
      <c r="L1600" s="194"/>
      <c r="M1600" s="232"/>
      <c r="N1600" s="233"/>
      <c r="O1600" s="233"/>
    </row>
    <row r="1601" spans="1:15" s="234" customFormat="1">
      <c r="A1601" s="404" t="str">
        <f t="shared" si="32"/>
        <v>350250500</v>
      </c>
      <c r="B1601" s="242">
        <v>350</v>
      </c>
      <c r="C1601" s="193">
        <v>250</v>
      </c>
      <c r="D1601" s="193">
        <v>500</v>
      </c>
      <c r="E1601" s="194"/>
      <c r="F1601" s="194"/>
      <c r="G1601" s="194"/>
      <c r="H1601" s="194"/>
      <c r="I1601" s="194"/>
      <c r="J1601" s="194"/>
      <c r="K1601" s="194"/>
      <c r="L1601" s="194"/>
      <c r="M1601" s="232"/>
      <c r="N1601" s="233"/>
      <c r="O1601" s="233"/>
    </row>
    <row r="1602" spans="1:15" s="234" customFormat="1">
      <c r="A1602" s="404" t="str">
        <f t="shared" si="32"/>
        <v>350260500</v>
      </c>
      <c r="B1602" s="242">
        <v>350</v>
      </c>
      <c r="C1602" s="193">
        <v>260</v>
      </c>
      <c r="D1602" s="193">
        <v>500</v>
      </c>
      <c r="E1602" s="194"/>
      <c r="F1602" s="194"/>
      <c r="G1602" s="194"/>
      <c r="H1602" s="194"/>
      <c r="I1602" s="194"/>
      <c r="J1602" s="194"/>
      <c r="K1602" s="194"/>
      <c r="L1602" s="194"/>
      <c r="M1602" s="232"/>
      <c r="N1602" s="233"/>
      <c r="O1602" s="233"/>
    </row>
    <row r="1603" spans="1:15" s="234" customFormat="1">
      <c r="A1603" s="404" t="str">
        <f t="shared" si="32"/>
        <v>350270500</v>
      </c>
      <c r="B1603" s="242">
        <v>350</v>
      </c>
      <c r="C1603" s="193">
        <v>270</v>
      </c>
      <c r="D1603" s="193">
        <v>500</v>
      </c>
      <c r="E1603" s="194"/>
      <c r="F1603" s="194"/>
      <c r="G1603" s="194"/>
      <c r="H1603" s="194"/>
      <c r="I1603" s="194"/>
      <c r="J1603" s="194"/>
      <c r="K1603" s="194"/>
      <c r="L1603" s="194"/>
      <c r="M1603" s="232"/>
      <c r="N1603" s="233"/>
      <c r="O1603" s="233"/>
    </row>
    <row r="1604" spans="1:15" s="234" customFormat="1">
      <c r="A1604" s="404" t="str">
        <f t="shared" si="32"/>
        <v>350280500</v>
      </c>
      <c r="B1604" s="242">
        <v>350</v>
      </c>
      <c r="C1604" s="193">
        <v>280</v>
      </c>
      <c r="D1604" s="193">
        <v>500</v>
      </c>
      <c r="E1604" s="194"/>
      <c r="F1604" s="194"/>
      <c r="G1604" s="194"/>
      <c r="H1604" s="194"/>
      <c r="I1604" s="194"/>
      <c r="J1604" s="194"/>
      <c r="K1604" s="194"/>
      <c r="L1604" s="194"/>
      <c r="M1604" s="232"/>
      <c r="N1604" s="233"/>
      <c r="O1604" s="233"/>
    </row>
    <row r="1605" spans="1:15" s="234" customFormat="1">
      <c r="A1605" s="404" t="str">
        <f t="shared" si="32"/>
        <v>350290500</v>
      </c>
      <c r="B1605" s="242">
        <v>350</v>
      </c>
      <c r="C1605" s="193">
        <v>290</v>
      </c>
      <c r="D1605" s="193">
        <v>500</v>
      </c>
      <c r="E1605" s="194"/>
      <c r="F1605" s="194"/>
      <c r="G1605" s="194"/>
      <c r="H1605" s="194"/>
      <c r="I1605" s="194"/>
      <c r="J1605" s="194"/>
      <c r="K1605" s="194"/>
      <c r="L1605" s="194"/>
      <c r="M1605" s="232"/>
      <c r="N1605" s="233"/>
      <c r="O1605" s="233"/>
    </row>
    <row r="1606" spans="1:15" s="234" customFormat="1">
      <c r="A1606" s="404" t="str">
        <f t="shared" si="32"/>
        <v>350300500</v>
      </c>
      <c r="B1606" s="242">
        <v>350</v>
      </c>
      <c r="C1606" s="193">
        <v>300</v>
      </c>
      <c r="D1606" s="193">
        <v>500</v>
      </c>
      <c r="E1606" s="194"/>
      <c r="F1606" s="194"/>
      <c r="G1606" s="194"/>
      <c r="H1606" s="194"/>
      <c r="I1606" s="194"/>
      <c r="J1606" s="194"/>
      <c r="K1606" s="194"/>
      <c r="L1606" s="194"/>
      <c r="M1606" s="232"/>
      <c r="N1606" s="233"/>
      <c r="O1606" s="233"/>
    </row>
    <row r="1607" spans="1:15" s="234" customFormat="1">
      <c r="A1607" s="404" t="str">
        <f t="shared" si="32"/>
        <v>350310500</v>
      </c>
      <c r="B1607" s="242">
        <v>350</v>
      </c>
      <c r="C1607" s="193">
        <v>310</v>
      </c>
      <c r="D1607" s="193">
        <v>500</v>
      </c>
      <c r="E1607" s="243"/>
      <c r="F1607" s="243"/>
      <c r="G1607" s="243"/>
      <c r="H1607" s="243"/>
      <c r="I1607" s="243"/>
      <c r="J1607" s="243"/>
      <c r="K1607" s="243"/>
      <c r="L1607" s="243"/>
      <c r="M1607" s="232"/>
      <c r="N1607" s="233"/>
      <c r="O1607" s="233"/>
    </row>
    <row r="1608" spans="1:15" s="234" customFormat="1">
      <c r="A1608" s="404" t="str">
        <f t="shared" si="32"/>
        <v>350320500</v>
      </c>
      <c r="B1608" s="242">
        <v>350</v>
      </c>
      <c r="C1608" s="193">
        <v>320</v>
      </c>
      <c r="D1608" s="193">
        <v>500</v>
      </c>
      <c r="E1608" s="243"/>
      <c r="F1608" s="243"/>
      <c r="G1608" s="243"/>
      <c r="H1608" s="243"/>
      <c r="I1608" s="243"/>
      <c r="J1608" s="243"/>
      <c r="K1608" s="243"/>
      <c r="L1608" s="243"/>
      <c r="M1608" s="232"/>
      <c r="N1608" s="233"/>
      <c r="O1608" s="233"/>
    </row>
    <row r="1609" spans="1:15" s="234" customFormat="1">
      <c r="A1609" s="404" t="str">
        <f t="shared" si="32"/>
        <v>350330500</v>
      </c>
      <c r="B1609" s="242">
        <v>350</v>
      </c>
      <c r="C1609" s="193">
        <v>330</v>
      </c>
      <c r="D1609" s="193">
        <v>500</v>
      </c>
      <c r="E1609" s="243"/>
      <c r="F1609" s="243"/>
      <c r="G1609" s="243"/>
      <c r="H1609" s="243"/>
      <c r="I1609" s="243"/>
      <c r="J1609" s="243"/>
      <c r="K1609" s="243"/>
      <c r="L1609" s="243"/>
      <c r="M1609" s="232"/>
      <c r="N1609" s="233"/>
      <c r="O1609" s="233"/>
    </row>
    <row r="1610" spans="1:15" s="234" customFormat="1">
      <c r="A1610" s="404" t="str">
        <f t="shared" si="32"/>
        <v>350340500</v>
      </c>
      <c r="B1610" s="242">
        <v>350</v>
      </c>
      <c r="C1610" s="193">
        <v>340</v>
      </c>
      <c r="D1610" s="193">
        <v>500</v>
      </c>
      <c r="E1610" s="243"/>
      <c r="F1610" s="243"/>
      <c r="G1610" s="243"/>
      <c r="H1610" s="243"/>
      <c r="I1610" s="243"/>
      <c r="J1610" s="243"/>
      <c r="K1610" s="243"/>
      <c r="L1610" s="243"/>
      <c r="M1610" s="232"/>
      <c r="N1610" s="233"/>
      <c r="O1610" s="233"/>
    </row>
    <row r="1611" spans="1:15" s="234" customFormat="1">
      <c r="A1611" s="404" t="str">
        <f t="shared" si="32"/>
        <v>350350500</v>
      </c>
      <c r="B1611" s="242">
        <v>350</v>
      </c>
      <c r="C1611" s="193">
        <v>350</v>
      </c>
      <c r="D1611" s="193">
        <v>500</v>
      </c>
      <c r="E1611" s="243"/>
      <c r="F1611" s="243"/>
      <c r="G1611" s="243"/>
      <c r="H1611" s="243"/>
      <c r="I1611" s="243"/>
      <c r="J1611" s="243"/>
      <c r="K1611" s="243"/>
      <c r="L1611" s="243"/>
      <c r="M1611" s="232"/>
      <c r="N1611" s="233"/>
      <c r="O1611" s="233"/>
    </row>
    <row r="1612" spans="1:15" s="234" customFormat="1">
      <c r="A1612" s="404" t="str">
        <f t="shared" si="32"/>
        <v>35020750</v>
      </c>
      <c r="B1612" s="242">
        <v>350</v>
      </c>
      <c r="C1612" s="193">
        <v>20</v>
      </c>
      <c r="D1612" s="193">
        <v>750</v>
      </c>
      <c r="E1612" s="194"/>
      <c r="F1612" s="194"/>
      <c r="G1612" s="194"/>
      <c r="H1612" s="194"/>
      <c r="I1612" s="194"/>
      <c r="J1612" s="194"/>
      <c r="K1612" s="194"/>
      <c r="L1612" s="194"/>
      <c r="M1612" s="232"/>
      <c r="N1612" s="233"/>
      <c r="O1612" s="233"/>
    </row>
    <row r="1613" spans="1:15" s="234" customFormat="1">
      <c r="A1613" s="404" t="str">
        <f t="shared" si="32"/>
        <v>35030750</v>
      </c>
      <c r="B1613" s="242">
        <v>350</v>
      </c>
      <c r="C1613" s="193">
        <v>30</v>
      </c>
      <c r="D1613" s="193">
        <v>750</v>
      </c>
      <c r="E1613" s="194"/>
      <c r="F1613" s="194"/>
      <c r="G1613" s="194"/>
      <c r="H1613" s="194"/>
      <c r="I1613" s="194"/>
      <c r="J1613" s="194"/>
      <c r="K1613" s="194"/>
      <c r="L1613" s="194"/>
      <c r="M1613" s="232"/>
      <c r="N1613" s="233"/>
      <c r="O1613" s="233"/>
    </row>
    <row r="1614" spans="1:15" s="234" customFormat="1">
      <c r="A1614" s="404" t="str">
        <f t="shared" si="32"/>
        <v>35040750</v>
      </c>
      <c r="B1614" s="242">
        <v>350</v>
      </c>
      <c r="C1614" s="193">
        <v>40</v>
      </c>
      <c r="D1614" s="193">
        <v>750</v>
      </c>
      <c r="E1614" s="194"/>
      <c r="F1614" s="194"/>
      <c r="G1614" s="194"/>
      <c r="H1614" s="194"/>
      <c r="I1614" s="194"/>
      <c r="J1614" s="194"/>
      <c r="K1614" s="194"/>
      <c r="L1614" s="194"/>
      <c r="M1614" s="232"/>
      <c r="N1614" s="233"/>
      <c r="O1614" s="233"/>
    </row>
    <row r="1615" spans="1:15" s="234" customFormat="1">
      <c r="A1615" s="404" t="str">
        <f t="shared" si="32"/>
        <v>35050750</v>
      </c>
      <c r="B1615" s="242">
        <v>350</v>
      </c>
      <c r="C1615" s="193">
        <v>50</v>
      </c>
      <c r="D1615" s="193">
        <v>750</v>
      </c>
      <c r="E1615" s="194"/>
      <c r="F1615" s="194"/>
      <c r="G1615" s="194"/>
      <c r="H1615" s="194"/>
      <c r="I1615" s="194"/>
      <c r="J1615" s="194"/>
      <c r="K1615" s="194"/>
      <c r="L1615" s="194"/>
      <c r="M1615" s="232"/>
      <c r="N1615" s="233"/>
      <c r="O1615" s="233"/>
    </row>
    <row r="1616" spans="1:15" s="234" customFormat="1">
      <c r="A1616" s="404" t="str">
        <f t="shared" si="32"/>
        <v>35060750</v>
      </c>
      <c r="B1616" s="242">
        <v>350</v>
      </c>
      <c r="C1616" s="193">
        <v>60</v>
      </c>
      <c r="D1616" s="193">
        <v>750</v>
      </c>
      <c r="E1616" s="194"/>
      <c r="F1616" s="194"/>
      <c r="G1616" s="194"/>
      <c r="H1616" s="194"/>
      <c r="I1616" s="194"/>
      <c r="J1616" s="194"/>
      <c r="K1616" s="194"/>
      <c r="L1616" s="194"/>
      <c r="M1616" s="232"/>
      <c r="N1616" s="233"/>
      <c r="O1616" s="233"/>
    </row>
    <row r="1617" spans="1:15" s="234" customFormat="1">
      <c r="A1617" s="404" t="str">
        <f t="shared" si="32"/>
        <v>35070750</v>
      </c>
      <c r="B1617" s="242">
        <v>350</v>
      </c>
      <c r="C1617" s="193">
        <v>70</v>
      </c>
      <c r="D1617" s="193">
        <v>750</v>
      </c>
      <c r="E1617" s="194"/>
      <c r="F1617" s="194"/>
      <c r="G1617" s="194"/>
      <c r="H1617" s="194"/>
      <c r="I1617" s="194"/>
      <c r="J1617" s="194"/>
      <c r="K1617" s="194"/>
      <c r="L1617" s="194"/>
      <c r="M1617" s="232"/>
      <c r="N1617" s="233"/>
      <c r="O1617" s="233"/>
    </row>
    <row r="1618" spans="1:15" s="234" customFormat="1">
      <c r="A1618" s="404" t="str">
        <f t="shared" si="32"/>
        <v>35080750</v>
      </c>
      <c r="B1618" s="242">
        <v>350</v>
      </c>
      <c r="C1618" s="193">
        <v>80</v>
      </c>
      <c r="D1618" s="193">
        <v>750</v>
      </c>
      <c r="E1618" s="194"/>
      <c r="F1618" s="194"/>
      <c r="G1618" s="194"/>
      <c r="H1618" s="194"/>
      <c r="I1618" s="194"/>
      <c r="J1618" s="194"/>
      <c r="K1618" s="194"/>
      <c r="L1618" s="194"/>
      <c r="M1618" s="232"/>
      <c r="N1618" s="233"/>
      <c r="O1618" s="233"/>
    </row>
    <row r="1619" spans="1:15" s="234" customFormat="1">
      <c r="A1619" s="404" t="str">
        <f t="shared" si="32"/>
        <v>35090750</v>
      </c>
      <c r="B1619" s="242">
        <v>350</v>
      </c>
      <c r="C1619" s="193">
        <v>90</v>
      </c>
      <c r="D1619" s="193">
        <v>750</v>
      </c>
      <c r="E1619" s="194"/>
      <c r="F1619" s="194"/>
      <c r="G1619" s="194"/>
      <c r="H1619" s="194"/>
      <c r="I1619" s="194"/>
      <c r="J1619" s="194"/>
      <c r="K1619" s="194"/>
      <c r="L1619" s="194"/>
      <c r="M1619" s="232"/>
      <c r="N1619" s="233"/>
      <c r="O1619" s="233"/>
    </row>
    <row r="1620" spans="1:15" s="234" customFormat="1">
      <c r="A1620" s="404" t="str">
        <f t="shared" si="32"/>
        <v>350100750</v>
      </c>
      <c r="B1620" s="242">
        <v>350</v>
      </c>
      <c r="C1620" s="193">
        <v>100</v>
      </c>
      <c r="D1620" s="193">
        <v>750</v>
      </c>
      <c r="E1620" s="194"/>
      <c r="F1620" s="194"/>
      <c r="G1620" s="194"/>
      <c r="H1620" s="194"/>
      <c r="I1620" s="194"/>
      <c r="J1620" s="194"/>
      <c r="K1620" s="194"/>
      <c r="L1620" s="194"/>
      <c r="M1620" s="232"/>
      <c r="N1620" s="233"/>
      <c r="O1620" s="233"/>
    </row>
    <row r="1621" spans="1:15" s="234" customFormat="1">
      <c r="A1621" s="404" t="str">
        <f t="shared" si="32"/>
        <v>350110750</v>
      </c>
      <c r="B1621" s="242">
        <v>350</v>
      </c>
      <c r="C1621" s="193">
        <v>110</v>
      </c>
      <c r="D1621" s="193">
        <v>750</v>
      </c>
      <c r="E1621" s="194"/>
      <c r="F1621" s="194"/>
      <c r="G1621" s="194"/>
      <c r="H1621" s="194"/>
      <c r="I1621" s="194"/>
      <c r="J1621" s="194"/>
      <c r="K1621" s="194"/>
      <c r="L1621" s="194"/>
      <c r="M1621" s="232"/>
      <c r="N1621" s="233"/>
      <c r="O1621" s="233"/>
    </row>
    <row r="1622" spans="1:15" s="234" customFormat="1">
      <c r="A1622" s="404" t="str">
        <f t="shared" si="32"/>
        <v>350120750</v>
      </c>
      <c r="B1622" s="242">
        <v>350</v>
      </c>
      <c r="C1622" s="193">
        <v>120</v>
      </c>
      <c r="D1622" s="193">
        <v>750</v>
      </c>
      <c r="E1622" s="194"/>
      <c r="F1622" s="194"/>
      <c r="G1622" s="194"/>
      <c r="H1622" s="194"/>
      <c r="I1622" s="194"/>
      <c r="J1622" s="194"/>
      <c r="K1622" s="194"/>
      <c r="L1622" s="194"/>
      <c r="M1622" s="232"/>
      <c r="N1622" s="233"/>
      <c r="O1622" s="233"/>
    </row>
    <row r="1623" spans="1:15" s="234" customFormat="1">
      <c r="A1623" s="404" t="str">
        <f t="shared" si="32"/>
        <v>350130750</v>
      </c>
      <c r="B1623" s="242">
        <v>350</v>
      </c>
      <c r="C1623" s="193">
        <v>130</v>
      </c>
      <c r="D1623" s="193">
        <v>750</v>
      </c>
      <c r="E1623" s="194"/>
      <c r="F1623" s="194"/>
      <c r="G1623" s="194"/>
      <c r="H1623" s="194"/>
      <c r="I1623" s="194"/>
      <c r="J1623" s="194"/>
      <c r="K1623" s="194"/>
      <c r="L1623" s="194"/>
      <c r="M1623" s="232"/>
      <c r="N1623" s="233"/>
      <c r="O1623" s="233"/>
    </row>
    <row r="1624" spans="1:15" s="234" customFormat="1">
      <c r="A1624" s="404" t="str">
        <f t="shared" si="32"/>
        <v>350140750</v>
      </c>
      <c r="B1624" s="242">
        <v>350</v>
      </c>
      <c r="C1624" s="193">
        <v>140</v>
      </c>
      <c r="D1624" s="193">
        <v>750</v>
      </c>
      <c r="E1624" s="194"/>
      <c r="F1624" s="194"/>
      <c r="G1624" s="194"/>
      <c r="H1624" s="194"/>
      <c r="I1624" s="194"/>
      <c r="J1624" s="194"/>
      <c r="K1624" s="194"/>
      <c r="L1624" s="194"/>
      <c r="M1624" s="232"/>
      <c r="N1624" s="233"/>
      <c r="O1624" s="233"/>
    </row>
    <row r="1625" spans="1:15" s="234" customFormat="1">
      <c r="A1625" s="404" t="str">
        <f t="shared" si="32"/>
        <v>350150750</v>
      </c>
      <c r="B1625" s="242">
        <v>350</v>
      </c>
      <c r="C1625" s="193">
        <v>150</v>
      </c>
      <c r="D1625" s="193">
        <v>750</v>
      </c>
      <c r="E1625" s="194"/>
      <c r="F1625" s="194"/>
      <c r="G1625" s="194"/>
      <c r="H1625" s="194"/>
      <c r="I1625" s="194"/>
      <c r="J1625" s="194"/>
      <c r="K1625" s="194"/>
      <c r="L1625" s="194"/>
      <c r="M1625" s="232"/>
      <c r="N1625" s="233"/>
      <c r="O1625" s="233"/>
    </row>
    <row r="1626" spans="1:15" s="234" customFormat="1">
      <c r="A1626" s="404" t="str">
        <f t="shared" si="32"/>
        <v>350160750</v>
      </c>
      <c r="B1626" s="242">
        <v>350</v>
      </c>
      <c r="C1626" s="193">
        <v>160</v>
      </c>
      <c r="D1626" s="193">
        <v>750</v>
      </c>
      <c r="E1626" s="194"/>
      <c r="F1626" s="194"/>
      <c r="G1626" s="397"/>
      <c r="H1626" s="194"/>
      <c r="I1626" s="194"/>
      <c r="J1626" s="194"/>
      <c r="K1626" s="194"/>
      <c r="L1626" s="194"/>
      <c r="M1626" s="232"/>
      <c r="N1626" s="233"/>
      <c r="O1626" s="233"/>
    </row>
    <row r="1627" spans="1:15" s="234" customFormat="1">
      <c r="A1627" s="404" t="str">
        <f t="shared" si="32"/>
        <v>350170750</v>
      </c>
      <c r="B1627" s="242">
        <v>350</v>
      </c>
      <c r="C1627" s="193">
        <v>170</v>
      </c>
      <c r="D1627" s="193">
        <v>750</v>
      </c>
      <c r="E1627" s="194"/>
      <c r="F1627" s="194"/>
      <c r="G1627" s="194"/>
      <c r="H1627" s="397"/>
      <c r="I1627" s="194"/>
      <c r="J1627" s="194"/>
      <c r="K1627" s="194"/>
      <c r="L1627" s="194"/>
      <c r="M1627" s="232"/>
      <c r="N1627" s="233"/>
      <c r="O1627" s="233"/>
    </row>
    <row r="1628" spans="1:15" s="234" customFormat="1">
      <c r="A1628" s="404" t="str">
        <f t="shared" si="32"/>
        <v>350180750</v>
      </c>
      <c r="B1628" s="242">
        <v>350</v>
      </c>
      <c r="C1628" s="193">
        <v>180</v>
      </c>
      <c r="D1628" s="193">
        <v>750</v>
      </c>
      <c r="E1628" s="194"/>
      <c r="F1628" s="194"/>
      <c r="G1628" s="194"/>
      <c r="H1628" s="397"/>
      <c r="I1628" s="194"/>
      <c r="J1628" s="194"/>
      <c r="K1628" s="194"/>
      <c r="L1628" s="194"/>
      <c r="M1628" s="232"/>
      <c r="N1628" s="233"/>
      <c r="O1628" s="233"/>
    </row>
    <row r="1629" spans="1:15" s="234" customFormat="1">
      <c r="A1629" s="404" t="str">
        <f t="shared" si="32"/>
        <v>350190750</v>
      </c>
      <c r="B1629" s="242">
        <v>350</v>
      </c>
      <c r="C1629" s="193">
        <v>190</v>
      </c>
      <c r="D1629" s="193">
        <v>750</v>
      </c>
      <c r="E1629" s="194"/>
      <c r="F1629" s="194"/>
      <c r="G1629" s="194"/>
      <c r="H1629" s="397"/>
      <c r="I1629" s="194"/>
      <c r="J1629" s="194"/>
      <c r="K1629" s="194"/>
      <c r="L1629" s="194"/>
      <c r="M1629" s="232"/>
      <c r="N1629" s="233"/>
      <c r="O1629" s="233"/>
    </row>
    <row r="1630" spans="1:15" s="234" customFormat="1">
      <c r="A1630" s="404" t="str">
        <f t="shared" si="32"/>
        <v>350200750</v>
      </c>
      <c r="B1630" s="242">
        <v>350</v>
      </c>
      <c r="C1630" s="193">
        <v>200</v>
      </c>
      <c r="D1630" s="193">
        <v>750</v>
      </c>
      <c r="E1630" s="194"/>
      <c r="F1630" s="397"/>
      <c r="G1630" s="194"/>
      <c r="H1630" s="397"/>
      <c r="I1630" s="194"/>
      <c r="J1630" s="194"/>
      <c r="K1630" s="397"/>
      <c r="L1630" s="194"/>
      <c r="M1630" s="232"/>
      <c r="N1630" s="233"/>
      <c r="O1630" s="233"/>
    </row>
    <row r="1631" spans="1:15" s="234" customFormat="1">
      <c r="A1631" s="404" t="str">
        <f t="shared" si="32"/>
        <v>350210750</v>
      </c>
      <c r="B1631" s="242">
        <v>350</v>
      </c>
      <c r="C1631" s="193">
        <v>210</v>
      </c>
      <c r="D1631" s="193">
        <v>750</v>
      </c>
      <c r="E1631" s="194"/>
      <c r="F1631" s="194"/>
      <c r="G1631" s="397"/>
      <c r="H1631" s="397"/>
      <c r="I1631" s="397"/>
      <c r="J1631" s="397"/>
      <c r="K1631" s="397"/>
      <c r="L1631" s="194"/>
      <c r="M1631" s="232"/>
      <c r="N1631" s="233"/>
      <c r="O1631" s="233"/>
    </row>
    <row r="1632" spans="1:15" s="234" customFormat="1">
      <c r="A1632" s="404" t="str">
        <f t="shared" si="32"/>
        <v>350220750</v>
      </c>
      <c r="B1632" s="242">
        <v>350</v>
      </c>
      <c r="C1632" s="193">
        <v>220</v>
      </c>
      <c r="D1632" s="193">
        <v>750</v>
      </c>
      <c r="E1632" s="194"/>
      <c r="F1632" s="194"/>
      <c r="G1632" s="397"/>
      <c r="H1632" s="397"/>
      <c r="I1632" s="397"/>
      <c r="J1632" s="397"/>
      <c r="K1632" s="397"/>
      <c r="L1632" s="397"/>
      <c r="M1632" s="232"/>
      <c r="N1632" s="233"/>
      <c r="O1632" s="233"/>
    </row>
    <row r="1633" spans="1:15" s="234" customFormat="1">
      <c r="A1633" s="404" t="str">
        <f t="shared" si="32"/>
        <v>350230750</v>
      </c>
      <c r="B1633" s="242">
        <v>350</v>
      </c>
      <c r="C1633" s="193">
        <v>230</v>
      </c>
      <c r="D1633" s="193">
        <v>750</v>
      </c>
      <c r="E1633" s="194"/>
      <c r="F1633" s="194"/>
      <c r="G1633" s="397"/>
      <c r="H1633" s="397"/>
      <c r="I1633" s="397"/>
      <c r="J1633" s="397"/>
      <c r="K1633" s="397"/>
      <c r="L1633" s="397"/>
      <c r="M1633" s="232"/>
      <c r="N1633" s="233"/>
      <c r="O1633" s="233"/>
    </row>
    <row r="1634" spans="1:15" s="234" customFormat="1">
      <c r="A1634" s="404" t="str">
        <f t="shared" si="32"/>
        <v>350240750</v>
      </c>
      <c r="B1634" s="242">
        <v>350</v>
      </c>
      <c r="C1634" s="193">
        <v>240</v>
      </c>
      <c r="D1634" s="193">
        <v>750</v>
      </c>
      <c r="E1634" s="194"/>
      <c r="F1634" s="194"/>
      <c r="G1634" s="397"/>
      <c r="H1634" s="194"/>
      <c r="I1634" s="397"/>
      <c r="J1634" s="397"/>
      <c r="K1634" s="397"/>
      <c r="L1634" s="397"/>
      <c r="M1634" s="232"/>
      <c r="N1634" s="233"/>
      <c r="O1634" s="233"/>
    </row>
    <row r="1635" spans="1:15" s="234" customFormat="1">
      <c r="A1635" s="404" t="str">
        <f t="shared" si="32"/>
        <v>350250750</v>
      </c>
      <c r="B1635" s="242">
        <v>350</v>
      </c>
      <c r="C1635" s="193">
        <v>250</v>
      </c>
      <c r="D1635" s="193">
        <v>750</v>
      </c>
      <c r="E1635" s="194"/>
      <c r="F1635" s="194"/>
      <c r="G1635" s="397"/>
      <c r="H1635" s="397"/>
      <c r="I1635" s="397"/>
      <c r="J1635" s="397"/>
      <c r="K1635" s="397"/>
      <c r="L1635" s="397"/>
      <c r="M1635" s="232"/>
      <c r="N1635" s="233"/>
      <c r="O1635" s="233"/>
    </row>
    <row r="1636" spans="1:15" s="234" customFormat="1">
      <c r="A1636" s="404" t="str">
        <f t="shared" si="32"/>
        <v>350260750</v>
      </c>
      <c r="B1636" s="242">
        <v>350</v>
      </c>
      <c r="C1636" s="193">
        <v>260</v>
      </c>
      <c r="D1636" s="193">
        <v>750</v>
      </c>
      <c r="E1636" s="397"/>
      <c r="F1636" s="397"/>
      <c r="G1636" s="397"/>
      <c r="H1636" s="397"/>
      <c r="I1636" s="397"/>
      <c r="J1636" s="397"/>
      <c r="K1636" s="397"/>
      <c r="L1636" s="397"/>
      <c r="M1636" s="232"/>
      <c r="N1636" s="233"/>
      <c r="O1636" s="233"/>
    </row>
    <row r="1637" spans="1:15" s="234" customFormat="1">
      <c r="A1637" s="404" t="str">
        <f t="shared" si="32"/>
        <v>350270750</v>
      </c>
      <c r="B1637" s="242">
        <v>350</v>
      </c>
      <c r="C1637" s="193">
        <v>270</v>
      </c>
      <c r="D1637" s="193">
        <v>750</v>
      </c>
      <c r="E1637" s="397"/>
      <c r="F1637" s="397"/>
      <c r="G1637" s="397"/>
      <c r="H1637" s="397"/>
      <c r="I1637" s="397"/>
      <c r="J1637" s="397"/>
      <c r="K1637" s="397"/>
      <c r="L1637" s="397"/>
      <c r="M1637" s="232"/>
      <c r="N1637" s="233"/>
      <c r="O1637" s="233"/>
    </row>
    <row r="1638" spans="1:15" s="234" customFormat="1">
      <c r="A1638" s="404" t="str">
        <f t="shared" si="32"/>
        <v>350280750</v>
      </c>
      <c r="B1638" s="242">
        <v>350</v>
      </c>
      <c r="C1638" s="193">
        <v>280</v>
      </c>
      <c r="D1638" s="193">
        <v>750</v>
      </c>
      <c r="E1638" s="194"/>
      <c r="F1638" s="194"/>
      <c r="G1638" s="397"/>
      <c r="H1638" s="397"/>
      <c r="I1638" s="397"/>
      <c r="J1638" s="397"/>
      <c r="K1638" s="397"/>
      <c r="L1638" s="397"/>
      <c r="M1638" s="232"/>
      <c r="N1638" s="233"/>
      <c r="O1638" s="233"/>
    </row>
    <row r="1639" spans="1:15" s="234" customFormat="1">
      <c r="A1639" s="404" t="str">
        <f t="shared" si="32"/>
        <v>350290750</v>
      </c>
      <c r="B1639" s="242">
        <v>350</v>
      </c>
      <c r="C1639" s="193">
        <v>290</v>
      </c>
      <c r="D1639" s="193">
        <v>750</v>
      </c>
      <c r="E1639" s="194"/>
      <c r="F1639" s="397"/>
      <c r="G1639" s="397"/>
      <c r="H1639" s="397"/>
      <c r="I1639" s="397"/>
      <c r="J1639" s="397"/>
      <c r="K1639" s="397"/>
      <c r="L1639" s="397"/>
      <c r="M1639" s="232"/>
      <c r="N1639" s="233"/>
      <c r="O1639" s="233"/>
    </row>
    <row r="1640" spans="1:15" s="234" customFormat="1">
      <c r="A1640" s="404" t="str">
        <f t="shared" si="32"/>
        <v>350300750</v>
      </c>
      <c r="B1640" s="242">
        <v>350</v>
      </c>
      <c r="C1640" s="193">
        <v>300</v>
      </c>
      <c r="D1640" s="193">
        <v>750</v>
      </c>
      <c r="E1640" s="194"/>
      <c r="F1640" s="397"/>
      <c r="G1640" s="397"/>
      <c r="H1640" s="397"/>
      <c r="I1640" s="397"/>
      <c r="J1640" s="397"/>
      <c r="K1640" s="397"/>
      <c r="L1640" s="397"/>
      <c r="M1640" s="232"/>
      <c r="N1640" s="233"/>
      <c r="O1640" s="233"/>
    </row>
    <row r="1641" spans="1:15" s="234" customFormat="1">
      <c r="A1641" s="404" t="str">
        <f t="shared" si="32"/>
        <v>350310750</v>
      </c>
      <c r="B1641" s="242">
        <v>350</v>
      </c>
      <c r="C1641" s="193">
        <v>310</v>
      </c>
      <c r="D1641" s="193">
        <v>750</v>
      </c>
      <c r="E1641" s="243"/>
      <c r="F1641" s="243"/>
      <c r="G1641" s="243"/>
      <c r="H1641" s="243"/>
      <c r="I1641" s="243"/>
      <c r="J1641" s="243"/>
      <c r="K1641" s="243"/>
      <c r="L1641" s="243"/>
      <c r="M1641" s="232"/>
      <c r="N1641" s="233"/>
      <c r="O1641" s="233"/>
    </row>
    <row r="1642" spans="1:15" s="234" customFormat="1">
      <c r="A1642" s="404" t="str">
        <f t="shared" si="32"/>
        <v>350320750</v>
      </c>
      <c r="B1642" s="242">
        <v>350</v>
      </c>
      <c r="C1642" s="193">
        <v>320</v>
      </c>
      <c r="D1642" s="193">
        <v>750</v>
      </c>
      <c r="E1642" s="243"/>
      <c r="F1642" s="243"/>
      <c r="G1642" s="243"/>
      <c r="H1642" s="243"/>
      <c r="I1642" s="243"/>
      <c r="J1642" s="243"/>
      <c r="K1642" s="243"/>
      <c r="L1642" s="243"/>
      <c r="M1642" s="232"/>
      <c r="N1642" s="233"/>
      <c r="O1642" s="233"/>
    </row>
    <row r="1643" spans="1:15" s="234" customFormat="1">
      <c r="A1643" s="404" t="str">
        <f t="shared" si="32"/>
        <v>350330750</v>
      </c>
      <c r="B1643" s="242">
        <v>350</v>
      </c>
      <c r="C1643" s="193">
        <v>330</v>
      </c>
      <c r="D1643" s="193">
        <v>750</v>
      </c>
      <c r="E1643" s="243"/>
      <c r="F1643" s="243"/>
      <c r="G1643" s="243"/>
      <c r="H1643" s="243"/>
      <c r="I1643" s="243"/>
      <c r="J1643" s="243"/>
      <c r="K1643" s="243"/>
      <c r="L1643" s="243"/>
      <c r="M1643" s="232"/>
      <c r="N1643" s="233"/>
      <c r="O1643" s="233"/>
    </row>
    <row r="1644" spans="1:15" s="234" customFormat="1">
      <c r="A1644" s="404" t="str">
        <f t="shared" si="32"/>
        <v>350340750</v>
      </c>
      <c r="B1644" s="242">
        <v>350</v>
      </c>
      <c r="C1644" s="193">
        <v>340</v>
      </c>
      <c r="D1644" s="193">
        <v>750</v>
      </c>
      <c r="E1644" s="243"/>
      <c r="F1644" s="243"/>
      <c r="G1644" s="243"/>
      <c r="H1644" s="243"/>
      <c r="I1644" s="243"/>
      <c r="J1644" s="243"/>
      <c r="K1644" s="243"/>
      <c r="L1644" s="243"/>
      <c r="M1644" s="232"/>
      <c r="N1644" s="233"/>
      <c r="O1644" s="233"/>
    </row>
    <row r="1645" spans="1:15" s="234" customFormat="1">
      <c r="A1645" s="404" t="str">
        <f t="shared" si="32"/>
        <v>350350750</v>
      </c>
      <c r="B1645" s="242">
        <v>350</v>
      </c>
      <c r="C1645" s="193">
        <v>350</v>
      </c>
      <c r="D1645" s="193">
        <v>750</v>
      </c>
      <c r="E1645" s="243"/>
      <c r="F1645" s="243"/>
      <c r="G1645" s="243"/>
      <c r="H1645" s="243"/>
      <c r="I1645" s="243"/>
      <c r="J1645" s="243"/>
      <c r="K1645" s="243"/>
      <c r="L1645" s="243"/>
      <c r="M1645" s="232"/>
      <c r="N1645" s="233"/>
      <c r="O1645" s="233"/>
    </row>
    <row r="1646" spans="1:15" s="234" customFormat="1">
      <c r="A1646" s="404" t="str">
        <f t="shared" si="32"/>
        <v>350201000</v>
      </c>
      <c r="B1646" s="242">
        <v>350</v>
      </c>
      <c r="C1646" s="193">
        <v>20</v>
      </c>
      <c r="D1646" s="193">
        <v>1000</v>
      </c>
      <c r="E1646" s="194"/>
      <c r="F1646" s="194"/>
      <c r="G1646" s="194"/>
      <c r="H1646" s="194"/>
      <c r="I1646" s="194"/>
      <c r="J1646" s="194"/>
      <c r="K1646" s="194"/>
      <c r="L1646" s="194"/>
      <c r="M1646" s="232"/>
      <c r="N1646" s="233"/>
      <c r="O1646" s="233"/>
    </row>
    <row r="1647" spans="1:15" s="234" customFormat="1">
      <c r="A1647" s="404" t="str">
        <f t="shared" si="32"/>
        <v>350301000</v>
      </c>
      <c r="B1647" s="242">
        <v>350</v>
      </c>
      <c r="C1647" s="193">
        <v>30</v>
      </c>
      <c r="D1647" s="193">
        <v>1000</v>
      </c>
      <c r="E1647" s="194"/>
      <c r="F1647" s="194"/>
      <c r="G1647" s="194"/>
      <c r="H1647" s="194"/>
      <c r="I1647" s="194"/>
      <c r="J1647" s="194"/>
      <c r="K1647" s="194"/>
      <c r="L1647" s="194"/>
      <c r="M1647" s="232"/>
      <c r="N1647" s="233"/>
      <c r="O1647" s="233"/>
    </row>
    <row r="1648" spans="1:15" s="234" customFormat="1">
      <c r="A1648" s="404" t="str">
        <f t="shared" si="32"/>
        <v>350401000</v>
      </c>
      <c r="B1648" s="242">
        <v>350</v>
      </c>
      <c r="C1648" s="193">
        <v>40</v>
      </c>
      <c r="D1648" s="193">
        <v>1000</v>
      </c>
      <c r="E1648" s="194"/>
      <c r="F1648" s="194"/>
      <c r="G1648" s="194"/>
      <c r="H1648" s="194"/>
      <c r="I1648" s="194"/>
      <c r="J1648" s="194"/>
      <c r="K1648" s="194"/>
      <c r="L1648" s="194"/>
      <c r="M1648" s="232"/>
      <c r="N1648" s="233"/>
      <c r="O1648" s="233"/>
    </row>
    <row r="1649" spans="1:15" s="234" customFormat="1">
      <c r="A1649" s="404" t="str">
        <f t="shared" ref="A1649:A1712" si="33">B1649&amp;C1649&amp;D1649</f>
        <v>350501000</v>
      </c>
      <c r="B1649" s="242">
        <v>350</v>
      </c>
      <c r="C1649" s="193">
        <v>50</v>
      </c>
      <c r="D1649" s="193">
        <v>1000</v>
      </c>
      <c r="E1649" s="194"/>
      <c r="F1649" s="194"/>
      <c r="G1649" s="194"/>
      <c r="H1649" s="194"/>
      <c r="I1649" s="194"/>
      <c r="J1649" s="194"/>
      <c r="K1649" s="194"/>
      <c r="L1649" s="194"/>
      <c r="M1649" s="232"/>
      <c r="N1649" s="233"/>
      <c r="O1649" s="233"/>
    </row>
    <row r="1650" spans="1:15" s="234" customFormat="1">
      <c r="A1650" s="404" t="str">
        <f t="shared" si="33"/>
        <v>350601000</v>
      </c>
      <c r="B1650" s="242">
        <v>350</v>
      </c>
      <c r="C1650" s="193">
        <v>60</v>
      </c>
      <c r="D1650" s="193">
        <v>1000</v>
      </c>
      <c r="E1650" s="194"/>
      <c r="F1650" s="194"/>
      <c r="G1650" s="194"/>
      <c r="H1650" s="194"/>
      <c r="I1650" s="194"/>
      <c r="J1650" s="194"/>
      <c r="K1650" s="194"/>
      <c r="L1650" s="194"/>
      <c r="M1650" s="232"/>
      <c r="N1650" s="233"/>
      <c r="O1650" s="233"/>
    </row>
    <row r="1651" spans="1:15" s="234" customFormat="1">
      <c r="A1651" s="404" t="str">
        <f t="shared" si="33"/>
        <v>350701000</v>
      </c>
      <c r="B1651" s="242">
        <v>350</v>
      </c>
      <c r="C1651" s="193">
        <v>70</v>
      </c>
      <c r="D1651" s="193">
        <v>1000</v>
      </c>
      <c r="E1651" s="194"/>
      <c r="F1651" s="194"/>
      <c r="G1651" s="194"/>
      <c r="H1651" s="194"/>
      <c r="I1651" s="194"/>
      <c r="J1651" s="194"/>
      <c r="K1651" s="194"/>
      <c r="L1651" s="194"/>
      <c r="M1651" s="232"/>
      <c r="N1651" s="233"/>
      <c r="O1651" s="233"/>
    </row>
    <row r="1652" spans="1:15" s="234" customFormat="1">
      <c r="A1652" s="404" t="str">
        <f t="shared" si="33"/>
        <v>350801000</v>
      </c>
      <c r="B1652" s="242">
        <v>350</v>
      </c>
      <c r="C1652" s="193">
        <v>80</v>
      </c>
      <c r="D1652" s="193">
        <v>1000</v>
      </c>
      <c r="E1652" s="194"/>
      <c r="F1652" s="194"/>
      <c r="G1652" s="194"/>
      <c r="H1652" s="194"/>
      <c r="I1652" s="194"/>
      <c r="J1652" s="194"/>
      <c r="K1652" s="194"/>
      <c r="L1652" s="194"/>
      <c r="M1652" s="232"/>
      <c r="N1652" s="233"/>
      <c r="O1652" s="233"/>
    </row>
    <row r="1653" spans="1:15" s="234" customFormat="1">
      <c r="A1653" s="404" t="str">
        <f t="shared" si="33"/>
        <v>350901000</v>
      </c>
      <c r="B1653" s="242">
        <v>350</v>
      </c>
      <c r="C1653" s="193">
        <v>90</v>
      </c>
      <c r="D1653" s="193">
        <v>1000</v>
      </c>
      <c r="E1653" s="194"/>
      <c r="F1653" s="194"/>
      <c r="G1653" s="194"/>
      <c r="H1653" s="194"/>
      <c r="I1653" s="194"/>
      <c r="J1653" s="194"/>
      <c r="K1653" s="194"/>
      <c r="L1653" s="194"/>
      <c r="M1653" s="232"/>
      <c r="N1653" s="233"/>
      <c r="O1653" s="233"/>
    </row>
    <row r="1654" spans="1:15" s="234" customFormat="1">
      <c r="A1654" s="404" t="str">
        <f t="shared" si="33"/>
        <v>3501001000</v>
      </c>
      <c r="B1654" s="242">
        <v>350</v>
      </c>
      <c r="C1654" s="193">
        <v>100</v>
      </c>
      <c r="D1654" s="193">
        <v>1000</v>
      </c>
      <c r="E1654" s="194"/>
      <c r="F1654" s="194"/>
      <c r="G1654" s="194"/>
      <c r="H1654" s="194"/>
      <c r="I1654" s="194"/>
      <c r="J1654" s="194"/>
      <c r="K1654" s="194"/>
      <c r="L1654" s="194"/>
      <c r="M1654" s="232"/>
      <c r="N1654" s="233"/>
      <c r="O1654" s="233"/>
    </row>
    <row r="1655" spans="1:15" s="234" customFormat="1">
      <c r="A1655" s="404" t="str">
        <f t="shared" si="33"/>
        <v>3501101000</v>
      </c>
      <c r="B1655" s="242">
        <v>350</v>
      </c>
      <c r="C1655" s="193">
        <v>110</v>
      </c>
      <c r="D1655" s="193">
        <v>1000</v>
      </c>
      <c r="E1655" s="194"/>
      <c r="F1655" s="194"/>
      <c r="G1655" s="194"/>
      <c r="H1655" s="194"/>
      <c r="I1655" s="194"/>
      <c r="J1655" s="194"/>
      <c r="K1655" s="194"/>
      <c r="L1655" s="194"/>
      <c r="M1655" s="232"/>
      <c r="N1655" s="233"/>
      <c r="O1655" s="233"/>
    </row>
    <row r="1656" spans="1:15" s="234" customFormat="1">
      <c r="A1656" s="404" t="str">
        <f t="shared" si="33"/>
        <v>3501201000</v>
      </c>
      <c r="B1656" s="242">
        <v>350</v>
      </c>
      <c r="C1656" s="193">
        <v>120</v>
      </c>
      <c r="D1656" s="193">
        <v>1000</v>
      </c>
      <c r="E1656" s="194"/>
      <c r="F1656" s="194"/>
      <c r="G1656" s="194"/>
      <c r="H1656" s="194"/>
      <c r="I1656" s="194"/>
      <c r="J1656" s="194"/>
      <c r="K1656" s="194"/>
      <c r="L1656" s="194"/>
      <c r="M1656" s="232"/>
      <c r="N1656" s="233"/>
      <c r="O1656" s="233"/>
    </row>
    <row r="1657" spans="1:15" s="234" customFormat="1">
      <c r="A1657" s="404" t="str">
        <f t="shared" si="33"/>
        <v>3501301000</v>
      </c>
      <c r="B1657" s="242">
        <v>350</v>
      </c>
      <c r="C1657" s="193">
        <v>130</v>
      </c>
      <c r="D1657" s="193">
        <v>1000</v>
      </c>
      <c r="E1657" s="194"/>
      <c r="F1657" s="194"/>
      <c r="G1657" s="194"/>
      <c r="H1657" s="194"/>
      <c r="I1657" s="194"/>
      <c r="J1657" s="194"/>
      <c r="K1657" s="194"/>
      <c r="L1657" s="194"/>
      <c r="M1657" s="232"/>
      <c r="N1657" s="233"/>
      <c r="O1657" s="233"/>
    </row>
    <row r="1658" spans="1:15" s="234" customFormat="1">
      <c r="A1658" s="404" t="str">
        <f t="shared" si="33"/>
        <v>3501401000</v>
      </c>
      <c r="B1658" s="242">
        <v>350</v>
      </c>
      <c r="C1658" s="193">
        <v>140</v>
      </c>
      <c r="D1658" s="193">
        <v>1000</v>
      </c>
      <c r="E1658" s="194"/>
      <c r="F1658" s="194"/>
      <c r="G1658" s="194"/>
      <c r="H1658" s="194"/>
      <c r="I1658" s="194"/>
      <c r="J1658" s="194"/>
      <c r="K1658" s="194"/>
      <c r="L1658" s="194"/>
      <c r="M1658" s="232"/>
      <c r="N1658" s="233"/>
      <c r="O1658" s="233"/>
    </row>
    <row r="1659" spans="1:15" s="234" customFormat="1">
      <c r="A1659" s="404" t="str">
        <f t="shared" si="33"/>
        <v>3501501000</v>
      </c>
      <c r="B1659" s="242">
        <v>350</v>
      </c>
      <c r="C1659" s="193">
        <v>150</v>
      </c>
      <c r="D1659" s="193">
        <v>1000</v>
      </c>
      <c r="E1659" s="194"/>
      <c r="F1659" s="194"/>
      <c r="G1659" s="194"/>
      <c r="H1659" s="194"/>
      <c r="I1659" s="194"/>
      <c r="J1659" s="194"/>
      <c r="K1659" s="194"/>
      <c r="L1659" s="194"/>
      <c r="M1659" s="232"/>
      <c r="N1659" s="233"/>
      <c r="O1659" s="233"/>
    </row>
    <row r="1660" spans="1:15" s="234" customFormat="1">
      <c r="A1660" s="404" t="str">
        <f t="shared" si="33"/>
        <v>3501601000</v>
      </c>
      <c r="B1660" s="242">
        <v>350</v>
      </c>
      <c r="C1660" s="193">
        <v>160</v>
      </c>
      <c r="D1660" s="193">
        <v>1000</v>
      </c>
      <c r="E1660" s="397"/>
      <c r="F1660" s="194"/>
      <c r="G1660" s="194"/>
      <c r="H1660" s="194"/>
      <c r="I1660" s="194"/>
      <c r="J1660" s="194"/>
      <c r="K1660" s="194"/>
      <c r="L1660" s="194"/>
      <c r="M1660" s="232"/>
      <c r="N1660" s="233"/>
      <c r="O1660" s="233"/>
    </row>
    <row r="1661" spans="1:15" s="234" customFormat="1">
      <c r="A1661" s="404" t="str">
        <f t="shared" si="33"/>
        <v>3501701000</v>
      </c>
      <c r="B1661" s="242">
        <v>350</v>
      </c>
      <c r="C1661" s="193">
        <v>170</v>
      </c>
      <c r="D1661" s="193">
        <v>1000</v>
      </c>
      <c r="E1661" s="397"/>
      <c r="F1661" s="194"/>
      <c r="G1661" s="194"/>
      <c r="H1661" s="194"/>
      <c r="I1661" s="194"/>
      <c r="J1661" s="194"/>
      <c r="K1661" s="194"/>
      <c r="L1661" s="194"/>
      <c r="M1661" s="232"/>
      <c r="N1661" s="233"/>
      <c r="O1661" s="233"/>
    </row>
    <row r="1662" spans="1:15" s="234" customFormat="1">
      <c r="A1662" s="404" t="str">
        <f t="shared" si="33"/>
        <v>3501801000</v>
      </c>
      <c r="B1662" s="242">
        <v>350</v>
      </c>
      <c r="C1662" s="193">
        <v>180</v>
      </c>
      <c r="D1662" s="193">
        <v>1000</v>
      </c>
      <c r="E1662" s="397"/>
      <c r="F1662" s="194"/>
      <c r="G1662" s="397"/>
      <c r="H1662" s="194"/>
      <c r="I1662" s="194"/>
      <c r="J1662" s="194"/>
      <c r="K1662" s="194"/>
      <c r="L1662" s="194"/>
      <c r="M1662" s="232"/>
      <c r="N1662" s="233"/>
      <c r="O1662" s="233"/>
    </row>
    <row r="1663" spans="1:15" s="234" customFormat="1">
      <c r="A1663" s="404" t="str">
        <f t="shared" si="33"/>
        <v>3501901000</v>
      </c>
      <c r="B1663" s="242">
        <v>350</v>
      </c>
      <c r="C1663" s="193">
        <v>190</v>
      </c>
      <c r="D1663" s="193">
        <v>1000</v>
      </c>
      <c r="E1663" s="397"/>
      <c r="F1663" s="194"/>
      <c r="G1663" s="194"/>
      <c r="H1663" s="194"/>
      <c r="I1663" s="194"/>
      <c r="J1663" s="194"/>
      <c r="K1663" s="194"/>
      <c r="L1663" s="194"/>
      <c r="M1663" s="232"/>
      <c r="N1663" s="233"/>
      <c r="O1663" s="233"/>
    </row>
    <row r="1664" spans="1:15" s="234" customFormat="1">
      <c r="A1664" s="404" t="str">
        <f t="shared" si="33"/>
        <v>3502001000</v>
      </c>
      <c r="B1664" s="242">
        <v>350</v>
      </c>
      <c r="C1664" s="193">
        <v>200</v>
      </c>
      <c r="D1664" s="193">
        <v>1000</v>
      </c>
      <c r="E1664" s="397"/>
      <c r="F1664" s="397"/>
      <c r="G1664" s="397"/>
      <c r="H1664" s="194"/>
      <c r="I1664" s="194"/>
      <c r="J1664" s="194"/>
      <c r="K1664" s="194"/>
      <c r="L1664" s="194"/>
      <c r="M1664" s="232"/>
      <c r="N1664" s="233"/>
      <c r="O1664" s="233"/>
    </row>
    <row r="1665" spans="1:15" s="234" customFormat="1">
      <c r="A1665" s="404" t="str">
        <f t="shared" si="33"/>
        <v>3502101000</v>
      </c>
      <c r="B1665" s="242">
        <v>350</v>
      </c>
      <c r="C1665" s="193">
        <v>210</v>
      </c>
      <c r="D1665" s="193">
        <v>1000</v>
      </c>
      <c r="E1665" s="194"/>
      <c r="F1665" s="194"/>
      <c r="G1665" s="194"/>
      <c r="H1665" s="194"/>
      <c r="I1665" s="194"/>
      <c r="J1665" s="194"/>
      <c r="K1665" s="194"/>
      <c r="L1665" s="194"/>
      <c r="M1665" s="232"/>
      <c r="N1665" s="233"/>
      <c r="O1665" s="233"/>
    </row>
    <row r="1666" spans="1:15" s="234" customFormat="1">
      <c r="A1666" s="404" t="str">
        <f t="shared" si="33"/>
        <v>3502201000</v>
      </c>
      <c r="B1666" s="242">
        <v>350</v>
      </c>
      <c r="C1666" s="193">
        <v>220</v>
      </c>
      <c r="D1666" s="193">
        <v>1000</v>
      </c>
      <c r="E1666" s="194"/>
      <c r="F1666" s="194"/>
      <c r="G1666" s="194"/>
      <c r="H1666" s="194"/>
      <c r="I1666" s="194"/>
      <c r="J1666" s="194"/>
      <c r="K1666" s="194"/>
      <c r="L1666" s="194"/>
      <c r="M1666" s="232"/>
      <c r="N1666" s="233"/>
      <c r="O1666" s="233"/>
    </row>
    <row r="1667" spans="1:15" s="234" customFormat="1">
      <c r="A1667" s="404" t="str">
        <f t="shared" si="33"/>
        <v>3502301000</v>
      </c>
      <c r="B1667" s="242">
        <v>350</v>
      </c>
      <c r="C1667" s="193">
        <v>230</v>
      </c>
      <c r="D1667" s="193">
        <v>1000</v>
      </c>
      <c r="E1667" s="194"/>
      <c r="F1667" s="194"/>
      <c r="G1667" s="194"/>
      <c r="H1667" s="194"/>
      <c r="I1667" s="194"/>
      <c r="J1667" s="194"/>
      <c r="K1667" s="194"/>
      <c r="L1667" s="194"/>
      <c r="M1667" s="232"/>
      <c r="N1667" s="233"/>
      <c r="O1667" s="233"/>
    </row>
    <row r="1668" spans="1:15" s="234" customFormat="1">
      <c r="A1668" s="404" t="str">
        <f t="shared" si="33"/>
        <v>3502401000</v>
      </c>
      <c r="B1668" s="242">
        <v>350</v>
      </c>
      <c r="C1668" s="193">
        <v>240</v>
      </c>
      <c r="D1668" s="193">
        <v>1000</v>
      </c>
      <c r="E1668" s="397"/>
      <c r="F1668" s="194"/>
      <c r="G1668" s="194"/>
      <c r="H1668" s="194"/>
      <c r="I1668" s="194"/>
      <c r="J1668" s="194"/>
      <c r="K1668" s="194"/>
      <c r="L1668" s="194"/>
      <c r="M1668" s="232"/>
      <c r="N1668" s="233"/>
      <c r="O1668" s="233"/>
    </row>
    <row r="1669" spans="1:15" s="234" customFormat="1">
      <c r="A1669" s="404" t="str">
        <f t="shared" si="33"/>
        <v>3502501000</v>
      </c>
      <c r="B1669" s="242">
        <v>350</v>
      </c>
      <c r="C1669" s="193">
        <v>250</v>
      </c>
      <c r="D1669" s="193">
        <v>1000</v>
      </c>
      <c r="E1669" s="397"/>
      <c r="F1669" s="194"/>
      <c r="G1669" s="194"/>
      <c r="H1669" s="194"/>
      <c r="I1669" s="194"/>
      <c r="J1669" s="194"/>
      <c r="K1669" s="194"/>
      <c r="L1669" s="194"/>
      <c r="M1669" s="232"/>
      <c r="N1669" s="233"/>
      <c r="O1669" s="233"/>
    </row>
    <row r="1670" spans="1:15" s="234" customFormat="1">
      <c r="A1670" s="404" t="str">
        <f t="shared" si="33"/>
        <v>3502601000</v>
      </c>
      <c r="B1670" s="242">
        <v>350</v>
      </c>
      <c r="C1670" s="193">
        <v>260</v>
      </c>
      <c r="D1670" s="193">
        <v>1000</v>
      </c>
      <c r="E1670" s="194"/>
      <c r="F1670" s="194"/>
      <c r="G1670" s="194"/>
      <c r="H1670" s="194"/>
      <c r="I1670" s="194"/>
      <c r="J1670" s="194"/>
      <c r="K1670" s="194"/>
      <c r="L1670" s="194"/>
      <c r="M1670" s="232" t="s">
        <v>267</v>
      </c>
      <c r="N1670" s="233"/>
      <c r="O1670" s="233"/>
    </row>
    <row r="1671" spans="1:15" s="234" customFormat="1">
      <c r="A1671" s="404" t="str">
        <f t="shared" si="33"/>
        <v>3502701000</v>
      </c>
      <c r="B1671" s="242">
        <v>350</v>
      </c>
      <c r="C1671" s="193">
        <v>270</v>
      </c>
      <c r="D1671" s="193">
        <v>1000</v>
      </c>
      <c r="E1671" s="194"/>
      <c r="F1671" s="194"/>
      <c r="G1671" s="194"/>
      <c r="H1671" s="194"/>
      <c r="I1671" s="194"/>
      <c r="J1671" s="194"/>
      <c r="K1671" s="194"/>
      <c r="L1671" s="194"/>
      <c r="M1671" s="232"/>
      <c r="N1671" s="233"/>
      <c r="O1671" s="233"/>
    </row>
    <row r="1672" spans="1:15" s="234" customFormat="1">
      <c r="A1672" s="404" t="str">
        <f t="shared" si="33"/>
        <v>3502801000</v>
      </c>
      <c r="B1672" s="242">
        <v>350</v>
      </c>
      <c r="C1672" s="193">
        <v>280</v>
      </c>
      <c r="D1672" s="193">
        <v>1000</v>
      </c>
      <c r="E1672" s="194"/>
      <c r="F1672" s="194"/>
      <c r="G1672" s="194"/>
      <c r="H1672" s="194"/>
      <c r="I1672" s="194"/>
      <c r="J1672" s="194"/>
      <c r="K1672" s="194"/>
      <c r="L1672" s="194"/>
      <c r="M1672" s="232"/>
      <c r="N1672" s="233"/>
      <c r="O1672" s="233"/>
    </row>
    <row r="1673" spans="1:15" s="234" customFormat="1">
      <c r="A1673" s="404" t="str">
        <f t="shared" si="33"/>
        <v>3502901000</v>
      </c>
      <c r="B1673" s="242">
        <v>350</v>
      </c>
      <c r="C1673" s="193">
        <v>290</v>
      </c>
      <c r="D1673" s="193">
        <v>1000</v>
      </c>
      <c r="E1673" s="194"/>
      <c r="F1673" s="194"/>
      <c r="G1673" s="194"/>
      <c r="H1673" s="194"/>
      <c r="I1673" s="194"/>
      <c r="J1673" s="194"/>
      <c r="K1673" s="194"/>
      <c r="L1673" s="194"/>
      <c r="M1673" s="232"/>
      <c r="N1673" s="233"/>
      <c r="O1673" s="233"/>
    </row>
    <row r="1674" spans="1:15" s="234" customFormat="1">
      <c r="A1674" s="404" t="str">
        <f t="shared" si="33"/>
        <v>3503001000</v>
      </c>
      <c r="B1674" s="242">
        <v>350</v>
      </c>
      <c r="C1674" s="193">
        <v>300</v>
      </c>
      <c r="D1674" s="193">
        <v>1000</v>
      </c>
      <c r="E1674" s="194"/>
      <c r="F1674" s="194"/>
      <c r="G1674" s="194"/>
      <c r="H1674" s="194"/>
      <c r="I1674" s="194"/>
      <c r="J1674" s="194"/>
      <c r="K1674" s="194"/>
      <c r="L1674" s="194"/>
      <c r="M1674" s="232"/>
      <c r="N1674" s="233"/>
      <c r="O1674" s="233"/>
    </row>
    <row r="1675" spans="1:15" s="234" customFormat="1">
      <c r="A1675" s="404" t="str">
        <f t="shared" si="33"/>
        <v>3503101000</v>
      </c>
      <c r="B1675" s="242">
        <v>350</v>
      </c>
      <c r="C1675" s="193">
        <v>310</v>
      </c>
      <c r="D1675" s="193">
        <v>1000</v>
      </c>
      <c r="E1675" s="243"/>
      <c r="F1675" s="243"/>
      <c r="G1675" s="243"/>
      <c r="H1675" s="243"/>
      <c r="I1675" s="243"/>
      <c r="J1675" s="243"/>
      <c r="K1675" s="243"/>
      <c r="L1675" s="243"/>
      <c r="M1675" s="232"/>
      <c r="N1675" s="233"/>
      <c r="O1675" s="233"/>
    </row>
    <row r="1676" spans="1:15" s="234" customFormat="1">
      <c r="A1676" s="404" t="str">
        <f t="shared" si="33"/>
        <v>3503201000</v>
      </c>
      <c r="B1676" s="242">
        <v>350</v>
      </c>
      <c r="C1676" s="193">
        <v>320</v>
      </c>
      <c r="D1676" s="193">
        <v>1000</v>
      </c>
      <c r="E1676" s="243"/>
      <c r="F1676" s="243"/>
      <c r="G1676" s="243"/>
      <c r="H1676" s="243"/>
      <c r="I1676" s="243"/>
      <c r="J1676" s="243"/>
      <c r="K1676" s="243"/>
      <c r="L1676" s="243"/>
      <c r="M1676" s="232"/>
      <c r="N1676" s="233"/>
      <c r="O1676" s="233"/>
    </row>
    <row r="1677" spans="1:15" s="234" customFormat="1">
      <c r="A1677" s="404" t="str">
        <f t="shared" si="33"/>
        <v>3503301000</v>
      </c>
      <c r="B1677" s="242">
        <v>350</v>
      </c>
      <c r="C1677" s="193">
        <v>330</v>
      </c>
      <c r="D1677" s="193">
        <v>1000</v>
      </c>
      <c r="E1677" s="243"/>
      <c r="F1677" s="243"/>
      <c r="G1677" s="243"/>
      <c r="H1677" s="243"/>
      <c r="I1677" s="243"/>
      <c r="J1677" s="243"/>
      <c r="K1677" s="243"/>
      <c r="L1677" s="243"/>
      <c r="M1677" s="232"/>
      <c r="N1677" s="233"/>
      <c r="O1677" s="233"/>
    </row>
    <row r="1678" spans="1:15" s="234" customFormat="1">
      <c r="A1678" s="404" t="str">
        <f t="shared" si="33"/>
        <v>3503401000</v>
      </c>
      <c r="B1678" s="242">
        <v>350</v>
      </c>
      <c r="C1678" s="193">
        <v>340</v>
      </c>
      <c r="D1678" s="193">
        <v>1000</v>
      </c>
      <c r="E1678" s="243"/>
      <c r="F1678" s="243"/>
      <c r="G1678" s="243"/>
      <c r="H1678" s="243"/>
      <c r="I1678" s="243"/>
      <c r="J1678" s="243"/>
      <c r="K1678" s="243"/>
      <c r="L1678" s="243"/>
      <c r="M1678" s="232"/>
      <c r="N1678" s="233"/>
      <c r="O1678" s="233"/>
    </row>
    <row r="1679" spans="1:15" s="234" customFormat="1">
      <c r="A1679" s="404" t="str">
        <f t="shared" si="33"/>
        <v>3503501000</v>
      </c>
      <c r="B1679" s="242">
        <v>350</v>
      </c>
      <c r="C1679" s="193">
        <v>350</v>
      </c>
      <c r="D1679" s="193">
        <v>1000</v>
      </c>
      <c r="E1679" s="243"/>
      <c r="F1679" s="243"/>
      <c r="G1679" s="243"/>
      <c r="H1679" s="243"/>
      <c r="I1679" s="243"/>
      <c r="J1679" s="243"/>
      <c r="K1679" s="243"/>
      <c r="L1679" s="243"/>
      <c r="M1679" s="232"/>
      <c r="N1679" s="233"/>
      <c r="O1679" s="233"/>
    </row>
    <row r="1680" spans="1:15" s="234" customFormat="1">
      <c r="A1680" s="404" t="str">
        <f t="shared" si="33"/>
        <v>350201250</v>
      </c>
      <c r="B1680" s="242">
        <v>350</v>
      </c>
      <c r="C1680" s="193">
        <v>20</v>
      </c>
      <c r="D1680" s="193">
        <v>1250</v>
      </c>
      <c r="E1680" s="194"/>
      <c r="F1680" s="194"/>
      <c r="G1680" s="194"/>
      <c r="H1680" s="194"/>
      <c r="I1680" s="194"/>
      <c r="J1680" s="194"/>
      <c r="K1680" s="194"/>
      <c r="L1680" s="194"/>
      <c r="M1680" s="232"/>
      <c r="N1680" s="233"/>
      <c r="O1680" s="233"/>
    </row>
    <row r="1681" spans="1:15" s="234" customFormat="1">
      <c r="A1681" s="404" t="str">
        <f t="shared" si="33"/>
        <v>350301250</v>
      </c>
      <c r="B1681" s="242">
        <v>350</v>
      </c>
      <c r="C1681" s="193">
        <v>30</v>
      </c>
      <c r="D1681" s="193">
        <v>1250</v>
      </c>
      <c r="E1681" s="194"/>
      <c r="F1681" s="194"/>
      <c r="G1681" s="194"/>
      <c r="H1681" s="194"/>
      <c r="I1681" s="194"/>
      <c r="J1681" s="194"/>
      <c r="K1681" s="194"/>
      <c r="L1681" s="194"/>
      <c r="M1681" s="232"/>
      <c r="N1681" s="233"/>
      <c r="O1681" s="233"/>
    </row>
    <row r="1682" spans="1:15" s="234" customFormat="1">
      <c r="A1682" s="404" t="str">
        <f t="shared" si="33"/>
        <v>350401250</v>
      </c>
      <c r="B1682" s="242">
        <v>350</v>
      </c>
      <c r="C1682" s="193">
        <v>40</v>
      </c>
      <c r="D1682" s="193">
        <v>1250</v>
      </c>
      <c r="E1682" s="194"/>
      <c r="F1682" s="194"/>
      <c r="G1682" s="194"/>
      <c r="H1682" s="194"/>
      <c r="I1682" s="194"/>
      <c r="J1682" s="194"/>
      <c r="K1682" s="194"/>
      <c r="L1682" s="194"/>
      <c r="M1682" s="232"/>
      <c r="N1682" s="233"/>
      <c r="O1682" s="233"/>
    </row>
    <row r="1683" spans="1:15" s="234" customFormat="1">
      <c r="A1683" s="404" t="str">
        <f t="shared" si="33"/>
        <v>350501250</v>
      </c>
      <c r="B1683" s="242">
        <v>350</v>
      </c>
      <c r="C1683" s="193">
        <v>50</v>
      </c>
      <c r="D1683" s="193">
        <v>1250</v>
      </c>
      <c r="E1683" s="194"/>
      <c r="F1683" s="194"/>
      <c r="G1683" s="194"/>
      <c r="H1683" s="194"/>
      <c r="I1683" s="194"/>
      <c r="J1683" s="194"/>
      <c r="K1683" s="194"/>
      <c r="L1683" s="194"/>
      <c r="M1683" s="232"/>
      <c r="N1683" s="233"/>
      <c r="O1683" s="233"/>
    </row>
    <row r="1684" spans="1:15" s="234" customFormat="1">
      <c r="A1684" s="404" t="str">
        <f t="shared" si="33"/>
        <v>350601250</v>
      </c>
      <c r="B1684" s="242">
        <v>350</v>
      </c>
      <c r="C1684" s="193">
        <v>60</v>
      </c>
      <c r="D1684" s="193">
        <v>1250</v>
      </c>
      <c r="E1684" s="194"/>
      <c r="F1684" s="194"/>
      <c r="G1684" s="194"/>
      <c r="H1684" s="194"/>
      <c r="I1684" s="194"/>
      <c r="J1684" s="194"/>
      <c r="K1684" s="194"/>
      <c r="L1684" s="194"/>
      <c r="M1684" s="232"/>
      <c r="N1684" s="233"/>
      <c r="O1684" s="233"/>
    </row>
    <row r="1685" spans="1:15" s="234" customFormat="1">
      <c r="A1685" s="404" t="str">
        <f t="shared" si="33"/>
        <v>350701250</v>
      </c>
      <c r="B1685" s="242">
        <v>350</v>
      </c>
      <c r="C1685" s="193">
        <v>70</v>
      </c>
      <c r="D1685" s="193">
        <v>1250</v>
      </c>
      <c r="E1685" s="194"/>
      <c r="F1685" s="194"/>
      <c r="G1685" s="194"/>
      <c r="H1685" s="194"/>
      <c r="I1685" s="194"/>
      <c r="J1685" s="194"/>
      <c r="K1685" s="194"/>
      <c r="L1685" s="194"/>
      <c r="M1685" s="232"/>
      <c r="N1685" s="233"/>
      <c r="O1685" s="233"/>
    </row>
    <row r="1686" spans="1:15" s="234" customFormat="1">
      <c r="A1686" s="404" t="str">
        <f t="shared" si="33"/>
        <v>350801250</v>
      </c>
      <c r="B1686" s="242">
        <v>350</v>
      </c>
      <c r="C1686" s="193">
        <v>80</v>
      </c>
      <c r="D1686" s="193">
        <v>1250</v>
      </c>
      <c r="E1686" s="194"/>
      <c r="F1686" s="194"/>
      <c r="G1686" s="194"/>
      <c r="H1686" s="194"/>
      <c r="I1686" s="194"/>
      <c r="J1686" s="194"/>
      <c r="K1686" s="194"/>
      <c r="L1686" s="194"/>
      <c r="M1686" s="232"/>
      <c r="N1686" s="233"/>
      <c r="O1686" s="233"/>
    </row>
    <row r="1687" spans="1:15" s="234" customFormat="1">
      <c r="A1687" s="404" t="str">
        <f t="shared" si="33"/>
        <v>350901250</v>
      </c>
      <c r="B1687" s="242">
        <v>350</v>
      </c>
      <c r="C1687" s="193">
        <v>90</v>
      </c>
      <c r="D1687" s="193">
        <v>1250</v>
      </c>
      <c r="E1687" s="194"/>
      <c r="F1687" s="194"/>
      <c r="G1687" s="194"/>
      <c r="H1687" s="194"/>
      <c r="I1687" s="194"/>
      <c r="J1687" s="194"/>
      <c r="K1687" s="194"/>
      <c r="L1687" s="194"/>
      <c r="M1687" s="232"/>
      <c r="N1687" s="233"/>
      <c r="O1687" s="233"/>
    </row>
    <row r="1688" spans="1:15" s="234" customFormat="1">
      <c r="A1688" s="404" t="str">
        <f t="shared" si="33"/>
        <v>3501001250</v>
      </c>
      <c r="B1688" s="242">
        <v>350</v>
      </c>
      <c r="C1688" s="193">
        <v>100</v>
      </c>
      <c r="D1688" s="193">
        <v>1250</v>
      </c>
      <c r="E1688" s="194"/>
      <c r="F1688" s="194"/>
      <c r="G1688" s="194"/>
      <c r="H1688" s="194"/>
      <c r="I1688" s="194"/>
      <c r="J1688" s="194"/>
      <c r="K1688" s="194"/>
      <c r="L1688" s="194"/>
      <c r="M1688" s="232"/>
      <c r="N1688" s="233"/>
      <c r="O1688" s="233"/>
    </row>
    <row r="1689" spans="1:15" s="234" customFormat="1">
      <c r="A1689" s="404" t="str">
        <f t="shared" si="33"/>
        <v>3501101250</v>
      </c>
      <c r="B1689" s="242">
        <v>350</v>
      </c>
      <c r="C1689" s="193">
        <v>110</v>
      </c>
      <c r="D1689" s="193">
        <v>1250</v>
      </c>
      <c r="E1689" s="194"/>
      <c r="F1689" s="194"/>
      <c r="G1689" s="194"/>
      <c r="H1689" s="194"/>
      <c r="I1689" s="194"/>
      <c r="J1689" s="194"/>
      <c r="K1689" s="194"/>
      <c r="L1689" s="194"/>
      <c r="M1689" s="232"/>
      <c r="N1689" s="233"/>
      <c r="O1689" s="233"/>
    </row>
    <row r="1690" spans="1:15" s="234" customFormat="1">
      <c r="A1690" s="404" t="str">
        <f t="shared" si="33"/>
        <v>3501201250</v>
      </c>
      <c r="B1690" s="242">
        <v>350</v>
      </c>
      <c r="C1690" s="193">
        <v>120</v>
      </c>
      <c r="D1690" s="193">
        <v>1250</v>
      </c>
      <c r="E1690" s="194"/>
      <c r="F1690" s="194"/>
      <c r="G1690" s="194"/>
      <c r="H1690" s="194"/>
      <c r="I1690" s="194"/>
      <c r="J1690" s="194"/>
      <c r="K1690" s="194"/>
      <c r="L1690" s="194"/>
      <c r="M1690" s="232"/>
      <c r="N1690" s="233"/>
      <c r="O1690" s="233"/>
    </row>
    <row r="1691" spans="1:15" s="234" customFormat="1">
      <c r="A1691" s="404" t="str">
        <f t="shared" si="33"/>
        <v>3501301250</v>
      </c>
      <c r="B1691" s="242">
        <v>350</v>
      </c>
      <c r="C1691" s="193">
        <v>130</v>
      </c>
      <c r="D1691" s="193">
        <v>1250</v>
      </c>
      <c r="E1691" s="194"/>
      <c r="F1691" s="194"/>
      <c r="G1691" s="194"/>
      <c r="H1691" s="194"/>
      <c r="I1691" s="194"/>
      <c r="J1691" s="194"/>
      <c r="K1691" s="194"/>
      <c r="L1691" s="194"/>
      <c r="M1691" s="232"/>
      <c r="N1691" s="233"/>
      <c r="O1691" s="233"/>
    </row>
    <row r="1692" spans="1:15" s="234" customFormat="1">
      <c r="A1692" s="404" t="str">
        <f t="shared" si="33"/>
        <v>3501401250</v>
      </c>
      <c r="B1692" s="242">
        <v>350</v>
      </c>
      <c r="C1692" s="193">
        <v>140</v>
      </c>
      <c r="D1692" s="193">
        <v>1250</v>
      </c>
      <c r="E1692" s="194"/>
      <c r="F1692" s="194"/>
      <c r="G1692" s="194"/>
      <c r="H1692" s="194"/>
      <c r="I1692" s="194"/>
      <c r="J1692" s="194"/>
      <c r="K1692" s="194"/>
      <c r="L1692" s="194"/>
      <c r="M1692" s="232"/>
      <c r="N1692" s="233"/>
      <c r="O1692" s="233"/>
    </row>
    <row r="1693" spans="1:15" s="234" customFormat="1">
      <c r="A1693" s="404" t="str">
        <f t="shared" si="33"/>
        <v>3501501250</v>
      </c>
      <c r="B1693" s="242">
        <v>350</v>
      </c>
      <c r="C1693" s="193">
        <v>150</v>
      </c>
      <c r="D1693" s="193">
        <v>1250</v>
      </c>
      <c r="E1693" s="194"/>
      <c r="F1693" s="194"/>
      <c r="G1693" s="194"/>
      <c r="H1693" s="194"/>
      <c r="I1693" s="194"/>
      <c r="J1693" s="194"/>
      <c r="K1693" s="194"/>
      <c r="L1693" s="194"/>
      <c r="M1693" s="232"/>
      <c r="N1693" s="233"/>
      <c r="O1693" s="233"/>
    </row>
    <row r="1694" spans="1:15" s="234" customFormat="1">
      <c r="A1694" s="404" t="str">
        <f t="shared" si="33"/>
        <v>3501601250</v>
      </c>
      <c r="B1694" s="242">
        <v>350</v>
      </c>
      <c r="C1694" s="193">
        <v>160</v>
      </c>
      <c r="D1694" s="193">
        <v>1250</v>
      </c>
      <c r="E1694" s="194"/>
      <c r="F1694" s="194"/>
      <c r="G1694" s="194"/>
      <c r="H1694" s="194"/>
      <c r="I1694" s="194"/>
      <c r="J1694" s="194"/>
      <c r="K1694" s="194"/>
      <c r="L1694" s="194"/>
      <c r="M1694" s="232"/>
      <c r="N1694" s="233"/>
      <c r="O1694" s="233"/>
    </row>
    <row r="1695" spans="1:15" s="234" customFormat="1">
      <c r="A1695" s="404" t="str">
        <f t="shared" si="33"/>
        <v>3501701250</v>
      </c>
      <c r="B1695" s="242">
        <v>350</v>
      </c>
      <c r="C1695" s="193">
        <v>170</v>
      </c>
      <c r="D1695" s="193">
        <v>1250</v>
      </c>
      <c r="E1695" s="194"/>
      <c r="F1695" s="194"/>
      <c r="G1695" s="194"/>
      <c r="H1695" s="194"/>
      <c r="I1695" s="194"/>
      <c r="J1695" s="194"/>
      <c r="K1695" s="194"/>
      <c r="L1695" s="194"/>
      <c r="M1695" s="232"/>
      <c r="N1695" s="233"/>
      <c r="O1695" s="233"/>
    </row>
    <row r="1696" spans="1:15" s="234" customFormat="1">
      <c r="A1696" s="404" t="str">
        <f t="shared" si="33"/>
        <v>3501801250</v>
      </c>
      <c r="B1696" s="242">
        <v>350</v>
      </c>
      <c r="C1696" s="193">
        <v>180</v>
      </c>
      <c r="D1696" s="193">
        <v>1250</v>
      </c>
      <c r="E1696" s="194"/>
      <c r="F1696" s="194"/>
      <c r="G1696" s="194"/>
      <c r="H1696" s="194"/>
      <c r="I1696" s="194"/>
      <c r="J1696" s="194"/>
      <c r="K1696" s="194"/>
      <c r="L1696" s="194"/>
      <c r="M1696" s="232"/>
      <c r="N1696" s="233"/>
      <c r="O1696" s="233"/>
    </row>
    <row r="1697" spans="1:15" s="234" customFormat="1">
      <c r="A1697" s="404" t="str">
        <f t="shared" si="33"/>
        <v>3501901250</v>
      </c>
      <c r="B1697" s="242">
        <v>350</v>
      </c>
      <c r="C1697" s="193">
        <v>190</v>
      </c>
      <c r="D1697" s="193">
        <v>1250</v>
      </c>
      <c r="E1697" s="194"/>
      <c r="F1697" s="194"/>
      <c r="G1697" s="194"/>
      <c r="H1697" s="194"/>
      <c r="I1697" s="194"/>
      <c r="J1697" s="194"/>
      <c r="K1697" s="194"/>
      <c r="L1697" s="194"/>
      <c r="M1697" s="232"/>
      <c r="N1697" s="233"/>
      <c r="O1697" s="233"/>
    </row>
    <row r="1698" spans="1:15" s="234" customFormat="1">
      <c r="A1698" s="404" t="str">
        <f t="shared" si="33"/>
        <v>3502001250</v>
      </c>
      <c r="B1698" s="242">
        <v>350</v>
      </c>
      <c r="C1698" s="193">
        <v>200</v>
      </c>
      <c r="D1698" s="193">
        <v>1250</v>
      </c>
      <c r="E1698" s="194"/>
      <c r="F1698" s="194"/>
      <c r="G1698" s="194"/>
      <c r="H1698" s="194"/>
      <c r="I1698" s="194"/>
      <c r="J1698" s="194"/>
      <c r="K1698" s="194"/>
      <c r="L1698" s="194"/>
      <c r="M1698" s="232"/>
      <c r="N1698" s="233"/>
      <c r="O1698" s="233"/>
    </row>
    <row r="1699" spans="1:15" s="234" customFormat="1">
      <c r="A1699" s="404" t="str">
        <f t="shared" si="33"/>
        <v>3502101250</v>
      </c>
      <c r="B1699" s="242">
        <v>350</v>
      </c>
      <c r="C1699" s="193">
        <v>210</v>
      </c>
      <c r="D1699" s="193">
        <v>1250</v>
      </c>
      <c r="E1699" s="194"/>
      <c r="F1699" s="194"/>
      <c r="G1699" s="194"/>
      <c r="H1699" s="194"/>
      <c r="I1699" s="194"/>
      <c r="J1699" s="194"/>
      <c r="K1699" s="194"/>
      <c r="L1699" s="194"/>
      <c r="M1699" s="232"/>
      <c r="N1699" s="233"/>
      <c r="O1699" s="233"/>
    </row>
    <row r="1700" spans="1:15" s="234" customFormat="1">
      <c r="A1700" s="404" t="str">
        <f t="shared" si="33"/>
        <v>3502201250</v>
      </c>
      <c r="B1700" s="242">
        <v>350</v>
      </c>
      <c r="C1700" s="193">
        <v>220</v>
      </c>
      <c r="D1700" s="193">
        <v>1250</v>
      </c>
      <c r="E1700" s="194"/>
      <c r="F1700" s="194"/>
      <c r="G1700" s="194"/>
      <c r="H1700" s="194"/>
      <c r="I1700" s="194"/>
      <c r="J1700" s="194"/>
      <c r="K1700" s="194"/>
      <c r="L1700" s="194"/>
      <c r="M1700" s="232"/>
      <c r="N1700" s="233"/>
      <c r="O1700" s="233"/>
    </row>
    <row r="1701" spans="1:15" s="234" customFormat="1">
      <c r="A1701" s="404" t="str">
        <f t="shared" si="33"/>
        <v>3502301250</v>
      </c>
      <c r="B1701" s="242">
        <v>350</v>
      </c>
      <c r="C1701" s="193">
        <v>230</v>
      </c>
      <c r="D1701" s="193">
        <v>1250</v>
      </c>
      <c r="E1701" s="194"/>
      <c r="F1701" s="194"/>
      <c r="G1701" s="194"/>
      <c r="H1701" s="194"/>
      <c r="I1701" s="194"/>
      <c r="J1701" s="194"/>
      <c r="K1701" s="194"/>
      <c r="L1701" s="194"/>
      <c r="M1701" s="232"/>
      <c r="N1701" s="233"/>
      <c r="O1701" s="233"/>
    </row>
    <row r="1702" spans="1:15" s="234" customFormat="1">
      <c r="A1702" s="404" t="str">
        <f t="shared" si="33"/>
        <v>3502401250</v>
      </c>
      <c r="B1702" s="242">
        <v>350</v>
      </c>
      <c r="C1702" s="193">
        <v>240</v>
      </c>
      <c r="D1702" s="193">
        <v>1250</v>
      </c>
      <c r="E1702" s="194"/>
      <c r="F1702" s="194"/>
      <c r="G1702" s="194"/>
      <c r="H1702" s="194"/>
      <c r="I1702" s="194"/>
      <c r="J1702" s="194"/>
      <c r="K1702" s="194"/>
      <c r="L1702" s="194"/>
      <c r="M1702" s="232"/>
      <c r="N1702" s="233"/>
      <c r="O1702" s="233"/>
    </row>
    <row r="1703" spans="1:15" s="234" customFormat="1">
      <c r="A1703" s="404" t="str">
        <f t="shared" si="33"/>
        <v>3502501250</v>
      </c>
      <c r="B1703" s="242">
        <v>350</v>
      </c>
      <c r="C1703" s="193">
        <v>250</v>
      </c>
      <c r="D1703" s="193">
        <v>1250</v>
      </c>
      <c r="E1703" s="194"/>
      <c r="F1703" s="194"/>
      <c r="G1703" s="194"/>
      <c r="H1703" s="194"/>
      <c r="I1703" s="194"/>
      <c r="J1703" s="194"/>
      <c r="K1703" s="194"/>
      <c r="L1703" s="194"/>
      <c r="M1703" s="232"/>
      <c r="N1703" s="233"/>
      <c r="O1703" s="233"/>
    </row>
    <row r="1704" spans="1:15" s="234" customFormat="1">
      <c r="A1704" s="404" t="str">
        <f t="shared" si="33"/>
        <v>3502601250</v>
      </c>
      <c r="B1704" s="242">
        <v>350</v>
      </c>
      <c r="C1704" s="193">
        <v>260</v>
      </c>
      <c r="D1704" s="193">
        <v>1250</v>
      </c>
      <c r="E1704" s="194"/>
      <c r="F1704" s="194"/>
      <c r="G1704" s="194"/>
      <c r="H1704" s="194"/>
      <c r="I1704" s="194"/>
      <c r="J1704" s="194"/>
      <c r="K1704" s="194"/>
      <c r="L1704" s="194"/>
      <c r="M1704" s="232"/>
      <c r="N1704" s="233"/>
      <c r="O1704" s="233"/>
    </row>
    <row r="1705" spans="1:15" s="234" customFormat="1">
      <c r="A1705" s="404" t="str">
        <f t="shared" si="33"/>
        <v>3502701250</v>
      </c>
      <c r="B1705" s="242">
        <v>350</v>
      </c>
      <c r="C1705" s="193">
        <v>270</v>
      </c>
      <c r="D1705" s="193">
        <v>1250</v>
      </c>
      <c r="E1705" s="194"/>
      <c r="F1705" s="194"/>
      <c r="G1705" s="194"/>
      <c r="H1705" s="194"/>
      <c r="I1705" s="194"/>
      <c r="J1705" s="194"/>
      <c r="K1705" s="194"/>
      <c r="L1705" s="194"/>
      <c r="M1705" s="232"/>
      <c r="N1705" s="233"/>
      <c r="O1705" s="233"/>
    </row>
    <row r="1706" spans="1:15" s="234" customFormat="1">
      <c r="A1706" s="404" t="str">
        <f t="shared" si="33"/>
        <v>3502801250</v>
      </c>
      <c r="B1706" s="242">
        <v>350</v>
      </c>
      <c r="C1706" s="193">
        <v>280</v>
      </c>
      <c r="D1706" s="193">
        <v>1250</v>
      </c>
      <c r="E1706" s="194"/>
      <c r="F1706" s="194"/>
      <c r="G1706" s="194"/>
      <c r="H1706" s="194"/>
      <c r="I1706" s="194"/>
      <c r="J1706" s="194"/>
      <c r="K1706" s="194"/>
      <c r="L1706" s="194"/>
      <c r="M1706" s="232"/>
      <c r="N1706" s="233"/>
      <c r="O1706" s="233"/>
    </row>
    <row r="1707" spans="1:15" s="234" customFormat="1">
      <c r="A1707" s="404" t="str">
        <f t="shared" si="33"/>
        <v>3502901250</v>
      </c>
      <c r="B1707" s="242">
        <v>350</v>
      </c>
      <c r="C1707" s="193">
        <v>290</v>
      </c>
      <c r="D1707" s="193">
        <v>1250</v>
      </c>
      <c r="E1707" s="194"/>
      <c r="F1707" s="194"/>
      <c r="G1707" s="194"/>
      <c r="H1707" s="194"/>
      <c r="I1707" s="194"/>
      <c r="J1707" s="194"/>
      <c r="K1707" s="194"/>
      <c r="L1707" s="194"/>
      <c r="M1707" s="232"/>
      <c r="N1707" s="233"/>
      <c r="O1707" s="233"/>
    </row>
    <row r="1708" spans="1:15" s="234" customFormat="1">
      <c r="A1708" s="404" t="str">
        <f t="shared" si="33"/>
        <v>3503001250</v>
      </c>
      <c r="B1708" s="242">
        <v>350</v>
      </c>
      <c r="C1708" s="193">
        <v>300</v>
      </c>
      <c r="D1708" s="193">
        <v>1250</v>
      </c>
      <c r="E1708" s="194"/>
      <c r="F1708" s="194"/>
      <c r="G1708" s="194"/>
      <c r="H1708" s="194"/>
      <c r="I1708" s="194"/>
      <c r="J1708" s="194"/>
      <c r="K1708" s="194"/>
      <c r="L1708" s="194"/>
      <c r="M1708" s="232"/>
      <c r="N1708" s="233"/>
      <c r="O1708" s="233"/>
    </row>
    <row r="1709" spans="1:15" s="234" customFormat="1">
      <c r="A1709" s="404" t="str">
        <f t="shared" si="33"/>
        <v>3503101250</v>
      </c>
      <c r="B1709" s="242">
        <v>350</v>
      </c>
      <c r="C1709" s="193">
        <v>310</v>
      </c>
      <c r="D1709" s="193">
        <v>1250</v>
      </c>
      <c r="E1709" s="243"/>
      <c r="F1709" s="243"/>
      <c r="G1709" s="243"/>
      <c r="H1709" s="243"/>
      <c r="I1709" s="243"/>
      <c r="J1709" s="243"/>
      <c r="K1709" s="243"/>
      <c r="L1709" s="243"/>
      <c r="M1709" s="232"/>
      <c r="N1709" s="233"/>
      <c r="O1709" s="233"/>
    </row>
    <row r="1710" spans="1:15" s="234" customFormat="1">
      <c r="A1710" s="404" t="str">
        <f t="shared" si="33"/>
        <v>3503201250</v>
      </c>
      <c r="B1710" s="242">
        <v>350</v>
      </c>
      <c r="C1710" s="193">
        <v>320</v>
      </c>
      <c r="D1710" s="193">
        <v>1250</v>
      </c>
      <c r="E1710" s="243"/>
      <c r="F1710" s="243"/>
      <c r="G1710" s="243"/>
      <c r="H1710" s="243"/>
      <c r="I1710" s="243"/>
      <c r="J1710" s="243"/>
      <c r="K1710" s="243"/>
      <c r="L1710" s="243"/>
      <c r="M1710" s="232"/>
      <c r="N1710" s="233"/>
      <c r="O1710" s="233"/>
    </row>
    <row r="1711" spans="1:15" s="234" customFormat="1">
      <c r="A1711" s="404" t="str">
        <f t="shared" si="33"/>
        <v>3503301250</v>
      </c>
      <c r="B1711" s="242">
        <v>350</v>
      </c>
      <c r="C1711" s="193">
        <v>330</v>
      </c>
      <c r="D1711" s="193">
        <v>1250</v>
      </c>
      <c r="E1711" s="243"/>
      <c r="F1711" s="243"/>
      <c r="G1711" s="243"/>
      <c r="H1711" s="243"/>
      <c r="I1711" s="243"/>
      <c r="J1711" s="243"/>
      <c r="K1711" s="243"/>
      <c r="L1711" s="243"/>
      <c r="M1711" s="232"/>
      <c r="N1711" s="233"/>
      <c r="O1711" s="233"/>
    </row>
    <row r="1712" spans="1:15" s="234" customFormat="1">
      <c r="A1712" s="404" t="str">
        <f t="shared" si="33"/>
        <v>3503401250</v>
      </c>
      <c r="B1712" s="242">
        <v>350</v>
      </c>
      <c r="C1712" s="193">
        <v>340</v>
      </c>
      <c r="D1712" s="193">
        <v>1250</v>
      </c>
      <c r="E1712" s="243"/>
      <c r="F1712" s="243"/>
      <c r="G1712" s="243"/>
      <c r="H1712" s="243"/>
      <c r="I1712" s="243"/>
      <c r="J1712" s="243"/>
      <c r="K1712" s="243"/>
      <c r="L1712" s="243"/>
      <c r="M1712" s="232"/>
      <c r="N1712" s="233"/>
      <c r="O1712" s="233"/>
    </row>
    <row r="1713" spans="1:15" s="234" customFormat="1">
      <c r="A1713" s="404" t="str">
        <f t="shared" ref="A1713:A1776" si="34">B1713&amp;C1713&amp;D1713</f>
        <v>3503501250</v>
      </c>
      <c r="B1713" s="242">
        <v>350</v>
      </c>
      <c r="C1713" s="193">
        <v>350</v>
      </c>
      <c r="D1713" s="193">
        <v>1250</v>
      </c>
      <c r="E1713" s="243"/>
      <c r="F1713" s="243"/>
      <c r="G1713" s="243"/>
      <c r="H1713" s="243"/>
      <c r="I1713" s="243"/>
      <c r="J1713" s="243"/>
      <c r="K1713" s="243"/>
      <c r="L1713" s="243"/>
      <c r="M1713" s="232"/>
      <c r="N1713" s="233"/>
      <c r="O1713" s="233"/>
    </row>
    <row r="1714" spans="1:15" s="234" customFormat="1">
      <c r="A1714" s="404" t="str">
        <f t="shared" si="34"/>
        <v>350201500</v>
      </c>
      <c r="B1714" s="242">
        <v>350</v>
      </c>
      <c r="C1714" s="193">
        <v>20</v>
      </c>
      <c r="D1714" s="193">
        <v>1500</v>
      </c>
      <c r="E1714" s="194"/>
      <c r="F1714" s="194"/>
      <c r="G1714" s="194"/>
      <c r="H1714" s="194"/>
      <c r="I1714" s="194"/>
      <c r="J1714" s="194"/>
      <c r="K1714" s="194"/>
      <c r="L1714" s="194"/>
      <c r="M1714" s="232"/>
      <c r="N1714" s="233"/>
      <c r="O1714" s="233"/>
    </row>
    <row r="1715" spans="1:15" s="234" customFormat="1">
      <c r="A1715" s="404" t="str">
        <f t="shared" si="34"/>
        <v>350301500</v>
      </c>
      <c r="B1715" s="242">
        <v>350</v>
      </c>
      <c r="C1715" s="193">
        <v>30</v>
      </c>
      <c r="D1715" s="193">
        <v>1500</v>
      </c>
      <c r="E1715" s="194"/>
      <c r="F1715" s="194"/>
      <c r="G1715" s="194"/>
      <c r="H1715" s="194"/>
      <c r="I1715" s="194"/>
      <c r="J1715" s="194"/>
      <c r="K1715" s="194"/>
      <c r="L1715" s="194"/>
      <c r="M1715" s="232"/>
      <c r="N1715" s="233"/>
      <c r="O1715" s="233"/>
    </row>
    <row r="1716" spans="1:15" s="234" customFormat="1">
      <c r="A1716" s="404" t="str">
        <f t="shared" si="34"/>
        <v>350401500</v>
      </c>
      <c r="B1716" s="242">
        <v>350</v>
      </c>
      <c r="C1716" s="193">
        <v>40</v>
      </c>
      <c r="D1716" s="193">
        <v>1500</v>
      </c>
      <c r="E1716" s="194"/>
      <c r="F1716" s="194"/>
      <c r="G1716" s="194"/>
      <c r="H1716" s="194"/>
      <c r="I1716" s="194"/>
      <c r="J1716" s="194"/>
      <c r="K1716" s="194"/>
      <c r="L1716" s="194"/>
      <c r="M1716" s="232"/>
      <c r="N1716" s="233"/>
      <c r="O1716" s="233"/>
    </row>
    <row r="1717" spans="1:15" s="234" customFormat="1">
      <c r="A1717" s="404" t="str">
        <f t="shared" si="34"/>
        <v>350501500</v>
      </c>
      <c r="B1717" s="242">
        <v>350</v>
      </c>
      <c r="C1717" s="193">
        <v>50</v>
      </c>
      <c r="D1717" s="193">
        <v>1500</v>
      </c>
      <c r="E1717" s="194"/>
      <c r="F1717" s="194"/>
      <c r="G1717" s="194"/>
      <c r="H1717" s="194"/>
      <c r="I1717" s="194"/>
      <c r="J1717" s="194"/>
      <c r="K1717" s="194"/>
      <c r="L1717" s="194"/>
      <c r="M1717" s="232"/>
      <c r="N1717" s="233"/>
      <c r="O1717" s="233"/>
    </row>
    <row r="1718" spans="1:15" s="234" customFormat="1">
      <c r="A1718" s="404" t="str">
        <f t="shared" si="34"/>
        <v>350601500</v>
      </c>
      <c r="B1718" s="242">
        <v>350</v>
      </c>
      <c r="C1718" s="193">
        <v>60</v>
      </c>
      <c r="D1718" s="193">
        <v>1500</v>
      </c>
      <c r="E1718" s="194"/>
      <c r="F1718" s="194"/>
      <c r="G1718" s="194"/>
      <c r="H1718" s="194"/>
      <c r="I1718" s="194"/>
      <c r="J1718" s="194"/>
      <c r="K1718" s="194"/>
      <c r="L1718" s="194"/>
      <c r="M1718" s="232"/>
      <c r="N1718" s="233"/>
      <c r="O1718" s="233"/>
    </row>
    <row r="1719" spans="1:15" s="234" customFormat="1">
      <c r="A1719" s="404" t="str">
        <f t="shared" si="34"/>
        <v>350701500</v>
      </c>
      <c r="B1719" s="242">
        <v>350</v>
      </c>
      <c r="C1719" s="193">
        <v>70</v>
      </c>
      <c r="D1719" s="193">
        <v>1500</v>
      </c>
      <c r="E1719" s="194"/>
      <c r="F1719" s="194"/>
      <c r="G1719" s="194"/>
      <c r="H1719" s="194"/>
      <c r="I1719" s="194"/>
      <c r="J1719" s="194"/>
      <c r="K1719" s="194"/>
      <c r="L1719" s="194"/>
      <c r="M1719" s="232"/>
      <c r="N1719" s="233"/>
      <c r="O1719" s="233"/>
    </row>
    <row r="1720" spans="1:15" s="234" customFormat="1">
      <c r="A1720" s="404" t="str">
        <f t="shared" si="34"/>
        <v>350801500</v>
      </c>
      <c r="B1720" s="242">
        <v>350</v>
      </c>
      <c r="C1720" s="193">
        <v>80</v>
      </c>
      <c r="D1720" s="193">
        <v>1500</v>
      </c>
      <c r="E1720" s="194"/>
      <c r="F1720" s="194"/>
      <c r="G1720" s="194"/>
      <c r="H1720" s="194"/>
      <c r="I1720" s="194"/>
      <c r="J1720" s="194"/>
      <c r="K1720" s="194"/>
      <c r="L1720" s="194"/>
      <c r="M1720" s="232"/>
      <c r="N1720" s="233"/>
      <c r="O1720" s="233"/>
    </row>
    <row r="1721" spans="1:15" s="234" customFormat="1">
      <c r="A1721" s="404" t="str">
        <f t="shared" si="34"/>
        <v>350901500</v>
      </c>
      <c r="B1721" s="242">
        <v>350</v>
      </c>
      <c r="C1721" s="193">
        <v>90</v>
      </c>
      <c r="D1721" s="193">
        <v>1500</v>
      </c>
      <c r="E1721" s="194"/>
      <c r="F1721" s="194"/>
      <c r="G1721" s="194"/>
      <c r="H1721" s="194"/>
      <c r="I1721" s="194"/>
      <c r="J1721" s="194"/>
      <c r="K1721" s="194"/>
      <c r="L1721" s="194"/>
      <c r="M1721" s="232"/>
      <c r="N1721" s="233"/>
      <c r="O1721" s="233"/>
    </row>
    <row r="1722" spans="1:15" s="234" customFormat="1">
      <c r="A1722" s="404" t="str">
        <f t="shared" si="34"/>
        <v>3501001500</v>
      </c>
      <c r="B1722" s="242">
        <v>350</v>
      </c>
      <c r="C1722" s="193">
        <v>100</v>
      </c>
      <c r="D1722" s="193">
        <v>1500</v>
      </c>
      <c r="E1722" s="194"/>
      <c r="F1722" s="194"/>
      <c r="G1722" s="194"/>
      <c r="H1722" s="194"/>
      <c r="I1722" s="194"/>
      <c r="J1722" s="194"/>
      <c r="K1722" s="194"/>
      <c r="L1722" s="194"/>
      <c r="M1722" s="232"/>
      <c r="N1722" s="233"/>
      <c r="O1722" s="233"/>
    </row>
    <row r="1723" spans="1:15" s="234" customFormat="1">
      <c r="A1723" s="404" t="str">
        <f t="shared" si="34"/>
        <v>3501101500</v>
      </c>
      <c r="B1723" s="242">
        <v>350</v>
      </c>
      <c r="C1723" s="193">
        <v>110</v>
      </c>
      <c r="D1723" s="193">
        <v>1500</v>
      </c>
      <c r="E1723" s="194"/>
      <c r="F1723" s="194"/>
      <c r="G1723" s="194"/>
      <c r="H1723" s="194"/>
      <c r="I1723" s="194"/>
      <c r="J1723" s="194"/>
      <c r="K1723" s="194"/>
      <c r="L1723" s="194"/>
      <c r="M1723" s="232"/>
      <c r="N1723" s="233"/>
      <c r="O1723" s="233"/>
    </row>
    <row r="1724" spans="1:15" s="234" customFormat="1">
      <c r="A1724" s="404" t="str">
        <f t="shared" si="34"/>
        <v>3501201500</v>
      </c>
      <c r="B1724" s="242">
        <v>350</v>
      </c>
      <c r="C1724" s="193">
        <v>120</v>
      </c>
      <c r="D1724" s="193">
        <v>1500</v>
      </c>
      <c r="E1724" s="194"/>
      <c r="F1724" s="194"/>
      <c r="G1724" s="194"/>
      <c r="H1724" s="194"/>
      <c r="I1724" s="194"/>
      <c r="J1724" s="194"/>
      <c r="K1724" s="194"/>
      <c r="L1724" s="194"/>
      <c r="M1724" s="232"/>
      <c r="N1724" s="233"/>
      <c r="O1724" s="233"/>
    </row>
    <row r="1725" spans="1:15" s="234" customFormat="1">
      <c r="A1725" s="404" t="str">
        <f t="shared" si="34"/>
        <v>3501301500</v>
      </c>
      <c r="B1725" s="242">
        <v>350</v>
      </c>
      <c r="C1725" s="193">
        <v>130</v>
      </c>
      <c r="D1725" s="193">
        <v>1500</v>
      </c>
      <c r="E1725" s="194"/>
      <c r="F1725" s="194"/>
      <c r="G1725" s="194"/>
      <c r="H1725" s="194"/>
      <c r="I1725" s="194"/>
      <c r="J1725" s="194"/>
      <c r="K1725" s="194"/>
      <c r="L1725" s="194"/>
      <c r="M1725" s="232"/>
      <c r="N1725" s="233"/>
      <c r="O1725" s="233"/>
    </row>
    <row r="1726" spans="1:15" s="234" customFormat="1">
      <c r="A1726" s="404" t="str">
        <f t="shared" si="34"/>
        <v>3501401500</v>
      </c>
      <c r="B1726" s="242">
        <v>350</v>
      </c>
      <c r="C1726" s="193">
        <v>140</v>
      </c>
      <c r="D1726" s="193">
        <v>1500</v>
      </c>
      <c r="E1726" s="194"/>
      <c r="F1726" s="194"/>
      <c r="G1726" s="194"/>
      <c r="H1726" s="194"/>
      <c r="I1726" s="194"/>
      <c r="J1726" s="194"/>
      <c r="K1726" s="194"/>
      <c r="L1726" s="194"/>
      <c r="M1726" s="232"/>
      <c r="N1726" s="233"/>
      <c r="O1726" s="233"/>
    </row>
    <row r="1727" spans="1:15" s="234" customFormat="1">
      <c r="A1727" s="404" t="str">
        <f t="shared" si="34"/>
        <v>3501501500</v>
      </c>
      <c r="B1727" s="242">
        <v>350</v>
      </c>
      <c r="C1727" s="193">
        <v>150</v>
      </c>
      <c r="D1727" s="193">
        <v>1500</v>
      </c>
      <c r="E1727" s="194"/>
      <c r="F1727" s="194"/>
      <c r="G1727" s="194"/>
      <c r="H1727" s="194"/>
      <c r="I1727" s="194"/>
      <c r="J1727" s="194"/>
      <c r="K1727" s="194"/>
      <c r="L1727" s="194"/>
      <c r="M1727" s="232"/>
      <c r="N1727" s="233"/>
      <c r="O1727" s="233"/>
    </row>
    <row r="1728" spans="1:15" s="234" customFormat="1">
      <c r="A1728" s="404" t="str">
        <f t="shared" si="34"/>
        <v>3501601500</v>
      </c>
      <c r="B1728" s="242">
        <v>350</v>
      </c>
      <c r="C1728" s="193">
        <v>160</v>
      </c>
      <c r="D1728" s="193">
        <v>1500</v>
      </c>
      <c r="E1728" s="194"/>
      <c r="F1728" s="194"/>
      <c r="G1728" s="194"/>
      <c r="H1728" s="194"/>
      <c r="I1728" s="194"/>
      <c r="J1728" s="194"/>
      <c r="K1728" s="194"/>
      <c r="L1728" s="194"/>
      <c r="M1728" s="232"/>
      <c r="N1728" s="233"/>
      <c r="O1728" s="233"/>
    </row>
    <row r="1729" spans="1:15" s="234" customFormat="1">
      <c r="A1729" s="404" t="str">
        <f t="shared" si="34"/>
        <v>3501701500</v>
      </c>
      <c r="B1729" s="242">
        <v>350</v>
      </c>
      <c r="C1729" s="193">
        <v>170</v>
      </c>
      <c r="D1729" s="193">
        <v>1500</v>
      </c>
      <c r="E1729" s="194"/>
      <c r="F1729" s="194"/>
      <c r="G1729" s="194"/>
      <c r="H1729" s="194"/>
      <c r="I1729" s="194"/>
      <c r="J1729" s="194"/>
      <c r="K1729" s="194"/>
      <c r="L1729" s="194"/>
      <c r="M1729" s="232"/>
      <c r="N1729" s="233"/>
      <c r="O1729" s="233"/>
    </row>
    <row r="1730" spans="1:15" s="234" customFormat="1">
      <c r="A1730" s="404" t="str">
        <f t="shared" si="34"/>
        <v>3501801500</v>
      </c>
      <c r="B1730" s="242">
        <v>350</v>
      </c>
      <c r="C1730" s="193">
        <v>180</v>
      </c>
      <c r="D1730" s="193">
        <v>1500</v>
      </c>
      <c r="E1730" s="194"/>
      <c r="F1730" s="194"/>
      <c r="G1730" s="194"/>
      <c r="H1730" s="194"/>
      <c r="I1730" s="194"/>
      <c r="J1730" s="194"/>
      <c r="K1730" s="194"/>
      <c r="L1730" s="194"/>
      <c r="M1730" s="232"/>
      <c r="N1730" s="233"/>
      <c r="O1730" s="233"/>
    </row>
    <row r="1731" spans="1:15" s="234" customFormat="1">
      <c r="A1731" s="404" t="str">
        <f t="shared" si="34"/>
        <v>3501901500</v>
      </c>
      <c r="B1731" s="242">
        <v>350</v>
      </c>
      <c r="C1731" s="193">
        <v>190</v>
      </c>
      <c r="D1731" s="193">
        <v>1500</v>
      </c>
      <c r="E1731" s="194"/>
      <c r="F1731" s="194"/>
      <c r="G1731" s="194"/>
      <c r="H1731" s="194"/>
      <c r="I1731" s="194"/>
      <c r="J1731" s="194"/>
      <c r="K1731" s="194"/>
      <c r="L1731" s="194"/>
      <c r="M1731" s="232"/>
      <c r="N1731" s="233"/>
      <c r="O1731" s="233"/>
    </row>
    <row r="1732" spans="1:15" s="234" customFormat="1">
      <c r="A1732" s="404" t="str">
        <f t="shared" si="34"/>
        <v>3502001500</v>
      </c>
      <c r="B1732" s="242">
        <v>350</v>
      </c>
      <c r="C1732" s="193">
        <v>200</v>
      </c>
      <c r="D1732" s="193">
        <v>1500</v>
      </c>
      <c r="E1732" s="194"/>
      <c r="F1732" s="194"/>
      <c r="G1732" s="194"/>
      <c r="H1732" s="194"/>
      <c r="I1732" s="194"/>
      <c r="J1732" s="194"/>
      <c r="K1732" s="194"/>
      <c r="L1732" s="194"/>
      <c r="M1732" s="232"/>
      <c r="N1732" s="233"/>
      <c r="O1732" s="233"/>
    </row>
    <row r="1733" spans="1:15" s="234" customFormat="1">
      <c r="A1733" s="404" t="str">
        <f t="shared" si="34"/>
        <v>3502101500</v>
      </c>
      <c r="B1733" s="242">
        <v>350</v>
      </c>
      <c r="C1733" s="193">
        <v>210</v>
      </c>
      <c r="D1733" s="193">
        <v>1500</v>
      </c>
      <c r="E1733" s="194"/>
      <c r="F1733" s="194"/>
      <c r="G1733" s="194"/>
      <c r="H1733" s="194"/>
      <c r="I1733" s="194"/>
      <c r="J1733" s="194"/>
      <c r="K1733" s="194"/>
      <c r="L1733" s="194"/>
      <c r="M1733" s="232"/>
      <c r="N1733" s="233"/>
      <c r="O1733" s="233"/>
    </row>
    <row r="1734" spans="1:15" s="234" customFormat="1">
      <c r="A1734" s="404" t="str">
        <f t="shared" si="34"/>
        <v>3502201500</v>
      </c>
      <c r="B1734" s="242">
        <v>350</v>
      </c>
      <c r="C1734" s="193">
        <v>220</v>
      </c>
      <c r="D1734" s="193">
        <v>1500</v>
      </c>
      <c r="E1734" s="194"/>
      <c r="F1734" s="194"/>
      <c r="G1734" s="194"/>
      <c r="H1734" s="194"/>
      <c r="I1734" s="194"/>
      <c r="J1734" s="194"/>
      <c r="K1734" s="194"/>
      <c r="L1734" s="194"/>
      <c r="M1734" s="232"/>
      <c r="N1734" s="233"/>
      <c r="O1734" s="233"/>
    </row>
    <row r="1735" spans="1:15" s="234" customFormat="1">
      <c r="A1735" s="404" t="str">
        <f t="shared" si="34"/>
        <v>3502301500</v>
      </c>
      <c r="B1735" s="242">
        <v>350</v>
      </c>
      <c r="C1735" s="193">
        <v>230</v>
      </c>
      <c r="D1735" s="193">
        <v>1500</v>
      </c>
      <c r="E1735" s="194"/>
      <c r="F1735" s="194"/>
      <c r="G1735" s="194"/>
      <c r="H1735" s="194"/>
      <c r="I1735" s="194"/>
      <c r="J1735" s="194"/>
      <c r="K1735" s="194"/>
      <c r="L1735" s="194"/>
      <c r="M1735" s="232"/>
      <c r="N1735" s="233"/>
      <c r="O1735" s="233"/>
    </row>
    <row r="1736" spans="1:15" s="234" customFormat="1">
      <c r="A1736" s="404" t="str">
        <f t="shared" si="34"/>
        <v>3502401500</v>
      </c>
      <c r="B1736" s="242">
        <v>350</v>
      </c>
      <c r="C1736" s="193">
        <v>240</v>
      </c>
      <c r="D1736" s="193">
        <v>1500</v>
      </c>
      <c r="E1736" s="194"/>
      <c r="F1736" s="194"/>
      <c r="G1736" s="194"/>
      <c r="H1736" s="194"/>
      <c r="I1736" s="194"/>
      <c r="J1736" s="194"/>
      <c r="K1736" s="194"/>
      <c r="L1736" s="194"/>
      <c r="M1736" s="232"/>
      <c r="N1736" s="233"/>
      <c r="O1736" s="233"/>
    </row>
    <row r="1737" spans="1:15" s="234" customFormat="1">
      <c r="A1737" s="404" t="str">
        <f t="shared" si="34"/>
        <v>3502501500</v>
      </c>
      <c r="B1737" s="242">
        <v>350</v>
      </c>
      <c r="C1737" s="193">
        <v>250</v>
      </c>
      <c r="D1737" s="193">
        <v>1500</v>
      </c>
      <c r="E1737" s="194"/>
      <c r="F1737" s="194"/>
      <c r="G1737" s="194"/>
      <c r="H1737" s="194"/>
      <c r="I1737" s="194"/>
      <c r="J1737" s="194"/>
      <c r="K1737" s="194"/>
      <c r="L1737" s="194"/>
      <c r="M1737" s="232"/>
      <c r="N1737" s="233"/>
      <c r="O1737" s="233"/>
    </row>
    <row r="1738" spans="1:15" s="234" customFormat="1">
      <c r="A1738" s="404" t="str">
        <f t="shared" si="34"/>
        <v>3502601500</v>
      </c>
      <c r="B1738" s="242">
        <v>350</v>
      </c>
      <c r="C1738" s="193">
        <v>260</v>
      </c>
      <c r="D1738" s="193">
        <v>1500</v>
      </c>
      <c r="E1738" s="194"/>
      <c r="F1738" s="194"/>
      <c r="G1738" s="194"/>
      <c r="H1738" s="194"/>
      <c r="I1738" s="194"/>
      <c r="J1738" s="194"/>
      <c r="K1738" s="194"/>
      <c r="L1738" s="194"/>
      <c r="M1738" s="232"/>
      <c r="N1738" s="233"/>
      <c r="O1738" s="233"/>
    </row>
    <row r="1739" spans="1:15" s="234" customFormat="1">
      <c r="A1739" s="404" t="str">
        <f t="shared" si="34"/>
        <v>3502701500</v>
      </c>
      <c r="B1739" s="242">
        <v>350</v>
      </c>
      <c r="C1739" s="193">
        <v>270</v>
      </c>
      <c r="D1739" s="193">
        <v>1500</v>
      </c>
      <c r="E1739" s="194"/>
      <c r="F1739" s="194"/>
      <c r="G1739" s="194"/>
      <c r="H1739" s="194"/>
      <c r="I1739" s="194"/>
      <c r="J1739" s="194"/>
      <c r="K1739" s="194"/>
      <c r="L1739" s="194"/>
      <c r="M1739" s="232"/>
      <c r="N1739" s="233"/>
      <c r="O1739" s="233"/>
    </row>
    <row r="1740" spans="1:15" s="234" customFormat="1">
      <c r="A1740" s="404" t="str">
        <f t="shared" si="34"/>
        <v>3502801500</v>
      </c>
      <c r="B1740" s="242">
        <v>350</v>
      </c>
      <c r="C1740" s="193">
        <v>280</v>
      </c>
      <c r="D1740" s="193">
        <v>1500</v>
      </c>
      <c r="E1740" s="194"/>
      <c r="F1740" s="194"/>
      <c r="G1740" s="194"/>
      <c r="H1740" s="194"/>
      <c r="I1740" s="194"/>
      <c r="J1740" s="194"/>
      <c r="K1740" s="194"/>
      <c r="L1740" s="194"/>
      <c r="M1740" s="232"/>
      <c r="N1740" s="233"/>
      <c r="O1740" s="233"/>
    </row>
    <row r="1741" spans="1:15" s="234" customFormat="1">
      <c r="A1741" s="404" t="str">
        <f t="shared" si="34"/>
        <v>3502901500</v>
      </c>
      <c r="B1741" s="242">
        <v>350</v>
      </c>
      <c r="C1741" s="193">
        <v>290</v>
      </c>
      <c r="D1741" s="193">
        <v>1500</v>
      </c>
      <c r="E1741" s="194"/>
      <c r="F1741" s="194"/>
      <c r="G1741" s="194"/>
      <c r="H1741" s="194"/>
      <c r="I1741" s="194"/>
      <c r="J1741" s="194"/>
      <c r="K1741" s="194"/>
      <c r="L1741" s="194"/>
      <c r="M1741" s="232"/>
      <c r="N1741" s="233"/>
      <c r="O1741" s="233"/>
    </row>
    <row r="1742" spans="1:15" s="234" customFormat="1">
      <c r="A1742" s="404" t="str">
        <f t="shared" si="34"/>
        <v>3503001500</v>
      </c>
      <c r="B1742" s="242">
        <v>350</v>
      </c>
      <c r="C1742" s="193">
        <v>300</v>
      </c>
      <c r="D1742" s="193">
        <v>1500</v>
      </c>
      <c r="E1742" s="194"/>
      <c r="F1742" s="194"/>
      <c r="G1742" s="194"/>
      <c r="H1742" s="194"/>
      <c r="I1742" s="194"/>
      <c r="J1742" s="194"/>
      <c r="K1742" s="194"/>
      <c r="L1742" s="194"/>
      <c r="M1742" s="232"/>
      <c r="N1742" s="233"/>
      <c r="O1742" s="233"/>
    </row>
    <row r="1743" spans="1:15" s="234" customFormat="1">
      <c r="A1743" s="404" t="str">
        <f t="shared" si="34"/>
        <v>3503101500</v>
      </c>
      <c r="B1743" s="242">
        <v>350</v>
      </c>
      <c r="C1743" s="193">
        <v>310</v>
      </c>
      <c r="D1743" s="193">
        <v>1500</v>
      </c>
      <c r="E1743" s="243"/>
      <c r="F1743" s="243"/>
      <c r="G1743" s="243"/>
      <c r="H1743" s="243"/>
      <c r="I1743" s="243"/>
      <c r="J1743" s="243"/>
      <c r="K1743" s="243"/>
      <c r="L1743" s="243"/>
      <c r="M1743" s="232"/>
      <c r="N1743" s="233"/>
      <c r="O1743" s="233"/>
    </row>
    <row r="1744" spans="1:15" s="234" customFormat="1">
      <c r="A1744" s="404" t="str">
        <f t="shared" si="34"/>
        <v>3503201500</v>
      </c>
      <c r="B1744" s="242">
        <v>350</v>
      </c>
      <c r="C1744" s="193">
        <v>320</v>
      </c>
      <c r="D1744" s="193">
        <v>1500</v>
      </c>
      <c r="E1744" s="243"/>
      <c r="F1744" s="243"/>
      <c r="G1744" s="243"/>
      <c r="H1744" s="243"/>
      <c r="I1744" s="243"/>
      <c r="J1744" s="243"/>
      <c r="K1744" s="243"/>
      <c r="L1744" s="243"/>
      <c r="M1744" s="232"/>
      <c r="N1744" s="233"/>
      <c r="O1744" s="233"/>
    </row>
    <row r="1745" spans="1:15" s="234" customFormat="1">
      <c r="A1745" s="404" t="str">
        <f t="shared" si="34"/>
        <v>3503301500</v>
      </c>
      <c r="B1745" s="242">
        <v>350</v>
      </c>
      <c r="C1745" s="193">
        <v>330</v>
      </c>
      <c r="D1745" s="193">
        <v>1500</v>
      </c>
      <c r="E1745" s="243"/>
      <c r="F1745" s="243"/>
      <c r="G1745" s="243"/>
      <c r="H1745" s="243"/>
      <c r="I1745" s="243"/>
      <c r="J1745" s="243"/>
      <c r="K1745" s="243"/>
      <c r="L1745" s="243"/>
      <c r="M1745" s="232"/>
      <c r="N1745" s="233"/>
      <c r="O1745" s="233"/>
    </row>
    <row r="1746" spans="1:15" s="234" customFormat="1">
      <c r="A1746" s="404" t="str">
        <f t="shared" si="34"/>
        <v>3503401500</v>
      </c>
      <c r="B1746" s="242">
        <v>350</v>
      </c>
      <c r="C1746" s="193">
        <v>340</v>
      </c>
      <c r="D1746" s="193">
        <v>1500</v>
      </c>
      <c r="E1746" s="243"/>
      <c r="F1746" s="243"/>
      <c r="G1746" s="243"/>
      <c r="H1746" s="243"/>
      <c r="I1746" s="243"/>
      <c r="J1746" s="243"/>
      <c r="K1746" s="243"/>
      <c r="L1746" s="243"/>
      <c r="M1746" s="232"/>
      <c r="N1746" s="233"/>
      <c r="O1746" s="233"/>
    </row>
    <row r="1747" spans="1:15" s="234" customFormat="1">
      <c r="A1747" s="404" t="str">
        <f t="shared" si="34"/>
        <v>3503501500</v>
      </c>
      <c r="B1747" s="242">
        <v>350</v>
      </c>
      <c r="C1747" s="193">
        <v>350</v>
      </c>
      <c r="D1747" s="193">
        <v>1500</v>
      </c>
      <c r="E1747" s="243"/>
      <c r="F1747" s="243"/>
      <c r="G1747" s="243"/>
      <c r="H1747" s="243"/>
      <c r="I1747" s="243"/>
      <c r="J1747" s="243"/>
      <c r="K1747" s="243"/>
      <c r="L1747" s="243"/>
      <c r="M1747" s="232"/>
      <c r="N1747" s="233"/>
      <c r="O1747" s="233"/>
    </row>
    <row r="1748" spans="1:15" s="234" customFormat="1">
      <c r="A1748" s="404" t="str">
        <f t="shared" si="34"/>
        <v>350201750</v>
      </c>
      <c r="B1748" s="242">
        <v>350</v>
      </c>
      <c r="C1748" s="193">
        <v>20</v>
      </c>
      <c r="D1748" s="193">
        <v>1750</v>
      </c>
      <c r="E1748" s="194"/>
      <c r="F1748" s="194"/>
      <c r="G1748" s="194"/>
      <c r="H1748" s="194"/>
      <c r="I1748" s="194"/>
      <c r="J1748" s="194"/>
      <c r="K1748" s="194"/>
      <c r="L1748" s="194"/>
      <c r="M1748" s="232"/>
      <c r="N1748" s="233"/>
      <c r="O1748" s="233"/>
    </row>
    <row r="1749" spans="1:15" s="234" customFormat="1">
      <c r="A1749" s="404" t="str">
        <f t="shared" si="34"/>
        <v>350301750</v>
      </c>
      <c r="B1749" s="242">
        <v>350</v>
      </c>
      <c r="C1749" s="193">
        <v>30</v>
      </c>
      <c r="D1749" s="193">
        <v>1750</v>
      </c>
      <c r="E1749" s="194"/>
      <c r="F1749" s="194"/>
      <c r="G1749" s="194"/>
      <c r="H1749" s="194"/>
      <c r="I1749" s="194"/>
      <c r="J1749" s="194"/>
      <c r="K1749" s="194"/>
      <c r="L1749" s="194"/>
      <c r="M1749" s="232"/>
      <c r="N1749" s="233"/>
      <c r="O1749" s="233"/>
    </row>
    <row r="1750" spans="1:15" s="234" customFormat="1">
      <c r="A1750" s="404" t="str">
        <f t="shared" si="34"/>
        <v>350401750</v>
      </c>
      <c r="B1750" s="242">
        <v>350</v>
      </c>
      <c r="C1750" s="193">
        <v>40</v>
      </c>
      <c r="D1750" s="193">
        <v>1750</v>
      </c>
      <c r="E1750" s="194"/>
      <c r="F1750" s="194"/>
      <c r="G1750" s="194"/>
      <c r="H1750" s="194"/>
      <c r="I1750" s="194"/>
      <c r="J1750" s="194"/>
      <c r="K1750" s="194"/>
      <c r="L1750" s="194"/>
      <c r="M1750" s="232"/>
      <c r="N1750" s="233"/>
      <c r="O1750" s="233"/>
    </row>
    <row r="1751" spans="1:15" s="234" customFormat="1">
      <c r="A1751" s="404" t="str">
        <f t="shared" si="34"/>
        <v>350501750</v>
      </c>
      <c r="B1751" s="242">
        <v>350</v>
      </c>
      <c r="C1751" s="193">
        <v>50</v>
      </c>
      <c r="D1751" s="193">
        <v>1750</v>
      </c>
      <c r="E1751" s="194"/>
      <c r="F1751" s="194"/>
      <c r="G1751" s="194"/>
      <c r="H1751" s="194"/>
      <c r="I1751" s="194"/>
      <c r="J1751" s="194"/>
      <c r="K1751" s="194"/>
      <c r="L1751" s="194"/>
      <c r="M1751" s="232"/>
      <c r="N1751" s="233"/>
      <c r="O1751" s="233"/>
    </row>
    <row r="1752" spans="1:15" s="234" customFormat="1">
      <c r="A1752" s="404" t="str">
        <f t="shared" si="34"/>
        <v>350601750</v>
      </c>
      <c r="B1752" s="242">
        <v>350</v>
      </c>
      <c r="C1752" s="193">
        <v>60</v>
      </c>
      <c r="D1752" s="193">
        <v>1750</v>
      </c>
      <c r="E1752" s="194"/>
      <c r="F1752" s="194"/>
      <c r="G1752" s="194"/>
      <c r="H1752" s="194"/>
      <c r="I1752" s="194"/>
      <c r="J1752" s="194"/>
      <c r="K1752" s="194"/>
      <c r="L1752" s="194"/>
      <c r="M1752" s="232"/>
      <c r="N1752" s="233"/>
      <c r="O1752" s="233"/>
    </row>
    <row r="1753" spans="1:15" s="234" customFormat="1">
      <c r="A1753" s="404" t="str">
        <f t="shared" si="34"/>
        <v>350701750</v>
      </c>
      <c r="B1753" s="242">
        <v>350</v>
      </c>
      <c r="C1753" s="193">
        <v>70</v>
      </c>
      <c r="D1753" s="193">
        <v>1750</v>
      </c>
      <c r="E1753" s="194"/>
      <c r="F1753" s="194"/>
      <c r="G1753" s="194"/>
      <c r="H1753" s="194"/>
      <c r="I1753" s="194"/>
      <c r="J1753" s="194"/>
      <c r="K1753" s="194"/>
      <c r="L1753" s="194"/>
      <c r="M1753" s="232"/>
      <c r="N1753" s="233"/>
      <c r="O1753" s="233"/>
    </row>
    <row r="1754" spans="1:15" s="234" customFormat="1">
      <c r="A1754" s="404" t="str">
        <f t="shared" si="34"/>
        <v>350801750</v>
      </c>
      <c r="B1754" s="242">
        <v>350</v>
      </c>
      <c r="C1754" s="193">
        <v>80</v>
      </c>
      <c r="D1754" s="193">
        <v>1750</v>
      </c>
      <c r="E1754" s="194"/>
      <c r="F1754" s="194"/>
      <c r="G1754" s="194"/>
      <c r="H1754" s="194"/>
      <c r="I1754" s="194"/>
      <c r="J1754" s="194"/>
      <c r="K1754" s="194"/>
      <c r="L1754" s="194"/>
      <c r="M1754" s="232"/>
      <c r="N1754" s="233"/>
      <c r="O1754" s="233"/>
    </row>
    <row r="1755" spans="1:15" s="234" customFormat="1">
      <c r="A1755" s="404" t="str">
        <f t="shared" si="34"/>
        <v>350901750</v>
      </c>
      <c r="B1755" s="242">
        <v>350</v>
      </c>
      <c r="C1755" s="193">
        <v>90</v>
      </c>
      <c r="D1755" s="193">
        <v>1750</v>
      </c>
      <c r="E1755" s="194"/>
      <c r="F1755" s="194"/>
      <c r="G1755" s="194"/>
      <c r="H1755" s="194"/>
      <c r="I1755" s="194"/>
      <c r="J1755" s="194"/>
      <c r="K1755" s="194"/>
      <c r="L1755" s="194"/>
      <c r="M1755" s="232"/>
      <c r="N1755" s="233"/>
      <c r="O1755" s="233"/>
    </row>
    <row r="1756" spans="1:15" s="234" customFormat="1">
      <c r="A1756" s="404" t="str">
        <f t="shared" si="34"/>
        <v>3501001750</v>
      </c>
      <c r="B1756" s="242">
        <v>350</v>
      </c>
      <c r="C1756" s="193">
        <v>100</v>
      </c>
      <c r="D1756" s="193">
        <v>1750</v>
      </c>
      <c r="E1756" s="194"/>
      <c r="F1756" s="194"/>
      <c r="G1756" s="194"/>
      <c r="H1756" s="194"/>
      <c r="I1756" s="194"/>
      <c r="J1756" s="194"/>
      <c r="K1756" s="194"/>
      <c r="L1756" s="194"/>
      <c r="M1756" s="232"/>
      <c r="N1756" s="233"/>
      <c r="O1756" s="233"/>
    </row>
    <row r="1757" spans="1:15" s="234" customFormat="1">
      <c r="A1757" s="404" t="str">
        <f t="shared" si="34"/>
        <v>3501101750</v>
      </c>
      <c r="B1757" s="242">
        <v>350</v>
      </c>
      <c r="C1757" s="193">
        <v>110</v>
      </c>
      <c r="D1757" s="193">
        <v>1750</v>
      </c>
      <c r="E1757" s="194"/>
      <c r="F1757" s="194"/>
      <c r="G1757" s="194"/>
      <c r="H1757" s="194"/>
      <c r="I1757" s="194"/>
      <c r="J1757" s="194"/>
      <c r="K1757" s="194"/>
      <c r="L1757" s="194"/>
      <c r="M1757" s="232"/>
      <c r="N1757" s="233"/>
      <c r="O1757" s="233"/>
    </row>
    <row r="1758" spans="1:15" s="234" customFormat="1">
      <c r="A1758" s="404" t="str">
        <f t="shared" si="34"/>
        <v>3501201750</v>
      </c>
      <c r="B1758" s="242">
        <v>350</v>
      </c>
      <c r="C1758" s="193">
        <v>120</v>
      </c>
      <c r="D1758" s="193">
        <v>1750</v>
      </c>
      <c r="E1758" s="194"/>
      <c r="F1758" s="194"/>
      <c r="G1758" s="194"/>
      <c r="H1758" s="194"/>
      <c r="I1758" s="194"/>
      <c r="J1758" s="194"/>
      <c r="K1758" s="194"/>
      <c r="L1758" s="194"/>
      <c r="M1758" s="232"/>
      <c r="N1758" s="233"/>
      <c r="O1758" s="233"/>
    </row>
    <row r="1759" spans="1:15" s="234" customFormat="1">
      <c r="A1759" s="404" t="str">
        <f t="shared" si="34"/>
        <v>3501301750</v>
      </c>
      <c r="B1759" s="242">
        <v>350</v>
      </c>
      <c r="C1759" s="193">
        <v>130</v>
      </c>
      <c r="D1759" s="193">
        <v>1750</v>
      </c>
      <c r="E1759" s="194"/>
      <c r="F1759" s="194"/>
      <c r="G1759" s="194"/>
      <c r="H1759" s="194"/>
      <c r="I1759" s="194"/>
      <c r="J1759" s="194"/>
      <c r="K1759" s="194"/>
      <c r="L1759" s="194"/>
      <c r="M1759" s="232"/>
      <c r="N1759" s="233"/>
      <c r="O1759" s="233"/>
    </row>
    <row r="1760" spans="1:15" s="234" customFormat="1">
      <c r="A1760" s="404" t="str">
        <f t="shared" si="34"/>
        <v>3501401750</v>
      </c>
      <c r="B1760" s="242">
        <v>350</v>
      </c>
      <c r="C1760" s="193">
        <v>140</v>
      </c>
      <c r="D1760" s="193">
        <v>1750</v>
      </c>
      <c r="E1760" s="194"/>
      <c r="F1760" s="194"/>
      <c r="G1760" s="194"/>
      <c r="H1760" s="194"/>
      <c r="I1760" s="194"/>
      <c r="J1760" s="194"/>
      <c r="K1760" s="194"/>
      <c r="L1760" s="194"/>
      <c r="M1760" s="232"/>
      <c r="N1760" s="233"/>
      <c r="O1760" s="233"/>
    </row>
    <row r="1761" spans="1:15" s="234" customFormat="1">
      <c r="A1761" s="404" t="str">
        <f t="shared" si="34"/>
        <v>3501501750</v>
      </c>
      <c r="B1761" s="242">
        <v>350</v>
      </c>
      <c r="C1761" s="193">
        <v>150</v>
      </c>
      <c r="D1761" s="193">
        <v>1750</v>
      </c>
      <c r="E1761" s="194"/>
      <c r="F1761" s="194"/>
      <c r="G1761" s="194"/>
      <c r="H1761" s="194"/>
      <c r="I1761" s="194"/>
      <c r="J1761" s="194"/>
      <c r="K1761" s="194"/>
      <c r="L1761" s="194"/>
      <c r="M1761" s="232"/>
      <c r="N1761" s="233"/>
      <c r="O1761" s="233"/>
    </row>
    <row r="1762" spans="1:15" s="234" customFormat="1">
      <c r="A1762" s="404" t="str">
        <f t="shared" si="34"/>
        <v>3501601750</v>
      </c>
      <c r="B1762" s="242">
        <v>350</v>
      </c>
      <c r="C1762" s="193">
        <v>160</v>
      </c>
      <c r="D1762" s="193">
        <v>1750</v>
      </c>
      <c r="E1762" s="194"/>
      <c r="F1762" s="194"/>
      <c r="G1762" s="194"/>
      <c r="H1762" s="194"/>
      <c r="I1762" s="194"/>
      <c r="J1762" s="194"/>
      <c r="K1762" s="194"/>
      <c r="L1762" s="194"/>
      <c r="M1762" s="232"/>
      <c r="N1762" s="233"/>
      <c r="O1762" s="233"/>
    </row>
    <row r="1763" spans="1:15" s="234" customFormat="1">
      <c r="A1763" s="404" t="str">
        <f t="shared" si="34"/>
        <v>3501701750</v>
      </c>
      <c r="B1763" s="242">
        <v>350</v>
      </c>
      <c r="C1763" s="193">
        <v>170</v>
      </c>
      <c r="D1763" s="193">
        <v>1750</v>
      </c>
      <c r="E1763" s="194"/>
      <c r="F1763" s="194"/>
      <c r="G1763" s="194"/>
      <c r="H1763" s="194"/>
      <c r="I1763" s="194"/>
      <c r="J1763" s="194"/>
      <c r="K1763" s="194"/>
      <c r="L1763" s="194"/>
      <c r="M1763" s="232"/>
      <c r="N1763" s="233"/>
      <c r="O1763" s="233"/>
    </row>
    <row r="1764" spans="1:15" s="234" customFormat="1">
      <c r="A1764" s="404" t="str">
        <f t="shared" si="34"/>
        <v>3501801750</v>
      </c>
      <c r="B1764" s="242">
        <v>350</v>
      </c>
      <c r="C1764" s="193">
        <v>180</v>
      </c>
      <c r="D1764" s="193">
        <v>1750</v>
      </c>
      <c r="E1764" s="194"/>
      <c r="F1764" s="194"/>
      <c r="G1764" s="194"/>
      <c r="H1764" s="194"/>
      <c r="I1764" s="194"/>
      <c r="J1764" s="194"/>
      <c r="K1764" s="194"/>
      <c r="L1764" s="194"/>
      <c r="M1764" s="232"/>
      <c r="N1764" s="233"/>
      <c r="O1764" s="233"/>
    </row>
    <row r="1765" spans="1:15" s="234" customFormat="1">
      <c r="A1765" s="404" t="str">
        <f t="shared" si="34"/>
        <v>3501901750</v>
      </c>
      <c r="B1765" s="242">
        <v>350</v>
      </c>
      <c r="C1765" s="193">
        <v>190</v>
      </c>
      <c r="D1765" s="193">
        <v>1750</v>
      </c>
      <c r="E1765" s="194"/>
      <c r="F1765" s="194"/>
      <c r="G1765" s="194"/>
      <c r="H1765" s="194"/>
      <c r="I1765" s="194"/>
      <c r="J1765" s="194"/>
      <c r="K1765" s="194"/>
      <c r="L1765" s="194"/>
      <c r="M1765" s="232"/>
      <c r="N1765" s="233"/>
      <c r="O1765" s="233"/>
    </row>
    <row r="1766" spans="1:15" s="234" customFormat="1">
      <c r="A1766" s="404" t="str">
        <f t="shared" si="34"/>
        <v>3502001750</v>
      </c>
      <c r="B1766" s="242">
        <v>350</v>
      </c>
      <c r="C1766" s="193">
        <v>200</v>
      </c>
      <c r="D1766" s="193">
        <v>1750</v>
      </c>
      <c r="E1766" s="194"/>
      <c r="F1766" s="194"/>
      <c r="G1766" s="194"/>
      <c r="H1766" s="194"/>
      <c r="I1766" s="194"/>
      <c r="J1766" s="194"/>
      <c r="K1766" s="194"/>
      <c r="L1766" s="194"/>
      <c r="M1766" s="232"/>
      <c r="N1766" s="233"/>
      <c r="O1766" s="233"/>
    </row>
    <row r="1767" spans="1:15" s="234" customFormat="1">
      <c r="A1767" s="404" t="str">
        <f t="shared" si="34"/>
        <v>3502101750</v>
      </c>
      <c r="B1767" s="242">
        <v>350</v>
      </c>
      <c r="C1767" s="193">
        <v>210</v>
      </c>
      <c r="D1767" s="193">
        <v>1750</v>
      </c>
      <c r="E1767" s="194"/>
      <c r="F1767" s="194"/>
      <c r="G1767" s="194"/>
      <c r="H1767" s="194"/>
      <c r="I1767" s="194"/>
      <c r="J1767" s="194"/>
      <c r="K1767" s="194"/>
      <c r="L1767" s="194"/>
      <c r="M1767" s="232"/>
      <c r="N1767" s="233"/>
      <c r="O1767" s="233"/>
    </row>
    <row r="1768" spans="1:15" s="234" customFormat="1">
      <c r="A1768" s="404" t="str">
        <f t="shared" si="34"/>
        <v>3502201750</v>
      </c>
      <c r="B1768" s="242">
        <v>350</v>
      </c>
      <c r="C1768" s="193">
        <v>220</v>
      </c>
      <c r="D1768" s="193">
        <v>1750</v>
      </c>
      <c r="E1768" s="194"/>
      <c r="F1768" s="194"/>
      <c r="G1768" s="194"/>
      <c r="H1768" s="194"/>
      <c r="I1768" s="194"/>
      <c r="J1768" s="194"/>
      <c r="K1768" s="194"/>
      <c r="L1768" s="194"/>
      <c r="M1768" s="232"/>
      <c r="N1768" s="233"/>
      <c r="O1768" s="233"/>
    </row>
    <row r="1769" spans="1:15" s="234" customFormat="1">
      <c r="A1769" s="404" t="str">
        <f t="shared" si="34"/>
        <v>3502301750</v>
      </c>
      <c r="B1769" s="242">
        <v>350</v>
      </c>
      <c r="C1769" s="193">
        <v>230</v>
      </c>
      <c r="D1769" s="193">
        <v>1750</v>
      </c>
      <c r="E1769" s="194"/>
      <c r="F1769" s="194"/>
      <c r="G1769" s="194"/>
      <c r="H1769" s="194"/>
      <c r="I1769" s="194"/>
      <c r="J1769" s="194"/>
      <c r="K1769" s="194"/>
      <c r="L1769" s="194"/>
      <c r="M1769" s="232"/>
      <c r="N1769" s="233"/>
      <c r="O1769" s="233"/>
    </row>
    <row r="1770" spans="1:15" s="234" customFormat="1">
      <c r="A1770" s="404" t="str">
        <f t="shared" si="34"/>
        <v>3502401750</v>
      </c>
      <c r="B1770" s="242">
        <v>350</v>
      </c>
      <c r="C1770" s="193">
        <v>240</v>
      </c>
      <c r="D1770" s="193">
        <v>1750</v>
      </c>
      <c r="E1770" s="194"/>
      <c r="F1770" s="194"/>
      <c r="G1770" s="194"/>
      <c r="H1770" s="194"/>
      <c r="I1770" s="194"/>
      <c r="J1770" s="194"/>
      <c r="K1770" s="194"/>
      <c r="L1770" s="194"/>
      <c r="M1770" s="232"/>
      <c r="N1770" s="233"/>
      <c r="O1770" s="233"/>
    </row>
    <row r="1771" spans="1:15" s="234" customFormat="1">
      <c r="A1771" s="404" t="str">
        <f t="shared" si="34"/>
        <v>3502501750</v>
      </c>
      <c r="B1771" s="242">
        <v>350</v>
      </c>
      <c r="C1771" s="193">
        <v>250</v>
      </c>
      <c r="D1771" s="193">
        <v>1750</v>
      </c>
      <c r="E1771" s="194"/>
      <c r="F1771" s="194"/>
      <c r="G1771" s="194"/>
      <c r="H1771" s="194"/>
      <c r="I1771" s="194"/>
      <c r="J1771" s="194"/>
      <c r="K1771" s="194"/>
      <c r="L1771" s="194"/>
      <c r="M1771" s="232"/>
      <c r="N1771" s="233"/>
      <c r="O1771" s="233"/>
    </row>
    <row r="1772" spans="1:15" s="234" customFormat="1">
      <c r="A1772" s="404" t="str">
        <f t="shared" si="34"/>
        <v>3502601750</v>
      </c>
      <c r="B1772" s="242">
        <v>350</v>
      </c>
      <c r="C1772" s="193">
        <v>260</v>
      </c>
      <c r="D1772" s="193">
        <v>1750</v>
      </c>
      <c r="E1772" s="194"/>
      <c r="F1772" s="194"/>
      <c r="G1772" s="194"/>
      <c r="H1772" s="194"/>
      <c r="I1772" s="194"/>
      <c r="J1772" s="194"/>
      <c r="K1772" s="194"/>
      <c r="L1772" s="194"/>
      <c r="M1772" s="232"/>
      <c r="N1772" s="233"/>
      <c r="O1772" s="233"/>
    </row>
    <row r="1773" spans="1:15" s="234" customFormat="1">
      <c r="A1773" s="404" t="str">
        <f t="shared" si="34"/>
        <v>3502701750</v>
      </c>
      <c r="B1773" s="242">
        <v>350</v>
      </c>
      <c r="C1773" s="193">
        <v>270</v>
      </c>
      <c r="D1773" s="193">
        <v>1750</v>
      </c>
      <c r="E1773" s="194"/>
      <c r="F1773" s="194"/>
      <c r="G1773" s="194"/>
      <c r="H1773" s="194"/>
      <c r="I1773" s="194"/>
      <c r="J1773" s="194"/>
      <c r="K1773" s="194"/>
      <c r="L1773" s="194"/>
      <c r="M1773" s="232"/>
      <c r="N1773" s="233"/>
      <c r="O1773" s="233"/>
    </row>
    <row r="1774" spans="1:15" s="234" customFormat="1">
      <c r="A1774" s="404" t="str">
        <f t="shared" si="34"/>
        <v>3502801750</v>
      </c>
      <c r="B1774" s="242">
        <v>350</v>
      </c>
      <c r="C1774" s="193">
        <v>280</v>
      </c>
      <c r="D1774" s="193">
        <v>1750</v>
      </c>
      <c r="E1774" s="194"/>
      <c r="F1774" s="194"/>
      <c r="G1774" s="194"/>
      <c r="H1774" s="194"/>
      <c r="I1774" s="194"/>
      <c r="J1774" s="194"/>
      <c r="K1774" s="194"/>
      <c r="L1774" s="194"/>
      <c r="M1774" s="232"/>
      <c r="N1774" s="233"/>
      <c r="O1774" s="233"/>
    </row>
    <row r="1775" spans="1:15" s="234" customFormat="1">
      <c r="A1775" s="404" t="str">
        <f t="shared" si="34"/>
        <v>3502901750</v>
      </c>
      <c r="B1775" s="242">
        <v>350</v>
      </c>
      <c r="C1775" s="193">
        <v>290</v>
      </c>
      <c r="D1775" s="193">
        <v>1750</v>
      </c>
      <c r="E1775" s="194"/>
      <c r="F1775" s="194"/>
      <c r="G1775" s="194"/>
      <c r="H1775" s="194"/>
      <c r="I1775" s="194"/>
      <c r="J1775" s="194"/>
      <c r="K1775" s="194"/>
      <c r="L1775" s="194"/>
      <c r="M1775" s="232"/>
      <c r="N1775" s="233"/>
      <c r="O1775" s="233"/>
    </row>
    <row r="1776" spans="1:15" s="234" customFormat="1">
      <c r="A1776" s="404" t="str">
        <f t="shared" si="34"/>
        <v>3503001750</v>
      </c>
      <c r="B1776" s="242">
        <v>350</v>
      </c>
      <c r="C1776" s="193">
        <v>300</v>
      </c>
      <c r="D1776" s="193">
        <v>1750</v>
      </c>
      <c r="E1776" s="194"/>
      <c r="F1776" s="194"/>
      <c r="G1776" s="194"/>
      <c r="H1776" s="194"/>
      <c r="I1776" s="194"/>
      <c r="J1776" s="194"/>
      <c r="K1776" s="194"/>
      <c r="L1776" s="194"/>
      <c r="M1776" s="232"/>
      <c r="N1776" s="233"/>
      <c r="O1776" s="233"/>
    </row>
    <row r="1777" spans="1:15" s="234" customFormat="1">
      <c r="A1777" s="404" t="str">
        <f t="shared" ref="A1777:A1840" si="35">B1777&amp;C1777&amp;D1777</f>
        <v>3503101750</v>
      </c>
      <c r="B1777" s="242">
        <v>350</v>
      </c>
      <c r="C1777" s="193">
        <v>310</v>
      </c>
      <c r="D1777" s="193">
        <v>1750</v>
      </c>
      <c r="E1777" s="243"/>
      <c r="F1777" s="243"/>
      <c r="G1777" s="243"/>
      <c r="H1777" s="243"/>
      <c r="I1777" s="243"/>
      <c r="J1777" s="243"/>
      <c r="K1777" s="243"/>
      <c r="L1777" s="243"/>
      <c r="M1777" s="232"/>
      <c r="N1777" s="233"/>
      <c r="O1777" s="233"/>
    </row>
    <row r="1778" spans="1:15" s="234" customFormat="1">
      <c r="A1778" s="404" t="str">
        <f t="shared" si="35"/>
        <v>3503201750</v>
      </c>
      <c r="B1778" s="242">
        <v>350</v>
      </c>
      <c r="C1778" s="193">
        <v>320</v>
      </c>
      <c r="D1778" s="193">
        <v>1750</v>
      </c>
      <c r="E1778" s="243"/>
      <c r="F1778" s="243"/>
      <c r="G1778" s="243"/>
      <c r="H1778" s="243"/>
      <c r="I1778" s="243"/>
      <c r="J1778" s="243"/>
      <c r="K1778" s="243"/>
      <c r="L1778" s="243"/>
      <c r="M1778" s="232"/>
      <c r="N1778" s="233"/>
      <c r="O1778" s="233"/>
    </row>
    <row r="1779" spans="1:15" s="234" customFormat="1">
      <c r="A1779" s="404" t="str">
        <f t="shared" si="35"/>
        <v>3503301750</v>
      </c>
      <c r="B1779" s="242">
        <v>350</v>
      </c>
      <c r="C1779" s="193">
        <v>330</v>
      </c>
      <c r="D1779" s="193">
        <v>1750</v>
      </c>
      <c r="E1779" s="243"/>
      <c r="F1779" s="243"/>
      <c r="G1779" s="243"/>
      <c r="H1779" s="243"/>
      <c r="I1779" s="243"/>
      <c r="J1779" s="243"/>
      <c r="K1779" s="243"/>
      <c r="L1779" s="243"/>
      <c r="M1779" s="232"/>
      <c r="N1779" s="233"/>
      <c r="O1779" s="233"/>
    </row>
    <row r="1780" spans="1:15" s="234" customFormat="1">
      <c r="A1780" s="404" t="str">
        <f t="shared" si="35"/>
        <v>3503401750</v>
      </c>
      <c r="B1780" s="242">
        <v>350</v>
      </c>
      <c r="C1780" s="193">
        <v>340</v>
      </c>
      <c r="D1780" s="193">
        <v>1750</v>
      </c>
      <c r="E1780" s="243"/>
      <c r="F1780" s="243"/>
      <c r="G1780" s="243"/>
      <c r="H1780" s="243"/>
      <c r="I1780" s="243"/>
      <c r="J1780" s="243"/>
      <c r="K1780" s="243"/>
      <c r="L1780" s="243"/>
      <c r="M1780" s="232"/>
      <c r="N1780" s="233"/>
      <c r="O1780" s="233"/>
    </row>
    <row r="1781" spans="1:15" s="234" customFormat="1">
      <c r="A1781" s="404" t="str">
        <f t="shared" si="35"/>
        <v>3503501750</v>
      </c>
      <c r="B1781" s="242">
        <v>350</v>
      </c>
      <c r="C1781" s="193">
        <v>350</v>
      </c>
      <c r="D1781" s="193">
        <v>1750</v>
      </c>
      <c r="E1781" s="243"/>
      <c r="F1781" s="243"/>
      <c r="G1781" s="243"/>
      <c r="H1781" s="243"/>
      <c r="I1781" s="243"/>
      <c r="J1781" s="243"/>
      <c r="K1781" s="243"/>
      <c r="L1781" s="243"/>
      <c r="M1781" s="232"/>
      <c r="N1781" s="233"/>
      <c r="O1781" s="233"/>
    </row>
    <row r="1782" spans="1:15" s="234" customFormat="1">
      <c r="A1782" s="404" t="str">
        <f t="shared" si="35"/>
        <v>350202000</v>
      </c>
      <c r="B1782" s="242">
        <v>350</v>
      </c>
      <c r="C1782" s="193">
        <v>20</v>
      </c>
      <c r="D1782" s="193">
        <v>2000</v>
      </c>
      <c r="E1782" s="194"/>
      <c r="F1782" s="194"/>
      <c r="G1782" s="194"/>
      <c r="H1782" s="194"/>
      <c r="I1782" s="194"/>
      <c r="J1782" s="194"/>
      <c r="K1782" s="194"/>
      <c r="L1782" s="194"/>
      <c r="M1782" s="232"/>
      <c r="N1782" s="233"/>
      <c r="O1782" s="233"/>
    </row>
    <row r="1783" spans="1:15" s="234" customFormat="1">
      <c r="A1783" s="404" t="str">
        <f t="shared" si="35"/>
        <v>350302000</v>
      </c>
      <c r="B1783" s="242">
        <v>350</v>
      </c>
      <c r="C1783" s="193">
        <v>30</v>
      </c>
      <c r="D1783" s="193">
        <v>2000</v>
      </c>
      <c r="E1783" s="194"/>
      <c r="F1783" s="194"/>
      <c r="G1783" s="194"/>
      <c r="H1783" s="194"/>
      <c r="I1783" s="194"/>
      <c r="J1783" s="194"/>
      <c r="K1783" s="194"/>
      <c r="L1783" s="194"/>
      <c r="M1783" s="232"/>
      <c r="N1783" s="233"/>
      <c r="O1783" s="233"/>
    </row>
    <row r="1784" spans="1:15" s="234" customFormat="1">
      <c r="A1784" s="404" t="str">
        <f t="shared" si="35"/>
        <v>350402000</v>
      </c>
      <c r="B1784" s="242">
        <v>350</v>
      </c>
      <c r="C1784" s="193">
        <v>40</v>
      </c>
      <c r="D1784" s="193">
        <v>2000</v>
      </c>
      <c r="E1784" s="194"/>
      <c r="F1784" s="194"/>
      <c r="G1784" s="194"/>
      <c r="H1784" s="194"/>
      <c r="I1784" s="194"/>
      <c r="J1784" s="194"/>
      <c r="K1784" s="194"/>
      <c r="L1784" s="194"/>
      <c r="M1784" s="232"/>
      <c r="N1784" s="233"/>
      <c r="O1784" s="233"/>
    </row>
    <row r="1785" spans="1:15" s="234" customFormat="1">
      <c r="A1785" s="404" t="str">
        <f t="shared" si="35"/>
        <v>350502000</v>
      </c>
      <c r="B1785" s="242">
        <v>350</v>
      </c>
      <c r="C1785" s="193">
        <v>50</v>
      </c>
      <c r="D1785" s="193">
        <v>2000</v>
      </c>
      <c r="E1785" s="194"/>
      <c r="F1785" s="194"/>
      <c r="G1785" s="194"/>
      <c r="H1785" s="194"/>
      <c r="I1785" s="194"/>
      <c r="J1785" s="194"/>
      <c r="K1785" s="194"/>
      <c r="L1785" s="194"/>
      <c r="M1785" s="232"/>
      <c r="N1785" s="233"/>
      <c r="O1785" s="233"/>
    </row>
    <row r="1786" spans="1:15" s="234" customFormat="1">
      <c r="A1786" s="404" t="str">
        <f t="shared" si="35"/>
        <v>350602000</v>
      </c>
      <c r="B1786" s="242">
        <v>350</v>
      </c>
      <c r="C1786" s="193">
        <v>60</v>
      </c>
      <c r="D1786" s="193">
        <v>2000</v>
      </c>
      <c r="E1786" s="194"/>
      <c r="F1786" s="194"/>
      <c r="G1786" s="194"/>
      <c r="H1786" s="194"/>
      <c r="I1786" s="194"/>
      <c r="J1786" s="194"/>
      <c r="K1786" s="194"/>
      <c r="L1786" s="194"/>
      <c r="M1786" s="232"/>
      <c r="N1786" s="233"/>
      <c r="O1786" s="233"/>
    </row>
    <row r="1787" spans="1:15" s="234" customFormat="1">
      <c r="A1787" s="404" t="str">
        <f t="shared" si="35"/>
        <v>350702000</v>
      </c>
      <c r="B1787" s="242">
        <v>350</v>
      </c>
      <c r="C1787" s="193">
        <v>70</v>
      </c>
      <c r="D1787" s="193">
        <v>2000</v>
      </c>
      <c r="E1787" s="194"/>
      <c r="F1787" s="194"/>
      <c r="G1787" s="194"/>
      <c r="H1787" s="194"/>
      <c r="I1787" s="194"/>
      <c r="J1787" s="194"/>
      <c r="K1787" s="194"/>
      <c r="L1787" s="194"/>
      <c r="M1787" s="232"/>
      <c r="N1787" s="233"/>
      <c r="O1787" s="233"/>
    </row>
    <row r="1788" spans="1:15" s="234" customFormat="1">
      <c r="A1788" s="404" t="str">
        <f t="shared" si="35"/>
        <v>350802000</v>
      </c>
      <c r="B1788" s="242">
        <v>350</v>
      </c>
      <c r="C1788" s="193">
        <v>80</v>
      </c>
      <c r="D1788" s="193">
        <v>2000</v>
      </c>
      <c r="E1788" s="194"/>
      <c r="F1788" s="194"/>
      <c r="G1788" s="194"/>
      <c r="H1788" s="194"/>
      <c r="I1788" s="194"/>
      <c r="J1788" s="194"/>
      <c r="K1788" s="194"/>
      <c r="L1788" s="194"/>
      <c r="M1788" s="232"/>
      <c r="N1788" s="233"/>
      <c r="O1788" s="233"/>
    </row>
    <row r="1789" spans="1:15" s="234" customFormat="1">
      <c r="A1789" s="404" t="str">
        <f t="shared" si="35"/>
        <v>350902000</v>
      </c>
      <c r="B1789" s="242">
        <v>350</v>
      </c>
      <c r="C1789" s="193">
        <v>90</v>
      </c>
      <c r="D1789" s="193">
        <v>2000</v>
      </c>
      <c r="E1789" s="194"/>
      <c r="F1789" s="194"/>
      <c r="G1789" s="194"/>
      <c r="H1789" s="194"/>
      <c r="I1789" s="194"/>
      <c r="J1789" s="194"/>
      <c r="K1789" s="194"/>
      <c r="L1789" s="194"/>
      <c r="M1789" s="232"/>
      <c r="N1789" s="233"/>
      <c r="O1789" s="233"/>
    </row>
    <row r="1790" spans="1:15" s="234" customFormat="1">
      <c r="A1790" s="404" t="str">
        <f t="shared" si="35"/>
        <v>3501002000</v>
      </c>
      <c r="B1790" s="242">
        <v>350</v>
      </c>
      <c r="C1790" s="193">
        <v>100</v>
      </c>
      <c r="D1790" s="193">
        <v>2000</v>
      </c>
      <c r="E1790" s="194"/>
      <c r="F1790" s="194"/>
      <c r="G1790" s="194"/>
      <c r="H1790" s="194"/>
      <c r="I1790" s="194"/>
      <c r="J1790" s="194"/>
      <c r="K1790" s="194"/>
      <c r="L1790" s="194"/>
      <c r="M1790" s="232"/>
      <c r="N1790" s="233"/>
      <c r="O1790" s="233"/>
    </row>
    <row r="1791" spans="1:15" s="234" customFormat="1">
      <c r="A1791" s="404" t="str">
        <f t="shared" si="35"/>
        <v>3501102000</v>
      </c>
      <c r="B1791" s="242">
        <v>350</v>
      </c>
      <c r="C1791" s="193">
        <v>110</v>
      </c>
      <c r="D1791" s="193">
        <v>2000</v>
      </c>
      <c r="E1791" s="194"/>
      <c r="F1791" s="194"/>
      <c r="G1791" s="194"/>
      <c r="H1791" s="194"/>
      <c r="I1791" s="194"/>
      <c r="J1791" s="194"/>
      <c r="K1791" s="194"/>
      <c r="L1791" s="194"/>
      <c r="M1791" s="232"/>
      <c r="N1791" s="233"/>
      <c r="O1791" s="233"/>
    </row>
    <row r="1792" spans="1:15" s="234" customFormat="1">
      <c r="A1792" s="404" t="str">
        <f t="shared" si="35"/>
        <v>3501202000</v>
      </c>
      <c r="B1792" s="242">
        <v>350</v>
      </c>
      <c r="C1792" s="193">
        <v>120</v>
      </c>
      <c r="D1792" s="193">
        <v>2000</v>
      </c>
      <c r="E1792" s="194"/>
      <c r="F1792" s="194"/>
      <c r="G1792" s="194"/>
      <c r="H1792" s="194"/>
      <c r="I1792" s="194"/>
      <c r="J1792" s="194"/>
      <c r="K1792" s="194"/>
      <c r="L1792" s="194"/>
      <c r="M1792" s="232"/>
      <c r="N1792" s="233"/>
      <c r="O1792" s="233"/>
    </row>
    <row r="1793" spans="1:15" s="234" customFormat="1">
      <c r="A1793" s="404" t="str">
        <f t="shared" si="35"/>
        <v>3501302000</v>
      </c>
      <c r="B1793" s="242">
        <v>350</v>
      </c>
      <c r="C1793" s="193">
        <v>130</v>
      </c>
      <c r="D1793" s="193">
        <v>2000</v>
      </c>
      <c r="E1793" s="194"/>
      <c r="F1793" s="194"/>
      <c r="G1793" s="194"/>
      <c r="H1793" s="194"/>
      <c r="I1793" s="194"/>
      <c r="J1793" s="194"/>
      <c r="K1793" s="194"/>
      <c r="L1793" s="194"/>
      <c r="M1793" s="232"/>
      <c r="N1793" s="233"/>
      <c r="O1793" s="233"/>
    </row>
    <row r="1794" spans="1:15" s="234" customFormat="1">
      <c r="A1794" s="404" t="str">
        <f t="shared" si="35"/>
        <v>3501402000</v>
      </c>
      <c r="B1794" s="242">
        <v>350</v>
      </c>
      <c r="C1794" s="193">
        <v>140</v>
      </c>
      <c r="D1794" s="193">
        <v>2000</v>
      </c>
      <c r="E1794" s="194"/>
      <c r="F1794" s="194"/>
      <c r="G1794" s="194"/>
      <c r="H1794" s="194"/>
      <c r="I1794" s="194"/>
      <c r="J1794" s="194"/>
      <c r="K1794" s="194"/>
      <c r="L1794" s="194"/>
      <c r="M1794" s="232"/>
      <c r="N1794" s="233"/>
      <c r="O1794" s="233"/>
    </row>
    <row r="1795" spans="1:15" s="234" customFormat="1">
      <c r="A1795" s="404" t="str">
        <f t="shared" si="35"/>
        <v>3501502000</v>
      </c>
      <c r="B1795" s="242">
        <v>350</v>
      </c>
      <c r="C1795" s="193">
        <v>150</v>
      </c>
      <c r="D1795" s="193">
        <v>2000</v>
      </c>
      <c r="E1795" s="194"/>
      <c r="F1795" s="194"/>
      <c r="G1795" s="194"/>
      <c r="H1795" s="194"/>
      <c r="I1795" s="194"/>
      <c r="J1795" s="194"/>
      <c r="K1795" s="194"/>
      <c r="L1795" s="194"/>
      <c r="M1795" s="232"/>
      <c r="N1795" s="233"/>
      <c r="O1795" s="233"/>
    </row>
    <row r="1796" spans="1:15" s="234" customFormat="1">
      <c r="A1796" s="404" t="str">
        <f t="shared" si="35"/>
        <v>3501602000</v>
      </c>
      <c r="B1796" s="242">
        <v>350</v>
      </c>
      <c r="C1796" s="193">
        <v>160</v>
      </c>
      <c r="D1796" s="193">
        <v>2000</v>
      </c>
      <c r="E1796" s="194"/>
      <c r="F1796" s="194"/>
      <c r="G1796" s="194"/>
      <c r="H1796" s="194"/>
      <c r="I1796" s="194"/>
      <c r="J1796" s="194"/>
      <c r="K1796" s="194"/>
      <c r="L1796" s="194"/>
      <c r="M1796" s="232"/>
      <c r="N1796" s="233"/>
      <c r="O1796" s="233"/>
    </row>
    <row r="1797" spans="1:15" s="234" customFormat="1">
      <c r="A1797" s="404" t="str">
        <f t="shared" si="35"/>
        <v>3501702000</v>
      </c>
      <c r="B1797" s="242">
        <v>350</v>
      </c>
      <c r="C1797" s="193">
        <v>170</v>
      </c>
      <c r="D1797" s="193">
        <v>2000</v>
      </c>
      <c r="E1797" s="194"/>
      <c r="F1797" s="194"/>
      <c r="G1797" s="194"/>
      <c r="H1797" s="194"/>
      <c r="I1797" s="194"/>
      <c r="J1797" s="194"/>
      <c r="K1797" s="194"/>
      <c r="L1797" s="194"/>
      <c r="M1797" s="232"/>
      <c r="N1797" s="233"/>
      <c r="O1797" s="233"/>
    </row>
    <row r="1798" spans="1:15" s="234" customFormat="1">
      <c r="A1798" s="404" t="str">
        <f t="shared" si="35"/>
        <v>3501802000</v>
      </c>
      <c r="B1798" s="242">
        <v>350</v>
      </c>
      <c r="C1798" s="193">
        <v>180</v>
      </c>
      <c r="D1798" s="193">
        <v>2000</v>
      </c>
      <c r="E1798" s="194"/>
      <c r="F1798" s="194"/>
      <c r="G1798" s="194"/>
      <c r="H1798" s="194"/>
      <c r="I1798" s="194"/>
      <c r="J1798" s="194"/>
      <c r="K1798" s="194"/>
      <c r="L1798" s="194"/>
      <c r="M1798" s="232"/>
      <c r="N1798" s="233"/>
      <c r="O1798" s="233"/>
    </row>
    <row r="1799" spans="1:15" s="234" customFormat="1">
      <c r="A1799" s="404" t="str">
        <f t="shared" si="35"/>
        <v>3501902000</v>
      </c>
      <c r="B1799" s="242">
        <v>350</v>
      </c>
      <c r="C1799" s="193">
        <v>190</v>
      </c>
      <c r="D1799" s="193">
        <v>2000</v>
      </c>
      <c r="E1799" s="194"/>
      <c r="F1799" s="194"/>
      <c r="G1799" s="194"/>
      <c r="H1799" s="194"/>
      <c r="I1799" s="194"/>
      <c r="J1799" s="194"/>
      <c r="K1799" s="194"/>
      <c r="L1799" s="194"/>
      <c r="M1799" s="232"/>
      <c r="N1799" s="233"/>
      <c r="O1799" s="233"/>
    </row>
    <row r="1800" spans="1:15" s="234" customFormat="1">
      <c r="A1800" s="404" t="str">
        <f t="shared" si="35"/>
        <v>3502002000</v>
      </c>
      <c r="B1800" s="242">
        <v>350</v>
      </c>
      <c r="C1800" s="193">
        <v>200</v>
      </c>
      <c r="D1800" s="193">
        <v>2000</v>
      </c>
      <c r="E1800" s="194"/>
      <c r="F1800" s="194"/>
      <c r="G1800" s="194"/>
      <c r="H1800" s="194"/>
      <c r="I1800" s="194"/>
      <c r="J1800" s="194"/>
      <c r="K1800" s="194"/>
      <c r="L1800" s="194"/>
      <c r="M1800" s="232"/>
      <c r="N1800" s="233"/>
      <c r="O1800" s="233"/>
    </row>
    <row r="1801" spans="1:15" s="234" customFormat="1">
      <c r="A1801" s="404" t="str">
        <f t="shared" si="35"/>
        <v>3502102000</v>
      </c>
      <c r="B1801" s="242">
        <v>350</v>
      </c>
      <c r="C1801" s="193">
        <v>210</v>
      </c>
      <c r="D1801" s="193">
        <v>2000</v>
      </c>
      <c r="E1801" s="194"/>
      <c r="F1801" s="194"/>
      <c r="G1801" s="194"/>
      <c r="H1801" s="194"/>
      <c r="I1801" s="194"/>
      <c r="J1801" s="194"/>
      <c r="K1801" s="194"/>
      <c r="L1801" s="194"/>
      <c r="M1801" s="232"/>
      <c r="N1801" s="233"/>
      <c r="O1801" s="233"/>
    </row>
    <row r="1802" spans="1:15" s="234" customFormat="1">
      <c r="A1802" s="404" t="str">
        <f t="shared" si="35"/>
        <v>3502202000</v>
      </c>
      <c r="B1802" s="242">
        <v>350</v>
      </c>
      <c r="C1802" s="193">
        <v>220</v>
      </c>
      <c r="D1802" s="193">
        <v>2000</v>
      </c>
      <c r="E1802" s="194"/>
      <c r="F1802" s="194"/>
      <c r="G1802" s="194"/>
      <c r="H1802" s="194"/>
      <c r="I1802" s="194"/>
      <c r="J1802" s="194"/>
      <c r="K1802" s="194"/>
      <c r="L1802" s="194"/>
      <c r="M1802" s="232"/>
      <c r="N1802" s="233"/>
      <c r="O1802" s="233"/>
    </row>
    <row r="1803" spans="1:15" s="234" customFormat="1">
      <c r="A1803" s="404" t="str">
        <f t="shared" si="35"/>
        <v>3502302000</v>
      </c>
      <c r="B1803" s="242">
        <v>350</v>
      </c>
      <c r="C1803" s="193">
        <v>230</v>
      </c>
      <c r="D1803" s="193">
        <v>2000</v>
      </c>
      <c r="E1803" s="194"/>
      <c r="F1803" s="194"/>
      <c r="G1803" s="194"/>
      <c r="H1803" s="194"/>
      <c r="I1803" s="194"/>
      <c r="J1803" s="194"/>
      <c r="K1803" s="194"/>
      <c r="L1803" s="194"/>
      <c r="M1803" s="232"/>
      <c r="N1803" s="233"/>
      <c r="O1803" s="233"/>
    </row>
    <row r="1804" spans="1:15" s="234" customFormat="1">
      <c r="A1804" s="404" t="str">
        <f t="shared" si="35"/>
        <v>3502402000</v>
      </c>
      <c r="B1804" s="242">
        <v>350</v>
      </c>
      <c r="C1804" s="193">
        <v>240</v>
      </c>
      <c r="D1804" s="193">
        <v>2000</v>
      </c>
      <c r="E1804" s="194"/>
      <c r="F1804" s="194"/>
      <c r="G1804" s="194"/>
      <c r="H1804" s="194"/>
      <c r="I1804" s="194"/>
      <c r="J1804" s="194"/>
      <c r="K1804" s="194"/>
      <c r="L1804" s="194"/>
      <c r="M1804" s="232"/>
      <c r="N1804" s="233"/>
      <c r="O1804" s="233"/>
    </row>
    <row r="1805" spans="1:15" s="234" customFormat="1">
      <c r="A1805" s="404" t="str">
        <f t="shared" si="35"/>
        <v>3502502000</v>
      </c>
      <c r="B1805" s="242">
        <v>350</v>
      </c>
      <c r="C1805" s="193">
        <v>250</v>
      </c>
      <c r="D1805" s="193">
        <v>2000</v>
      </c>
      <c r="E1805" s="194"/>
      <c r="F1805" s="194"/>
      <c r="G1805" s="194"/>
      <c r="H1805" s="194"/>
      <c r="I1805" s="194"/>
      <c r="J1805" s="194"/>
      <c r="K1805" s="194"/>
      <c r="L1805" s="194"/>
      <c r="M1805" s="232"/>
      <c r="N1805" s="233"/>
      <c r="O1805" s="233"/>
    </row>
    <row r="1806" spans="1:15" s="234" customFormat="1">
      <c r="A1806" s="404" t="str">
        <f t="shared" si="35"/>
        <v>3502602000</v>
      </c>
      <c r="B1806" s="242">
        <v>350</v>
      </c>
      <c r="C1806" s="193">
        <v>260</v>
      </c>
      <c r="D1806" s="193">
        <v>2000</v>
      </c>
      <c r="E1806" s="194"/>
      <c r="F1806" s="194"/>
      <c r="G1806" s="194"/>
      <c r="H1806" s="194"/>
      <c r="I1806" s="194"/>
      <c r="J1806" s="194"/>
      <c r="K1806" s="194"/>
      <c r="L1806" s="194"/>
      <c r="M1806" s="232"/>
      <c r="N1806" s="233"/>
      <c r="O1806" s="233"/>
    </row>
    <row r="1807" spans="1:15" s="234" customFormat="1">
      <c r="A1807" s="404" t="str">
        <f t="shared" si="35"/>
        <v>3502702000</v>
      </c>
      <c r="B1807" s="242">
        <v>350</v>
      </c>
      <c r="C1807" s="193">
        <v>270</v>
      </c>
      <c r="D1807" s="193">
        <v>2000</v>
      </c>
      <c r="E1807" s="194"/>
      <c r="F1807" s="194"/>
      <c r="G1807" s="194"/>
      <c r="H1807" s="194"/>
      <c r="I1807" s="194"/>
      <c r="J1807" s="194"/>
      <c r="K1807" s="194"/>
      <c r="L1807" s="194"/>
      <c r="M1807" s="232"/>
      <c r="N1807" s="233"/>
      <c r="O1807" s="233"/>
    </row>
    <row r="1808" spans="1:15" s="234" customFormat="1">
      <c r="A1808" s="404" t="str">
        <f t="shared" si="35"/>
        <v>3502802000</v>
      </c>
      <c r="B1808" s="242">
        <v>350</v>
      </c>
      <c r="C1808" s="193">
        <v>280</v>
      </c>
      <c r="D1808" s="193">
        <v>2000</v>
      </c>
      <c r="E1808" s="194"/>
      <c r="F1808" s="194"/>
      <c r="G1808" s="194"/>
      <c r="H1808" s="194"/>
      <c r="I1808" s="194"/>
      <c r="J1808" s="194"/>
      <c r="K1808" s="194"/>
      <c r="L1808" s="194"/>
      <c r="M1808" s="232"/>
      <c r="N1808" s="233"/>
      <c r="O1808" s="233"/>
    </row>
    <row r="1809" spans="1:15" s="234" customFormat="1">
      <c r="A1809" s="404" t="str">
        <f t="shared" si="35"/>
        <v>3502902000</v>
      </c>
      <c r="B1809" s="242">
        <v>350</v>
      </c>
      <c r="C1809" s="193">
        <v>290</v>
      </c>
      <c r="D1809" s="193">
        <v>2000</v>
      </c>
      <c r="E1809" s="194"/>
      <c r="F1809" s="194"/>
      <c r="G1809" s="194"/>
      <c r="H1809" s="194"/>
      <c r="I1809" s="194"/>
      <c r="J1809" s="194"/>
      <c r="K1809" s="194"/>
      <c r="L1809" s="194"/>
      <c r="M1809" s="232"/>
      <c r="N1809" s="233"/>
      <c r="O1809" s="233"/>
    </row>
    <row r="1810" spans="1:15" s="234" customFormat="1">
      <c r="A1810" s="404" t="str">
        <f t="shared" si="35"/>
        <v>3503002000</v>
      </c>
      <c r="B1810" s="242">
        <v>350</v>
      </c>
      <c r="C1810" s="193">
        <v>300</v>
      </c>
      <c r="D1810" s="193">
        <v>2000</v>
      </c>
      <c r="E1810" s="194"/>
      <c r="F1810" s="194"/>
      <c r="G1810" s="194"/>
      <c r="H1810" s="194"/>
      <c r="I1810" s="194"/>
      <c r="J1810" s="194"/>
      <c r="K1810" s="194"/>
      <c r="L1810" s="194"/>
      <c r="M1810" s="232"/>
      <c r="N1810" s="233"/>
      <c r="O1810" s="233"/>
    </row>
    <row r="1811" spans="1:15" s="234" customFormat="1">
      <c r="A1811" s="404" t="str">
        <f t="shared" si="35"/>
        <v>3503102000</v>
      </c>
      <c r="B1811" s="242">
        <v>350</v>
      </c>
      <c r="C1811" s="193">
        <v>310</v>
      </c>
      <c r="D1811" s="193">
        <v>2000</v>
      </c>
      <c r="E1811" s="243"/>
      <c r="F1811" s="243"/>
      <c r="G1811" s="243"/>
      <c r="H1811" s="243"/>
      <c r="I1811" s="243"/>
      <c r="J1811" s="243"/>
      <c r="K1811" s="243"/>
      <c r="L1811" s="243"/>
      <c r="M1811" s="232"/>
      <c r="N1811" s="233"/>
      <c r="O1811" s="233"/>
    </row>
    <row r="1812" spans="1:15" s="234" customFormat="1">
      <c r="A1812" s="404" t="str">
        <f t="shared" si="35"/>
        <v>3503202000</v>
      </c>
      <c r="B1812" s="242">
        <v>350</v>
      </c>
      <c r="C1812" s="193">
        <v>320</v>
      </c>
      <c r="D1812" s="193">
        <v>2000</v>
      </c>
      <c r="E1812" s="243"/>
      <c r="F1812" s="243"/>
      <c r="G1812" s="243"/>
      <c r="H1812" s="243"/>
      <c r="I1812" s="243"/>
      <c r="J1812" s="243"/>
      <c r="K1812" s="243"/>
      <c r="L1812" s="243"/>
      <c r="M1812" s="232"/>
      <c r="N1812" s="233"/>
      <c r="O1812" s="233"/>
    </row>
    <row r="1813" spans="1:15" s="234" customFormat="1">
      <c r="A1813" s="404" t="str">
        <f t="shared" si="35"/>
        <v>3503302000</v>
      </c>
      <c r="B1813" s="242">
        <v>350</v>
      </c>
      <c r="C1813" s="193">
        <v>330</v>
      </c>
      <c r="D1813" s="193">
        <v>2000</v>
      </c>
      <c r="E1813" s="243"/>
      <c r="F1813" s="243"/>
      <c r="G1813" s="243"/>
      <c r="H1813" s="243"/>
      <c r="I1813" s="243"/>
      <c r="J1813" s="243"/>
      <c r="K1813" s="243"/>
      <c r="L1813" s="243"/>
      <c r="M1813" s="232"/>
      <c r="N1813" s="233"/>
      <c r="O1813" s="233"/>
    </row>
    <row r="1814" spans="1:15" s="234" customFormat="1">
      <c r="A1814" s="404" t="str">
        <f t="shared" si="35"/>
        <v>3503402000</v>
      </c>
      <c r="B1814" s="242">
        <v>350</v>
      </c>
      <c r="C1814" s="193">
        <v>340</v>
      </c>
      <c r="D1814" s="193">
        <v>2000</v>
      </c>
      <c r="E1814" s="243"/>
      <c r="F1814" s="243"/>
      <c r="G1814" s="243"/>
      <c r="H1814" s="243"/>
      <c r="I1814" s="243"/>
      <c r="J1814" s="243"/>
      <c r="K1814" s="243"/>
      <c r="L1814" s="243"/>
      <c r="M1814" s="232"/>
      <c r="N1814" s="233"/>
      <c r="O1814" s="233"/>
    </row>
    <row r="1815" spans="1:15" s="234" customFormat="1">
      <c r="A1815" s="404" t="str">
        <f t="shared" si="35"/>
        <v>3503502000</v>
      </c>
      <c r="B1815" s="242">
        <v>350</v>
      </c>
      <c r="C1815" s="193">
        <v>350</v>
      </c>
      <c r="D1815" s="193">
        <v>2000</v>
      </c>
      <c r="E1815" s="243"/>
      <c r="F1815" s="243"/>
      <c r="G1815" s="243"/>
      <c r="H1815" s="243"/>
      <c r="I1815" s="243"/>
      <c r="J1815" s="243"/>
      <c r="K1815" s="243"/>
      <c r="L1815" s="243"/>
      <c r="M1815" s="232"/>
      <c r="N1815" s="233"/>
      <c r="O1815" s="233"/>
    </row>
    <row r="1816" spans="1:15" s="234" customFormat="1">
      <c r="A1816" s="404" t="str">
        <f t="shared" si="35"/>
        <v>350202250</v>
      </c>
      <c r="B1816" s="242">
        <v>350</v>
      </c>
      <c r="C1816" s="193">
        <v>20</v>
      </c>
      <c r="D1816" s="193">
        <v>2250</v>
      </c>
      <c r="E1816" s="194"/>
      <c r="F1816" s="194"/>
      <c r="G1816" s="194"/>
      <c r="H1816" s="194"/>
      <c r="I1816" s="194"/>
      <c r="J1816" s="194"/>
      <c r="K1816" s="194"/>
      <c r="L1816" s="194"/>
      <c r="M1816" s="232"/>
      <c r="N1816" s="233"/>
      <c r="O1816" s="233"/>
    </row>
    <row r="1817" spans="1:15" s="234" customFormat="1">
      <c r="A1817" s="404" t="str">
        <f t="shared" si="35"/>
        <v>350302250</v>
      </c>
      <c r="B1817" s="242">
        <v>350</v>
      </c>
      <c r="C1817" s="193">
        <v>30</v>
      </c>
      <c r="D1817" s="193">
        <v>2250</v>
      </c>
      <c r="E1817" s="194"/>
      <c r="F1817" s="194"/>
      <c r="G1817" s="194"/>
      <c r="H1817" s="194"/>
      <c r="I1817" s="194"/>
      <c r="J1817" s="194"/>
      <c r="K1817" s="194"/>
      <c r="L1817" s="194"/>
      <c r="M1817" s="232"/>
      <c r="N1817" s="233"/>
      <c r="O1817" s="233"/>
    </row>
    <row r="1818" spans="1:15" s="234" customFormat="1">
      <c r="A1818" s="404" t="str">
        <f t="shared" si="35"/>
        <v>350402250</v>
      </c>
      <c r="B1818" s="242">
        <v>350</v>
      </c>
      <c r="C1818" s="193">
        <v>40</v>
      </c>
      <c r="D1818" s="193">
        <v>2250</v>
      </c>
      <c r="E1818" s="194"/>
      <c r="F1818" s="194"/>
      <c r="G1818" s="194"/>
      <c r="H1818" s="194"/>
      <c r="I1818" s="194"/>
      <c r="J1818" s="194"/>
      <c r="K1818" s="194"/>
      <c r="L1818" s="194"/>
      <c r="M1818" s="232"/>
      <c r="N1818" s="233"/>
      <c r="O1818" s="233"/>
    </row>
    <row r="1819" spans="1:15" s="234" customFormat="1">
      <c r="A1819" s="404" t="str">
        <f t="shared" si="35"/>
        <v>350502250</v>
      </c>
      <c r="B1819" s="242">
        <v>350</v>
      </c>
      <c r="C1819" s="193">
        <v>50</v>
      </c>
      <c r="D1819" s="193">
        <v>2250</v>
      </c>
      <c r="E1819" s="194"/>
      <c r="F1819" s="194"/>
      <c r="G1819" s="194"/>
      <c r="H1819" s="194"/>
      <c r="I1819" s="194"/>
      <c r="J1819" s="194"/>
      <c r="K1819" s="194"/>
      <c r="L1819" s="194"/>
      <c r="M1819" s="232"/>
      <c r="N1819" s="233"/>
      <c r="O1819" s="233"/>
    </row>
    <row r="1820" spans="1:15" s="234" customFormat="1">
      <c r="A1820" s="404" t="str">
        <f t="shared" si="35"/>
        <v>350602250</v>
      </c>
      <c r="B1820" s="242">
        <v>350</v>
      </c>
      <c r="C1820" s="193">
        <v>60</v>
      </c>
      <c r="D1820" s="193">
        <v>2250</v>
      </c>
      <c r="E1820" s="194"/>
      <c r="F1820" s="194"/>
      <c r="G1820" s="194"/>
      <c r="H1820" s="194"/>
      <c r="I1820" s="194"/>
      <c r="J1820" s="194"/>
      <c r="K1820" s="194"/>
      <c r="L1820" s="194"/>
      <c r="M1820" s="232"/>
      <c r="N1820" s="233"/>
      <c r="O1820" s="233"/>
    </row>
    <row r="1821" spans="1:15" s="234" customFormat="1">
      <c r="A1821" s="404" t="str">
        <f t="shared" si="35"/>
        <v>350702250</v>
      </c>
      <c r="B1821" s="242">
        <v>350</v>
      </c>
      <c r="C1821" s="193">
        <v>70</v>
      </c>
      <c r="D1821" s="193">
        <v>2250</v>
      </c>
      <c r="E1821" s="194"/>
      <c r="F1821" s="194"/>
      <c r="G1821" s="194"/>
      <c r="H1821" s="194"/>
      <c r="I1821" s="194"/>
      <c r="J1821" s="194"/>
      <c r="K1821" s="194"/>
      <c r="L1821" s="194"/>
      <c r="M1821" s="232"/>
      <c r="N1821" s="233"/>
      <c r="O1821" s="233"/>
    </row>
    <row r="1822" spans="1:15" s="234" customFormat="1">
      <c r="A1822" s="404" t="str">
        <f t="shared" si="35"/>
        <v>350802250</v>
      </c>
      <c r="B1822" s="242">
        <v>350</v>
      </c>
      <c r="C1822" s="193">
        <v>80</v>
      </c>
      <c r="D1822" s="193">
        <v>2250</v>
      </c>
      <c r="E1822" s="194"/>
      <c r="F1822" s="194"/>
      <c r="G1822" s="194"/>
      <c r="H1822" s="194"/>
      <c r="I1822" s="194"/>
      <c r="J1822" s="194"/>
      <c r="K1822" s="194"/>
      <c r="L1822" s="194"/>
      <c r="M1822" s="232"/>
      <c r="N1822" s="233"/>
      <c r="O1822" s="233"/>
    </row>
    <row r="1823" spans="1:15" s="234" customFormat="1">
      <c r="A1823" s="404" t="str">
        <f t="shared" si="35"/>
        <v>350902250</v>
      </c>
      <c r="B1823" s="242">
        <v>350</v>
      </c>
      <c r="C1823" s="193">
        <v>90</v>
      </c>
      <c r="D1823" s="193">
        <v>2250</v>
      </c>
      <c r="E1823" s="194"/>
      <c r="F1823" s="194"/>
      <c r="G1823" s="194"/>
      <c r="H1823" s="194"/>
      <c r="I1823" s="194"/>
      <c r="J1823" s="194"/>
      <c r="K1823" s="194"/>
      <c r="L1823" s="194"/>
      <c r="M1823" s="232"/>
      <c r="N1823" s="233"/>
      <c r="O1823" s="233"/>
    </row>
    <row r="1824" spans="1:15" s="234" customFormat="1">
      <c r="A1824" s="404" t="str">
        <f t="shared" si="35"/>
        <v>3501002250</v>
      </c>
      <c r="B1824" s="242">
        <v>350</v>
      </c>
      <c r="C1824" s="193">
        <v>100</v>
      </c>
      <c r="D1824" s="193">
        <v>2250</v>
      </c>
      <c r="E1824" s="194"/>
      <c r="F1824" s="194"/>
      <c r="G1824" s="194"/>
      <c r="H1824" s="194"/>
      <c r="I1824" s="194"/>
      <c r="J1824" s="194"/>
      <c r="K1824" s="194"/>
      <c r="L1824" s="194"/>
      <c r="M1824" s="232"/>
      <c r="N1824" s="233"/>
      <c r="O1824" s="233"/>
    </row>
    <row r="1825" spans="1:15" s="234" customFormat="1">
      <c r="A1825" s="404" t="str">
        <f t="shared" si="35"/>
        <v>3501102250</v>
      </c>
      <c r="B1825" s="242">
        <v>350</v>
      </c>
      <c r="C1825" s="193">
        <v>110</v>
      </c>
      <c r="D1825" s="193">
        <v>2250</v>
      </c>
      <c r="E1825" s="194"/>
      <c r="F1825" s="194"/>
      <c r="G1825" s="194"/>
      <c r="H1825" s="194"/>
      <c r="I1825" s="194"/>
      <c r="J1825" s="194"/>
      <c r="K1825" s="194"/>
      <c r="L1825" s="194"/>
      <c r="M1825" s="232"/>
      <c r="N1825" s="233"/>
      <c r="O1825" s="233"/>
    </row>
    <row r="1826" spans="1:15" s="234" customFormat="1">
      <c r="A1826" s="404" t="str">
        <f t="shared" si="35"/>
        <v>3501202250</v>
      </c>
      <c r="B1826" s="242">
        <v>350</v>
      </c>
      <c r="C1826" s="193">
        <v>120</v>
      </c>
      <c r="D1826" s="193">
        <v>2250</v>
      </c>
      <c r="E1826" s="194"/>
      <c r="F1826" s="194"/>
      <c r="G1826" s="194"/>
      <c r="H1826" s="194"/>
      <c r="I1826" s="194"/>
      <c r="J1826" s="194"/>
      <c r="K1826" s="194"/>
      <c r="L1826" s="194"/>
      <c r="M1826" s="232"/>
      <c r="N1826" s="233"/>
      <c r="O1826" s="233"/>
    </row>
    <row r="1827" spans="1:15" s="234" customFormat="1">
      <c r="A1827" s="404" t="str">
        <f t="shared" si="35"/>
        <v>3501302250</v>
      </c>
      <c r="B1827" s="242">
        <v>350</v>
      </c>
      <c r="C1827" s="193">
        <v>130</v>
      </c>
      <c r="D1827" s="193">
        <v>2250</v>
      </c>
      <c r="E1827" s="194"/>
      <c r="F1827" s="194"/>
      <c r="G1827" s="194"/>
      <c r="H1827" s="194"/>
      <c r="I1827" s="194"/>
      <c r="J1827" s="194"/>
      <c r="K1827" s="194"/>
      <c r="L1827" s="194"/>
      <c r="M1827" s="232"/>
      <c r="N1827" s="233"/>
      <c r="O1827" s="233"/>
    </row>
    <row r="1828" spans="1:15" s="234" customFormat="1">
      <c r="A1828" s="404" t="str">
        <f t="shared" si="35"/>
        <v>3501402250</v>
      </c>
      <c r="B1828" s="242">
        <v>350</v>
      </c>
      <c r="C1828" s="193">
        <v>140</v>
      </c>
      <c r="D1828" s="193">
        <v>2250</v>
      </c>
      <c r="E1828" s="194"/>
      <c r="F1828" s="194"/>
      <c r="G1828" s="194"/>
      <c r="H1828" s="194"/>
      <c r="I1828" s="194"/>
      <c r="J1828" s="194"/>
      <c r="K1828" s="194"/>
      <c r="L1828" s="194"/>
      <c r="M1828" s="232"/>
      <c r="N1828" s="233"/>
      <c r="O1828" s="233"/>
    </row>
    <row r="1829" spans="1:15" s="234" customFormat="1">
      <c r="A1829" s="404" t="str">
        <f t="shared" si="35"/>
        <v>3501502250</v>
      </c>
      <c r="B1829" s="242">
        <v>350</v>
      </c>
      <c r="C1829" s="193">
        <v>150</v>
      </c>
      <c r="D1829" s="193">
        <v>2250</v>
      </c>
      <c r="E1829" s="194"/>
      <c r="F1829" s="194"/>
      <c r="G1829" s="194"/>
      <c r="H1829" s="194"/>
      <c r="I1829" s="194"/>
      <c r="J1829" s="194"/>
      <c r="K1829" s="194"/>
      <c r="L1829" s="194"/>
      <c r="M1829" s="232"/>
      <c r="N1829" s="233"/>
      <c r="O1829" s="233"/>
    </row>
    <row r="1830" spans="1:15" s="234" customFormat="1">
      <c r="A1830" s="404" t="str">
        <f t="shared" si="35"/>
        <v>3501602250</v>
      </c>
      <c r="B1830" s="242">
        <v>350</v>
      </c>
      <c r="C1830" s="193">
        <v>160</v>
      </c>
      <c r="D1830" s="193">
        <v>2250</v>
      </c>
      <c r="E1830" s="194"/>
      <c r="F1830" s="194"/>
      <c r="G1830" s="194"/>
      <c r="H1830" s="194"/>
      <c r="I1830" s="194"/>
      <c r="J1830" s="194"/>
      <c r="K1830" s="194"/>
      <c r="L1830" s="194"/>
      <c r="M1830" s="232"/>
      <c r="N1830" s="233"/>
      <c r="O1830" s="233"/>
    </row>
    <row r="1831" spans="1:15" s="234" customFormat="1">
      <c r="A1831" s="404" t="str">
        <f t="shared" si="35"/>
        <v>3501702250</v>
      </c>
      <c r="B1831" s="242">
        <v>350</v>
      </c>
      <c r="C1831" s="193">
        <v>170</v>
      </c>
      <c r="D1831" s="193">
        <v>2250</v>
      </c>
      <c r="E1831" s="194"/>
      <c r="F1831" s="194"/>
      <c r="G1831" s="194"/>
      <c r="H1831" s="194"/>
      <c r="I1831" s="194"/>
      <c r="J1831" s="194"/>
      <c r="K1831" s="194"/>
      <c r="L1831" s="194"/>
      <c r="M1831" s="232"/>
      <c r="N1831" s="233"/>
      <c r="O1831" s="233"/>
    </row>
    <row r="1832" spans="1:15" s="234" customFormat="1">
      <c r="A1832" s="404" t="str">
        <f t="shared" si="35"/>
        <v>3501802250</v>
      </c>
      <c r="B1832" s="242">
        <v>350</v>
      </c>
      <c r="C1832" s="193">
        <v>180</v>
      </c>
      <c r="D1832" s="193">
        <v>2250</v>
      </c>
      <c r="E1832" s="194"/>
      <c r="F1832" s="194"/>
      <c r="G1832" s="194"/>
      <c r="H1832" s="194"/>
      <c r="I1832" s="194"/>
      <c r="J1832" s="194"/>
      <c r="K1832" s="194"/>
      <c r="L1832" s="194"/>
      <c r="M1832" s="232"/>
      <c r="N1832" s="233"/>
      <c r="O1832" s="233"/>
    </row>
    <row r="1833" spans="1:15" s="234" customFormat="1">
      <c r="A1833" s="404" t="str">
        <f t="shared" si="35"/>
        <v>3501902250</v>
      </c>
      <c r="B1833" s="242">
        <v>350</v>
      </c>
      <c r="C1833" s="193">
        <v>190</v>
      </c>
      <c r="D1833" s="193">
        <v>2250</v>
      </c>
      <c r="E1833" s="194"/>
      <c r="F1833" s="194"/>
      <c r="G1833" s="194"/>
      <c r="H1833" s="194"/>
      <c r="I1833" s="194"/>
      <c r="J1833" s="194"/>
      <c r="K1833" s="194"/>
      <c r="L1833" s="194"/>
      <c r="M1833" s="232"/>
      <c r="N1833" s="233"/>
      <c r="O1833" s="233"/>
    </row>
    <row r="1834" spans="1:15" s="234" customFormat="1">
      <c r="A1834" s="404" t="str">
        <f t="shared" si="35"/>
        <v>3502002250</v>
      </c>
      <c r="B1834" s="242">
        <v>350</v>
      </c>
      <c r="C1834" s="193">
        <v>200</v>
      </c>
      <c r="D1834" s="193">
        <v>2250</v>
      </c>
      <c r="E1834" s="194"/>
      <c r="F1834" s="194"/>
      <c r="G1834" s="194"/>
      <c r="H1834" s="194"/>
      <c r="I1834" s="194"/>
      <c r="J1834" s="194"/>
      <c r="K1834" s="194"/>
      <c r="L1834" s="194"/>
      <c r="M1834" s="232"/>
      <c r="N1834" s="233"/>
      <c r="O1834" s="233"/>
    </row>
    <row r="1835" spans="1:15" s="234" customFormat="1">
      <c r="A1835" s="404" t="str">
        <f t="shared" si="35"/>
        <v>3502102250</v>
      </c>
      <c r="B1835" s="242">
        <v>350</v>
      </c>
      <c r="C1835" s="193">
        <v>210</v>
      </c>
      <c r="D1835" s="193">
        <v>2250</v>
      </c>
      <c r="E1835" s="194"/>
      <c r="F1835" s="194"/>
      <c r="G1835" s="194"/>
      <c r="H1835" s="194"/>
      <c r="I1835" s="194"/>
      <c r="J1835" s="194"/>
      <c r="K1835" s="194"/>
      <c r="L1835" s="194"/>
      <c r="M1835" s="232"/>
      <c r="N1835" s="233"/>
      <c r="O1835" s="233"/>
    </row>
    <row r="1836" spans="1:15" s="234" customFormat="1">
      <c r="A1836" s="404" t="str">
        <f t="shared" si="35"/>
        <v>3502202250</v>
      </c>
      <c r="B1836" s="242">
        <v>350</v>
      </c>
      <c r="C1836" s="193">
        <v>220</v>
      </c>
      <c r="D1836" s="193">
        <v>2250</v>
      </c>
      <c r="E1836" s="194"/>
      <c r="F1836" s="194"/>
      <c r="G1836" s="194"/>
      <c r="H1836" s="194"/>
      <c r="I1836" s="194"/>
      <c r="J1836" s="194"/>
      <c r="K1836" s="194"/>
      <c r="L1836" s="194"/>
      <c r="M1836" s="232"/>
      <c r="N1836" s="233"/>
      <c r="O1836" s="233"/>
    </row>
    <row r="1837" spans="1:15" s="234" customFormat="1">
      <c r="A1837" s="404" t="str">
        <f t="shared" si="35"/>
        <v>3502302250</v>
      </c>
      <c r="B1837" s="242">
        <v>350</v>
      </c>
      <c r="C1837" s="193">
        <v>230</v>
      </c>
      <c r="D1837" s="193">
        <v>2250</v>
      </c>
      <c r="E1837" s="194"/>
      <c r="F1837" s="194"/>
      <c r="G1837" s="194"/>
      <c r="H1837" s="194"/>
      <c r="I1837" s="194"/>
      <c r="J1837" s="194"/>
      <c r="K1837" s="194"/>
      <c r="L1837" s="194"/>
      <c r="M1837" s="232"/>
      <c r="N1837" s="233"/>
      <c r="O1837" s="233"/>
    </row>
    <row r="1838" spans="1:15" s="234" customFormat="1">
      <c r="A1838" s="404" t="str">
        <f t="shared" si="35"/>
        <v>3502402250</v>
      </c>
      <c r="B1838" s="242">
        <v>350</v>
      </c>
      <c r="C1838" s="193">
        <v>240</v>
      </c>
      <c r="D1838" s="193">
        <v>2250</v>
      </c>
      <c r="E1838" s="194"/>
      <c r="F1838" s="194"/>
      <c r="G1838" s="194"/>
      <c r="H1838" s="194"/>
      <c r="I1838" s="194"/>
      <c r="J1838" s="194"/>
      <c r="K1838" s="194"/>
      <c r="L1838" s="194"/>
      <c r="M1838" s="232"/>
      <c r="N1838" s="233"/>
      <c r="O1838" s="233"/>
    </row>
    <row r="1839" spans="1:15" s="234" customFormat="1">
      <c r="A1839" s="404" t="str">
        <f t="shared" si="35"/>
        <v>3502502250</v>
      </c>
      <c r="B1839" s="242">
        <v>350</v>
      </c>
      <c r="C1839" s="193">
        <v>250</v>
      </c>
      <c r="D1839" s="193">
        <v>2250</v>
      </c>
      <c r="E1839" s="194"/>
      <c r="F1839" s="194"/>
      <c r="G1839" s="194"/>
      <c r="H1839" s="194"/>
      <c r="I1839" s="194"/>
      <c r="J1839" s="194"/>
      <c r="K1839" s="194"/>
      <c r="L1839" s="194"/>
      <c r="M1839" s="232"/>
      <c r="N1839" s="233"/>
      <c r="O1839" s="233"/>
    </row>
    <row r="1840" spans="1:15" s="234" customFormat="1">
      <c r="A1840" s="404" t="str">
        <f t="shared" si="35"/>
        <v>3502602250</v>
      </c>
      <c r="B1840" s="242">
        <v>350</v>
      </c>
      <c r="C1840" s="193">
        <v>260</v>
      </c>
      <c r="D1840" s="193">
        <v>2250</v>
      </c>
      <c r="E1840" s="194"/>
      <c r="F1840" s="194"/>
      <c r="G1840" s="194"/>
      <c r="H1840" s="194"/>
      <c r="I1840" s="194"/>
      <c r="J1840" s="194"/>
      <c r="K1840" s="194"/>
      <c r="L1840" s="194"/>
      <c r="M1840" s="232"/>
      <c r="N1840" s="233"/>
      <c r="O1840" s="233"/>
    </row>
    <row r="1841" spans="1:15" s="234" customFormat="1">
      <c r="A1841" s="404" t="str">
        <f t="shared" ref="A1841:A1883" si="36">B1841&amp;C1841&amp;D1841</f>
        <v>3502702250</v>
      </c>
      <c r="B1841" s="242">
        <v>350</v>
      </c>
      <c r="C1841" s="193">
        <v>270</v>
      </c>
      <c r="D1841" s="193">
        <v>2250</v>
      </c>
      <c r="E1841" s="194"/>
      <c r="F1841" s="194"/>
      <c r="G1841" s="194"/>
      <c r="H1841" s="194"/>
      <c r="I1841" s="194"/>
      <c r="J1841" s="194"/>
      <c r="K1841" s="194"/>
      <c r="L1841" s="194"/>
      <c r="M1841" s="232"/>
      <c r="N1841" s="233"/>
      <c r="O1841" s="233"/>
    </row>
    <row r="1842" spans="1:15" s="234" customFormat="1">
      <c r="A1842" s="404" t="str">
        <f t="shared" si="36"/>
        <v>3502802250</v>
      </c>
      <c r="B1842" s="242">
        <v>350</v>
      </c>
      <c r="C1842" s="193">
        <v>280</v>
      </c>
      <c r="D1842" s="193">
        <v>2250</v>
      </c>
      <c r="E1842" s="194"/>
      <c r="F1842" s="194"/>
      <c r="G1842" s="194"/>
      <c r="H1842" s="194"/>
      <c r="I1842" s="194"/>
      <c r="J1842" s="194"/>
      <c r="K1842" s="194"/>
      <c r="L1842" s="194"/>
      <c r="M1842" s="232"/>
      <c r="N1842" s="233"/>
      <c r="O1842" s="233"/>
    </row>
    <row r="1843" spans="1:15" s="234" customFormat="1">
      <c r="A1843" s="404" t="str">
        <f t="shared" si="36"/>
        <v>3502902250</v>
      </c>
      <c r="B1843" s="242">
        <v>350</v>
      </c>
      <c r="C1843" s="193">
        <v>290</v>
      </c>
      <c r="D1843" s="193">
        <v>2250</v>
      </c>
      <c r="E1843" s="194"/>
      <c r="F1843" s="194"/>
      <c r="G1843" s="194"/>
      <c r="H1843" s="194"/>
      <c r="I1843" s="194"/>
      <c r="J1843" s="194"/>
      <c r="K1843" s="194"/>
      <c r="L1843" s="194"/>
      <c r="M1843" s="232"/>
      <c r="N1843" s="233"/>
      <c r="O1843" s="233"/>
    </row>
    <row r="1844" spans="1:15" s="234" customFormat="1">
      <c r="A1844" s="404" t="str">
        <f t="shared" si="36"/>
        <v>3503002250</v>
      </c>
      <c r="B1844" s="242">
        <v>350</v>
      </c>
      <c r="C1844" s="193">
        <v>300</v>
      </c>
      <c r="D1844" s="193">
        <v>2250</v>
      </c>
      <c r="E1844" s="194"/>
      <c r="F1844" s="194"/>
      <c r="G1844" s="194"/>
      <c r="H1844" s="194"/>
      <c r="I1844" s="194"/>
      <c r="J1844" s="194"/>
      <c r="K1844" s="194"/>
      <c r="L1844" s="194"/>
      <c r="M1844" s="232"/>
      <c r="N1844" s="233"/>
      <c r="O1844" s="233"/>
    </row>
    <row r="1845" spans="1:15" s="234" customFormat="1">
      <c r="A1845" s="404" t="str">
        <f t="shared" si="36"/>
        <v>3503102250</v>
      </c>
      <c r="B1845" s="242">
        <v>350</v>
      </c>
      <c r="C1845" s="193">
        <v>310</v>
      </c>
      <c r="D1845" s="193">
        <v>2250</v>
      </c>
      <c r="E1845" s="243"/>
      <c r="F1845" s="243"/>
      <c r="G1845" s="243"/>
      <c r="H1845" s="243"/>
      <c r="I1845" s="243"/>
      <c r="J1845" s="243"/>
      <c r="K1845" s="243"/>
      <c r="L1845" s="243"/>
      <c r="M1845" s="232"/>
      <c r="N1845" s="233"/>
      <c r="O1845" s="233"/>
    </row>
    <row r="1846" spans="1:15" s="234" customFormat="1">
      <c r="A1846" s="404" t="str">
        <f t="shared" si="36"/>
        <v>3503202250</v>
      </c>
      <c r="B1846" s="242">
        <v>350</v>
      </c>
      <c r="C1846" s="193">
        <v>320</v>
      </c>
      <c r="D1846" s="193">
        <v>2250</v>
      </c>
      <c r="E1846" s="243"/>
      <c r="F1846" s="243"/>
      <c r="G1846" s="243"/>
      <c r="H1846" s="243"/>
      <c r="I1846" s="243"/>
      <c r="J1846" s="243"/>
      <c r="K1846" s="243"/>
      <c r="L1846" s="243"/>
      <c r="M1846" s="232"/>
      <c r="N1846" s="233"/>
      <c r="O1846" s="233"/>
    </row>
    <row r="1847" spans="1:15" s="234" customFormat="1">
      <c r="A1847" s="404" t="str">
        <f t="shared" si="36"/>
        <v>3503302250</v>
      </c>
      <c r="B1847" s="242">
        <v>350</v>
      </c>
      <c r="C1847" s="193">
        <v>330</v>
      </c>
      <c r="D1847" s="193">
        <v>2250</v>
      </c>
      <c r="E1847" s="243"/>
      <c r="F1847" s="243"/>
      <c r="G1847" s="243"/>
      <c r="H1847" s="243"/>
      <c r="I1847" s="243"/>
      <c r="J1847" s="243"/>
      <c r="K1847" s="243"/>
      <c r="L1847" s="243"/>
      <c r="M1847" s="232"/>
      <c r="N1847" s="233"/>
      <c r="O1847" s="233"/>
    </row>
    <row r="1848" spans="1:15" s="234" customFormat="1">
      <c r="A1848" s="404" t="str">
        <f t="shared" si="36"/>
        <v>3503402250</v>
      </c>
      <c r="B1848" s="242">
        <v>350</v>
      </c>
      <c r="C1848" s="193">
        <v>340</v>
      </c>
      <c r="D1848" s="193">
        <v>2250</v>
      </c>
      <c r="E1848" s="243"/>
      <c r="F1848" s="243"/>
      <c r="G1848" s="243"/>
      <c r="H1848" s="243"/>
      <c r="I1848" s="243"/>
      <c r="J1848" s="243"/>
      <c r="K1848" s="243"/>
      <c r="L1848" s="243"/>
      <c r="M1848" s="232"/>
      <c r="N1848" s="233"/>
      <c r="O1848" s="233"/>
    </row>
    <row r="1849" spans="1:15" s="234" customFormat="1">
      <c r="A1849" s="404" t="str">
        <f t="shared" si="36"/>
        <v>3503502250</v>
      </c>
      <c r="B1849" s="242">
        <v>350</v>
      </c>
      <c r="C1849" s="193">
        <v>350</v>
      </c>
      <c r="D1849" s="193">
        <v>2250</v>
      </c>
      <c r="E1849" s="243"/>
      <c r="F1849" s="243"/>
      <c r="G1849" s="243"/>
      <c r="H1849" s="243"/>
      <c r="I1849" s="243"/>
      <c r="J1849" s="243"/>
      <c r="K1849" s="243"/>
      <c r="L1849" s="243"/>
      <c r="M1849" s="232"/>
      <c r="N1849" s="233"/>
      <c r="O1849" s="233"/>
    </row>
    <row r="1850" spans="1:15" s="234" customFormat="1">
      <c r="A1850" s="404" t="str">
        <f t="shared" si="36"/>
        <v>350202500</v>
      </c>
      <c r="B1850" s="242">
        <v>350</v>
      </c>
      <c r="C1850" s="193">
        <v>20</v>
      </c>
      <c r="D1850" s="193">
        <v>2500</v>
      </c>
      <c r="E1850" s="194"/>
      <c r="F1850" s="194"/>
      <c r="G1850" s="194"/>
      <c r="H1850" s="194"/>
      <c r="I1850" s="194"/>
      <c r="J1850" s="194"/>
      <c r="K1850" s="194"/>
      <c r="L1850" s="194"/>
      <c r="M1850" s="232"/>
      <c r="N1850" s="233"/>
      <c r="O1850" s="233"/>
    </row>
    <row r="1851" spans="1:15" s="234" customFormat="1">
      <c r="A1851" s="404" t="str">
        <f t="shared" si="36"/>
        <v>350302500</v>
      </c>
      <c r="B1851" s="242">
        <v>350</v>
      </c>
      <c r="C1851" s="193">
        <v>30</v>
      </c>
      <c r="D1851" s="193">
        <v>2500</v>
      </c>
      <c r="E1851" s="194"/>
      <c r="F1851" s="194"/>
      <c r="G1851" s="194"/>
      <c r="H1851" s="194"/>
      <c r="I1851" s="194"/>
      <c r="J1851" s="194"/>
      <c r="K1851" s="194"/>
      <c r="L1851" s="194"/>
      <c r="M1851" s="232"/>
      <c r="N1851" s="233"/>
      <c r="O1851" s="233"/>
    </row>
    <row r="1852" spans="1:15" s="234" customFormat="1">
      <c r="A1852" s="404" t="str">
        <f t="shared" si="36"/>
        <v>350402500</v>
      </c>
      <c r="B1852" s="242">
        <v>350</v>
      </c>
      <c r="C1852" s="193">
        <v>40</v>
      </c>
      <c r="D1852" s="193">
        <v>2500</v>
      </c>
      <c r="E1852" s="194"/>
      <c r="F1852" s="194"/>
      <c r="G1852" s="194"/>
      <c r="H1852" s="194"/>
      <c r="I1852" s="194"/>
      <c r="J1852" s="194"/>
      <c r="K1852" s="194"/>
      <c r="L1852" s="194"/>
      <c r="M1852" s="232"/>
      <c r="N1852" s="233"/>
      <c r="O1852" s="233"/>
    </row>
    <row r="1853" spans="1:15" s="234" customFormat="1">
      <c r="A1853" s="404" t="str">
        <f t="shared" si="36"/>
        <v>350502500</v>
      </c>
      <c r="B1853" s="242">
        <v>350</v>
      </c>
      <c r="C1853" s="193">
        <v>50</v>
      </c>
      <c r="D1853" s="193">
        <v>2500</v>
      </c>
      <c r="E1853" s="194"/>
      <c r="F1853" s="194"/>
      <c r="G1853" s="194"/>
      <c r="H1853" s="194"/>
      <c r="I1853" s="194"/>
      <c r="J1853" s="194"/>
      <c r="K1853" s="194"/>
      <c r="L1853" s="194"/>
      <c r="M1853" s="232"/>
      <c r="N1853" s="233"/>
      <c r="O1853" s="233"/>
    </row>
    <row r="1854" spans="1:15" s="234" customFormat="1">
      <c r="A1854" s="404" t="str">
        <f t="shared" si="36"/>
        <v>350602500</v>
      </c>
      <c r="B1854" s="242">
        <v>350</v>
      </c>
      <c r="C1854" s="193">
        <v>60</v>
      </c>
      <c r="D1854" s="193">
        <v>2500</v>
      </c>
      <c r="E1854" s="194"/>
      <c r="F1854" s="194"/>
      <c r="G1854" s="194"/>
      <c r="H1854" s="194"/>
      <c r="I1854" s="194"/>
      <c r="J1854" s="194"/>
      <c r="K1854" s="194"/>
      <c r="L1854" s="194"/>
      <c r="M1854" s="232"/>
      <c r="N1854" s="233"/>
      <c r="O1854" s="233"/>
    </row>
    <row r="1855" spans="1:15" s="234" customFormat="1">
      <c r="A1855" s="404" t="str">
        <f t="shared" si="36"/>
        <v>350702500</v>
      </c>
      <c r="B1855" s="242">
        <v>350</v>
      </c>
      <c r="C1855" s="193">
        <v>70</v>
      </c>
      <c r="D1855" s="193">
        <v>2500</v>
      </c>
      <c r="E1855" s="194"/>
      <c r="F1855" s="194"/>
      <c r="G1855" s="194"/>
      <c r="H1855" s="194"/>
      <c r="I1855" s="194"/>
      <c r="J1855" s="194"/>
      <c r="K1855" s="194"/>
      <c r="L1855" s="194"/>
      <c r="M1855" s="232"/>
      <c r="N1855" s="233"/>
      <c r="O1855" s="233"/>
    </row>
    <row r="1856" spans="1:15" s="234" customFormat="1">
      <c r="A1856" s="404" t="str">
        <f t="shared" si="36"/>
        <v>350802500</v>
      </c>
      <c r="B1856" s="242">
        <v>350</v>
      </c>
      <c r="C1856" s="193">
        <v>80</v>
      </c>
      <c r="D1856" s="193">
        <v>2500</v>
      </c>
      <c r="E1856" s="194"/>
      <c r="F1856" s="194"/>
      <c r="G1856" s="194"/>
      <c r="H1856" s="194"/>
      <c r="I1856" s="194"/>
      <c r="J1856" s="194"/>
      <c r="K1856" s="194"/>
      <c r="L1856" s="194"/>
      <c r="M1856" s="232"/>
      <c r="N1856" s="233"/>
      <c r="O1856" s="233"/>
    </row>
    <row r="1857" spans="1:15" s="234" customFormat="1">
      <c r="A1857" s="404" t="str">
        <f t="shared" si="36"/>
        <v>350902500</v>
      </c>
      <c r="B1857" s="242">
        <v>350</v>
      </c>
      <c r="C1857" s="193">
        <v>90</v>
      </c>
      <c r="D1857" s="193">
        <v>2500</v>
      </c>
      <c r="E1857" s="194"/>
      <c r="F1857" s="194"/>
      <c r="G1857" s="194"/>
      <c r="H1857" s="194"/>
      <c r="I1857" s="194"/>
      <c r="J1857" s="194"/>
      <c r="K1857" s="194"/>
      <c r="L1857" s="194"/>
      <c r="M1857" s="232"/>
      <c r="N1857" s="233"/>
      <c r="O1857" s="233"/>
    </row>
    <row r="1858" spans="1:15" s="234" customFormat="1">
      <c r="A1858" s="404" t="str">
        <f t="shared" si="36"/>
        <v>3501002500</v>
      </c>
      <c r="B1858" s="242">
        <v>350</v>
      </c>
      <c r="C1858" s="193">
        <v>100</v>
      </c>
      <c r="D1858" s="193">
        <v>2500</v>
      </c>
      <c r="E1858" s="194"/>
      <c r="F1858" s="194"/>
      <c r="G1858" s="194"/>
      <c r="H1858" s="194"/>
      <c r="I1858" s="194"/>
      <c r="J1858" s="194"/>
      <c r="K1858" s="194"/>
      <c r="L1858" s="194"/>
      <c r="M1858" s="232"/>
      <c r="N1858" s="233"/>
      <c r="O1858" s="233"/>
    </row>
    <row r="1859" spans="1:15" s="234" customFormat="1">
      <c r="A1859" s="404" t="str">
        <f t="shared" si="36"/>
        <v>3501102500</v>
      </c>
      <c r="B1859" s="242">
        <v>350</v>
      </c>
      <c r="C1859" s="193">
        <v>110</v>
      </c>
      <c r="D1859" s="193">
        <v>2500</v>
      </c>
      <c r="E1859" s="194"/>
      <c r="F1859" s="194"/>
      <c r="G1859" s="194"/>
      <c r="H1859" s="194"/>
      <c r="I1859" s="194"/>
      <c r="J1859" s="194"/>
      <c r="K1859" s="194"/>
      <c r="L1859" s="194"/>
      <c r="M1859" s="232"/>
      <c r="N1859" s="233"/>
      <c r="O1859" s="233"/>
    </row>
    <row r="1860" spans="1:15" s="234" customFormat="1">
      <c r="A1860" s="404" t="str">
        <f t="shared" si="36"/>
        <v>3501202500</v>
      </c>
      <c r="B1860" s="242">
        <v>350</v>
      </c>
      <c r="C1860" s="193">
        <v>120</v>
      </c>
      <c r="D1860" s="193">
        <v>2500</v>
      </c>
      <c r="E1860" s="194"/>
      <c r="F1860" s="194"/>
      <c r="G1860" s="194"/>
      <c r="H1860" s="194"/>
      <c r="I1860" s="194"/>
      <c r="J1860" s="194"/>
      <c r="K1860" s="194"/>
      <c r="L1860" s="194"/>
      <c r="M1860" s="232"/>
      <c r="N1860" s="233"/>
      <c r="O1860" s="233"/>
    </row>
    <row r="1861" spans="1:15" s="234" customFormat="1">
      <c r="A1861" s="404" t="str">
        <f t="shared" si="36"/>
        <v>3501302500</v>
      </c>
      <c r="B1861" s="242">
        <v>350</v>
      </c>
      <c r="C1861" s="193">
        <v>130</v>
      </c>
      <c r="D1861" s="193">
        <v>2500</v>
      </c>
      <c r="E1861" s="194"/>
      <c r="F1861" s="194"/>
      <c r="G1861" s="194"/>
      <c r="H1861" s="194"/>
      <c r="I1861" s="194"/>
      <c r="J1861" s="194"/>
      <c r="K1861" s="194"/>
      <c r="L1861" s="194"/>
      <c r="M1861" s="232"/>
      <c r="N1861" s="233"/>
      <c r="O1861" s="233"/>
    </row>
    <row r="1862" spans="1:15" s="234" customFormat="1">
      <c r="A1862" s="404" t="str">
        <f t="shared" si="36"/>
        <v>3501402500</v>
      </c>
      <c r="B1862" s="242">
        <v>350</v>
      </c>
      <c r="C1862" s="193">
        <v>140</v>
      </c>
      <c r="D1862" s="193">
        <v>2500</v>
      </c>
      <c r="E1862" s="194"/>
      <c r="F1862" s="194"/>
      <c r="G1862" s="194"/>
      <c r="H1862" s="194"/>
      <c r="I1862" s="194"/>
      <c r="J1862" s="194"/>
      <c r="K1862" s="194"/>
      <c r="L1862" s="194"/>
      <c r="M1862" s="232"/>
      <c r="N1862" s="233"/>
      <c r="O1862" s="233"/>
    </row>
    <row r="1863" spans="1:15" s="234" customFormat="1">
      <c r="A1863" s="404" t="str">
        <f t="shared" si="36"/>
        <v>3501502500</v>
      </c>
      <c r="B1863" s="242">
        <v>350</v>
      </c>
      <c r="C1863" s="193">
        <v>150</v>
      </c>
      <c r="D1863" s="193">
        <v>2500</v>
      </c>
      <c r="E1863" s="194"/>
      <c r="F1863" s="194"/>
      <c r="G1863" s="194"/>
      <c r="H1863" s="194"/>
      <c r="I1863" s="194"/>
      <c r="J1863" s="194"/>
      <c r="K1863" s="194"/>
      <c r="L1863" s="194"/>
      <c r="M1863" s="232"/>
      <c r="N1863" s="233"/>
      <c r="O1863" s="233"/>
    </row>
    <row r="1864" spans="1:15" s="234" customFormat="1">
      <c r="A1864" s="404" t="str">
        <f t="shared" si="36"/>
        <v>3501602500</v>
      </c>
      <c r="B1864" s="242">
        <v>350</v>
      </c>
      <c r="C1864" s="193">
        <v>160</v>
      </c>
      <c r="D1864" s="193">
        <v>2500</v>
      </c>
      <c r="E1864" s="194"/>
      <c r="F1864" s="194"/>
      <c r="G1864" s="194"/>
      <c r="H1864" s="194"/>
      <c r="I1864" s="194"/>
      <c r="J1864" s="194"/>
      <c r="K1864" s="194"/>
      <c r="L1864" s="194"/>
      <c r="M1864" s="232"/>
      <c r="N1864" s="233"/>
      <c r="O1864" s="233"/>
    </row>
    <row r="1865" spans="1:15" s="234" customFormat="1">
      <c r="A1865" s="404" t="str">
        <f t="shared" si="36"/>
        <v>3501702500</v>
      </c>
      <c r="B1865" s="242">
        <v>350</v>
      </c>
      <c r="C1865" s="193">
        <v>170</v>
      </c>
      <c r="D1865" s="193">
        <v>2500</v>
      </c>
      <c r="E1865" s="194"/>
      <c r="F1865" s="194"/>
      <c r="G1865" s="194"/>
      <c r="H1865" s="194"/>
      <c r="I1865" s="194"/>
      <c r="J1865" s="194"/>
      <c r="K1865" s="194"/>
      <c r="L1865" s="194"/>
      <c r="M1865" s="232"/>
      <c r="N1865" s="233"/>
      <c r="O1865" s="233"/>
    </row>
    <row r="1866" spans="1:15" s="234" customFormat="1">
      <c r="A1866" s="404" t="str">
        <f t="shared" si="36"/>
        <v>3501802500</v>
      </c>
      <c r="B1866" s="242">
        <v>350</v>
      </c>
      <c r="C1866" s="193">
        <v>180</v>
      </c>
      <c r="D1866" s="193">
        <v>2500</v>
      </c>
      <c r="E1866" s="194"/>
      <c r="F1866" s="194"/>
      <c r="G1866" s="194"/>
      <c r="H1866" s="194"/>
      <c r="I1866" s="194"/>
      <c r="J1866" s="194"/>
      <c r="K1866" s="194"/>
      <c r="L1866" s="194"/>
      <c r="M1866" s="232"/>
      <c r="N1866" s="233"/>
      <c r="O1866" s="233"/>
    </row>
    <row r="1867" spans="1:15" s="234" customFormat="1">
      <c r="A1867" s="404" t="str">
        <f t="shared" si="36"/>
        <v>3501902500</v>
      </c>
      <c r="B1867" s="242">
        <v>350</v>
      </c>
      <c r="C1867" s="193">
        <v>190</v>
      </c>
      <c r="D1867" s="193">
        <v>2500</v>
      </c>
      <c r="E1867" s="194"/>
      <c r="F1867" s="194"/>
      <c r="G1867" s="194"/>
      <c r="H1867" s="194"/>
      <c r="I1867" s="194"/>
      <c r="J1867" s="194"/>
      <c r="K1867" s="194"/>
      <c r="L1867" s="194"/>
      <c r="M1867" s="232"/>
      <c r="N1867" s="233"/>
      <c r="O1867" s="233"/>
    </row>
    <row r="1868" spans="1:15" s="234" customFormat="1">
      <c r="A1868" s="404" t="str">
        <f t="shared" si="36"/>
        <v>3502002500</v>
      </c>
      <c r="B1868" s="242">
        <v>350</v>
      </c>
      <c r="C1868" s="193">
        <v>200</v>
      </c>
      <c r="D1868" s="193">
        <v>2500</v>
      </c>
      <c r="E1868" s="194"/>
      <c r="F1868" s="194"/>
      <c r="G1868" s="194"/>
      <c r="H1868" s="194"/>
      <c r="I1868" s="194"/>
      <c r="J1868" s="194"/>
      <c r="K1868" s="194"/>
      <c r="L1868" s="194"/>
      <c r="M1868" s="232"/>
      <c r="N1868" s="233"/>
      <c r="O1868" s="233"/>
    </row>
    <row r="1869" spans="1:15" s="234" customFormat="1">
      <c r="A1869" s="404" t="str">
        <f t="shared" si="36"/>
        <v>3502102500</v>
      </c>
      <c r="B1869" s="242">
        <v>350</v>
      </c>
      <c r="C1869" s="193">
        <v>210</v>
      </c>
      <c r="D1869" s="193">
        <v>2500</v>
      </c>
      <c r="E1869" s="194"/>
      <c r="F1869" s="194"/>
      <c r="G1869" s="194"/>
      <c r="H1869" s="194"/>
      <c r="I1869" s="194"/>
      <c r="J1869" s="194"/>
      <c r="K1869" s="194"/>
      <c r="L1869" s="194"/>
      <c r="M1869" s="232"/>
      <c r="N1869" s="233"/>
      <c r="O1869" s="233"/>
    </row>
    <row r="1870" spans="1:15" s="234" customFormat="1">
      <c r="A1870" s="404" t="str">
        <f t="shared" si="36"/>
        <v>3502202500</v>
      </c>
      <c r="B1870" s="242">
        <v>350</v>
      </c>
      <c r="C1870" s="193">
        <v>220</v>
      </c>
      <c r="D1870" s="193">
        <v>2500</v>
      </c>
      <c r="E1870" s="194"/>
      <c r="F1870" s="194"/>
      <c r="G1870" s="194"/>
      <c r="H1870" s="194"/>
      <c r="I1870" s="194"/>
      <c r="J1870" s="194"/>
      <c r="K1870" s="194"/>
      <c r="L1870" s="194"/>
      <c r="M1870" s="232"/>
      <c r="N1870" s="233"/>
      <c r="O1870" s="233"/>
    </row>
    <row r="1871" spans="1:15" s="234" customFormat="1">
      <c r="A1871" s="404" t="str">
        <f t="shared" si="36"/>
        <v>3502302500</v>
      </c>
      <c r="B1871" s="242">
        <v>350</v>
      </c>
      <c r="C1871" s="193">
        <v>230</v>
      </c>
      <c r="D1871" s="193">
        <v>2500</v>
      </c>
      <c r="E1871" s="194"/>
      <c r="F1871" s="194"/>
      <c r="G1871" s="194"/>
      <c r="H1871" s="194"/>
      <c r="I1871" s="194"/>
      <c r="J1871" s="194"/>
      <c r="K1871" s="194"/>
      <c r="L1871" s="194"/>
      <c r="M1871" s="232"/>
      <c r="N1871" s="233"/>
      <c r="O1871" s="233"/>
    </row>
    <row r="1872" spans="1:15" s="234" customFormat="1">
      <c r="A1872" s="404" t="str">
        <f t="shared" si="36"/>
        <v>3502402500</v>
      </c>
      <c r="B1872" s="242">
        <v>350</v>
      </c>
      <c r="C1872" s="193">
        <v>240</v>
      </c>
      <c r="D1872" s="193">
        <v>2500</v>
      </c>
      <c r="E1872" s="194"/>
      <c r="F1872" s="194"/>
      <c r="G1872" s="194"/>
      <c r="H1872" s="194"/>
      <c r="I1872" s="194"/>
      <c r="J1872" s="194"/>
      <c r="K1872" s="194"/>
      <c r="L1872" s="194"/>
      <c r="M1872" s="232"/>
      <c r="N1872" s="233"/>
      <c r="O1872" s="233"/>
    </row>
    <row r="1873" spans="1:15" s="234" customFormat="1">
      <c r="A1873" s="404" t="str">
        <f t="shared" si="36"/>
        <v>3502502500</v>
      </c>
      <c r="B1873" s="242">
        <v>350</v>
      </c>
      <c r="C1873" s="193">
        <v>250</v>
      </c>
      <c r="D1873" s="193">
        <v>2500</v>
      </c>
      <c r="E1873" s="194"/>
      <c r="F1873" s="194"/>
      <c r="G1873" s="194"/>
      <c r="H1873" s="194"/>
      <c r="I1873" s="194"/>
      <c r="J1873" s="194"/>
      <c r="K1873" s="194"/>
      <c r="L1873" s="194"/>
      <c r="M1873" s="232"/>
      <c r="N1873" s="233"/>
      <c r="O1873" s="233"/>
    </row>
    <row r="1874" spans="1:15" s="234" customFormat="1">
      <c r="A1874" s="404" t="str">
        <f t="shared" si="36"/>
        <v>3502602500</v>
      </c>
      <c r="B1874" s="242">
        <v>350</v>
      </c>
      <c r="C1874" s="193">
        <v>260</v>
      </c>
      <c r="D1874" s="193">
        <v>2500</v>
      </c>
      <c r="E1874" s="194"/>
      <c r="F1874" s="194"/>
      <c r="G1874" s="194"/>
      <c r="H1874" s="194"/>
      <c r="I1874" s="194"/>
      <c r="J1874" s="194"/>
      <c r="K1874" s="194"/>
      <c r="L1874" s="194"/>
      <c r="M1874" s="232"/>
      <c r="N1874" s="233"/>
      <c r="O1874" s="233"/>
    </row>
    <row r="1875" spans="1:15" s="234" customFormat="1">
      <c r="A1875" s="404" t="str">
        <f t="shared" si="36"/>
        <v>3502702500</v>
      </c>
      <c r="B1875" s="242">
        <v>350</v>
      </c>
      <c r="C1875" s="193">
        <v>270</v>
      </c>
      <c r="D1875" s="193">
        <v>2500</v>
      </c>
      <c r="E1875" s="194"/>
      <c r="F1875" s="194"/>
      <c r="G1875" s="194"/>
      <c r="H1875" s="194"/>
      <c r="I1875" s="194"/>
      <c r="J1875" s="194"/>
      <c r="K1875" s="194"/>
      <c r="L1875" s="194"/>
      <c r="M1875" s="232"/>
      <c r="N1875" s="233"/>
      <c r="O1875" s="233"/>
    </row>
    <row r="1876" spans="1:15" s="234" customFormat="1">
      <c r="A1876" s="404" t="str">
        <f t="shared" si="36"/>
        <v>3502802500</v>
      </c>
      <c r="B1876" s="242">
        <v>350</v>
      </c>
      <c r="C1876" s="193">
        <v>280</v>
      </c>
      <c r="D1876" s="193">
        <v>2500</v>
      </c>
      <c r="E1876" s="194"/>
      <c r="F1876" s="194"/>
      <c r="G1876" s="194"/>
      <c r="H1876" s="194"/>
      <c r="I1876" s="194"/>
      <c r="J1876" s="194"/>
      <c r="K1876" s="194"/>
      <c r="L1876" s="194"/>
      <c r="M1876" s="232"/>
      <c r="N1876" s="233"/>
      <c r="O1876" s="233"/>
    </row>
    <row r="1877" spans="1:15" s="234" customFormat="1">
      <c r="A1877" s="404" t="str">
        <f t="shared" si="36"/>
        <v>3502902500</v>
      </c>
      <c r="B1877" s="242">
        <v>350</v>
      </c>
      <c r="C1877" s="193">
        <v>290</v>
      </c>
      <c r="D1877" s="193">
        <v>2500</v>
      </c>
      <c r="E1877" s="194"/>
      <c r="F1877" s="194"/>
      <c r="G1877" s="194"/>
      <c r="H1877" s="194"/>
      <c r="I1877" s="194"/>
      <c r="J1877" s="194"/>
      <c r="K1877" s="194"/>
      <c r="L1877" s="194"/>
      <c r="M1877" s="232"/>
      <c r="N1877" s="233"/>
      <c r="O1877" s="233"/>
    </row>
    <row r="1878" spans="1:15" s="234" customFormat="1">
      <c r="A1878" s="404" t="str">
        <f t="shared" si="36"/>
        <v>3503002500</v>
      </c>
      <c r="B1878" s="242">
        <v>350</v>
      </c>
      <c r="C1878" s="193">
        <v>300</v>
      </c>
      <c r="D1878" s="193">
        <v>2500</v>
      </c>
      <c r="E1878" s="194"/>
      <c r="F1878" s="194"/>
      <c r="G1878" s="194"/>
      <c r="H1878" s="194"/>
      <c r="I1878" s="194"/>
      <c r="J1878" s="194"/>
      <c r="K1878" s="194"/>
      <c r="L1878" s="194"/>
      <c r="M1878" s="232"/>
      <c r="N1878" s="233"/>
      <c r="O1878" s="233"/>
    </row>
    <row r="1879" spans="1:15" s="234" customFormat="1">
      <c r="A1879" s="404" t="str">
        <f t="shared" si="36"/>
        <v>3503102500</v>
      </c>
      <c r="B1879" s="242">
        <v>350</v>
      </c>
      <c r="C1879" s="193">
        <v>310</v>
      </c>
      <c r="D1879" s="193">
        <v>2500</v>
      </c>
      <c r="E1879" s="243"/>
      <c r="F1879" s="243"/>
      <c r="G1879" s="243"/>
      <c r="H1879" s="243"/>
      <c r="I1879" s="243"/>
      <c r="J1879" s="243"/>
      <c r="K1879" s="243"/>
      <c r="L1879" s="243"/>
      <c r="M1879" s="232"/>
      <c r="N1879" s="233"/>
      <c r="O1879" s="233"/>
    </row>
    <row r="1880" spans="1:15" s="234" customFormat="1">
      <c r="A1880" s="404" t="str">
        <f t="shared" si="36"/>
        <v>3503202500</v>
      </c>
      <c r="B1880" s="242">
        <v>350</v>
      </c>
      <c r="C1880" s="193">
        <v>320</v>
      </c>
      <c r="D1880" s="193">
        <v>2500</v>
      </c>
      <c r="E1880" s="243"/>
      <c r="F1880" s="243"/>
      <c r="G1880" s="243"/>
      <c r="H1880" s="243"/>
      <c r="I1880" s="243"/>
      <c r="J1880" s="243"/>
      <c r="K1880" s="243"/>
      <c r="L1880" s="243"/>
      <c r="M1880" s="232"/>
      <c r="N1880" s="233"/>
      <c r="O1880" s="233"/>
    </row>
    <row r="1881" spans="1:15" s="234" customFormat="1">
      <c r="A1881" s="404" t="str">
        <f t="shared" si="36"/>
        <v>3503302500</v>
      </c>
      <c r="B1881" s="242">
        <v>350</v>
      </c>
      <c r="C1881" s="193">
        <v>330</v>
      </c>
      <c r="D1881" s="193">
        <v>2500</v>
      </c>
      <c r="E1881" s="243"/>
      <c r="F1881" s="243"/>
      <c r="G1881" s="243"/>
      <c r="H1881" s="243"/>
      <c r="I1881" s="243"/>
      <c r="J1881" s="243"/>
      <c r="K1881" s="243"/>
      <c r="L1881" s="243"/>
      <c r="M1881" s="232"/>
      <c r="N1881" s="233"/>
      <c r="O1881" s="233"/>
    </row>
    <row r="1882" spans="1:15" s="234" customFormat="1">
      <c r="A1882" s="404" t="str">
        <f t="shared" si="36"/>
        <v>3503402500</v>
      </c>
      <c r="B1882" s="242">
        <v>350</v>
      </c>
      <c r="C1882" s="193">
        <v>340</v>
      </c>
      <c r="D1882" s="193">
        <v>2500</v>
      </c>
      <c r="E1882" s="243"/>
      <c r="F1882" s="243"/>
      <c r="G1882" s="243"/>
      <c r="H1882" s="243"/>
      <c r="I1882" s="243"/>
      <c r="J1882" s="243"/>
      <c r="K1882" s="243"/>
      <c r="L1882" s="243"/>
      <c r="M1882" s="232"/>
      <c r="N1882" s="233"/>
      <c r="O1882" s="233"/>
    </row>
    <row r="1883" spans="1:15" s="234" customFormat="1">
      <c r="A1883" s="404" t="str">
        <f t="shared" si="36"/>
        <v>3503502500</v>
      </c>
      <c r="B1883" s="242">
        <v>350</v>
      </c>
      <c r="C1883" s="193">
        <v>350</v>
      </c>
      <c r="D1883" s="193">
        <v>2500</v>
      </c>
      <c r="E1883" s="243"/>
      <c r="F1883" s="243"/>
      <c r="G1883" s="243"/>
      <c r="H1883" s="243"/>
      <c r="I1883" s="243"/>
      <c r="J1883" s="243"/>
      <c r="K1883" s="243"/>
      <c r="L1883" s="243"/>
      <c r="M1883" s="232"/>
      <c r="N1883" s="233"/>
      <c r="O1883" s="233"/>
    </row>
    <row r="1884" spans="1:15" s="234" customFormat="1">
      <c r="B1884" s="244"/>
      <c r="C1884" s="244"/>
      <c r="D1884" s="244"/>
      <c r="E1884" s="245"/>
      <c r="F1884" s="245"/>
      <c r="G1884" s="245"/>
      <c r="H1884" s="245"/>
      <c r="I1884" s="245"/>
      <c r="J1884" s="245"/>
      <c r="K1884" s="245"/>
      <c r="L1884" s="245"/>
      <c r="M1884" s="233"/>
      <c r="N1884" s="233"/>
      <c r="O1884" s="233"/>
    </row>
    <row r="1885" spans="1:15" s="234" customFormat="1">
      <c r="B1885" s="244"/>
      <c r="C1885" s="244"/>
      <c r="D1885" s="244"/>
      <c r="E1885" s="245"/>
      <c r="F1885" s="245"/>
      <c r="G1885" s="245"/>
      <c r="H1885" s="245"/>
      <c r="I1885" s="245"/>
      <c r="J1885" s="245"/>
      <c r="K1885" s="245"/>
      <c r="L1885" s="245"/>
      <c r="M1885" s="233"/>
      <c r="N1885" s="233"/>
      <c r="O1885" s="233"/>
    </row>
    <row r="1886" spans="1:15" s="234" customFormat="1">
      <c r="B1886" s="244"/>
      <c r="C1886" s="244"/>
      <c r="D1886" s="244"/>
      <c r="E1886" s="245"/>
      <c r="F1886" s="245"/>
      <c r="G1886" s="245"/>
      <c r="H1886" s="245"/>
      <c r="I1886" s="245"/>
      <c r="J1886" s="245"/>
      <c r="K1886" s="245"/>
      <c r="L1886" s="245"/>
      <c r="M1886" s="233"/>
      <c r="N1886" s="233"/>
      <c r="O1886" s="233"/>
    </row>
    <row r="1887" spans="1:15" s="234" customFormat="1">
      <c r="B1887" s="244"/>
      <c r="C1887" s="244"/>
      <c r="D1887" s="244"/>
      <c r="E1887" s="245"/>
      <c r="F1887" s="245"/>
      <c r="G1887" s="245"/>
      <c r="H1887" s="245"/>
      <c r="I1887" s="245"/>
      <c r="J1887" s="245"/>
      <c r="K1887" s="245"/>
      <c r="L1887" s="245"/>
      <c r="M1887" s="233"/>
      <c r="N1887" s="233"/>
      <c r="O1887" s="233"/>
    </row>
    <row r="1888" spans="1:15" s="234" customFormat="1">
      <c r="B1888" s="244"/>
      <c r="C1888" s="244"/>
      <c r="D1888" s="244"/>
      <c r="E1888" s="245"/>
      <c r="F1888" s="245"/>
      <c r="G1888" s="245"/>
      <c r="H1888" s="245"/>
      <c r="I1888" s="245"/>
      <c r="J1888" s="245"/>
      <c r="K1888" s="245"/>
      <c r="L1888" s="245"/>
      <c r="M1888" s="233"/>
      <c r="N1888" s="233"/>
      <c r="O1888" s="233"/>
    </row>
    <row r="1889" spans="2:15" s="234" customFormat="1">
      <c r="B1889" s="244"/>
      <c r="C1889" s="244"/>
      <c r="D1889" s="244"/>
      <c r="E1889" s="245"/>
      <c r="F1889" s="245"/>
      <c r="G1889" s="245"/>
      <c r="H1889" s="245"/>
      <c r="I1889" s="245"/>
      <c r="J1889" s="245"/>
      <c r="K1889" s="245"/>
      <c r="L1889" s="245"/>
      <c r="M1889" s="233"/>
      <c r="N1889" s="233"/>
      <c r="O1889" s="233"/>
    </row>
    <row r="1890" spans="2:15" s="234" customFormat="1">
      <c r="B1890" s="244"/>
      <c r="C1890" s="244"/>
      <c r="D1890" s="244"/>
      <c r="E1890" s="245"/>
      <c r="F1890" s="245"/>
      <c r="G1890" s="245"/>
      <c r="H1890" s="245"/>
      <c r="I1890" s="245"/>
      <c r="J1890" s="245"/>
      <c r="K1890" s="245"/>
      <c r="L1890" s="245"/>
      <c r="M1890" s="233"/>
      <c r="N1890" s="233"/>
      <c r="O1890" s="233"/>
    </row>
    <row r="1891" spans="2:15" s="234" customFormat="1">
      <c r="B1891" s="244"/>
      <c r="C1891" s="244"/>
      <c r="D1891" s="244"/>
      <c r="E1891" s="245"/>
      <c r="F1891" s="245"/>
      <c r="G1891" s="245"/>
      <c r="H1891" s="245"/>
      <c r="I1891" s="245"/>
      <c r="J1891" s="245"/>
      <c r="K1891" s="245"/>
      <c r="L1891" s="245"/>
      <c r="M1891" s="233"/>
      <c r="N1891" s="233"/>
      <c r="O1891" s="233"/>
    </row>
    <row r="1892" spans="2:15" s="234" customFormat="1">
      <c r="B1892" s="244"/>
      <c r="C1892" s="244"/>
      <c r="D1892" s="244"/>
      <c r="E1892" s="245"/>
      <c r="F1892" s="245"/>
      <c r="G1892" s="245"/>
      <c r="H1892" s="245"/>
      <c r="I1892" s="245"/>
      <c r="J1892" s="245"/>
      <c r="K1892" s="245"/>
      <c r="L1892" s="245"/>
      <c r="M1892" s="233"/>
      <c r="N1892" s="233"/>
      <c r="O1892" s="233"/>
    </row>
    <row r="1893" spans="2:15" s="234" customFormat="1">
      <c r="B1893" s="244"/>
      <c r="C1893" s="244"/>
      <c r="D1893" s="244"/>
      <c r="E1893" s="245"/>
      <c r="F1893" s="245"/>
      <c r="G1893" s="245"/>
      <c r="H1893" s="245"/>
      <c r="I1893" s="245"/>
      <c r="J1893" s="245"/>
      <c r="K1893" s="245"/>
      <c r="L1893" s="245"/>
      <c r="M1893" s="233"/>
      <c r="N1893" s="233"/>
      <c r="O1893" s="233"/>
    </row>
    <row r="1894" spans="2:15" s="234" customFormat="1">
      <c r="B1894" s="244"/>
      <c r="C1894" s="244"/>
      <c r="D1894" s="244"/>
      <c r="E1894" s="245"/>
      <c r="F1894" s="245"/>
      <c r="G1894" s="245"/>
      <c r="H1894" s="245"/>
      <c r="I1894" s="245"/>
      <c r="J1894" s="245"/>
      <c r="K1894" s="245"/>
      <c r="L1894" s="245"/>
      <c r="M1894" s="233"/>
      <c r="N1894" s="233"/>
      <c r="O1894" s="233"/>
    </row>
    <row r="1895" spans="2:15" s="234" customFormat="1">
      <c r="B1895" s="244"/>
      <c r="C1895" s="244"/>
      <c r="D1895" s="244"/>
      <c r="E1895" s="245"/>
      <c r="F1895" s="245"/>
      <c r="G1895" s="245"/>
      <c r="H1895" s="245"/>
      <c r="I1895" s="245"/>
      <c r="J1895" s="245"/>
      <c r="K1895" s="245"/>
      <c r="L1895" s="245"/>
      <c r="M1895" s="233"/>
      <c r="N1895" s="233"/>
      <c r="O1895" s="233"/>
    </row>
    <row r="1896" spans="2:15" s="234" customFormat="1">
      <c r="B1896" s="244"/>
      <c r="C1896" s="244"/>
      <c r="D1896" s="244"/>
      <c r="E1896" s="245"/>
      <c r="F1896" s="245"/>
      <c r="G1896" s="245"/>
      <c r="H1896" s="245"/>
      <c r="I1896" s="245"/>
      <c r="J1896" s="245"/>
      <c r="K1896" s="245"/>
      <c r="L1896" s="245"/>
      <c r="M1896" s="233"/>
      <c r="N1896" s="233"/>
      <c r="O1896" s="233"/>
    </row>
    <row r="1897" spans="2:15" s="234" customFormat="1">
      <c r="B1897" s="244"/>
      <c r="C1897" s="244"/>
      <c r="D1897" s="244"/>
      <c r="E1897" s="245"/>
      <c r="F1897" s="245"/>
      <c r="G1897" s="245"/>
      <c r="H1897" s="245"/>
      <c r="I1897" s="245"/>
      <c r="J1897" s="245"/>
      <c r="K1897" s="245"/>
      <c r="L1897" s="245"/>
      <c r="M1897" s="233"/>
      <c r="N1897" s="233"/>
      <c r="O1897" s="233"/>
    </row>
    <row r="1898" spans="2:15" s="234" customFormat="1">
      <c r="B1898" s="244"/>
      <c r="C1898" s="244"/>
      <c r="D1898" s="244"/>
      <c r="E1898" s="245"/>
      <c r="F1898" s="245"/>
      <c r="G1898" s="245"/>
      <c r="H1898" s="245"/>
      <c r="I1898" s="245"/>
      <c r="J1898" s="245"/>
      <c r="K1898" s="245"/>
      <c r="L1898" s="245"/>
      <c r="M1898" s="233"/>
      <c r="N1898" s="233"/>
      <c r="O1898" s="233"/>
    </row>
    <row r="1899" spans="2:15" s="234" customFormat="1">
      <c r="B1899" s="244"/>
      <c r="C1899" s="244"/>
      <c r="D1899" s="244"/>
      <c r="E1899" s="245"/>
      <c r="F1899" s="245"/>
      <c r="G1899" s="245"/>
      <c r="H1899" s="245"/>
      <c r="I1899" s="245"/>
      <c r="J1899" s="245"/>
      <c r="K1899" s="245"/>
      <c r="L1899" s="245"/>
      <c r="M1899" s="233"/>
      <c r="N1899" s="233"/>
      <c r="O1899" s="233"/>
    </row>
    <row r="1900" spans="2:15" s="234" customFormat="1">
      <c r="B1900" s="244"/>
      <c r="C1900" s="244"/>
      <c r="D1900" s="244"/>
      <c r="E1900" s="245"/>
      <c r="F1900" s="245"/>
      <c r="G1900" s="245"/>
      <c r="H1900" s="245"/>
      <c r="I1900" s="245"/>
      <c r="J1900" s="245"/>
      <c r="K1900" s="245"/>
      <c r="L1900" s="245"/>
      <c r="M1900" s="233"/>
      <c r="N1900" s="233"/>
      <c r="O1900" s="233"/>
    </row>
    <row r="1901" spans="2:15" s="234" customFormat="1">
      <c r="B1901" s="244"/>
      <c r="C1901" s="244"/>
      <c r="D1901" s="244"/>
      <c r="E1901" s="245"/>
      <c r="F1901" s="245"/>
      <c r="G1901" s="245"/>
      <c r="H1901" s="245"/>
      <c r="I1901" s="245"/>
      <c r="J1901" s="245"/>
      <c r="K1901" s="245"/>
      <c r="L1901" s="245"/>
      <c r="M1901" s="233"/>
      <c r="N1901" s="233"/>
      <c r="O1901" s="233"/>
    </row>
    <row r="1902" spans="2:15" s="234" customFormat="1">
      <c r="B1902" s="244"/>
      <c r="C1902" s="244"/>
      <c r="D1902" s="244"/>
      <c r="E1902" s="245"/>
      <c r="F1902" s="245"/>
      <c r="G1902" s="245"/>
      <c r="H1902" s="245"/>
      <c r="I1902" s="245"/>
      <c r="J1902" s="245"/>
      <c r="K1902" s="245"/>
      <c r="L1902" s="245"/>
      <c r="M1902" s="233"/>
      <c r="N1902" s="233"/>
      <c r="O1902" s="233"/>
    </row>
    <row r="1903" spans="2:15" s="234" customFormat="1">
      <c r="B1903" s="244"/>
      <c r="C1903" s="244"/>
      <c r="D1903" s="244"/>
      <c r="E1903" s="245"/>
      <c r="F1903" s="245"/>
      <c r="G1903" s="245"/>
      <c r="H1903" s="245"/>
      <c r="I1903" s="245"/>
      <c r="J1903" s="245"/>
      <c r="K1903" s="245"/>
      <c r="L1903" s="245"/>
      <c r="M1903" s="233"/>
      <c r="N1903" s="233"/>
      <c r="O1903" s="233"/>
    </row>
    <row r="1904" spans="2:15" s="234" customFormat="1">
      <c r="B1904" s="244"/>
      <c r="C1904" s="244"/>
      <c r="D1904" s="244"/>
      <c r="E1904" s="245"/>
      <c r="F1904" s="245"/>
      <c r="G1904" s="245"/>
      <c r="H1904" s="245"/>
      <c r="I1904" s="245"/>
      <c r="J1904" s="245"/>
      <c r="K1904" s="245"/>
      <c r="L1904" s="245"/>
      <c r="M1904" s="233"/>
      <c r="N1904" s="233"/>
      <c r="O1904" s="233"/>
    </row>
    <row r="1905" spans="2:15" s="234" customFormat="1">
      <c r="B1905" s="244"/>
      <c r="C1905" s="244"/>
      <c r="D1905" s="244"/>
      <c r="E1905" s="245"/>
      <c r="F1905" s="245"/>
      <c r="G1905" s="245"/>
      <c r="H1905" s="245"/>
      <c r="I1905" s="245"/>
      <c r="J1905" s="245"/>
      <c r="K1905" s="245"/>
      <c r="L1905" s="245"/>
      <c r="M1905" s="233"/>
      <c r="N1905" s="233"/>
      <c r="O1905" s="233"/>
    </row>
    <row r="1906" spans="2:15" s="234" customFormat="1">
      <c r="B1906" s="244"/>
      <c r="C1906" s="244"/>
      <c r="D1906" s="244"/>
      <c r="E1906" s="245"/>
      <c r="F1906" s="245"/>
      <c r="G1906" s="245"/>
      <c r="H1906" s="245"/>
      <c r="I1906" s="245"/>
      <c r="J1906" s="245"/>
      <c r="K1906" s="245"/>
      <c r="L1906" s="245"/>
      <c r="M1906" s="233"/>
      <c r="N1906" s="233"/>
      <c r="O1906" s="233"/>
    </row>
    <row r="1907" spans="2:15" s="234" customFormat="1">
      <c r="B1907" s="244"/>
      <c r="C1907" s="244"/>
      <c r="D1907" s="244"/>
      <c r="E1907" s="245"/>
      <c r="F1907" s="245"/>
      <c r="G1907" s="245"/>
      <c r="H1907" s="245"/>
      <c r="I1907" s="245"/>
      <c r="J1907" s="245"/>
      <c r="K1907" s="245"/>
      <c r="L1907" s="245"/>
      <c r="M1907" s="233"/>
      <c r="N1907" s="233"/>
      <c r="O1907" s="233"/>
    </row>
    <row r="1908" spans="2:15" s="234" customFormat="1">
      <c r="B1908" s="244"/>
      <c r="C1908" s="244"/>
      <c r="D1908" s="244"/>
      <c r="E1908" s="245"/>
      <c r="F1908" s="245"/>
      <c r="G1908" s="245"/>
      <c r="H1908" s="245"/>
      <c r="I1908" s="245"/>
      <c r="J1908" s="245"/>
      <c r="K1908" s="245"/>
      <c r="L1908" s="245"/>
      <c r="M1908" s="233"/>
      <c r="N1908" s="233"/>
      <c r="O1908" s="233"/>
    </row>
    <row r="1909" spans="2:15" s="234" customFormat="1">
      <c r="B1909" s="244"/>
      <c r="C1909" s="244"/>
      <c r="D1909" s="244"/>
      <c r="E1909" s="245"/>
      <c r="F1909" s="245"/>
      <c r="G1909" s="245"/>
      <c r="H1909" s="245"/>
      <c r="I1909" s="245"/>
      <c r="J1909" s="245"/>
      <c r="K1909" s="245"/>
      <c r="L1909" s="245"/>
      <c r="M1909" s="233"/>
      <c r="N1909" s="233"/>
      <c r="O1909" s="233"/>
    </row>
    <row r="1910" spans="2:15" s="234" customFormat="1">
      <c r="B1910" s="244"/>
      <c r="C1910" s="244"/>
      <c r="D1910" s="244"/>
      <c r="E1910" s="245"/>
      <c r="F1910" s="245"/>
      <c r="G1910" s="245"/>
      <c r="H1910" s="245"/>
      <c r="I1910" s="245"/>
      <c r="J1910" s="245"/>
      <c r="K1910" s="245"/>
      <c r="L1910" s="245"/>
      <c r="M1910" s="233"/>
      <c r="N1910" s="233"/>
      <c r="O1910" s="233"/>
    </row>
    <row r="1911" spans="2:15" s="234" customFormat="1">
      <c r="B1911" s="244"/>
      <c r="C1911" s="244"/>
      <c r="D1911" s="244"/>
      <c r="E1911" s="245"/>
      <c r="F1911" s="245"/>
      <c r="G1911" s="245"/>
      <c r="H1911" s="245"/>
      <c r="I1911" s="245"/>
      <c r="J1911" s="245"/>
      <c r="K1911" s="245"/>
      <c r="L1911" s="245"/>
      <c r="M1911" s="233"/>
      <c r="N1911" s="233"/>
      <c r="O1911" s="233"/>
    </row>
    <row r="1912" spans="2:15" s="234" customFormat="1">
      <c r="B1912" s="244"/>
      <c r="C1912" s="244"/>
      <c r="D1912" s="244"/>
      <c r="E1912" s="245"/>
      <c r="F1912" s="245"/>
      <c r="G1912" s="245"/>
      <c r="H1912" s="245"/>
      <c r="I1912" s="245"/>
      <c r="J1912" s="245"/>
      <c r="K1912" s="245"/>
      <c r="L1912" s="245"/>
      <c r="M1912" s="233"/>
      <c r="N1912" s="233"/>
      <c r="O1912" s="233"/>
    </row>
    <row r="1913" spans="2:15" s="234" customFormat="1">
      <c r="B1913" s="244"/>
      <c r="C1913" s="244"/>
      <c r="D1913" s="244"/>
      <c r="E1913" s="245"/>
      <c r="F1913" s="245"/>
      <c r="G1913" s="245"/>
      <c r="H1913" s="245"/>
      <c r="I1913" s="245"/>
      <c r="J1913" s="245"/>
      <c r="K1913" s="245"/>
      <c r="L1913" s="245"/>
      <c r="M1913" s="233"/>
      <c r="N1913" s="233"/>
      <c r="O1913" s="233"/>
    </row>
    <row r="1914" spans="2:15" s="234" customFormat="1">
      <c r="B1914" s="244"/>
      <c r="C1914" s="244"/>
      <c r="D1914" s="244"/>
      <c r="E1914" s="245"/>
      <c r="F1914" s="245"/>
      <c r="G1914" s="245"/>
      <c r="H1914" s="245"/>
      <c r="I1914" s="245"/>
      <c r="J1914" s="245"/>
      <c r="K1914" s="245"/>
      <c r="L1914" s="245"/>
      <c r="M1914" s="233"/>
      <c r="N1914" s="233"/>
      <c r="O1914" s="233"/>
    </row>
    <row r="1915" spans="2:15" s="234" customFormat="1">
      <c r="B1915" s="244"/>
      <c r="C1915" s="244"/>
      <c r="D1915" s="244"/>
      <c r="E1915" s="245"/>
      <c r="F1915" s="245"/>
      <c r="G1915" s="245"/>
      <c r="H1915" s="245"/>
      <c r="I1915" s="245"/>
      <c r="J1915" s="245"/>
      <c r="K1915" s="245"/>
      <c r="L1915" s="245"/>
      <c r="M1915" s="233"/>
      <c r="N1915" s="233"/>
      <c r="O1915" s="233"/>
    </row>
    <row r="1916" spans="2:15" s="234" customFormat="1">
      <c r="B1916" s="244"/>
      <c r="C1916" s="244"/>
      <c r="D1916" s="244"/>
      <c r="E1916" s="245"/>
      <c r="F1916" s="245"/>
      <c r="G1916" s="245"/>
      <c r="H1916" s="245"/>
      <c r="I1916" s="245"/>
      <c r="J1916" s="245"/>
      <c r="K1916" s="245"/>
      <c r="L1916" s="245"/>
      <c r="M1916" s="233"/>
      <c r="N1916" s="233"/>
      <c r="O1916" s="233"/>
    </row>
    <row r="1917" spans="2:15" s="234" customFormat="1">
      <c r="B1917" s="244"/>
      <c r="C1917" s="244"/>
      <c r="D1917" s="244"/>
      <c r="E1917" s="245"/>
      <c r="F1917" s="245"/>
      <c r="G1917" s="245"/>
      <c r="H1917" s="245"/>
      <c r="I1917" s="245"/>
      <c r="J1917" s="245"/>
      <c r="K1917" s="245"/>
      <c r="L1917" s="245"/>
      <c r="M1917" s="233"/>
      <c r="N1917" s="233"/>
      <c r="O1917" s="233"/>
    </row>
    <row r="1918" spans="2:15" s="234" customFormat="1">
      <c r="B1918" s="244"/>
      <c r="C1918" s="244"/>
      <c r="D1918" s="244"/>
      <c r="E1918" s="245"/>
      <c r="F1918" s="245"/>
      <c r="G1918" s="245"/>
      <c r="H1918" s="245"/>
      <c r="I1918" s="245"/>
      <c r="J1918" s="245"/>
      <c r="K1918" s="245"/>
      <c r="L1918" s="245"/>
      <c r="M1918" s="233"/>
      <c r="N1918" s="233"/>
      <c r="O1918" s="233"/>
    </row>
    <row r="1919" spans="2:15" s="234" customFormat="1">
      <c r="B1919" s="244"/>
      <c r="C1919" s="244"/>
      <c r="D1919" s="244"/>
      <c r="E1919" s="245"/>
      <c r="F1919" s="245"/>
      <c r="G1919" s="245"/>
      <c r="H1919" s="245"/>
      <c r="I1919" s="245"/>
      <c r="J1919" s="245"/>
      <c r="K1919" s="245"/>
      <c r="L1919" s="245"/>
      <c r="M1919" s="233"/>
      <c r="N1919" s="233"/>
      <c r="O1919" s="233"/>
    </row>
    <row r="1920" spans="2:15" s="234" customFormat="1">
      <c r="B1920" s="244"/>
      <c r="C1920" s="244"/>
      <c r="D1920" s="244"/>
      <c r="E1920" s="245"/>
      <c r="F1920" s="245"/>
      <c r="G1920" s="245"/>
      <c r="H1920" s="245"/>
      <c r="I1920" s="245"/>
      <c r="J1920" s="245"/>
      <c r="K1920" s="245"/>
      <c r="L1920" s="245"/>
      <c r="M1920" s="233"/>
      <c r="N1920" s="233"/>
      <c r="O1920" s="233"/>
    </row>
    <row r="1921" spans="2:15" s="234" customFormat="1">
      <c r="B1921" s="244"/>
      <c r="C1921" s="244"/>
      <c r="D1921" s="244"/>
      <c r="E1921" s="245"/>
      <c r="F1921" s="245"/>
      <c r="G1921" s="245"/>
      <c r="H1921" s="245"/>
      <c r="I1921" s="245"/>
      <c r="J1921" s="245"/>
      <c r="K1921" s="245"/>
      <c r="L1921" s="245"/>
      <c r="M1921" s="233"/>
      <c r="N1921" s="233"/>
      <c r="O1921" s="233"/>
    </row>
    <row r="1922" spans="2:15" s="234" customFormat="1">
      <c r="B1922" s="244"/>
      <c r="C1922" s="244"/>
      <c r="D1922" s="244"/>
      <c r="E1922" s="245"/>
      <c r="F1922" s="245"/>
      <c r="G1922" s="245"/>
      <c r="H1922" s="245"/>
      <c r="I1922" s="245"/>
      <c r="J1922" s="245"/>
      <c r="K1922" s="245"/>
      <c r="L1922" s="245"/>
      <c r="M1922" s="233"/>
      <c r="N1922" s="233"/>
      <c r="O1922" s="233"/>
    </row>
    <row r="1923" spans="2:15" s="234" customFormat="1">
      <c r="B1923" s="244"/>
      <c r="C1923" s="244"/>
      <c r="D1923" s="244"/>
      <c r="E1923" s="245"/>
      <c r="F1923" s="245"/>
      <c r="G1923" s="245"/>
      <c r="H1923" s="245"/>
      <c r="I1923" s="245"/>
      <c r="J1923" s="245"/>
      <c r="K1923" s="245"/>
      <c r="L1923" s="245"/>
      <c r="M1923" s="233"/>
      <c r="N1923" s="233"/>
      <c r="O1923" s="233"/>
    </row>
    <row r="1924" spans="2:15" s="234" customFormat="1">
      <c r="B1924" s="244"/>
      <c r="C1924" s="244"/>
      <c r="D1924" s="244"/>
      <c r="E1924" s="245"/>
      <c r="F1924" s="245"/>
      <c r="G1924" s="245"/>
      <c r="H1924" s="245"/>
      <c r="I1924" s="245"/>
      <c r="J1924" s="245"/>
      <c r="K1924" s="245"/>
      <c r="L1924" s="245"/>
      <c r="M1924" s="233"/>
      <c r="N1924" s="233"/>
      <c r="O1924" s="233"/>
    </row>
    <row r="1925" spans="2:15" s="234" customFormat="1">
      <c r="B1925" s="244"/>
      <c r="C1925" s="244"/>
      <c r="D1925" s="244"/>
      <c r="E1925" s="245"/>
      <c r="F1925" s="245"/>
      <c r="G1925" s="245"/>
      <c r="H1925" s="245"/>
      <c r="I1925" s="245"/>
      <c r="J1925" s="245"/>
      <c r="K1925" s="245"/>
      <c r="L1925" s="245"/>
      <c r="M1925" s="233"/>
      <c r="N1925" s="233"/>
      <c r="O1925" s="233"/>
    </row>
    <row r="1926" spans="2:15" s="234" customFormat="1">
      <c r="B1926" s="244"/>
      <c r="C1926" s="244"/>
      <c r="D1926" s="244"/>
      <c r="E1926" s="245"/>
      <c r="F1926" s="245"/>
      <c r="G1926" s="245"/>
      <c r="H1926" s="245"/>
      <c r="I1926" s="245"/>
      <c r="J1926" s="245"/>
      <c r="K1926" s="245"/>
      <c r="L1926" s="245"/>
      <c r="M1926" s="233"/>
      <c r="N1926" s="233"/>
      <c r="O1926" s="233"/>
    </row>
    <row r="1927" spans="2:15" s="234" customFormat="1">
      <c r="B1927" s="244"/>
      <c r="C1927" s="244"/>
      <c r="D1927" s="244"/>
      <c r="E1927" s="245"/>
      <c r="F1927" s="245"/>
      <c r="G1927" s="245"/>
      <c r="H1927" s="245"/>
      <c r="I1927" s="245"/>
      <c r="J1927" s="245"/>
      <c r="K1927" s="245"/>
      <c r="L1927" s="245"/>
      <c r="M1927" s="233"/>
      <c r="N1927" s="233"/>
      <c r="O1927" s="233"/>
    </row>
    <row r="1928" spans="2:15" s="234" customFormat="1">
      <c r="B1928" s="244"/>
      <c r="C1928" s="244"/>
      <c r="D1928" s="244"/>
      <c r="E1928" s="245"/>
      <c r="F1928" s="245"/>
      <c r="G1928" s="245"/>
      <c r="H1928" s="245"/>
      <c r="I1928" s="245"/>
      <c r="J1928" s="245"/>
      <c r="K1928" s="245"/>
      <c r="L1928" s="245"/>
      <c r="M1928" s="233"/>
      <c r="N1928" s="233"/>
      <c r="O1928" s="233"/>
    </row>
    <row r="1929" spans="2:15" s="234" customFormat="1">
      <c r="B1929" s="244"/>
      <c r="C1929" s="244"/>
      <c r="D1929" s="244"/>
      <c r="E1929" s="245"/>
      <c r="F1929" s="245"/>
      <c r="G1929" s="245"/>
      <c r="H1929" s="245"/>
      <c r="I1929" s="245"/>
      <c r="J1929" s="245"/>
      <c r="K1929" s="245"/>
      <c r="L1929" s="245"/>
      <c r="M1929" s="233"/>
      <c r="N1929" s="233"/>
      <c r="O1929" s="233"/>
    </row>
    <row r="1930" spans="2:15" s="234" customFormat="1">
      <c r="B1930" s="244"/>
      <c r="C1930" s="244"/>
      <c r="D1930" s="244"/>
      <c r="E1930" s="245"/>
      <c r="F1930" s="245"/>
      <c r="G1930" s="245"/>
      <c r="H1930" s="245"/>
      <c r="I1930" s="245"/>
      <c r="J1930" s="245"/>
      <c r="K1930" s="245"/>
      <c r="L1930" s="245"/>
      <c r="M1930" s="233"/>
      <c r="N1930" s="233"/>
      <c r="O1930" s="233"/>
    </row>
    <row r="1931" spans="2:15" s="234" customFormat="1">
      <c r="B1931" s="244"/>
      <c r="C1931" s="244"/>
      <c r="D1931" s="244"/>
      <c r="E1931" s="245"/>
      <c r="F1931" s="245"/>
      <c r="G1931" s="245"/>
      <c r="H1931" s="245"/>
      <c r="I1931" s="245"/>
      <c r="J1931" s="245"/>
      <c r="K1931" s="245"/>
      <c r="L1931" s="245"/>
      <c r="M1931" s="233"/>
      <c r="N1931" s="233"/>
      <c r="O1931" s="233"/>
    </row>
    <row r="1932" spans="2:15" s="234" customFormat="1">
      <c r="B1932" s="244"/>
      <c r="C1932" s="244"/>
      <c r="D1932" s="244"/>
      <c r="E1932" s="245"/>
      <c r="F1932" s="245"/>
      <c r="G1932" s="245"/>
      <c r="H1932" s="245"/>
      <c r="I1932" s="245"/>
      <c r="J1932" s="245"/>
      <c r="K1932" s="245"/>
      <c r="L1932" s="245"/>
      <c r="M1932" s="233"/>
      <c r="N1932" s="233"/>
      <c r="O1932" s="233"/>
    </row>
    <row r="1933" spans="2:15" s="234" customFormat="1">
      <c r="B1933" s="244"/>
      <c r="C1933" s="244"/>
      <c r="D1933" s="244"/>
      <c r="E1933" s="245"/>
      <c r="F1933" s="245"/>
      <c r="G1933" s="245"/>
      <c r="H1933" s="245"/>
      <c r="I1933" s="245"/>
      <c r="J1933" s="245"/>
      <c r="K1933" s="245"/>
      <c r="L1933" s="245"/>
      <c r="M1933" s="233"/>
      <c r="N1933" s="233"/>
      <c r="O1933" s="233"/>
    </row>
    <row r="1934" spans="2:15" s="234" customFormat="1">
      <c r="B1934" s="244"/>
      <c r="C1934" s="244"/>
      <c r="D1934" s="244"/>
      <c r="E1934" s="245"/>
      <c r="F1934" s="245"/>
      <c r="G1934" s="245"/>
      <c r="H1934" s="245"/>
      <c r="I1934" s="245"/>
      <c r="J1934" s="245"/>
      <c r="K1934" s="245"/>
      <c r="L1934" s="245"/>
      <c r="M1934" s="233"/>
      <c r="N1934" s="233"/>
      <c r="O1934" s="233"/>
    </row>
    <row r="1935" spans="2:15" s="234" customFormat="1">
      <c r="B1935" s="244"/>
      <c r="C1935" s="244"/>
      <c r="D1935" s="244"/>
      <c r="E1935" s="245"/>
      <c r="F1935" s="245"/>
      <c r="G1935" s="245"/>
      <c r="H1935" s="245"/>
      <c r="I1935" s="245"/>
      <c r="J1935" s="245"/>
      <c r="K1935" s="245"/>
      <c r="L1935" s="245"/>
      <c r="M1935" s="233"/>
      <c r="N1935" s="233"/>
      <c r="O1935" s="233"/>
    </row>
    <row r="1936" spans="2:15" s="234" customFormat="1">
      <c r="B1936" s="244"/>
      <c r="C1936" s="244"/>
      <c r="D1936" s="244"/>
      <c r="E1936" s="245"/>
      <c r="F1936" s="245"/>
      <c r="G1936" s="245"/>
      <c r="H1936" s="245"/>
      <c r="I1936" s="245"/>
      <c r="J1936" s="245"/>
      <c r="K1936" s="245"/>
      <c r="L1936" s="245"/>
      <c r="M1936" s="233"/>
      <c r="N1936" s="233"/>
      <c r="O1936" s="233"/>
    </row>
    <row r="1937" spans="2:15" s="234" customFormat="1">
      <c r="B1937" s="244"/>
      <c r="C1937" s="244"/>
      <c r="D1937" s="244"/>
      <c r="E1937" s="245"/>
      <c r="F1937" s="245"/>
      <c r="G1937" s="245"/>
      <c r="H1937" s="245"/>
      <c r="I1937" s="245"/>
      <c r="J1937" s="245"/>
      <c r="K1937" s="245"/>
      <c r="L1937" s="245"/>
      <c r="M1937" s="233"/>
      <c r="N1937" s="233"/>
      <c r="O1937" s="233"/>
    </row>
    <row r="1938" spans="2:15" s="234" customFormat="1">
      <c r="B1938" s="244"/>
      <c r="C1938" s="244"/>
      <c r="D1938" s="244"/>
      <c r="E1938" s="245"/>
      <c r="F1938" s="245"/>
      <c r="G1938" s="245"/>
      <c r="H1938" s="245"/>
      <c r="I1938" s="245"/>
      <c r="J1938" s="245"/>
      <c r="K1938" s="245"/>
      <c r="L1938" s="245"/>
      <c r="M1938" s="233"/>
      <c r="N1938" s="233"/>
      <c r="O1938" s="233"/>
    </row>
    <row r="1939" spans="2:15" s="234" customFormat="1">
      <c r="B1939" s="244"/>
      <c r="C1939" s="244"/>
      <c r="D1939" s="244"/>
      <c r="E1939" s="245"/>
      <c r="F1939" s="245"/>
      <c r="G1939" s="245"/>
      <c r="H1939" s="245"/>
      <c r="I1939" s="245"/>
      <c r="J1939" s="245"/>
      <c r="K1939" s="245"/>
      <c r="L1939" s="245"/>
      <c r="M1939" s="233"/>
      <c r="N1939" s="233"/>
      <c r="O1939" s="233"/>
    </row>
    <row r="1940" spans="2:15" s="234" customFormat="1">
      <c r="B1940" s="244"/>
      <c r="C1940" s="244"/>
      <c r="D1940" s="244"/>
      <c r="E1940" s="245"/>
      <c r="F1940" s="245"/>
      <c r="G1940" s="245"/>
      <c r="H1940" s="245"/>
      <c r="I1940" s="245"/>
      <c r="J1940" s="245"/>
      <c r="K1940" s="245"/>
      <c r="L1940" s="245"/>
      <c r="M1940" s="233"/>
      <c r="N1940" s="233"/>
      <c r="O1940" s="233"/>
    </row>
    <row r="1941" spans="2:15" s="234" customFormat="1">
      <c r="B1941" s="244"/>
      <c r="C1941" s="244"/>
      <c r="D1941" s="244"/>
      <c r="E1941" s="245"/>
      <c r="F1941" s="245"/>
      <c r="G1941" s="245"/>
      <c r="H1941" s="245"/>
      <c r="I1941" s="245"/>
      <c r="J1941" s="245"/>
      <c r="K1941" s="245"/>
      <c r="L1941" s="245"/>
      <c r="M1941" s="233"/>
      <c r="N1941" s="233"/>
      <c r="O1941" s="233"/>
    </row>
    <row r="1942" spans="2:15" s="234" customFormat="1">
      <c r="B1942" s="244"/>
      <c r="C1942" s="244"/>
      <c r="D1942" s="244"/>
      <c r="E1942" s="245"/>
      <c r="F1942" s="245"/>
      <c r="G1942" s="245"/>
      <c r="H1942" s="245"/>
      <c r="I1942" s="245"/>
      <c r="J1942" s="245"/>
      <c r="K1942" s="245"/>
      <c r="L1942" s="245"/>
      <c r="M1942" s="233"/>
      <c r="N1942" s="233"/>
      <c r="O1942" s="233"/>
    </row>
    <row r="1943" spans="2:15" s="234" customFormat="1">
      <c r="B1943" s="244"/>
      <c r="C1943" s="244"/>
      <c r="D1943" s="244"/>
      <c r="E1943" s="245"/>
      <c r="F1943" s="245"/>
      <c r="G1943" s="245"/>
      <c r="H1943" s="245"/>
      <c r="I1943" s="245"/>
      <c r="J1943" s="245"/>
      <c r="K1943" s="245"/>
      <c r="L1943" s="245"/>
      <c r="M1943" s="233"/>
      <c r="N1943" s="233"/>
      <c r="O1943" s="233"/>
    </row>
    <row r="1944" spans="2:15" s="234" customFormat="1">
      <c r="B1944" s="244"/>
      <c r="C1944" s="244"/>
      <c r="D1944" s="244"/>
      <c r="E1944" s="245"/>
      <c r="F1944" s="245"/>
      <c r="G1944" s="245"/>
      <c r="H1944" s="245"/>
      <c r="I1944" s="245"/>
      <c r="J1944" s="245"/>
      <c r="K1944" s="245"/>
      <c r="L1944" s="245"/>
      <c r="M1944" s="233"/>
      <c r="N1944" s="233"/>
      <c r="O1944" s="233"/>
    </row>
    <row r="1945" spans="2:15" s="234" customFormat="1">
      <c r="B1945" s="244"/>
      <c r="C1945" s="244"/>
      <c r="D1945" s="244"/>
      <c r="E1945" s="245"/>
      <c r="F1945" s="245"/>
      <c r="G1945" s="245"/>
      <c r="H1945" s="245"/>
      <c r="I1945" s="245"/>
      <c r="J1945" s="245"/>
      <c r="K1945" s="245"/>
      <c r="L1945" s="245"/>
      <c r="M1945" s="233"/>
      <c r="N1945" s="233"/>
      <c r="O1945" s="233"/>
    </row>
    <row r="1946" spans="2:15" s="234" customFormat="1">
      <c r="B1946" s="244"/>
      <c r="C1946" s="244"/>
      <c r="D1946" s="244"/>
      <c r="E1946" s="245"/>
      <c r="F1946" s="245"/>
      <c r="G1946" s="245"/>
      <c r="H1946" s="245"/>
      <c r="I1946" s="245"/>
      <c r="J1946" s="245"/>
      <c r="K1946" s="245"/>
      <c r="L1946" s="245"/>
      <c r="M1946" s="233"/>
      <c r="N1946" s="233"/>
      <c r="O1946" s="233"/>
    </row>
    <row r="1947" spans="2:15" s="234" customFormat="1">
      <c r="B1947" s="244"/>
      <c r="C1947" s="244"/>
      <c r="D1947" s="244"/>
      <c r="E1947" s="245"/>
      <c r="F1947" s="245"/>
      <c r="G1947" s="245"/>
      <c r="H1947" s="245"/>
      <c r="I1947" s="245"/>
      <c r="J1947" s="245"/>
      <c r="K1947" s="245"/>
      <c r="L1947" s="245"/>
      <c r="M1947" s="233"/>
      <c r="N1947" s="233"/>
      <c r="O1947" s="233"/>
    </row>
    <row r="1948" spans="2:15" s="234" customFormat="1">
      <c r="B1948" s="244"/>
      <c r="C1948" s="244"/>
      <c r="D1948" s="244"/>
      <c r="E1948" s="245"/>
      <c r="F1948" s="245"/>
      <c r="G1948" s="245"/>
      <c r="H1948" s="245"/>
      <c r="I1948" s="245"/>
      <c r="J1948" s="245"/>
      <c r="K1948" s="245"/>
      <c r="L1948" s="245"/>
      <c r="M1948" s="233"/>
      <c r="N1948" s="233"/>
      <c r="O1948" s="233"/>
    </row>
    <row r="1949" spans="2:15" s="234" customFormat="1">
      <c r="B1949" s="244"/>
      <c r="C1949" s="244"/>
      <c r="D1949" s="244"/>
      <c r="E1949" s="245"/>
      <c r="F1949" s="245"/>
      <c r="G1949" s="245"/>
      <c r="H1949" s="245"/>
      <c r="I1949" s="245"/>
      <c r="J1949" s="245"/>
      <c r="K1949" s="245"/>
      <c r="L1949" s="245"/>
      <c r="M1949" s="233"/>
      <c r="N1949" s="233"/>
      <c r="O1949" s="233"/>
    </row>
    <row r="1950" spans="2:15" s="234" customFormat="1">
      <c r="B1950" s="244"/>
      <c r="C1950" s="244"/>
      <c r="D1950" s="244"/>
      <c r="E1950" s="245"/>
      <c r="F1950" s="245"/>
      <c r="G1950" s="245"/>
      <c r="H1950" s="245"/>
      <c r="I1950" s="245"/>
      <c r="J1950" s="245"/>
      <c r="K1950" s="245"/>
      <c r="L1950" s="245"/>
      <c r="M1950" s="233"/>
      <c r="N1950" s="233"/>
      <c r="O1950" s="233"/>
    </row>
    <row r="1951" spans="2:15" s="234" customFormat="1">
      <c r="B1951" s="244"/>
      <c r="C1951" s="244"/>
      <c r="D1951" s="244"/>
      <c r="E1951" s="245"/>
      <c r="F1951" s="245"/>
      <c r="G1951" s="245"/>
      <c r="H1951" s="245"/>
      <c r="I1951" s="245"/>
      <c r="J1951" s="245"/>
      <c r="K1951" s="245"/>
      <c r="L1951" s="245"/>
      <c r="M1951" s="233"/>
      <c r="N1951" s="233"/>
      <c r="O1951" s="233"/>
    </row>
    <row r="1952" spans="2:15" s="234" customFormat="1">
      <c r="B1952" s="244"/>
      <c r="C1952" s="244"/>
      <c r="D1952" s="244"/>
      <c r="E1952" s="245"/>
      <c r="F1952" s="245"/>
      <c r="G1952" s="245"/>
      <c r="H1952" s="245"/>
      <c r="I1952" s="245"/>
      <c r="J1952" s="245"/>
      <c r="K1952" s="245"/>
      <c r="L1952" s="245"/>
      <c r="M1952" s="233"/>
      <c r="N1952" s="233"/>
      <c r="O1952" s="233"/>
    </row>
    <row r="1953" spans="2:15" s="234" customFormat="1">
      <c r="B1953" s="244"/>
      <c r="C1953" s="244"/>
      <c r="D1953" s="244"/>
      <c r="E1953" s="245"/>
      <c r="F1953" s="245"/>
      <c r="G1953" s="245"/>
      <c r="H1953" s="245"/>
      <c r="I1953" s="245"/>
      <c r="J1953" s="245"/>
      <c r="K1953" s="245"/>
      <c r="L1953" s="245"/>
      <c r="M1953" s="233"/>
      <c r="N1953" s="233"/>
      <c r="O1953" s="233"/>
    </row>
    <row r="1954" spans="2:15" s="234" customFormat="1">
      <c r="B1954" s="244"/>
      <c r="C1954" s="244"/>
      <c r="D1954" s="244"/>
      <c r="E1954" s="245"/>
      <c r="F1954" s="245"/>
      <c r="G1954" s="245"/>
      <c r="H1954" s="245"/>
      <c r="I1954" s="245"/>
      <c r="J1954" s="245"/>
      <c r="K1954" s="245"/>
      <c r="L1954" s="245"/>
      <c r="M1954" s="233"/>
      <c r="N1954" s="233"/>
      <c r="O1954" s="233"/>
    </row>
    <row r="1955" spans="2:15" s="234" customFormat="1">
      <c r="B1955" s="244"/>
      <c r="C1955" s="244"/>
      <c r="D1955" s="244"/>
      <c r="E1955" s="245"/>
      <c r="F1955" s="245"/>
      <c r="G1955" s="245"/>
      <c r="H1955" s="245"/>
      <c r="I1955" s="245"/>
      <c r="J1955" s="245"/>
      <c r="K1955" s="245"/>
      <c r="L1955" s="245"/>
      <c r="M1955" s="233"/>
      <c r="N1955" s="233"/>
      <c r="O1955" s="233"/>
    </row>
    <row r="1956" spans="2:15" s="234" customFormat="1">
      <c r="B1956" s="244"/>
      <c r="C1956" s="244"/>
      <c r="D1956" s="244"/>
      <c r="E1956" s="245"/>
      <c r="F1956" s="245"/>
      <c r="G1956" s="245"/>
      <c r="H1956" s="245"/>
      <c r="I1956" s="245"/>
      <c r="J1956" s="245"/>
      <c r="K1956" s="245"/>
      <c r="L1956" s="245"/>
      <c r="M1956" s="233"/>
      <c r="N1956" s="233"/>
      <c r="O1956" s="233"/>
    </row>
    <row r="1957" spans="2:15" s="234" customFormat="1">
      <c r="B1957" s="244"/>
      <c r="C1957" s="244"/>
      <c r="D1957" s="244"/>
      <c r="E1957" s="245"/>
      <c r="F1957" s="245"/>
      <c r="G1957" s="245"/>
      <c r="H1957" s="245"/>
      <c r="I1957" s="245"/>
      <c r="J1957" s="245"/>
      <c r="K1957" s="245"/>
      <c r="L1957" s="245"/>
      <c r="M1957" s="233"/>
      <c r="N1957" s="233"/>
      <c r="O1957" s="233"/>
    </row>
    <row r="1958" spans="2:15" s="234" customFormat="1">
      <c r="B1958" s="244"/>
      <c r="C1958" s="244"/>
      <c r="D1958" s="244"/>
      <c r="E1958" s="245"/>
      <c r="F1958" s="245"/>
      <c r="G1958" s="245"/>
      <c r="H1958" s="245"/>
      <c r="I1958" s="245"/>
      <c r="J1958" s="245"/>
      <c r="K1958" s="245"/>
      <c r="L1958" s="245"/>
      <c r="M1958" s="233"/>
      <c r="N1958" s="233"/>
      <c r="O1958" s="233"/>
    </row>
    <row r="1959" spans="2:15" s="234" customFormat="1">
      <c r="B1959" s="244"/>
      <c r="C1959" s="244"/>
      <c r="D1959" s="244"/>
      <c r="E1959" s="245"/>
      <c r="F1959" s="245"/>
      <c r="G1959" s="245"/>
      <c r="H1959" s="245"/>
      <c r="I1959" s="245"/>
      <c r="J1959" s="245"/>
      <c r="K1959" s="245"/>
      <c r="L1959" s="245"/>
      <c r="M1959" s="233"/>
      <c r="N1959" s="233"/>
      <c r="O1959" s="233"/>
    </row>
    <row r="1960" spans="2:15" s="234" customFormat="1">
      <c r="B1960" s="244"/>
      <c r="C1960" s="244"/>
      <c r="D1960" s="244"/>
      <c r="E1960" s="245"/>
      <c r="F1960" s="245"/>
      <c r="G1960" s="245"/>
      <c r="H1960" s="245"/>
      <c r="I1960" s="245"/>
      <c r="J1960" s="245"/>
      <c r="K1960" s="245"/>
      <c r="L1960" s="245"/>
      <c r="M1960" s="233"/>
      <c r="N1960" s="233"/>
      <c r="O1960" s="233"/>
    </row>
    <row r="1961" spans="2:15" s="234" customFormat="1">
      <c r="B1961" s="244"/>
      <c r="C1961" s="244"/>
      <c r="D1961" s="244"/>
      <c r="E1961" s="245"/>
      <c r="F1961" s="245"/>
      <c r="G1961" s="245"/>
      <c r="H1961" s="245"/>
      <c r="I1961" s="245"/>
      <c r="J1961" s="245"/>
      <c r="K1961" s="245"/>
      <c r="L1961" s="245"/>
      <c r="M1961" s="233"/>
      <c r="N1961" s="233"/>
      <c r="O1961" s="233"/>
    </row>
    <row r="1962" spans="2:15" s="234" customFormat="1">
      <c r="B1962" s="244"/>
      <c r="C1962" s="244"/>
      <c r="D1962" s="244"/>
      <c r="E1962" s="245"/>
      <c r="F1962" s="245"/>
      <c r="G1962" s="245"/>
      <c r="H1962" s="245"/>
      <c r="I1962" s="245"/>
      <c r="J1962" s="245"/>
      <c r="K1962" s="245"/>
      <c r="L1962" s="245"/>
      <c r="M1962" s="233"/>
      <c r="N1962" s="233"/>
      <c r="O1962" s="233"/>
    </row>
    <row r="1963" spans="2:15" s="234" customFormat="1">
      <c r="B1963" s="244"/>
      <c r="C1963" s="244"/>
      <c r="D1963" s="244"/>
      <c r="E1963" s="245"/>
      <c r="F1963" s="245"/>
      <c r="G1963" s="245"/>
      <c r="H1963" s="245"/>
      <c r="I1963" s="245"/>
      <c r="J1963" s="245"/>
      <c r="K1963" s="245"/>
      <c r="L1963" s="245"/>
      <c r="M1963" s="233"/>
      <c r="N1963" s="233"/>
      <c r="O1963" s="233"/>
    </row>
    <row r="1964" spans="2:15" s="234" customFormat="1">
      <c r="B1964" s="244"/>
      <c r="C1964" s="244"/>
      <c r="D1964" s="244"/>
      <c r="E1964" s="245"/>
      <c r="F1964" s="245"/>
      <c r="G1964" s="245"/>
      <c r="H1964" s="245"/>
      <c r="I1964" s="245"/>
      <c r="J1964" s="245"/>
      <c r="K1964" s="245"/>
      <c r="L1964" s="245"/>
      <c r="M1964" s="233"/>
      <c r="N1964" s="233"/>
      <c r="O1964" s="233"/>
    </row>
    <row r="1965" spans="2:15" s="234" customFormat="1">
      <c r="B1965" s="244"/>
      <c r="C1965" s="244"/>
      <c r="D1965" s="244"/>
      <c r="E1965" s="245"/>
      <c r="F1965" s="245"/>
      <c r="G1965" s="245"/>
      <c r="H1965" s="245"/>
      <c r="I1965" s="245"/>
      <c r="J1965" s="245"/>
      <c r="K1965" s="245"/>
      <c r="L1965" s="245"/>
      <c r="M1965" s="233"/>
      <c r="N1965" s="233"/>
      <c r="O1965" s="233"/>
    </row>
    <row r="1966" spans="2:15" s="234" customFormat="1">
      <c r="B1966" s="244"/>
      <c r="C1966" s="244"/>
      <c r="D1966" s="244"/>
      <c r="E1966" s="245"/>
      <c r="F1966" s="245"/>
      <c r="G1966" s="245"/>
      <c r="H1966" s="245"/>
      <c r="I1966" s="245"/>
      <c r="J1966" s="245"/>
      <c r="K1966" s="245"/>
      <c r="L1966" s="245"/>
      <c r="M1966" s="233"/>
      <c r="N1966" s="233"/>
      <c r="O1966" s="233"/>
    </row>
    <row r="1967" spans="2:15" s="234" customFormat="1">
      <c r="B1967" s="244"/>
      <c r="C1967" s="244"/>
      <c r="D1967" s="244"/>
      <c r="E1967" s="245"/>
      <c r="F1967" s="245"/>
      <c r="G1967" s="245"/>
      <c r="H1967" s="245"/>
      <c r="I1967" s="245"/>
      <c r="J1967" s="245"/>
      <c r="K1967" s="245"/>
      <c r="L1967" s="245"/>
      <c r="M1967" s="233"/>
      <c r="N1967" s="233"/>
      <c r="O1967" s="233"/>
    </row>
    <row r="1968" spans="2:15" s="234" customFormat="1">
      <c r="B1968" s="244"/>
      <c r="C1968" s="244"/>
      <c r="D1968" s="244"/>
      <c r="E1968" s="245"/>
      <c r="F1968" s="245"/>
      <c r="G1968" s="245"/>
      <c r="H1968" s="245"/>
      <c r="I1968" s="245"/>
      <c r="J1968" s="245"/>
      <c r="K1968" s="245"/>
      <c r="L1968" s="245"/>
      <c r="M1968" s="233"/>
      <c r="N1968" s="233"/>
      <c r="O1968" s="233"/>
    </row>
    <row r="1969" spans="2:15" s="234" customFormat="1">
      <c r="B1969" s="244"/>
      <c r="C1969" s="244"/>
      <c r="D1969" s="244"/>
      <c r="E1969" s="245"/>
      <c r="F1969" s="245"/>
      <c r="G1969" s="245"/>
      <c r="H1969" s="245"/>
      <c r="I1969" s="245"/>
      <c r="J1969" s="245"/>
      <c r="K1969" s="245"/>
      <c r="L1969" s="245"/>
      <c r="M1969" s="233"/>
      <c r="N1969" s="233"/>
      <c r="O1969" s="233"/>
    </row>
    <row r="1970" spans="2:15" s="234" customFormat="1">
      <c r="B1970" s="244"/>
      <c r="C1970" s="244"/>
      <c r="D1970" s="244"/>
      <c r="E1970" s="245"/>
      <c r="F1970" s="245"/>
      <c r="G1970" s="245"/>
      <c r="H1970" s="245"/>
      <c r="I1970" s="245"/>
      <c r="J1970" s="245"/>
      <c r="K1970" s="245"/>
      <c r="L1970" s="245"/>
      <c r="M1970" s="233"/>
      <c r="N1970" s="233"/>
      <c r="O1970" s="233"/>
    </row>
    <row r="1971" spans="2:15" s="234" customFormat="1">
      <c r="B1971" s="244"/>
      <c r="C1971" s="244"/>
      <c r="D1971" s="244"/>
      <c r="E1971" s="245"/>
      <c r="F1971" s="245"/>
      <c r="G1971" s="245"/>
      <c r="H1971" s="245"/>
      <c r="I1971" s="245"/>
      <c r="J1971" s="245"/>
      <c r="K1971" s="245"/>
      <c r="L1971" s="245"/>
      <c r="M1971" s="233"/>
      <c r="N1971" s="233"/>
      <c r="O1971" s="233"/>
    </row>
    <row r="1972" spans="2:15" s="234" customFormat="1">
      <c r="B1972" s="244"/>
      <c r="C1972" s="244"/>
      <c r="D1972" s="244"/>
      <c r="E1972" s="245"/>
      <c r="F1972" s="245"/>
      <c r="G1972" s="245"/>
      <c r="H1972" s="245"/>
      <c r="I1972" s="245"/>
      <c r="J1972" s="245"/>
      <c r="K1972" s="245"/>
      <c r="L1972" s="245"/>
      <c r="M1972" s="233"/>
      <c r="N1972" s="233"/>
      <c r="O1972" s="233"/>
    </row>
    <row r="1973" spans="2:15" s="234" customFormat="1">
      <c r="B1973" s="244"/>
      <c r="C1973" s="244"/>
      <c r="D1973" s="244"/>
      <c r="E1973" s="245"/>
      <c r="F1973" s="245"/>
      <c r="G1973" s="245"/>
      <c r="H1973" s="245"/>
      <c r="I1973" s="245"/>
      <c r="J1973" s="245"/>
      <c r="K1973" s="245"/>
      <c r="L1973" s="245"/>
      <c r="M1973" s="233"/>
      <c r="N1973" s="233"/>
      <c r="O1973" s="233"/>
    </row>
    <row r="1974" spans="2:15" s="234" customFormat="1">
      <c r="B1974" s="244"/>
      <c r="C1974" s="244"/>
      <c r="D1974" s="244"/>
      <c r="E1974" s="245"/>
      <c r="F1974" s="245"/>
      <c r="G1974" s="245"/>
      <c r="H1974" s="245"/>
      <c r="I1974" s="245"/>
      <c r="J1974" s="245"/>
      <c r="K1974" s="245"/>
      <c r="L1974" s="245"/>
      <c r="M1974" s="233"/>
      <c r="N1974" s="233"/>
      <c r="O1974" s="233"/>
    </row>
    <row r="1975" spans="2:15" s="234" customFormat="1">
      <c r="B1975" s="244"/>
      <c r="C1975" s="244"/>
      <c r="D1975" s="244"/>
      <c r="E1975" s="245"/>
      <c r="F1975" s="245"/>
      <c r="G1975" s="245"/>
      <c r="H1975" s="245"/>
      <c r="I1975" s="245"/>
      <c r="J1975" s="245"/>
      <c r="K1975" s="245"/>
      <c r="L1975" s="245"/>
      <c r="M1975" s="233"/>
      <c r="N1975" s="233"/>
      <c r="O1975" s="233"/>
    </row>
    <row r="1976" spans="2:15" s="234" customFormat="1">
      <c r="B1976" s="244"/>
      <c r="C1976" s="244"/>
      <c r="D1976" s="244"/>
      <c r="E1976" s="245"/>
      <c r="F1976" s="245"/>
      <c r="G1976" s="245"/>
      <c r="H1976" s="245"/>
      <c r="I1976" s="245"/>
      <c r="J1976" s="245"/>
      <c r="K1976" s="245"/>
      <c r="L1976" s="245"/>
      <c r="M1976" s="233"/>
      <c r="N1976" s="233"/>
      <c r="O1976" s="233"/>
    </row>
    <row r="1977" spans="2:15" s="234" customFormat="1">
      <c r="B1977" s="244"/>
      <c r="C1977" s="244"/>
      <c r="D1977" s="244"/>
      <c r="E1977" s="245"/>
      <c r="F1977" s="245"/>
      <c r="G1977" s="245"/>
      <c r="H1977" s="245"/>
      <c r="I1977" s="245"/>
      <c r="J1977" s="245"/>
      <c r="K1977" s="245"/>
      <c r="L1977" s="245"/>
      <c r="M1977" s="233"/>
      <c r="N1977" s="233"/>
      <c r="O1977" s="233"/>
    </row>
    <row r="1978" spans="2:15" s="234" customFormat="1">
      <c r="B1978" s="244"/>
      <c r="C1978" s="244"/>
      <c r="D1978" s="244"/>
      <c r="E1978" s="245"/>
      <c r="F1978" s="245"/>
      <c r="G1978" s="245"/>
      <c r="H1978" s="245"/>
      <c r="I1978" s="245"/>
      <c r="J1978" s="245"/>
      <c r="K1978" s="245"/>
      <c r="L1978" s="245"/>
      <c r="M1978" s="233"/>
      <c r="N1978" s="233"/>
      <c r="O1978" s="233"/>
    </row>
    <row r="1979" spans="2:15" s="234" customFormat="1">
      <c r="B1979" s="244"/>
      <c r="C1979" s="244"/>
      <c r="D1979" s="244"/>
      <c r="E1979" s="245"/>
      <c r="F1979" s="245"/>
      <c r="G1979" s="245"/>
      <c r="H1979" s="245"/>
      <c r="I1979" s="245"/>
      <c r="J1979" s="245"/>
      <c r="K1979" s="245"/>
      <c r="L1979" s="245"/>
      <c r="M1979" s="233"/>
      <c r="N1979" s="233"/>
      <c r="O1979" s="233"/>
    </row>
    <row r="1980" spans="2:15" s="234" customFormat="1">
      <c r="B1980" s="244"/>
      <c r="C1980" s="244"/>
      <c r="D1980" s="244"/>
      <c r="E1980" s="245"/>
      <c r="F1980" s="245"/>
      <c r="G1980" s="245"/>
      <c r="H1980" s="245"/>
      <c r="I1980" s="245"/>
      <c r="J1980" s="245"/>
      <c r="K1980" s="245"/>
      <c r="L1980" s="245"/>
      <c r="M1980" s="233"/>
      <c r="N1980" s="233"/>
      <c r="O1980" s="233"/>
    </row>
    <row r="1981" spans="2:15" s="234" customFormat="1">
      <c r="B1981" s="244"/>
      <c r="C1981" s="244"/>
      <c r="D1981" s="244"/>
      <c r="E1981" s="245"/>
      <c r="F1981" s="245"/>
      <c r="G1981" s="245"/>
      <c r="H1981" s="245"/>
      <c r="I1981" s="245"/>
      <c r="J1981" s="245"/>
      <c r="K1981" s="245"/>
      <c r="L1981" s="245"/>
      <c r="M1981" s="233"/>
      <c r="N1981" s="233"/>
      <c r="O1981" s="233"/>
    </row>
    <row r="1982" spans="2:15" s="234" customFormat="1">
      <c r="B1982" s="244"/>
      <c r="C1982" s="244"/>
      <c r="D1982" s="244"/>
      <c r="E1982" s="245"/>
      <c r="F1982" s="245"/>
      <c r="G1982" s="245"/>
      <c r="H1982" s="245"/>
      <c r="I1982" s="245"/>
      <c r="J1982" s="245"/>
      <c r="K1982" s="245"/>
      <c r="L1982" s="245"/>
      <c r="M1982" s="233"/>
      <c r="N1982" s="233"/>
      <c r="O1982" s="233"/>
    </row>
    <row r="1983" spans="2:15" s="234" customFormat="1">
      <c r="B1983" s="244"/>
      <c r="C1983" s="244"/>
      <c r="D1983" s="244"/>
      <c r="E1983" s="245"/>
      <c r="F1983" s="245"/>
      <c r="G1983" s="245"/>
      <c r="H1983" s="245"/>
      <c r="I1983" s="245"/>
      <c r="J1983" s="245"/>
      <c r="K1983" s="245"/>
      <c r="L1983" s="245"/>
      <c r="M1983" s="233"/>
      <c r="N1983" s="233"/>
      <c r="O1983" s="233"/>
    </row>
    <row r="1984" spans="2:15" s="234" customFormat="1">
      <c r="B1984" s="244"/>
      <c r="C1984" s="244"/>
      <c r="D1984" s="244"/>
      <c r="E1984" s="245"/>
      <c r="F1984" s="245"/>
      <c r="G1984" s="245"/>
      <c r="H1984" s="245"/>
      <c r="I1984" s="245"/>
      <c r="J1984" s="245"/>
      <c r="K1984" s="245"/>
      <c r="L1984" s="245"/>
      <c r="M1984" s="233"/>
      <c r="N1984" s="233"/>
      <c r="O1984" s="233"/>
    </row>
    <row r="1985" spans="2:15" s="234" customFormat="1">
      <c r="B1985" s="244"/>
      <c r="C1985" s="244"/>
      <c r="D1985" s="244"/>
      <c r="E1985" s="245"/>
      <c r="F1985" s="245"/>
      <c r="G1985" s="245"/>
      <c r="H1985" s="245"/>
      <c r="I1985" s="245"/>
      <c r="J1985" s="245"/>
      <c r="K1985" s="245"/>
      <c r="L1985" s="245"/>
      <c r="M1985" s="233"/>
      <c r="N1985" s="233"/>
      <c r="O1985" s="233"/>
    </row>
    <row r="1986" spans="2:15" s="234" customFormat="1">
      <c r="B1986" s="244"/>
      <c r="C1986" s="244"/>
      <c r="D1986" s="244"/>
      <c r="E1986" s="245"/>
      <c r="F1986" s="245"/>
      <c r="G1986" s="245"/>
      <c r="H1986" s="245"/>
      <c r="I1986" s="245"/>
      <c r="J1986" s="245"/>
      <c r="K1986" s="245"/>
      <c r="L1986" s="245"/>
      <c r="M1986" s="233"/>
      <c r="N1986" s="233"/>
      <c r="O1986" s="233"/>
    </row>
    <row r="1987" spans="2:15" s="234" customFormat="1">
      <c r="B1987" s="244"/>
      <c r="C1987" s="244"/>
      <c r="D1987" s="244"/>
      <c r="E1987" s="245"/>
      <c r="F1987" s="245"/>
      <c r="G1987" s="245"/>
      <c r="H1987" s="245"/>
      <c r="I1987" s="245"/>
      <c r="J1987" s="245"/>
      <c r="K1987" s="245"/>
      <c r="L1987" s="245"/>
      <c r="M1987" s="233"/>
      <c r="N1987" s="233"/>
      <c r="O1987" s="233"/>
    </row>
    <row r="1988" spans="2:15" s="234" customFormat="1">
      <c r="B1988" s="244"/>
      <c r="C1988" s="244"/>
      <c r="D1988" s="244"/>
      <c r="E1988" s="245"/>
      <c r="F1988" s="245"/>
      <c r="G1988" s="245"/>
      <c r="H1988" s="245"/>
      <c r="I1988" s="245"/>
      <c r="J1988" s="245"/>
      <c r="K1988" s="245"/>
      <c r="L1988" s="245"/>
      <c r="M1988" s="233"/>
      <c r="N1988" s="233"/>
      <c r="O1988" s="233"/>
    </row>
    <row r="1989" spans="2:15" s="234" customFormat="1">
      <c r="B1989" s="244"/>
      <c r="C1989" s="244"/>
      <c r="D1989" s="244"/>
      <c r="E1989" s="245"/>
      <c r="F1989" s="245"/>
      <c r="G1989" s="245"/>
      <c r="H1989" s="245"/>
      <c r="I1989" s="245"/>
      <c r="J1989" s="245"/>
      <c r="K1989" s="245"/>
      <c r="L1989" s="245"/>
      <c r="M1989" s="233"/>
      <c r="N1989" s="233"/>
      <c r="O1989" s="233"/>
    </row>
    <row r="1990" spans="2:15" s="234" customFormat="1">
      <c r="B1990" s="244"/>
      <c r="C1990" s="244"/>
      <c r="D1990" s="244"/>
      <c r="E1990" s="245"/>
      <c r="F1990" s="245"/>
      <c r="G1990" s="245"/>
      <c r="H1990" s="245"/>
      <c r="I1990" s="245"/>
      <c r="J1990" s="245"/>
      <c r="K1990" s="245"/>
      <c r="L1990" s="245"/>
      <c r="M1990" s="233"/>
      <c r="N1990" s="233"/>
      <c r="O1990" s="233"/>
    </row>
    <row r="1991" spans="2:15" s="234" customFormat="1">
      <c r="B1991" s="244"/>
      <c r="C1991" s="244"/>
      <c r="D1991" s="244"/>
      <c r="E1991" s="245"/>
      <c r="F1991" s="245"/>
      <c r="G1991" s="245"/>
      <c r="H1991" s="245"/>
      <c r="I1991" s="245"/>
      <c r="J1991" s="245"/>
      <c r="K1991" s="245"/>
      <c r="L1991" s="245"/>
      <c r="M1991" s="233"/>
      <c r="N1991" s="233"/>
      <c r="O1991" s="233"/>
    </row>
    <row r="1992" spans="2:15" s="234" customFormat="1">
      <c r="B1992" s="244"/>
      <c r="C1992" s="244"/>
      <c r="D1992" s="244"/>
      <c r="E1992" s="245"/>
      <c r="F1992" s="245"/>
      <c r="G1992" s="245"/>
      <c r="H1992" s="245"/>
      <c r="I1992" s="245"/>
      <c r="J1992" s="245"/>
      <c r="K1992" s="245"/>
      <c r="L1992" s="245"/>
      <c r="M1992" s="233"/>
      <c r="N1992" s="233"/>
      <c r="O1992" s="233"/>
    </row>
    <row r="1993" spans="2:15" s="234" customFormat="1">
      <c r="B1993" s="244"/>
      <c r="C1993" s="244"/>
      <c r="D1993" s="244"/>
      <c r="E1993" s="245"/>
      <c r="F1993" s="245"/>
      <c r="G1993" s="245"/>
      <c r="H1993" s="245"/>
      <c r="I1993" s="245"/>
      <c r="J1993" s="245"/>
      <c r="K1993" s="245"/>
      <c r="L1993" s="245"/>
      <c r="M1993" s="233"/>
      <c r="N1993" s="233"/>
      <c r="O1993" s="233"/>
    </row>
    <row r="1994" spans="2:15" s="234" customFormat="1">
      <c r="B1994" s="244"/>
      <c r="C1994" s="244"/>
      <c r="D1994" s="244"/>
      <c r="E1994" s="245"/>
      <c r="F1994" s="245"/>
      <c r="G1994" s="245"/>
      <c r="H1994" s="245"/>
      <c r="I1994" s="245"/>
      <c r="J1994" s="245"/>
      <c r="K1994" s="245"/>
      <c r="L1994" s="245"/>
      <c r="M1994" s="233"/>
      <c r="N1994" s="233"/>
      <c r="O1994" s="233"/>
    </row>
    <row r="1995" spans="2:15" s="234" customFormat="1">
      <c r="B1995" s="244"/>
      <c r="C1995" s="244"/>
      <c r="D1995" s="244"/>
      <c r="E1995" s="245"/>
      <c r="F1995" s="245"/>
      <c r="G1995" s="245"/>
      <c r="H1995" s="245"/>
      <c r="I1995" s="245"/>
      <c r="J1995" s="245"/>
      <c r="K1995" s="245"/>
      <c r="L1995" s="245"/>
      <c r="M1995" s="233"/>
      <c r="N1995" s="233"/>
      <c r="O1995" s="233"/>
    </row>
    <row r="1996" spans="2:15" s="234" customFormat="1">
      <c r="B1996" s="244"/>
      <c r="C1996" s="244"/>
      <c r="D1996" s="244"/>
      <c r="E1996" s="245"/>
      <c r="F1996" s="245"/>
      <c r="G1996" s="245"/>
      <c r="H1996" s="245"/>
      <c r="I1996" s="245"/>
      <c r="J1996" s="245"/>
      <c r="K1996" s="245"/>
      <c r="L1996" s="245"/>
      <c r="M1996" s="233"/>
      <c r="N1996" s="233"/>
      <c r="O1996" s="233"/>
    </row>
    <row r="1997" spans="2:15" s="234" customFormat="1">
      <c r="B1997" s="244"/>
      <c r="C1997" s="244"/>
      <c r="D1997" s="244"/>
      <c r="E1997" s="245"/>
      <c r="F1997" s="245"/>
      <c r="G1997" s="245"/>
      <c r="H1997" s="245"/>
      <c r="I1997" s="245"/>
      <c r="J1997" s="245"/>
      <c r="K1997" s="245"/>
      <c r="L1997" s="245"/>
      <c r="M1997" s="233"/>
      <c r="N1997" s="233"/>
      <c r="O1997" s="233"/>
    </row>
    <row r="1998" spans="2:15" s="234" customFormat="1">
      <c r="B1998" s="244"/>
      <c r="C1998" s="244"/>
      <c r="D1998" s="244"/>
      <c r="E1998" s="245"/>
      <c r="F1998" s="245"/>
      <c r="G1998" s="245"/>
      <c r="H1998" s="245"/>
      <c r="I1998" s="245"/>
      <c r="J1998" s="245"/>
      <c r="K1998" s="245"/>
      <c r="L1998" s="245"/>
      <c r="M1998" s="233"/>
      <c r="N1998" s="233"/>
      <c r="O1998" s="233"/>
    </row>
    <row r="1999" spans="2:15" s="234" customFormat="1">
      <c r="B1999" s="244"/>
      <c r="C1999" s="244"/>
      <c r="D1999" s="244"/>
      <c r="E1999" s="245"/>
      <c r="F1999" s="245"/>
      <c r="G1999" s="245"/>
      <c r="H1999" s="245"/>
      <c r="I1999" s="245"/>
      <c r="J1999" s="245"/>
      <c r="K1999" s="245"/>
      <c r="L1999" s="245"/>
      <c r="M1999" s="233"/>
      <c r="N1999" s="233"/>
      <c r="O1999" s="233"/>
    </row>
    <row r="2000" spans="2:15" s="234" customFormat="1">
      <c r="B2000" s="244"/>
      <c r="C2000" s="244"/>
      <c r="D2000" s="244"/>
      <c r="E2000" s="245"/>
      <c r="F2000" s="245"/>
      <c r="G2000" s="245"/>
      <c r="H2000" s="245"/>
      <c r="I2000" s="245"/>
      <c r="J2000" s="245"/>
      <c r="K2000" s="245"/>
      <c r="L2000" s="245"/>
      <c r="M2000" s="233"/>
      <c r="N2000" s="233"/>
      <c r="O2000" s="233"/>
    </row>
    <row r="2001" spans="2:15" s="234" customFormat="1">
      <c r="B2001" s="244"/>
      <c r="C2001" s="244"/>
      <c r="D2001" s="244"/>
      <c r="E2001" s="245"/>
      <c r="F2001" s="245"/>
      <c r="G2001" s="245"/>
      <c r="H2001" s="245"/>
      <c r="I2001" s="245"/>
      <c r="J2001" s="245"/>
      <c r="K2001" s="245"/>
      <c r="L2001" s="245"/>
      <c r="M2001" s="233"/>
      <c r="N2001" s="233"/>
      <c r="O2001" s="233"/>
    </row>
    <row r="2002" spans="2:15" s="234" customFormat="1">
      <c r="B2002" s="244"/>
      <c r="C2002" s="244"/>
      <c r="D2002" s="244"/>
      <c r="E2002" s="245"/>
      <c r="F2002" s="245"/>
      <c r="G2002" s="245"/>
      <c r="H2002" s="245"/>
      <c r="I2002" s="245"/>
      <c r="J2002" s="245"/>
      <c r="K2002" s="245"/>
      <c r="L2002" s="245"/>
      <c r="M2002" s="233"/>
      <c r="N2002" s="233"/>
      <c r="O2002" s="233"/>
    </row>
    <row r="2003" spans="2:15" s="234" customFormat="1">
      <c r="B2003" s="244"/>
      <c r="C2003" s="244"/>
      <c r="D2003" s="244"/>
      <c r="E2003" s="245"/>
      <c r="F2003" s="245"/>
      <c r="G2003" s="245"/>
      <c r="H2003" s="245"/>
      <c r="I2003" s="245"/>
      <c r="J2003" s="245"/>
      <c r="K2003" s="245"/>
      <c r="L2003" s="245"/>
      <c r="M2003" s="233"/>
      <c r="N2003" s="233"/>
      <c r="O2003" s="233"/>
    </row>
    <row r="2004" spans="2:15" s="234" customFormat="1">
      <c r="B2004" s="244"/>
      <c r="C2004" s="244"/>
      <c r="D2004" s="244"/>
      <c r="E2004" s="245"/>
      <c r="F2004" s="245"/>
      <c r="G2004" s="245"/>
      <c r="H2004" s="245"/>
      <c r="I2004" s="245"/>
      <c r="J2004" s="245"/>
      <c r="K2004" s="245"/>
      <c r="L2004" s="245"/>
      <c r="M2004" s="233"/>
      <c r="N2004" s="233"/>
      <c r="O2004" s="233"/>
    </row>
    <row r="2005" spans="2:15" s="234" customFormat="1">
      <c r="B2005" s="244"/>
      <c r="C2005" s="244"/>
      <c r="D2005" s="244"/>
      <c r="E2005" s="245"/>
      <c r="F2005" s="245"/>
      <c r="G2005" s="245"/>
      <c r="H2005" s="245"/>
      <c r="I2005" s="245"/>
      <c r="J2005" s="245"/>
      <c r="K2005" s="245"/>
      <c r="L2005" s="245"/>
      <c r="M2005" s="233"/>
      <c r="N2005" s="233"/>
      <c r="O2005" s="233"/>
    </row>
    <row r="2006" spans="2:15" s="234" customFormat="1">
      <c r="B2006" s="244"/>
      <c r="C2006" s="244"/>
      <c r="D2006" s="244"/>
      <c r="E2006" s="245"/>
      <c r="F2006" s="245"/>
      <c r="G2006" s="245"/>
      <c r="H2006" s="245"/>
      <c r="I2006" s="245"/>
      <c r="J2006" s="245"/>
      <c r="K2006" s="245"/>
      <c r="L2006" s="245"/>
      <c r="M2006" s="233"/>
      <c r="N2006" s="233"/>
      <c r="O2006" s="233"/>
    </row>
    <row r="2007" spans="2:15" s="234" customFormat="1">
      <c r="B2007" s="244"/>
      <c r="C2007" s="244"/>
      <c r="D2007" s="244"/>
      <c r="E2007" s="245"/>
      <c r="F2007" s="245"/>
      <c r="G2007" s="245"/>
      <c r="H2007" s="245"/>
      <c r="I2007" s="245"/>
      <c r="J2007" s="245"/>
      <c r="K2007" s="245"/>
      <c r="L2007" s="245"/>
      <c r="M2007" s="233"/>
      <c r="N2007" s="233"/>
      <c r="O2007" s="233"/>
    </row>
    <row r="2008" spans="2:15" s="234" customFormat="1">
      <c r="B2008" s="244"/>
      <c r="C2008" s="244"/>
      <c r="D2008" s="244"/>
      <c r="E2008" s="245"/>
      <c r="F2008" s="245"/>
      <c r="G2008" s="245"/>
      <c r="H2008" s="245"/>
      <c r="I2008" s="245"/>
      <c r="J2008" s="245"/>
      <c r="K2008" s="245"/>
      <c r="L2008" s="245"/>
      <c r="M2008" s="233"/>
      <c r="N2008" s="233"/>
      <c r="O2008" s="233"/>
    </row>
    <row r="2009" spans="2:15" s="234" customFormat="1">
      <c r="B2009" s="244"/>
      <c r="C2009" s="244"/>
      <c r="D2009" s="244"/>
      <c r="E2009" s="245"/>
      <c r="F2009" s="245"/>
      <c r="G2009" s="245"/>
      <c r="H2009" s="245"/>
      <c r="I2009" s="245"/>
      <c r="J2009" s="245"/>
      <c r="K2009" s="245"/>
      <c r="L2009" s="245"/>
      <c r="M2009" s="233"/>
      <c r="N2009" s="233"/>
      <c r="O2009" s="233"/>
    </row>
    <row r="2010" spans="2:15" s="234" customFormat="1">
      <c r="B2010" s="244"/>
      <c r="C2010" s="244"/>
      <c r="D2010" s="244"/>
      <c r="E2010" s="245"/>
      <c r="F2010" s="245"/>
      <c r="G2010" s="245"/>
      <c r="H2010" s="245"/>
      <c r="I2010" s="245"/>
      <c r="J2010" s="245"/>
      <c r="K2010" s="245"/>
      <c r="L2010" s="245"/>
      <c r="M2010" s="233"/>
      <c r="N2010" s="233"/>
      <c r="O2010" s="233"/>
    </row>
    <row r="2011" spans="2:15" s="234" customFormat="1">
      <c r="B2011" s="244"/>
      <c r="C2011" s="244"/>
      <c r="D2011" s="244"/>
      <c r="E2011" s="245"/>
      <c r="F2011" s="245"/>
      <c r="G2011" s="245"/>
      <c r="H2011" s="245"/>
      <c r="I2011" s="245"/>
      <c r="J2011" s="245"/>
      <c r="K2011" s="245"/>
      <c r="L2011" s="245"/>
      <c r="M2011" s="233"/>
      <c r="N2011" s="233"/>
      <c r="O2011" s="233"/>
    </row>
    <row r="2012" spans="2:15" s="234" customFormat="1">
      <c r="B2012" s="244"/>
      <c r="C2012" s="244"/>
      <c r="D2012" s="244"/>
      <c r="E2012" s="245"/>
      <c r="F2012" s="245"/>
      <c r="G2012" s="245"/>
      <c r="H2012" s="245"/>
      <c r="I2012" s="245"/>
      <c r="J2012" s="245"/>
      <c r="K2012" s="245"/>
      <c r="L2012" s="245"/>
      <c r="M2012" s="233"/>
      <c r="N2012" s="233"/>
      <c r="O2012" s="233"/>
    </row>
    <row r="2013" spans="2:15" s="234" customFormat="1">
      <c r="B2013" s="244"/>
      <c r="C2013" s="244"/>
      <c r="D2013" s="244"/>
      <c r="E2013" s="245"/>
      <c r="F2013" s="245"/>
      <c r="G2013" s="245"/>
      <c r="H2013" s="245"/>
      <c r="I2013" s="245"/>
      <c r="J2013" s="245"/>
      <c r="K2013" s="245"/>
      <c r="L2013" s="245"/>
      <c r="M2013" s="233"/>
      <c r="N2013" s="233"/>
      <c r="O2013" s="233"/>
    </row>
    <row r="2014" spans="2:15" s="234" customFormat="1">
      <c r="B2014" s="244"/>
      <c r="C2014" s="244"/>
      <c r="D2014" s="244"/>
      <c r="E2014" s="245"/>
      <c r="F2014" s="245"/>
      <c r="G2014" s="245"/>
      <c r="H2014" s="245"/>
      <c r="I2014" s="245"/>
      <c r="J2014" s="245"/>
      <c r="K2014" s="245"/>
      <c r="L2014" s="245"/>
      <c r="M2014" s="233"/>
      <c r="N2014" s="233"/>
      <c r="O2014" s="233"/>
    </row>
    <row r="2015" spans="2:15" s="234" customFormat="1">
      <c r="B2015" s="244"/>
      <c r="C2015" s="244"/>
      <c r="D2015" s="244"/>
      <c r="E2015" s="245"/>
      <c r="F2015" s="245"/>
      <c r="G2015" s="245"/>
      <c r="H2015" s="245"/>
      <c r="I2015" s="245"/>
      <c r="J2015" s="245"/>
      <c r="K2015" s="245"/>
      <c r="L2015" s="245"/>
      <c r="M2015" s="233"/>
      <c r="N2015" s="233"/>
      <c r="O2015" s="233"/>
    </row>
    <row r="2016" spans="2:15" s="234" customFormat="1">
      <c r="B2016" s="244"/>
      <c r="C2016" s="244"/>
      <c r="D2016" s="244"/>
      <c r="E2016" s="245"/>
      <c r="F2016" s="245"/>
      <c r="G2016" s="245"/>
      <c r="H2016" s="245"/>
      <c r="I2016" s="245"/>
      <c r="J2016" s="245"/>
      <c r="K2016" s="245"/>
      <c r="L2016" s="245"/>
      <c r="M2016" s="233"/>
      <c r="N2016" s="233"/>
      <c r="O2016" s="233"/>
    </row>
    <row r="2017" spans="2:15" s="234" customFormat="1">
      <c r="B2017" s="244"/>
      <c r="C2017" s="244"/>
      <c r="D2017" s="244"/>
      <c r="E2017" s="245"/>
      <c r="F2017" s="245"/>
      <c r="G2017" s="245"/>
      <c r="H2017" s="245"/>
      <c r="I2017" s="245"/>
      <c r="J2017" s="245"/>
      <c r="K2017" s="245"/>
      <c r="L2017" s="245"/>
      <c r="M2017" s="233"/>
      <c r="N2017" s="233"/>
      <c r="O2017" s="233"/>
    </row>
    <row r="2018" spans="2:15" s="234" customFormat="1">
      <c r="B2018" s="244"/>
      <c r="C2018" s="244"/>
      <c r="D2018" s="244"/>
      <c r="E2018" s="245"/>
      <c r="F2018" s="245"/>
      <c r="G2018" s="245"/>
      <c r="H2018" s="245"/>
      <c r="I2018" s="245"/>
      <c r="J2018" s="245"/>
      <c r="K2018" s="245"/>
      <c r="L2018" s="245"/>
      <c r="M2018" s="233"/>
      <c r="N2018" s="233"/>
      <c r="O2018" s="233"/>
    </row>
    <row r="2019" spans="2:15" s="234" customFormat="1">
      <c r="B2019" s="244"/>
      <c r="C2019" s="244"/>
      <c r="D2019" s="244"/>
      <c r="E2019" s="245"/>
      <c r="F2019" s="245"/>
      <c r="G2019" s="245"/>
      <c r="H2019" s="245"/>
      <c r="I2019" s="245"/>
      <c r="J2019" s="245"/>
      <c r="K2019" s="245"/>
      <c r="L2019" s="245"/>
      <c r="M2019" s="233"/>
      <c r="N2019" s="233"/>
      <c r="O2019" s="233"/>
    </row>
    <row r="2020" spans="2:15" s="234" customFormat="1">
      <c r="B2020" s="244"/>
      <c r="C2020" s="244"/>
      <c r="D2020" s="244"/>
      <c r="E2020" s="245"/>
      <c r="F2020" s="245"/>
      <c r="G2020" s="245"/>
      <c r="H2020" s="245"/>
      <c r="I2020" s="245"/>
      <c r="J2020" s="245"/>
      <c r="K2020" s="245"/>
      <c r="L2020" s="245"/>
      <c r="M2020" s="233"/>
      <c r="N2020" s="233"/>
      <c r="O2020" s="233"/>
    </row>
    <row r="2021" spans="2:15" s="234" customFormat="1">
      <c r="B2021" s="244"/>
      <c r="C2021" s="244"/>
      <c r="D2021" s="244"/>
      <c r="E2021" s="245"/>
      <c r="F2021" s="245"/>
      <c r="G2021" s="245"/>
      <c r="H2021" s="245"/>
      <c r="I2021" s="245"/>
      <c r="J2021" s="245"/>
      <c r="K2021" s="245"/>
      <c r="L2021" s="245"/>
      <c r="M2021" s="233"/>
      <c r="N2021" s="233"/>
      <c r="O2021" s="233"/>
    </row>
    <row r="2022" spans="2:15" s="234" customFormat="1">
      <c r="B2022" s="244"/>
      <c r="C2022" s="244"/>
      <c r="D2022" s="244"/>
      <c r="E2022" s="245"/>
      <c r="F2022" s="245"/>
      <c r="G2022" s="245"/>
      <c r="H2022" s="245"/>
      <c r="I2022" s="245"/>
      <c r="J2022" s="245"/>
      <c r="K2022" s="245"/>
      <c r="L2022" s="245"/>
      <c r="M2022" s="233"/>
      <c r="N2022" s="233"/>
      <c r="O2022" s="233"/>
    </row>
    <row r="2023" spans="2:15" s="234" customFormat="1">
      <c r="B2023" s="244"/>
      <c r="C2023" s="244"/>
      <c r="D2023" s="244"/>
      <c r="E2023" s="245"/>
      <c r="F2023" s="245"/>
      <c r="G2023" s="245"/>
      <c r="H2023" s="245"/>
      <c r="I2023" s="245"/>
      <c r="J2023" s="245"/>
      <c r="K2023" s="245"/>
      <c r="L2023" s="245"/>
      <c r="M2023" s="233"/>
      <c r="N2023" s="233"/>
      <c r="O2023" s="233"/>
    </row>
    <row r="2024" spans="2:15" s="234" customFormat="1">
      <c r="B2024" s="244"/>
      <c r="C2024" s="244"/>
      <c r="D2024" s="244"/>
      <c r="E2024" s="245"/>
      <c r="F2024" s="245"/>
      <c r="G2024" s="245"/>
      <c r="H2024" s="245"/>
      <c r="I2024" s="245"/>
      <c r="J2024" s="245"/>
      <c r="K2024" s="245"/>
      <c r="L2024" s="245"/>
      <c r="M2024" s="233"/>
      <c r="N2024" s="233"/>
      <c r="O2024" s="233"/>
    </row>
    <row r="2025" spans="2:15" s="234" customFormat="1">
      <c r="B2025" s="244"/>
      <c r="C2025" s="244"/>
      <c r="D2025" s="244"/>
      <c r="E2025" s="245"/>
      <c r="F2025" s="245"/>
      <c r="G2025" s="245"/>
      <c r="H2025" s="245"/>
      <c r="I2025" s="245"/>
      <c r="J2025" s="245"/>
      <c r="K2025" s="245"/>
      <c r="L2025" s="245"/>
      <c r="M2025" s="233"/>
      <c r="N2025" s="233"/>
      <c r="O2025" s="233"/>
    </row>
    <row r="2026" spans="2:15" s="234" customFormat="1">
      <c r="B2026" s="244"/>
      <c r="C2026" s="244"/>
      <c r="D2026" s="244"/>
      <c r="E2026" s="245"/>
      <c r="F2026" s="245"/>
      <c r="G2026" s="245"/>
      <c r="H2026" s="245"/>
      <c r="I2026" s="245"/>
      <c r="J2026" s="245"/>
      <c r="K2026" s="245"/>
      <c r="L2026" s="245"/>
      <c r="M2026" s="233"/>
      <c r="N2026" s="233"/>
      <c r="O2026" s="233"/>
    </row>
    <row r="2027" spans="2:15" s="234" customFormat="1">
      <c r="B2027" s="244"/>
      <c r="C2027" s="244"/>
      <c r="D2027" s="244"/>
      <c r="E2027" s="245"/>
      <c r="F2027" s="245"/>
      <c r="G2027" s="245"/>
      <c r="H2027" s="245"/>
      <c r="I2027" s="245"/>
      <c r="J2027" s="245"/>
      <c r="K2027" s="245"/>
      <c r="L2027" s="245"/>
      <c r="M2027" s="233"/>
      <c r="N2027" s="233"/>
      <c r="O2027" s="233"/>
    </row>
    <row r="2028" spans="2:15" s="234" customFormat="1">
      <c r="B2028" s="244"/>
      <c r="C2028" s="244"/>
      <c r="D2028" s="244"/>
      <c r="E2028" s="245"/>
      <c r="F2028" s="245"/>
      <c r="G2028" s="245"/>
      <c r="H2028" s="245"/>
      <c r="I2028" s="245"/>
      <c r="J2028" s="245"/>
      <c r="K2028" s="245"/>
      <c r="L2028" s="245"/>
      <c r="M2028" s="233"/>
      <c r="N2028" s="233"/>
      <c r="O2028" s="233"/>
    </row>
    <row r="2029" spans="2:15" s="234" customFormat="1">
      <c r="B2029" s="244"/>
      <c r="C2029" s="244"/>
      <c r="D2029" s="244"/>
      <c r="E2029" s="245"/>
      <c r="F2029" s="245"/>
      <c r="G2029" s="245"/>
      <c r="H2029" s="245"/>
      <c r="I2029" s="245"/>
      <c r="J2029" s="245"/>
      <c r="K2029" s="245"/>
      <c r="L2029" s="245"/>
      <c r="M2029" s="233"/>
      <c r="N2029" s="233"/>
      <c r="O2029" s="233"/>
    </row>
    <row r="2030" spans="2:15" s="234" customFormat="1">
      <c r="B2030" s="244"/>
      <c r="C2030" s="244"/>
      <c r="D2030" s="244"/>
      <c r="E2030" s="245"/>
      <c r="F2030" s="245"/>
      <c r="G2030" s="245"/>
      <c r="H2030" s="245"/>
      <c r="I2030" s="245"/>
      <c r="J2030" s="245"/>
      <c r="K2030" s="245"/>
      <c r="L2030" s="245"/>
      <c r="M2030" s="233"/>
      <c r="N2030" s="233"/>
      <c r="O2030" s="233"/>
    </row>
    <row r="2031" spans="2:15" s="234" customFormat="1">
      <c r="B2031" s="244"/>
      <c r="C2031" s="244"/>
      <c r="D2031" s="244"/>
      <c r="E2031" s="245"/>
      <c r="F2031" s="245"/>
      <c r="G2031" s="245"/>
      <c r="H2031" s="245"/>
      <c r="I2031" s="245"/>
      <c r="J2031" s="245"/>
      <c r="K2031" s="245"/>
      <c r="L2031" s="245"/>
      <c r="M2031" s="233"/>
      <c r="N2031" s="233"/>
      <c r="O2031" s="233"/>
    </row>
    <row r="2032" spans="2:15" s="234" customFormat="1">
      <c r="B2032" s="244"/>
      <c r="C2032" s="244"/>
      <c r="D2032" s="244"/>
      <c r="E2032" s="245"/>
      <c r="F2032" s="245"/>
      <c r="G2032" s="245"/>
      <c r="H2032" s="245"/>
      <c r="I2032" s="245"/>
      <c r="J2032" s="245"/>
      <c r="K2032" s="245"/>
      <c r="L2032" s="245"/>
      <c r="M2032" s="233"/>
      <c r="N2032" s="233"/>
      <c r="O2032" s="233"/>
    </row>
    <row r="2033" spans="2:15" s="234" customFormat="1">
      <c r="B2033" s="244"/>
      <c r="C2033" s="244"/>
      <c r="D2033" s="244"/>
      <c r="E2033" s="245"/>
      <c r="F2033" s="245"/>
      <c r="G2033" s="245"/>
      <c r="H2033" s="245"/>
      <c r="I2033" s="245"/>
      <c r="J2033" s="245"/>
      <c r="K2033" s="245"/>
      <c r="L2033" s="245"/>
      <c r="M2033" s="233"/>
      <c r="N2033" s="233"/>
      <c r="O2033" s="233"/>
    </row>
    <row r="2034" spans="2:15" s="234" customFormat="1">
      <c r="B2034" s="244"/>
      <c r="C2034" s="244"/>
      <c r="D2034" s="244"/>
      <c r="E2034" s="245"/>
      <c r="F2034" s="245"/>
      <c r="G2034" s="245"/>
      <c r="H2034" s="245"/>
      <c r="I2034" s="245"/>
      <c r="J2034" s="245"/>
      <c r="K2034" s="245"/>
      <c r="L2034" s="245"/>
      <c r="M2034" s="233"/>
      <c r="N2034" s="233"/>
      <c r="O2034" s="233"/>
    </row>
    <row r="2035" spans="2:15" s="234" customFormat="1">
      <c r="B2035" s="244"/>
      <c r="C2035" s="244"/>
      <c r="D2035" s="244"/>
      <c r="E2035" s="245"/>
      <c r="F2035" s="245"/>
      <c r="G2035" s="245"/>
      <c r="H2035" s="245"/>
      <c r="I2035" s="245"/>
      <c r="J2035" s="245"/>
      <c r="K2035" s="245"/>
      <c r="L2035" s="245"/>
      <c r="M2035" s="233"/>
      <c r="N2035" s="233"/>
      <c r="O2035" s="233"/>
    </row>
    <row r="2036" spans="2:15" s="234" customFormat="1">
      <c r="B2036" s="244"/>
      <c r="C2036" s="244"/>
      <c r="D2036" s="244"/>
      <c r="E2036" s="245"/>
      <c r="F2036" s="245"/>
      <c r="G2036" s="245"/>
      <c r="H2036" s="245"/>
      <c r="I2036" s="245"/>
      <c r="J2036" s="245"/>
      <c r="K2036" s="245"/>
      <c r="L2036" s="245"/>
      <c r="M2036" s="233"/>
      <c r="N2036" s="233"/>
      <c r="O2036" s="233"/>
    </row>
    <row r="2037" spans="2:15" s="234" customFormat="1">
      <c r="B2037" s="244"/>
      <c r="C2037" s="244"/>
      <c r="D2037" s="244"/>
      <c r="E2037" s="245"/>
      <c r="F2037" s="245"/>
      <c r="G2037" s="245"/>
      <c r="H2037" s="245"/>
      <c r="I2037" s="245"/>
      <c r="J2037" s="245"/>
      <c r="K2037" s="245"/>
      <c r="L2037" s="245"/>
      <c r="M2037" s="233"/>
      <c r="N2037" s="233"/>
      <c r="O2037" s="233"/>
    </row>
    <row r="2038" spans="2:15" s="234" customFormat="1">
      <c r="B2038" s="244"/>
      <c r="C2038" s="244"/>
      <c r="D2038" s="244"/>
      <c r="E2038" s="245"/>
      <c r="F2038" s="245"/>
      <c r="G2038" s="245"/>
      <c r="H2038" s="245"/>
      <c r="I2038" s="245"/>
      <c r="J2038" s="245"/>
      <c r="K2038" s="245"/>
      <c r="L2038" s="245"/>
      <c r="M2038" s="233"/>
      <c r="N2038" s="233"/>
      <c r="O2038" s="233"/>
    </row>
    <row r="2039" spans="2:15" s="234" customFormat="1">
      <c r="B2039" s="244"/>
      <c r="C2039" s="244"/>
      <c r="D2039" s="244"/>
      <c r="E2039" s="245"/>
      <c r="F2039" s="245"/>
      <c r="G2039" s="245"/>
      <c r="H2039" s="245"/>
      <c r="I2039" s="245"/>
      <c r="J2039" s="245"/>
      <c r="K2039" s="245"/>
      <c r="L2039" s="245"/>
      <c r="M2039" s="233"/>
      <c r="N2039" s="233"/>
      <c r="O2039" s="233"/>
    </row>
    <row r="2040" spans="2:15" s="234" customFormat="1">
      <c r="B2040" s="244"/>
      <c r="C2040" s="244"/>
      <c r="D2040" s="244"/>
      <c r="E2040" s="245"/>
      <c r="F2040" s="245"/>
      <c r="G2040" s="245"/>
      <c r="H2040" s="245"/>
      <c r="I2040" s="245"/>
      <c r="J2040" s="245"/>
      <c r="K2040" s="245"/>
      <c r="L2040" s="245"/>
      <c r="M2040" s="233"/>
      <c r="N2040" s="233"/>
      <c r="O2040" s="233"/>
    </row>
    <row r="2041" spans="2:15" s="234" customFormat="1">
      <c r="B2041" s="244"/>
      <c r="C2041" s="244"/>
      <c r="D2041" s="244"/>
      <c r="E2041" s="245"/>
      <c r="F2041" s="245"/>
      <c r="G2041" s="245"/>
      <c r="H2041" s="245"/>
      <c r="I2041" s="245"/>
      <c r="J2041" s="245"/>
      <c r="K2041" s="245"/>
      <c r="L2041" s="245"/>
      <c r="M2041" s="233"/>
      <c r="N2041" s="233"/>
      <c r="O2041" s="233"/>
    </row>
    <row r="2042" spans="2:15" s="234" customFormat="1">
      <c r="B2042" s="244"/>
      <c r="C2042" s="244"/>
      <c r="D2042" s="244"/>
      <c r="E2042" s="245"/>
      <c r="F2042" s="245"/>
      <c r="G2042" s="245"/>
      <c r="H2042" s="245"/>
      <c r="I2042" s="245"/>
      <c r="J2042" s="245"/>
      <c r="K2042" s="245"/>
      <c r="L2042" s="245"/>
      <c r="M2042" s="233"/>
      <c r="N2042" s="233"/>
      <c r="O2042" s="233"/>
    </row>
    <row r="2043" spans="2:15" s="234" customFormat="1">
      <c r="B2043" s="244"/>
      <c r="C2043" s="244"/>
      <c r="D2043" s="244"/>
      <c r="E2043" s="245"/>
      <c r="F2043" s="245"/>
      <c r="G2043" s="245"/>
      <c r="H2043" s="245"/>
      <c r="I2043" s="245"/>
      <c r="J2043" s="245"/>
      <c r="K2043" s="245"/>
      <c r="L2043" s="245"/>
      <c r="M2043" s="233"/>
      <c r="N2043" s="233"/>
      <c r="O2043" s="233"/>
    </row>
    <row r="2044" spans="2:15" s="234" customFormat="1">
      <c r="B2044" s="244"/>
      <c r="C2044" s="244"/>
      <c r="D2044" s="244"/>
      <c r="E2044" s="245"/>
      <c r="F2044" s="245"/>
      <c r="G2044" s="245"/>
      <c r="H2044" s="245"/>
      <c r="I2044" s="245"/>
      <c r="J2044" s="245"/>
      <c r="K2044" s="245"/>
      <c r="L2044" s="245"/>
      <c r="M2044" s="233"/>
      <c r="N2044" s="233"/>
      <c r="O2044" s="233"/>
    </row>
    <row r="2045" spans="2:15" s="234" customFormat="1">
      <c r="B2045" s="244"/>
      <c r="C2045" s="244"/>
      <c r="D2045" s="244"/>
      <c r="E2045" s="245"/>
      <c r="F2045" s="245"/>
      <c r="G2045" s="245"/>
      <c r="H2045" s="245"/>
      <c r="I2045" s="245"/>
      <c r="J2045" s="245"/>
      <c r="K2045" s="245"/>
      <c r="L2045" s="245"/>
      <c r="M2045" s="233"/>
      <c r="N2045" s="233"/>
      <c r="O2045" s="233"/>
    </row>
    <row r="2046" spans="2:15" s="234" customFormat="1">
      <c r="B2046" s="244"/>
      <c r="C2046" s="244"/>
      <c r="D2046" s="244"/>
      <c r="E2046" s="245"/>
      <c r="F2046" s="245"/>
      <c r="G2046" s="245"/>
      <c r="H2046" s="245"/>
      <c r="I2046" s="245"/>
      <c r="J2046" s="245"/>
      <c r="K2046" s="245"/>
      <c r="L2046" s="245"/>
      <c r="M2046" s="233"/>
      <c r="N2046" s="233"/>
      <c r="O2046" s="233"/>
    </row>
    <row r="2047" spans="2:15" s="234" customFormat="1">
      <c r="B2047" s="244"/>
      <c r="C2047" s="244"/>
      <c r="D2047" s="244"/>
      <c r="E2047" s="245"/>
      <c r="F2047" s="245"/>
      <c r="G2047" s="245"/>
      <c r="H2047" s="245"/>
      <c r="I2047" s="245"/>
      <c r="J2047" s="245"/>
      <c r="K2047" s="245"/>
      <c r="L2047" s="245"/>
      <c r="M2047" s="233"/>
      <c r="N2047" s="233"/>
      <c r="O2047" s="233"/>
    </row>
    <row r="2048" spans="2:15" s="234" customFormat="1">
      <c r="B2048" s="244"/>
      <c r="C2048" s="244"/>
      <c r="D2048" s="244"/>
      <c r="E2048" s="245"/>
      <c r="F2048" s="245"/>
      <c r="G2048" s="245"/>
      <c r="H2048" s="245"/>
      <c r="I2048" s="245"/>
      <c r="J2048" s="245"/>
      <c r="K2048" s="245"/>
      <c r="L2048" s="245"/>
      <c r="M2048" s="233"/>
      <c r="N2048" s="233"/>
      <c r="O2048" s="233"/>
    </row>
    <row r="2049" spans="2:15" s="234" customFormat="1">
      <c r="B2049" s="244"/>
      <c r="C2049" s="244"/>
      <c r="D2049" s="244"/>
      <c r="E2049" s="245"/>
      <c r="F2049" s="245"/>
      <c r="G2049" s="245"/>
      <c r="H2049" s="245"/>
      <c r="I2049" s="245"/>
      <c r="J2049" s="245"/>
      <c r="K2049" s="245"/>
      <c r="L2049" s="245"/>
      <c r="M2049" s="233"/>
      <c r="N2049" s="233"/>
      <c r="O2049" s="233"/>
    </row>
    <row r="2050" spans="2:15" s="234" customFormat="1">
      <c r="B2050" s="244"/>
      <c r="C2050" s="244"/>
      <c r="D2050" s="244"/>
      <c r="E2050" s="245"/>
      <c r="F2050" s="245"/>
      <c r="G2050" s="245"/>
      <c r="H2050" s="245"/>
      <c r="I2050" s="245"/>
      <c r="J2050" s="245"/>
      <c r="K2050" s="245"/>
      <c r="L2050" s="245"/>
      <c r="M2050" s="233"/>
      <c r="N2050" s="233"/>
      <c r="O2050" s="233"/>
    </row>
    <row r="2051" spans="2:15" s="234" customFormat="1">
      <c r="B2051" s="244"/>
      <c r="C2051" s="244"/>
      <c r="D2051" s="244"/>
      <c r="E2051" s="245"/>
      <c r="F2051" s="245"/>
      <c r="G2051" s="245"/>
      <c r="H2051" s="245"/>
      <c r="I2051" s="245"/>
      <c r="J2051" s="245"/>
      <c r="K2051" s="245"/>
      <c r="L2051" s="245"/>
      <c r="M2051" s="233"/>
      <c r="N2051" s="233"/>
      <c r="O2051" s="233"/>
    </row>
    <row r="2052" spans="2:15" s="234" customFormat="1">
      <c r="B2052" s="244"/>
      <c r="C2052" s="244"/>
      <c r="D2052" s="244"/>
      <c r="E2052" s="245"/>
      <c r="F2052" s="245"/>
      <c r="G2052" s="245"/>
      <c r="H2052" s="245"/>
      <c r="I2052" s="245"/>
      <c r="J2052" s="245"/>
      <c r="K2052" s="245"/>
      <c r="L2052" s="245"/>
      <c r="M2052" s="233"/>
      <c r="N2052" s="233"/>
      <c r="O2052" s="233"/>
    </row>
    <row r="2053" spans="2:15" s="234" customFormat="1">
      <c r="B2053" s="244"/>
      <c r="C2053" s="244"/>
      <c r="D2053" s="244"/>
      <c r="E2053" s="245"/>
      <c r="F2053" s="245"/>
      <c r="G2053" s="245"/>
      <c r="H2053" s="245"/>
      <c r="I2053" s="245"/>
      <c r="J2053" s="245"/>
      <c r="K2053" s="245"/>
      <c r="L2053" s="245"/>
      <c r="M2053" s="233"/>
      <c r="N2053" s="233"/>
      <c r="O2053" s="233"/>
    </row>
    <row r="2054" spans="2:15" s="234" customFormat="1">
      <c r="B2054" s="244"/>
      <c r="C2054" s="244"/>
      <c r="D2054" s="244"/>
      <c r="E2054" s="245"/>
      <c r="F2054" s="245"/>
      <c r="G2054" s="245"/>
      <c r="H2054" s="245"/>
      <c r="I2054" s="245"/>
      <c r="J2054" s="245"/>
      <c r="K2054" s="245"/>
      <c r="L2054" s="245"/>
      <c r="M2054" s="233"/>
      <c r="N2054" s="233"/>
      <c r="O2054" s="233"/>
    </row>
    <row r="2055" spans="2:15" s="234" customFormat="1">
      <c r="B2055" s="244"/>
      <c r="C2055" s="244"/>
      <c r="D2055" s="244"/>
      <c r="E2055" s="245"/>
      <c r="F2055" s="245"/>
      <c r="G2055" s="245"/>
      <c r="H2055" s="245"/>
      <c r="I2055" s="245"/>
      <c r="J2055" s="245"/>
      <c r="K2055" s="245"/>
      <c r="L2055" s="245"/>
      <c r="M2055" s="233"/>
      <c r="N2055" s="233"/>
      <c r="O2055" s="233"/>
    </row>
    <row r="2056" spans="2:15" s="234" customFormat="1">
      <c r="B2056" s="244"/>
      <c r="C2056" s="244"/>
      <c r="D2056" s="244"/>
      <c r="E2056" s="245"/>
      <c r="F2056" s="245"/>
      <c r="G2056" s="245"/>
      <c r="H2056" s="245"/>
      <c r="I2056" s="245"/>
      <c r="J2056" s="245"/>
      <c r="K2056" s="245"/>
      <c r="L2056" s="245"/>
      <c r="M2056" s="233"/>
      <c r="N2056" s="233"/>
      <c r="O2056" s="233"/>
    </row>
    <row r="2057" spans="2:15" s="234" customFormat="1">
      <c r="B2057" s="244"/>
      <c r="C2057" s="244"/>
      <c r="D2057" s="244"/>
      <c r="E2057" s="245"/>
      <c r="F2057" s="245"/>
      <c r="G2057" s="245"/>
      <c r="H2057" s="245"/>
      <c r="I2057" s="245"/>
      <c r="J2057" s="245"/>
      <c r="K2057" s="245"/>
      <c r="L2057" s="245"/>
      <c r="M2057" s="233"/>
      <c r="N2057" s="233"/>
      <c r="O2057" s="233"/>
    </row>
    <row r="2058" spans="2:15" s="234" customFormat="1">
      <c r="B2058" s="244"/>
      <c r="C2058" s="244"/>
      <c r="D2058" s="244"/>
      <c r="E2058" s="245"/>
      <c r="F2058" s="245"/>
      <c r="G2058" s="245"/>
      <c r="H2058" s="245"/>
      <c r="I2058" s="245"/>
      <c r="J2058" s="245"/>
      <c r="K2058" s="245"/>
      <c r="L2058" s="245"/>
      <c r="M2058" s="233"/>
      <c r="N2058" s="233"/>
      <c r="O2058" s="233"/>
    </row>
    <row r="2059" spans="2:15" s="234" customFormat="1">
      <c r="B2059" s="244"/>
      <c r="C2059" s="244"/>
      <c r="D2059" s="244"/>
      <c r="E2059" s="245"/>
      <c r="F2059" s="245"/>
      <c r="G2059" s="245"/>
      <c r="H2059" s="245"/>
      <c r="I2059" s="245"/>
      <c r="J2059" s="245"/>
      <c r="K2059" s="245"/>
      <c r="L2059" s="245"/>
      <c r="M2059" s="233"/>
      <c r="N2059" s="233"/>
      <c r="O2059" s="233"/>
    </row>
    <row r="2060" spans="2:15" s="234" customFormat="1">
      <c r="B2060" s="244"/>
      <c r="C2060" s="244"/>
      <c r="D2060" s="244"/>
      <c r="E2060" s="245"/>
      <c r="F2060" s="245"/>
      <c r="G2060" s="245"/>
      <c r="H2060" s="245"/>
      <c r="I2060" s="245"/>
      <c r="J2060" s="245"/>
      <c r="K2060" s="245"/>
      <c r="L2060" s="245"/>
      <c r="M2060" s="233"/>
      <c r="N2060" s="233"/>
      <c r="O2060" s="233"/>
    </row>
    <row r="2061" spans="2:15" s="234" customFormat="1">
      <c r="B2061" s="244"/>
      <c r="C2061" s="244"/>
      <c r="D2061" s="244"/>
      <c r="E2061" s="245"/>
      <c r="F2061" s="245"/>
      <c r="G2061" s="245"/>
      <c r="H2061" s="245"/>
      <c r="I2061" s="245"/>
      <c r="J2061" s="245"/>
      <c r="K2061" s="245"/>
      <c r="L2061" s="245"/>
      <c r="M2061" s="233"/>
      <c r="N2061" s="233"/>
      <c r="O2061" s="233"/>
    </row>
    <row r="2062" spans="2:15" s="234" customFormat="1">
      <c r="B2062" s="244"/>
      <c r="C2062" s="244"/>
      <c r="D2062" s="244"/>
      <c r="E2062" s="245"/>
      <c r="F2062" s="245"/>
      <c r="G2062" s="245"/>
      <c r="H2062" s="245"/>
      <c r="I2062" s="245"/>
      <c r="J2062" s="245"/>
      <c r="K2062" s="245"/>
      <c r="L2062" s="245"/>
      <c r="M2062" s="233"/>
      <c r="N2062" s="233"/>
      <c r="O2062" s="233"/>
    </row>
    <row r="2063" spans="2:15" s="234" customFormat="1">
      <c r="B2063" s="244"/>
      <c r="C2063" s="244"/>
      <c r="D2063" s="244"/>
      <c r="E2063" s="245"/>
      <c r="F2063" s="245"/>
      <c r="G2063" s="245"/>
      <c r="H2063" s="245"/>
      <c r="I2063" s="245"/>
      <c r="J2063" s="245"/>
      <c r="K2063" s="245"/>
      <c r="L2063" s="245"/>
      <c r="M2063" s="233"/>
      <c r="N2063" s="233"/>
      <c r="O2063" s="233"/>
    </row>
    <row r="2064" spans="2:15" s="234" customFormat="1">
      <c r="B2064" s="244"/>
      <c r="C2064" s="244"/>
      <c r="D2064" s="244"/>
      <c r="E2064" s="245"/>
      <c r="F2064" s="245"/>
      <c r="G2064" s="245"/>
      <c r="H2064" s="245"/>
      <c r="I2064" s="245"/>
      <c r="J2064" s="245"/>
      <c r="K2064" s="245"/>
      <c r="L2064" s="245"/>
      <c r="M2064" s="233"/>
      <c r="N2064" s="233"/>
      <c r="O2064" s="233"/>
    </row>
    <row r="2065" spans="2:15" s="234" customFormat="1">
      <c r="B2065" s="244"/>
      <c r="C2065" s="244"/>
      <c r="D2065" s="244"/>
      <c r="E2065" s="245"/>
      <c r="F2065" s="245"/>
      <c r="G2065" s="245"/>
      <c r="H2065" s="245"/>
      <c r="I2065" s="245"/>
      <c r="J2065" s="245"/>
      <c r="K2065" s="245"/>
      <c r="L2065" s="245"/>
      <c r="M2065" s="233"/>
      <c r="N2065" s="233"/>
      <c r="O2065" s="233"/>
    </row>
    <row r="2066" spans="2:15" s="234" customFormat="1">
      <c r="B2066" s="244"/>
      <c r="C2066" s="244"/>
      <c r="D2066" s="244"/>
      <c r="E2066" s="245"/>
      <c r="F2066" s="245"/>
      <c r="G2066" s="245"/>
      <c r="H2066" s="245"/>
      <c r="I2066" s="245"/>
      <c r="J2066" s="245"/>
      <c r="K2066" s="245"/>
      <c r="L2066" s="245"/>
      <c r="M2066" s="233"/>
      <c r="N2066" s="233"/>
      <c r="O2066" s="233"/>
    </row>
    <row r="2067" spans="2:15" s="234" customFormat="1">
      <c r="B2067" s="244"/>
      <c r="C2067" s="244"/>
      <c r="D2067" s="244"/>
      <c r="E2067" s="245"/>
      <c r="F2067" s="245"/>
      <c r="G2067" s="245"/>
      <c r="H2067" s="245"/>
      <c r="I2067" s="245"/>
      <c r="J2067" s="245"/>
      <c r="K2067" s="245"/>
      <c r="L2067" s="245"/>
      <c r="M2067" s="233"/>
      <c r="N2067" s="233"/>
      <c r="O2067" s="233"/>
    </row>
    <row r="2068" spans="2:15" s="234" customFormat="1">
      <c r="B2068" s="244"/>
      <c r="C2068" s="244"/>
      <c r="D2068" s="244"/>
      <c r="E2068" s="245"/>
      <c r="F2068" s="245"/>
      <c r="G2068" s="245"/>
      <c r="H2068" s="245"/>
      <c r="I2068" s="245"/>
      <c r="J2068" s="245"/>
      <c r="K2068" s="245"/>
      <c r="L2068" s="245"/>
      <c r="M2068" s="233"/>
      <c r="N2068" s="233"/>
      <c r="O2068" s="233"/>
    </row>
    <row r="2069" spans="2:15" s="234" customFormat="1">
      <c r="B2069" s="244"/>
      <c r="C2069" s="244"/>
      <c r="D2069" s="244"/>
      <c r="E2069" s="245"/>
      <c r="F2069" s="245"/>
      <c r="G2069" s="245"/>
      <c r="H2069" s="245"/>
      <c r="I2069" s="245"/>
      <c r="J2069" s="245"/>
      <c r="K2069" s="245"/>
      <c r="L2069" s="245"/>
      <c r="M2069" s="233"/>
      <c r="N2069" s="233"/>
      <c r="O2069" s="233"/>
    </row>
    <row r="2070" spans="2:15" s="234" customFormat="1">
      <c r="B2070" s="244"/>
      <c r="C2070" s="244"/>
      <c r="D2070" s="244"/>
      <c r="E2070" s="245"/>
      <c r="F2070" s="245"/>
      <c r="G2070" s="245"/>
      <c r="H2070" s="245"/>
      <c r="I2070" s="245"/>
      <c r="J2070" s="245"/>
      <c r="K2070" s="245"/>
      <c r="L2070" s="245"/>
      <c r="M2070" s="233"/>
      <c r="N2070" s="233"/>
      <c r="O2070" s="233"/>
    </row>
    <row r="2071" spans="2:15" s="234" customFormat="1">
      <c r="B2071" s="244"/>
      <c r="C2071" s="244"/>
      <c r="D2071" s="244"/>
      <c r="E2071" s="245"/>
      <c r="F2071" s="245"/>
      <c r="G2071" s="245"/>
      <c r="H2071" s="245"/>
      <c r="I2071" s="245"/>
      <c r="J2071" s="245"/>
      <c r="K2071" s="245"/>
      <c r="L2071" s="245"/>
      <c r="M2071" s="233"/>
      <c r="N2071" s="233"/>
      <c r="O2071" s="233"/>
    </row>
    <row r="2072" spans="2:15" s="234" customFormat="1">
      <c r="B2072" s="244"/>
      <c r="C2072" s="244"/>
      <c r="D2072" s="244"/>
      <c r="E2072" s="245"/>
      <c r="F2072" s="245"/>
      <c r="G2072" s="245"/>
      <c r="H2072" s="245"/>
      <c r="I2072" s="245"/>
      <c r="J2072" s="245"/>
      <c r="K2072" s="245"/>
      <c r="L2072" s="245"/>
      <c r="M2072" s="233"/>
      <c r="N2072" s="233"/>
      <c r="O2072" s="233"/>
    </row>
    <row r="2073" spans="2:15" s="234" customFormat="1">
      <c r="B2073" s="244"/>
      <c r="C2073" s="244"/>
      <c r="D2073" s="244"/>
      <c r="E2073" s="245"/>
      <c r="F2073" s="245"/>
      <c r="G2073" s="245"/>
      <c r="H2073" s="245"/>
      <c r="I2073" s="245"/>
      <c r="J2073" s="245"/>
      <c r="K2073" s="245"/>
      <c r="L2073" s="245"/>
      <c r="M2073" s="233"/>
      <c r="N2073" s="233"/>
      <c r="O2073" s="233"/>
    </row>
    <row r="2074" spans="2:15" s="234" customFormat="1">
      <c r="B2074" s="244"/>
      <c r="C2074" s="244"/>
      <c r="D2074" s="244"/>
      <c r="E2074" s="245"/>
      <c r="F2074" s="245"/>
      <c r="G2074" s="245"/>
      <c r="H2074" s="245"/>
      <c r="I2074" s="245"/>
      <c r="J2074" s="245"/>
      <c r="K2074" s="245"/>
      <c r="L2074" s="245"/>
      <c r="M2074" s="233"/>
      <c r="N2074" s="233"/>
      <c r="O2074" s="233"/>
    </row>
    <row r="2075" spans="2:15" s="234" customFormat="1">
      <c r="B2075" s="244"/>
      <c r="C2075" s="244"/>
      <c r="D2075" s="244"/>
      <c r="E2075" s="245"/>
      <c r="F2075" s="245"/>
      <c r="G2075" s="245"/>
      <c r="H2075" s="245"/>
      <c r="I2075" s="245"/>
      <c r="J2075" s="245"/>
      <c r="K2075" s="245"/>
      <c r="L2075" s="245"/>
      <c r="M2075" s="233"/>
      <c r="N2075" s="233"/>
      <c r="O2075" s="233"/>
    </row>
    <row r="2076" spans="2:15" s="234" customFormat="1">
      <c r="B2076" s="244"/>
      <c r="C2076" s="244"/>
      <c r="D2076" s="244"/>
      <c r="E2076" s="245"/>
      <c r="F2076" s="245"/>
      <c r="G2076" s="245"/>
      <c r="H2076" s="245"/>
      <c r="I2076" s="245"/>
      <c r="J2076" s="245"/>
      <c r="K2076" s="245"/>
      <c r="L2076" s="245"/>
      <c r="M2076" s="233"/>
      <c r="N2076" s="233"/>
      <c r="O2076" s="233"/>
    </row>
    <row r="2077" spans="2:15" s="234" customFormat="1">
      <c r="B2077" s="244"/>
      <c r="C2077" s="244"/>
      <c r="D2077" s="244"/>
      <c r="E2077" s="245"/>
      <c r="F2077" s="245"/>
      <c r="G2077" s="245"/>
      <c r="H2077" s="245"/>
      <c r="I2077" s="245"/>
      <c r="J2077" s="245"/>
      <c r="K2077" s="245"/>
      <c r="L2077" s="245"/>
      <c r="M2077" s="233"/>
      <c r="N2077" s="233"/>
      <c r="O2077" s="233"/>
    </row>
    <row r="2078" spans="2:15" s="234" customFormat="1">
      <c r="B2078" s="244"/>
      <c r="C2078" s="244"/>
      <c r="D2078" s="244"/>
      <c r="E2078" s="245"/>
      <c r="F2078" s="245"/>
      <c r="G2078" s="245"/>
      <c r="H2078" s="245"/>
      <c r="I2078" s="245"/>
      <c r="J2078" s="245"/>
      <c r="K2078" s="245"/>
      <c r="L2078" s="245"/>
      <c r="M2078" s="233"/>
      <c r="N2078" s="233"/>
      <c r="O2078" s="233"/>
    </row>
    <row r="2079" spans="2:15" s="234" customFormat="1">
      <c r="B2079" s="244"/>
      <c r="C2079" s="244"/>
      <c r="D2079" s="244"/>
      <c r="E2079" s="245"/>
      <c r="F2079" s="245"/>
      <c r="G2079" s="245"/>
      <c r="H2079" s="245"/>
      <c r="I2079" s="245"/>
      <c r="J2079" s="245"/>
      <c r="K2079" s="245"/>
      <c r="L2079" s="245"/>
      <c r="M2079" s="233"/>
      <c r="N2079" s="233"/>
      <c r="O2079" s="233"/>
    </row>
    <row r="2080" spans="2:15" s="234" customFormat="1">
      <c r="B2080" s="244"/>
      <c r="C2080" s="244"/>
      <c r="D2080" s="244"/>
      <c r="E2080" s="245"/>
      <c r="F2080" s="245"/>
      <c r="G2080" s="245"/>
      <c r="H2080" s="245"/>
      <c r="I2080" s="245"/>
      <c r="J2080" s="245"/>
      <c r="K2080" s="245"/>
      <c r="L2080" s="245"/>
      <c r="M2080" s="233"/>
      <c r="N2080" s="233"/>
      <c r="O2080" s="233"/>
    </row>
    <row r="2081" spans="2:15" s="234" customFormat="1">
      <c r="B2081" s="244"/>
      <c r="C2081" s="244"/>
      <c r="D2081" s="244"/>
      <c r="E2081" s="245"/>
      <c r="F2081" s="245"/>
      <c r="G2081" s="245"/>
      <c r="H2081" s="245"/>
      <c r="I2081" s="245"/>
      <c r="J2081" s="245"/>
      <c r="K2081" s="245"/>
      <c r="L2081" s="245"/>
      <c r="M2081" s="233"/>
      <c r="N2081" s="233"/>
      <c r="O2081" s="233"/>
    </row>
    <row r="2082" spans="2:15" s="234" customFormat="1">
      <c r="B2082" s="244"/>
      <c r="C2082" s="244"/>
      <c r="D2082" s="244"/>
      <c r="E2082" s="245"/>
      <c r="F2082" s="245"/>
      <c r="G2082" s="245"/>
      <c r="H2082" s="245"/>
      <c r="I2082" s="245"/>
      <c r="J2082" s="245"/>
      <c r="K2082" s="245"/>
      <c r="L2082" s="245"/>
      <c r="M2082" s="233"/>
      <c r="N2082" s="233"/>
      <c r="O2082" s="233"/>
    </row>
    <row r="2083" spans="2:15" s="234" customFormat="1">
      <c r="B2083" s="244"/>
      <c r="C2083" s="244"/>
      <c r="D2083" s="244"/>
      <c r="E2083" s="245"/>
      <c r="F2083" s="245"/>
      <c r="G2083" s="245"/>
      <c r="H2083" s="245"/>
      <c r="I2083" s="245"/>
      <c r="J2083" s="245"/>
      <c r="K2083" s="245"/>
      <c r="L2083" s="245"/>
      <c r="M2083" s="233"/>
      <c r="N2083" s="233"/>
      <c r="O2083" s="233"/>
    </row>
    <row r="2084" spans="2:15" s="234" customFormat="1">
      <c r="B2084" s="244"/>
      <c r="C2084" s="244"/>
      <c r="D2084" s="244"/>
      <c r="E2084" s="245"/>
      <c r="F2084" s="245"/>
      <c r="G2084" s="245"/>
      <c r="H2084" s="245"/>
      <c r="I2084" s="245"/>
      <c r="J2084" s="245"/>
      <c r="K2084" s="245"/>
      <c r="L2084" s="245"/>
      <c r="M2084" s="233"/>
      <c r="N2084" s="233"/>
      <c r="O2084" s="233"/>
    </row>
    <row r="2085" spans="2:15" s="234" customFormat="1">
      <c r="B2085" s="244"/>
      <c r="C2085" s="244"/>
      <c r="D2085" s="244"/>
      <c r="E2085" s="245"/>
      <c r="F2085" s="245"/>
      <c r="G2085" s="245"/>
      <c r="H2085" s="245"/>
      <c r="I2085" s="245"/>
      <c r="J2085" s="245"/>
      <c r="K2085" s="245"/>
      <c r="L2085" s="245"/>
      <c r="M2085" s="233"/>
      <c r="N2085" s="233"/>
      <c r="O2085" s="233"/>
    </row>
    <row r="2086" spans="2:15" s="234" customFormat="1">
      <c r="B2086" s="244"/>
      <c r="C2086" s="244"/>
      <c r="D2086" s="244"/>
      <c r="E2086" s="245"/>
      <c r="F2086" s="245"/>
      <c r="G2086" s="245"/>
      <c r="H2086" s="245"/>
      <c r="I2086" s="245"/>
      <c r="J2086" s="245"/>
      <c r="K2086" s="245"/>
      <c r="L2086" s="245"/>
      <c r="M2086" s="233"/>
      <c r="N2086" s="233"/>
      <c r="O2086" s="233"/>
    </row>
    <row r="2087" spans="2:15" s="234" customFormat="1">
      <c r="B2087" s="244"/>
      <c r="C2087" s="244"/>
      <c r="D2087" s="244"/>
      <c r="E2087" s="245"/>
      <c r="F2087" s="245"/>
      <c r="G2087" s="245"/>
      <c r="H2087" s="245"/>
      <c r="I2087" s="245"/>
      <c r="J2087" s="245"/>
      <c r="K2087" s="245"/>
      <c r="L2087" s="245"/>
      <c r="M2087" s="233"/>
      <c r="N2087" s="233"/>
      <c r="O2087" s="233"/>
    </row>
    <row r="2088" spans="2:15" s="234" customFormat="1">
      <c r="B2088" s="244"/>
      <c r="C2088" s="244"/>
      <c r="D2088" s="244"/>
      <c r="E2088" s="245"/>
      <c r="F2088" s="245"/>
      <c r="G2088" s="245"/>
      <c r="H2088" s="245"/>
      <c r="I2088" s="245"/>
      <c r="J2088" s="245"/>
      <c r="K2088" s="245"/>
      <c r="L2088" s="245"/>
      <c r="M2088" s="233"/>
      <c r="N2088" s="233"/>
      <c r="O2088" s="233"/>
    </row>
    <row r="2089" spans="2:15" s="234" customFormat="1">
      <c r="B2089" s="244"/>
      <c r="C2089" s="244"/>
      <c r="D2089" s="244"/>
      <c r="E2089" s="245"/>
      <c r="F2089" s="245"/>
      <c r="G2089" s="245"/>
      <c r="H2089" s="245"/>
      <c r="I2089" s="245"/>
      <c r="J2089" s="245"/>
      <c r="K2089" s="245"/>
      <c r="L2089" s="245"/>
      <c r="M2089" s="233"/>
      <c r="N2089" s="233"/>
      <c r="O2089" s="233"/>
    </row>
    <row r="2090" spans="2:15" s="234" customFormat="1">
      <c r="B2090" s="244"/>
      <c r="C2090" s="244"/>
      <c r="D2090" s="244"/>
      <c r="E2090" s="245"/>
      <c r="F2090" s="245"/>
      <c r="G2090" s="245"/>
      <c r="H2090" s="245"/>
      <c r="I2090" s="245"/>
      <c r="J2090" s="245"/>
      <c r="K2090" s="245"/>
      <c r="L2090" s="245"/>
      <c r="M2090" s="233"/>
      <c r="N2090" s="233"/>
      <c r="O2090" s="233"/>
    </row>
    <row r="2091" spans="2:15" s="234" customFormat="1">
      <c r="B2091" s="244"/>
      <c r="C2091" s="244"/>
      <c r="D2091" s="244"/>
      <c r="E2091" s="245"/>
      <c r="F2091" s="245"/>
      <c r="G2091" s="245"/>
      <c r="H2091" s="245"/>
      <c r="I2091" s="245"/>
      <c r="J2091" s="245"/>
      <c r="K2091" s="245"/>
      <c r="L2091" s="245"/>
      <c r="M2091" s="233"/>
      <c r="N2091" s="233"/>
      <c r="O2091" s="233"/>
    </row>
    <row r="2092" spans="2:15" s="234" customFormat="1">
      <c r="B2092" s="244"/>
      <c r="C2092" s="244"/>
      <c r="D2092" s="244"/>
      <c r="E2092" s="245"/>
      <c r="F2092" s="245"/>
      <c r="G2092" s="245"/>
      <c r="H2092" s="245"/>
      <c r="I2092" s="245"/>
      <c r="J2092" s="245"/>
      <c r="K2092" s="245"/>
      <c r="L2092" s="245"/>
      <c r="M2092" s="233"/>
      <c r="N2092" s="233"/>
      <c r="O2092" s="233"/>
    </row>
    <row r="2093" spans="2:15" s="234" customFormat="1">
      <c r="B2093" s="244"/>
      <c r="C2093" s="244"/>
      <c r="D2093" s="244"/>
      <c r="E2093" s="245"/>
      <c r="F2093" s="245"/>
      <c r="G2093" s="245"/>
      <c r="H2093" s="245"/>
      <c r="I2093" s="245"/>
      <c r="J2093" s="245"/>
      <c r="K2093" s="245"/>
      <c r="L2093" s="245"/>
      <c r="M2093" s="233"/>
      <c r="N2093" s="233"/>
      <c r="O2093" s="233"/>
    </row>
    <row r="2094" spans="2:15" s="234" customFormat="1">
      <c r="B2094" s="244"/>
      <c r="C2094" s="244"/>
      <c r="D2094" s="244"/>
      <c r="E2094" s="245"/>
      <c r="F2094" s="245"/>
      <c r="G2094" s="245"/>
      <c r="H2094" s="245"/>
      <c r="I2094" s="245"/>
      <c r="J2094" s="245"/>
      <c r="K2094" s="245"/>
      <c r="L2094" s="245"/>
      <c r="M2094" s="233"/>
      <c r="N2094" s="233"/>
      <c r="O2094" s="233"/>
    </row>
    <row r="2095" spans="2:15" s="234" customFormat="1">
      <c r="B2095" s="244"/>
      <c r="C2095" s="244"/>
      <c r="D2095" s="244"/>
      <c r="E2095" s="245"/>
      <c r="F2095" s="245"/>
      <c r="G2095" s="245"/>
      <c r="H2095" s="245"/>
      <c r="I2095" s="245"/>
      <c r="J2095" s="245"/>
      <c r="K2095" s="245"/>
      <c r="L2095" s="245"/>
      <c r="M2095" s="233"/>
      <c r="N2095" s="233"/>
      <c r="O2095" s="233"/>
    </row>
    <row r="2096" spans="2:15" s="234" customFormat="1">
      <c r="B2096" s="244"/>
      <c r="C2096" s="244"/>
      <c r="D2096" s="244"/>
      <c r="E2096" s="245"/>
      <c r="F2096" s="245"/>
      <c r="G2096" s="245"/>
      <c r="H2096" s="245"/>
      <c r="I2096" s="245"/>
      <c r="J2096" s="245"/>
      <c r="K2096" s="245"/>
      <c r="L2096" s="245"/>
      <c r="M2096" s="233"/>
      <c r="N2096" s="233"/>
      <c r="O2096" s="233"/>
    </row>
    <row r="2097" spans="2:15" s="234" customFormat="1">
      <c r="B2097" s="244"/>
      <c r="C2097" s="244"/>
      <c r="D2097" s="244"/>
      <c r="E2097" s="245"/>
      <c r="F2097" s="245"/>
      <c r="G2097" s="245"/>
      <c r="H2097" s="245"/>
      <c r="I2097" s="245"/>
      <c r="J2097" s="245"/>
      <c r="K2097" s="245"/>
      <c r="L2097" s="245"/>
      <c r="M2097" s="233"/>
      <c r="N2097" s="233"/>
      <c r="O2097" s="233"/>
    </row>
    <row r="2098" spans="2:15" s="234" customFormat="1">
      <c r="B2098" s="244"/>
      <c r="C2098" s="244"/>
      <c r="D2098" s="244"/>
      <c r="E2098" s="245"/>
      <c r="F2098" s="245"/>
      <c r="G2098" s="245"/>
      <c r="H2098" s="245"/>
      <c r="I2098" s="245"/>
      <c r="J2098" s="245"/>
      <c r="K2098" s="245"/>
      <c r="L2098" s="245"/>
      <c r="M2098" s="233"/>
      <c r="N2098" s="233"/>
      <c r="O2098" s="233"/>
    </row>
    <row r="2099" spans="2:15" s="234" customFormat="1">
      <c r="B2099" s="244"/>
      <c r="C2099" s="244"/>
      <c r="D2099" s="244"/>
      <c r="E2099" s="245"/>
      <c r="F2099" s="245"/>
      <c r="G2099" s="245"/>
      <c r="H2099" s="245"/>
      <c r="I2099" s="245"/>
      <c r="J2099" s="245"/>
      <c r="K2099" s="245"/>
      <c r="L2099" s="245"/>
      <c r="M2099" s="233"/>
      <c r="N2099" s="233"/>
      <c r="O2099" s="233"/>
    </row>
    <row r="2100" spans="2:15" s="234" customFormat="1">
      <c r="B2100" s="244"/>
      <c r="C2100" s="244"/>
      <c r="D2100" s="244"/>
      <c r="E2100" s="245"/>
      <c r="F2100" s="245"/>
      <c r="G2100" s="245"/>
      <c r="H2100" s="245"/>
      <c r="I2100" s="245"/>
      <c r="J2100" s="245"/>
      <c r="K2100" s="245"/>
      <c r="L2100" s="245"/>
      <c r="M2100" s="233"/>
      <c r="N2100" s="233"/>
      <c r="O2100" s="233"/>
    </row>
    <row r="2101" spans="2:15" s="234" customFormat="1">
      <c r="B2101" s="244"/>
      <c r="C2101" s="244"/>
      <c r="D2101" s="244"/>
      <c r="E2101" s="245"/>
      <c r="F2101" s="245"/>
      <c r="G2101" s="245"/>
      <c r="H2101" s="245"/>
      <c r="I2101" s="245"/>
      <c r="J2101" s="245"/>
      <c r="K2101" s="245"/>
      <c r="L2101" s="245"/>
      <c r="M2101" s="233"/>
      <c r="N2101" s="233"/>
      <c r="O2101" s="233"/>
    </row>
    <row r="2102" spans="2:15" s="234" customFormat="1">
      <c r="B2102" s="244"/>
      <c r="C2102" s="244"/>
      <c r="D2102" s="244"/>
      <c r="E2102" s="245"/>
      <c r="F2102" s="245"/>
      <c r="G2102" s="245"/>
      <c r="H2102" s="245"/>
      <c r="I2102" s="245"/>
      <c r="J2102" s="245"/>
      <c r="K2102" s="245"/>
      <c r="L2102" s="245"/>
      <c r="M2102" s="233"/>
      <c r="N2102" s="233"/>
      <c r="O2102" s="233"/>
    </row>
    <row r="2103" spans="2:15" s="234" customFormat="1">
      <c r="B2103" s="244"/>
      <c r="C2103" s="244"/>
      <c r="D2103" s="244"/>
      <c r="E2103" s="245"/>
      <c r="F2103" s="245"/>
      <c r="G2103" s="245"/>
      <c r="H2103" s="245"/>
      <c r="I2103" s="245"/>
      <c r="J2103" s="245"/>
      <c r="K2103" s="245"/>
      <c r="L2103" s="245"/>
      <c r="M2103" s="233"/>
      <c r="N2103" s="233"/>
      <c r="O2103" s="233"/>
    </row>
    <row r="2104" spans="2:15" s="234" customFormat="1">
      <c r="B2104" s="244"/>
      <c r="C2104" s="244"/>
      <c r="D2104" s="244"/>
      <c r="E2104" s="245"/>
      <c r="F2104" s="245"/>
      <c r="G2104" s="245"/>
      <c r="H2104" s="245"/>
      <c r="I2104" s="245"/>
      <c r="J2104" s="245"/>
      <c r="K2104" s="245"/>
      <c r="L2104" s="245"/>
      <c r="M2104" s="233"/>
      <c r="N2104" s="233"/>
      <c r="O2104" s="233"/>
    </row>
    <row r="2105" spans="2:15" s="234" customFormat="1">
      <c r="B2105" s="244"/>
      <c r="C2105" s="244"/>
      <c r="D2105" s="244"/>
      <c r="E2105" s="245"/>
      <c r="F2105" s="245"/>
      <c r="G2105" s="245"/>
      <c r="H2105" s="245"/>
      <c r="I2105" s="245"/>
      <c r="J2105" s="245"/>
      <c r="K2105" s="245"/>
      <c r="L2105" s="245"/>
      <c r="M2105" s="233"/>
      <c r="N2105" s="233"/>
      <c r="O2105" s="233"/>
    </row>
    <row r="2106" spans="2:15" s="234" customFormat="1">
      <c r="B2106" s="244"/>
      <c r="C2106" s="244"/>
      <c r="D2106" s="244"/>
      <c r="E2106" s="245"/>
      <c r="F2106" s="245"/>
      <c r="G2106" s="245"/>
      <c r="H2106" s="245"/>
      <c r="I2106" s="245"/>
      <c r="J2106" s="245"/>
      <c r="K2106" s="245"/>
      <c r="L2106" s="245"/>
      <c r="M2106" s="233"/>
      <c r="N2106" s="233"/>
      <c r="O2106" s="233"/>
    </row>
    <row r="2107" spans="2:15" s="234" customFormat="1">
      <c r="B2107" s="244"/>
      <c r="C2107" s="244"/>
      <c r="D2107" s="244"/>
      <c r="E2107" s="245"/>
      <c r="F2107" s="245"/>
      <c r="G2107" s="245"/>
      <c r="H2107" s="245"/>
      <c r="I2107" s="245"/>
      <c r="J2107" s="245"/>
      <c r="K2107" s="245"/>
      <c r="L2107" s="245"/>
      <c r="M2107" s="233"/>
      <c r="N2107" s="233"/>
      <c r="O2107" s="233"/>
    </row>
    <row r="2108" spans="2:15" s="234" customFormat="1">
      <c r="B2108" s="244"/>
      <c r="C2108" s="244"/>
      <c r="D2108" s="244"/>
      <c r="E2108" s="245"/>
      <c r="F2108" s="245"/>
      <c r="G2108" s="245"/>
      <c r="H2108" s="245"/>
      <c r="I2108" s="245"/>
      <c r="J2108" s="245"/>
      <c r="K2108" s="245"/>
      <c r="L2108" s="245"/>
      <c r="M2108" s="233"/>
      <c r="N2108" s="233"/>
      <c r="O2108" s="233"/>
    </row>
    <row r="2109" spans="2:15" s="234" customFormat="1">
      <c r="B2109" s="244"/>
      <c r="C2109" s="244"/>
      <c r="D2109" s="244"/>
      <c r="E2109" s="245"/>
      <c r="F2109" s="245"/>
      <c r="G2109" s="245"/>
      <c r="H2109" s="245"/>
      <c r="I2109" s="245"/>
      <c r="J2109" s="245"/>
      <c r="K2109" s="245"/>
      <c r="L2109" s="245"/>
      <c r="M2109" s="233"/>
      <c r="N2109" s="233"/>
      <c r="O2109" s="233"/>
    </row>
    <row r="2110" spans="2:15" s="234" customFormat="1">
      <c r="B2110" s="244"/>
      <c r="C2110" s="244"/>
      <c r="D2110" s="244"/>
      <c r="E2110" s="245"/>
      <c r="F2110" s="245"/>
      <c r="G2110" s="245"/>
      <c r="H2110" s="245"/>
      <c r="I2110" s="245"/>
      <c r="J2110" s="245"/>
      <c r="K2110" s="245"/>
      <c r="L2110" s="245"/>
      <c r="M2110" s="233"/>
      <c r="N2110" s="233"/>
      <c r="O2110" s="233"/>
    </row>
    <row r="2111" spans="2:15" s="234" customFormat="1">
      <c r="B2111" s="244"/>
      <c r="C2111" s="244"/>
      <c r="D2111" s="244"/>
      <c r="E2111" s="245"/>
      <c r="F2111" s="245"/>
      <c r="G2111" s="245"/>
      <c r="H2111" s="245"/>
      <c r="I2111" s="245"/>
      <c r="J2111" s="245"/>
      <c r="K2111" s="245"/>
      <c r="L2111" s="245"/>
      <c r="M2111" s="233"/>
      <c r="N2111" s="233"/>
      <c r="O2111" s="233"/>
    </row>
    <row r="2112" spans="2:15" s="234" customFormat="1">
      <c r="B2112" s="244"/>
      <c r="C2112" s="244"/>
      <c r="D2112" s="244"/>
      <c r="E2112" s="245"/>
      <c r="F2112" s="245"/>
      <c r="G2112" s="245"/>
      <c r="H2112" s="245"/>
      <c r="I2112" s="245"/>
      <c r="J2112" s="245"/>
      <c r="K2112" s="245"/>
      <c r="L2112" s="245"/>
      <c r="M2112" s="233"/>
      <c r="N2112" s="233"/>
      <c r="O2112" s="233"/>
    </row>
    <row r="2113" spans="2:15" s="234" customFormat="1">
      <c r="B2113" s="244"/>
      <c r="C2113" s="244"/>
      <c r="D2113" s="244"/>
      <c r="E2113" s="245"/>
      <c r="F2113" s="245"/>
      <c r="G2113" s="245"/>
      <c r="H2113" s="245"/>
      <c r="I2113" s="245"/>
      <c r="J2113" s="245"/>
      <c r="K2113" s="245"/>
      <c r="L2113" s="245"/>
      <c r="M2113" s="233"/>
      <c r="N2113" s="233"/>
      <c r="O2113" s="233"/>
    </row>
    <row r="2114" spans="2:15" s="234" customFormat="1">
      <c r="B2114" s="244"/>
      <c r="C2114" s="244"/>
      <c r="D2114" s="244"/>
      <c r="E2114" s="245"/>
      <c r="F2114" s="245"/>
      <c r="G2114" s="245"/>
      <c r="H2114" s="245"/>
      <c r="I2114" s="245"/>
      <c r="J2114" s="245"/>
      <c r="K2114" s="245"/>
      <c r="L2114" s="245"/>
      <c r="M2114" s="233"/>
      <c r="N2114" s="233"/>
      <c r="O2114" s="233"/>
    </row>
    <row r="2115" spans="2:15" s="234" customFormat="1">
      <c r="B2115" s="244"/>
      <c r="C2115" s="244"/>
      <c r="D2115" s="244"/>
      <c r="E2115" s="245"/>
      <c r="F2115" s="245"/>
      <c r="G2115" s="245"/>
      <c r="H2115" s="245"/>
      <c r="I2115" s="245"/>
      <c r="J2115" s="245"/>
      <c r="K2115" s="245"/>
      <c r="L2115" s="245"/>
      <c r="M2115" s="233"/>
      <c r="N2115" s="233"/>
      <c r="O2115" s="233"/>
    </row>
    <row r="2116" spans="2:15" s="234" customFormat="1">
      <c r="B2116" s="244"/>
      <c r="C2116" s="244"/>
      <c r="D2116" s="244"/>
      <c r="E2116" s="245"/>
      <c r="F2116" s="245"/>
      <c r="G2116" s="245"/>
      <c r="H2116" s="245"/>
      <c r="I2116" s="245"/>
      <c r="J2116" s="245"/>
      <c r="K2116" s="245"/>
      <c r="L2116" s="245"/>
      <c r="M2116" s="233"/>
      <c r="N2116" s="233"/>
      <c r="O2116" s="233"/>
    </row>
    <row r="2117" spans="2:15" s="234" customFormat="1">
      <c r="B2117" s="244"/>
      <c r="C2117" s="244"/>
      <c r="D2117" s="244"/>
      <c r="E2117" s="245"/>
      <c r="F2117" s="245"/>
      <c r="G2117" s="245"/>
      <c r="H2117" s="245"/>
      <c r="I2117" s="245"/>
      <c r="J2117" s="245"/>
      <c r="K2117" s="245"/>
      <c r="L2117" s="245"/>
      <c r="M2117" s="233"/>
      <c r="N2117" s="233"/>
      <c r="O2117" s="233"/>
    </row>
    <row r="2118" spans="2:15" s="234" customFormat="1">
      <c r="B2118" s="244"/>
      <c r="C2118" s="244"/>
      <c r="D2118" s="244"/>
      <c r="E2118" s="245"/>
      <c r="F2118" s="245"/>
      <c r="G2118" s="245"/>
      <c r="H2118" s="245"/>
      <c r="I2118" s="245"/>
      <c r="J2118" s="245"/>
      <c r="K2118" s="245"/>
      <c r="L2118" s="245"/>
      <c r="M2118" s="233"/>
      <c r="N2118" s="233"/>
      <c r="O2118" s="233"/>
    </row>
    <row r="2119" spans="2:15" s="234" customFormat="1">
      <c r="B2119" s="244"/>
      <c r="C2119" s="244"/>
      <c r="D2119" s="244"/>
      <c r="E2119" s="245"/>
      <c r="F2119" s="245"/>
      <c r="G2119" s="245"/>
      <c r="H2119" s="245"/>
      <c r="I2119" s="245"/>
      <c r="J2119" s="245"/>
      <c r="K2119" s="245"/>
      <c r="L2119" s="245"/>
      <c r="M2119" s="233"/>
      <c r="N2119" s="233"/>
      <c r="O2119" s="233"/>
    </row>
    <row r="2120" spans="2:15" s="234" customFormat="1">
      <c r="B2120" s="244"/>
      <c r="C2120" s="244"/>
      <c r="D2120" s="244"/>
      <c r="E2120" s="245"/>
      <c r="F2120" s="245"/>
      <c r="G2120" s="245"/>
      <c r="H2120" s="245"/>
      <c r="I2120" s="245"/>
      <c r="J2120" s="245"/>
      <c r="K2120" s="245"/>
      <c r="L2120" s="245"/>
      <c r="M2120" s="233"/>
      <c r="N2120" s="233"/>
      <c r="O2120" s="233"/>
    </row>
    <row r="2121" spans="2:15" s="234" customFormat="1">
      <c r="B2121" s="244"/>
      <c r="C2121" s="244"/>
      <c r="D2121" s="244"/>
      <c r="E2121" s="245"/>
      <c r="F2121" s="245"/>
      <c r="G2121" s="245"/>
      <c r="H2121" s="245"/>
      <c r="I2121" s="245"/>
      <c r="J2121" s="245"/>
      <c r="K2121" s="245"/>
      <c r="L2121" s="245"/>
      <c r="M2121" s="233"/>
      <c r="N2121" s="233"/>
      <c r="O2121" s="233"/>
    </row>
    <row r="2122" spans="2:15" s="234" customFormat="1">
      <c r="B2122" s="244"/>
      <c r="C2122" s="244"/>
      <c r="D2122" s="244"/>
      <c r="E2122" s="245"/>
      <c r="F2122" s="245"/>
      <c r="G2122" s="245"/>
      <c r="H2122" s="245"/>
      <c r="I2122" s="245"/>
      <c r="J2122" s="245"/>
      <c r="K2122" s="245"/>
      <c r="L2122" s="245"/>
      <c r="M2122" s="233"/>
      <c r="N2122" s="233"/>
      <c r="O2122" s="233"/>
    </row>
    <row r="2123" spans="2:15" s="234" customFormat="1">
      <c r="B2123" s="244"/>
      <c r="C2123" s="244"/>
      <c r="D2123" s="244"/>
      <c r="E2123" s="245"/>
      <c r="F2123" s="245"/>
      <c r="G2123" s="245"/>
      <c r="H2123" s="245"/>
      <c r="I2123" s="245"/>
      <c r="J2123" s="245"/>
      <c r="K2123" s="245"/>
      <c r="L2123" s="245"/>
      <c r="M2123" s="233"/>
      <c r="N2123" s="233"/>
      <c r="O2123" s="233"/>
    </row>
    <row r="2124" spans="2:15" s="234" customFormat="1">
      <c r="B2124" s="244"/>
      <c r="C2124" s="244"/>
      <c r="D2124" s="244"/>
      <c r="E2124" s="245"/>
      <c r="F2124" s="245"/>
      <c r="G2124" s="245"/>
      <c r="H2124" s="245"/>
      <c r="I2124" s="245"/>
      <c r="J2124" s="245"/>
      <c r="K2124" s="245"/>
      <c r="L2124" s="245"/>
      <c r="M2124" s="233"/>
      <c r="N2124" s="233"/>
      <c r="O2124" s="233"/>
    </row>
    <row r="2125" spans="2:15" s="234" customFormat="1">
      <c r="B2125" s="244"/>
      <c r="C2125" s="244"/>
      <c r="D2125" s="244"/>
      <c r="E2125" s="245"/>
      <c r="F2125" s="245"/>
      <c r="G2125" s="245"/>
      <c r="H2125" s="245"/>
      <c r="I2125" s="245"/>
      <c r="J2125" s="245"/>
      <c r="K2125" s="245"/>
      <c r="L2125" s="245"/>
      <c r="M2125" s="233"/>
      <c r="N2125" s="233"/>
      <c r="O2125" s="233"/>
    </row>
    <row r="2126" spans="2:15" s="234" customFormat="1">
      <c r="B2126" s="244"/>
      <c r="C2126" s="244"/>
      <c r="D2126" s="244"/>
      <c r="E2126" s="245"/>
      <c r="F2126" s="245"/>
      <c r="G2126" s="245"/>
      <c r="H2126" s="245"/>
      <c r="I2126" s="245"/>
      <c r="J2126" s="245"/>
      <c r="K2126" s="245"/>
      <c r="L2126" s="245"/>
      <c r="M2126" s="233"/>
      <c r="N2126" s="233"/>
      <c r="O2126" s="233"/>
    </row>
    <row r="2127" spans="2:15" s="234" customFormat="1">
      <c r="B2127" s="244"/>
      <c r="C2127" s="244"/>
      <c r="D2127" s="244"/>
      <c r="E2127" s="245"/>
      <c r="F2127" s="245"/>
      <c r="G2127" s="245"/>
      <c r="H2127" s="245"/>
      <c r="I2127" s="245"/>
      <c r="J2127" s="245"/>
      <c r="K2127" s="245"/>
      <c r="L2127" s="245"/>
      <c r="M2127" s="233"/>
      <c r="N2127" s="233"/>
      <c r="O2127" s="233"/>
    </row>
    <row r="2128" spans="2:15" s="234" customFormat="1">
      <c r="B2128" s="244"/>
      <c r="C2128" s="244"/>
      <c r="D2128" s="244"/>
      <c r="E2128" s="245"/>
      <c r="F2128" s="245"/>
      <c r="G2128" s="245"/>
      <c r="H2128" s="245"/>
      <c r="I2128" s="245"/>
      <c r="J2128" s="245"/>
      <c r="K2128" s="245"/>
      <c r="L2128" s="245"/>
      <c r="M2128" s="233"/>
      <c r="N2128" s="233"/>
      <c r="O2128" s="233"/>
    </row>
    <row r="2129" spans="2:15" s="234" customFormat="1">
      <c r="B2129" s="244"/>
      <c r="C2129" s="244"/>
      <c r="D2129" s="244"/>
      <c r="E2129" s="245"/>
      <c r="F2129" s="245"/>
      <c r="G2129" s="245"/>
      <c r="H2129" s="245"/>
      <c r="I2129" s="245"/>
      <c r="J2129" s="245"/>
      <c r="K2129" s="245"/>
      <c r="L2129" s="245"/>
      <c r="M2129" s="233"/>
      <c r="N2129" s="233"/>
      <c r="O2129" s="233"/>
    </row>
    <row r="2130" spans="2:15" s="234" customFormat="1">
      <c r="B2130" s="244"/>
      <c r="C2130" s="244"/>
      <c r="D2130" s="244"/>
      <c r="E2130" s="245"/>
      <c r="F2130" s="245"/>
      <c r="G2130" s="245"/>
      <c r="H2130" s="245"/>
      <c r="I2130" s="245"/>
      <c r="J2130" s="245"/>
      <c r="K2130" s="245"/>
      <c r="L2130" s="245"/>
      <c r="M2130" s="233"/>
      <c r="N2130" s="233"/>
      <c r="O2130" s="233"/>
    </row>
    <row r="2131" spans="2:15" s="234" customFormat="1">
      <c r="B2131" s="244"/>
      <c r="C2131" s="244"/>
      <c r="D2131" s="244"/>
      <c r="E2131" s="245"/>
      <c r="F2131" s="245"/>
      <c r="G2131" s="245"/>
      <c r="H2131" s="245"/>
      <c r="I2131" s="245"/>
      <c r="J2131" s="245"/>
      <c r="K2131" s="245"/>
      <c r="L2131" s="245"/>
      <c r="M2131" s="233"/>
      <c r="N2131" s="233"/>
      <c r="O2131" s="233"/>
    </row>
    <row r="2132" spans="2:15" s="234" customFormat="1">
      <c r="B2132" s="244"/>
      <c r="C2132" s="244"/>
      <c r="D2132" s="244"/>
      <c r="E2132" s="245"/>
      <c r="F2132" s="245"/>
      <c r="G2132" s="245"/>
      <c r="H2132" s="245"/>
      <c r="I2132" s="245"/>
      <c r="J2132" s="245"/>
      <c r="K2132" s="245"/>
      <c r="L2132" s="245"/>
      <c r="M2132" s="233"/>
      <c r="N2132" s="233"/>
      <c r="O2132" s="233"/>
    </row>
    <row r="2133" spans="2:15" s="234" customFormat="1">
      <c r="B2133" s="244"/>
      <c r="C2133" s="244"/>
      <c r="D2133" s="244"/>
      <c r="E2133" s="245"/>
      <c r="F2133" s="245"/>
      <c r="G2133" s="245"/>
      <c r="H2133" s="245"/>
      <c r="I2133" s="245"/>
      <c r="J2133" s="245"/>
      <c r="K2133" s="245"/>
      <c r="L2133" s="245"/>
      <c r="M2133" s="233"/>
      <c r="N2133" s="233"/>
      <c r="O2133" s="233"/>
    </row>
    <row r="2134" spans="2:15" s="234" customFormat="1">
      <c r="B2134" s="244"/>
      <c r="C2134" s="244"/>
      <c r="D2134" s="244"/>
      <c r="E2134" s="245"/>
      <c r="F2134" s="245"/>
      <c r="G2134" s="245"/>
      <c r="H2134" s="245"/>
      <c r="I2134" s="245"/>
      <c r="J2134" s="245"/>
      <c r="K2134" s="245"/>
      <c r="L2134" s="245"/>
      <c r="M2134" s="233"/>
      <c r="N2134" s="233"/>
      <c r="O2134" s="233"/>
    </row>
    <row r="2135" spans="2:15" s="234" customFormat="1">
      <c r="B2135" s="244"/>
      <c r="C2135" s="244"/>
      <c r="D2135" s="244"/>
      <c r="E2135" s="245"/>
      <c r="F2135" s="245"/>
      <c r="G2135" s="245"/>
      <c r="H2135" s="245"/>
      <c r="I2135" s="245"/>
      <c r="J2135" s="245"/>
      <c r="K2135" s="245"/>
      <c r="L2135" s="245"/>
      <c r="M2135" s="233"/>
      <c r="N2135" s="233"/>
      <c r="O2135" s="233"/>
    </row>
    <row r="2136" spans="2:15" s="234" customFormat="1">
      <c r="B2136" s="244"/>
      <c r="C2136" s="244"/>
      <c r="D2136" s="244"/>
      <c r="E2136" s="245"/>
      <c r="F2136" s="245"/>
      <c r="G2136" s="245"/>
      <c r="H2136" s="245"/>
      <c r="I2136" s="245"/>
      <c r="J2136" s="245"/>
      <c r="K2136" s="245"/>
      <c r="L2136" s="245"/>
      <c r="M2136" s="233"/>
      <c r="N2136" s="233"/>
      <c r="O2136" s="233"/>
    </row>
    <row r="2137" spans="2:15" s="234" customFormat="1">
      <c r="B2137" s="244"/>
      <c r="C2137" s="244"/>
      <c r="D2137" s="244"/>
      <c r="E2137" s="245"/>
      <c r="F2137" s="245"/>
      <c r="G2137" s="245"/>
      <c r="H2137" s="245"/>
      <c r="I2137" s="245"/>
      <c r="J2137" s="245"/>
      <c r="K2137" s="245"/>
      <c r="L2137" s="245"/>
      <c r="M2137" s="233"/>
      <c r="N2137" s="233"/>
      <c r="O2137" s="233"/>
    </row>
    <row r="2138" spans="2:15" s="234" customFormat="1">
      <c r="B2138" s="244"/>
      <c r="C2138" s="244"/>
      <c r="D2138" s="244"/>
      <c r="E2138" s="245"/>
      <c r="F2138" s="245"/>
      <c r="G2138" s="245"/>
      <c r="H2138" s="245"/>
      <c r="I2138" s="245"/>
      <c r="J2138" s="245"/>
      <c r="K2138" s="245"/>
      <c r="L2138" s="245"/>
      <c r="M2138" s="233"/>
      <c r="N2138" s="233"/>
      <c r="O2138" s="233"/>
    </row>
    <row r="2139" spans="2:15" s="234" customFormat="1">
      <c r="B2139" s="244"/>
      <c r="C2139" s="244"/>
      <c r="D2139" s="244"/>
      <c r="E2139" s="245"/>
      <c r="F2139" s="245"/>
      <c r="G2139" s="245"/>
      <c r="H2139" s="245"/>
      <c r="I2139" s="245"/>
      <c r="J2139" s="245"/>
      <c r="K2139" s="245"/>
      <c r="L2139" s="245"/>
      <c r="M2139" s="233"/>
      <c r="N2139" s="233"/>
      <c r="O2139" s="233"/>
    </row>
    <row r="2140" spans="2:15" s="234" customFormat="1">
      <c r="B2140" s="244"/>
      <c r="C2140" s="244"/>
      <c r="D2140" s="244"/>
      <c r="E2140" s="245"/>
      <c r="F2140" s="245"/>
      <c r="G2140" s="245"/>
      <c r="H2140" s="245"/>
      <c r="I2140" s="245"/>
      <c r="J2140" s="245"/>
      <c r="K2140" s="245"/>
      <c r="L2140" s="245"/>
      <c r="M2140" s="233"/>
      <c r="N2140" s="233"/>
      <c r="O2140" s="233"/>
    </row>
    <row r="2141" spans="2:15" s="234" customFormat="1">
      <c r="B2141" s="244"/>
      <c r="C2141" s="244"/>
      <c r="D2141" s="244"/>
      <c r="E2141" s="245"/>
      <c r="F2141" s="245"/>
      <c r="G2141" s="245"/>
      <c r="H2141" s="245"/>
      <c r="I2141" s="245"/>
      <c r="J2141" s="245"/>
      <c r="K2141" s="245"/>
      <c r="L2141" s="245"/>
      <c r="M2141" s="233"/>
      <c r="N2141" s="233"/>
      <c r="O2141" s="233"/>
    </row>
    <row r="2142" spans="2:15" s="234" customFormat="1">
      <c r="B2142" s="244"/>
      <c r="C2142" s="244"/>
      <c r="D2142" s="244"/>
      <c r="E2142" s="245"/>
      <c r="F2142" s="245"/>
      <c r="G2142" s="245"/>
      <c r="H2142" s="245"/>
      <c r="I2142" s="245"/>
      <c r="J2142" s="245"/>
      <c r="K2142" s="245"/>
      <c r="L2142" s="245"/>
      <c r="M2142" s="233"/>
      <c r="N2142" s="233"/>
      <c r="O2142" s="233"/>
    </row>
    <row r="2143" spans="2:15" s="234" customFormat="1">
      <c r="B2143" s="244"/>
      <c r="C2143" s="244"/>
      <c r="D2143" s="244"/>
      <c r="E2143" s="245"/>
      <c r="F2143" s="245"/>
      <c r="G2143" s="245"/>
      <c r="H2143" s="245"/>
      <c r="I2143" s="245"/>
      <c r="J2143" s="245"/>
      <c r="K2143" s="245"/>
      <c r="L2143" s="245"/>
      <c r="M2143" s="233"/>
      <c r="N2143" s="233"/>
      <c r="O2143" s="233"/>
    </row>
    <row r="2144" spans="2:15" s="234" customFormat="1">
      <c r="B2144" s="244"/>
      <c r="C2144" s="244"/>
      <c r="D2144" s="244"/>
      <c r="E2144" s="245"/>
      <c r="F2144" s="245"/>
      <c r="G2144" s="245"/>
      <c r="H2144" s="245"/>
      <c r="I2144" s="245"/>
      <c r="J2144" s="245"/>
      <c r="K2144" s="245"/>
      <c r="L2144" s="245"/>
      <c r="M2144" s="233"/>
      <c r="N2144" s="233"/>
      <c r="O2144" s="233"/>
    </row>
    <row r="2145" spans="2:15" s="234" customFormat="1">
      <c r="B2145" s="244"/>
      <c r="C2145" s="244"/>
      <c r="D2145" s="244"/>
      <c r="E2145" s="245"/>
      <c r="F2145" s="245"/>
      <c r="G2145" s="245"/>
      <c r="H2145" s="245"/>
      <c r="I2145" s="245"/>
      <c r="J2145" s="245"/>
      <c r="K2145" s="245"/>
      <c r="L2145" s="245"/>
      <c r="M2145" s="233"/>
      <c r="N2145" s="233"/>
      <c r="O2145" s="233"/>
    </row>
    <row r="2146" spans="2:15" s="234" customFormat="1">
      <c r="B2146" s="244"/>
      <c r="C2146" s="244"/>
      <c r="D2146" s="244"/>
      <c r="E2146" s="245"/>
      <c r="F2146" s="245"/>
      <c r="G2146" s="245"/>
      <c r="H2146" s="245"/>
      <c r="I2146" s="245"/>
      <c r="J2146" s="245"/>
      <c r="K2146" s="245"/>
      <c r="L2146" s="245"/>
      <c r="M2146" s="233"/>
      <c r="N2146" s="233"/>
      <c r="O2146" s="233"/>
    </row>
    <row r="2147" spans="2:15" s="234" customFormat="1">
      <c r="B2147" s="244"/>
      <c r="C2147" s="244"/>
      <c r="D2147" s="244"/>
      <c r="E2147" s="245"/>
      <c r="F2147" s="245"/>
      <c r="G2147" s="245"/>
      <c r="H2147" s="245"/>
      <c r="I2147" s="245"/>
      <c r="J2147" s="245"/>
      <c r="K2147" s="245"/>
      <c r="L2147" s="245"/>
      <c r="M2147" s="233"/>
      <c r="N2147" s="233"/>
      <c r="O2147" s="233"/>
    </row>
    <row r="2148" spans="2:15" s="234" customFormat="1">
      <c r="B2148" s="244"/>
      <c r="C2148" s="244"/>
      <c r="D2148" s="244"/>
      <c r="E2148" s="245"/>
      <c r="F2148" s="245"/>
      <c r="G2148" s="245"/>
      <c r="H2148" s="245"/>
      <c r="I2148" s="245"/>
      <c r="J2148" s="245"/>
      <c r="K2148" s="245"/>
      <c r="L2148" s="245"/>
      <c r="M2148" s="233"/>
      <c r="N2148" s="233"/>
      <c r="O2148" s="233"/>
    </row>
    <row r="2149" spans="2:15" s="234" customFormat="1">
      <c r="B2149" s="244"/>
      <c r="C2149" s="244"/>
      <c r="D2149" s="244"/>
      <c r="E2149" s="245"/>
      <c r="F2149" s="245"/>
      <c r="G2149" s="245"/>
      <c r="H2149" s="245"/>
      <c r="I2149" s="245"/>
      <c r="J2149" s="245"/>
      <c r="K2149" s="245"/>
      <c r="L2149" s="245"/>
      <c r="M2149" s="233"/>
      <c r="N2149" s="233"/>
      <c r="O2149" s="233"/>
    </row>
    <row r="2150" spans="2:15" s="234" customFormat="1">
      <c r="B2150" s="244"/>
      <c r="C2150" s="244"/>
      <c r="D2150" s="244"/>
      <c r="E2150" s="245"/>
      <c r="F2150" s="245"/>
      <c r="G2150" s="245"/>
      <c r="H2150" s="245"/>
      <c r="I2150" s="245"/>
      <c r="J2150" s="245"/>
      <c r="K2150" s="245"/>
      <c r="L2150" s="245"/>
      <c r="M2150" s="233"/>
      <c r="N2150" s="233"/>
      <c r="O2150" s="233"/>
    </row>
    <row r="2151" spans="2:15" s="234" customFormat="1">
      <c r="B2151" s="244"/>
      <c r="C2151" s="244"/>
      <c r="D2151" s="244"/>
      <c r="E2151" s="245"/>
      <c r="F2151" s="245"/>
      <c r="G2151" s="245"/>
      <c r="H2151" s="245"/>
      <c r="I2151" s="245"/>
      <c r="J2151" s="245"/>
      <c r="K2151" s="245"/>
      <c r="L2151" s="245"/>
      <c r="M2151" s="233"/>
      <c r="N2151" s="233"/>
      <c r="O2151" s="233"/>
    </row>
    <row r="2152" spans="2:15" s="234" customFormat="1">
      <c r="B2152" s="244"/>
      <c r="C2152" s="244"/>
      <c r="D2152" s="244"/>
      <c r="E2152" s="245"/>
      <c r="F2152" s="245"/>
      <c r="G2152" s="245"/>
      <c r="H2152" s="245"/>
      <c r="I2152" s="245"/>
      <c r="J2152" s="245"/>
      <c r="K2152" s="245"/>
      <c r="L2152" s="245"/>
      <c r="M2152" s="233"/>
      <c r="N2152" s="233"/>
      <c r="O2152" s="233"/>
    </row>
    <row r="2153" spans="2:15" s="234" customFormat="1">
      <c r="B2153" s="244"/>
      <c r="C2153" s="244"/>
      <c r="D2153" s="244"/>
      <c r="E2153" s="245"/>
      <c r="F2153" s="245"/>
      <c r="G2153" s="245"/>
      <c r="H2153" s="245"/>
      <c r="I2153" s="245"/>
      <c r="J2153" s="245"/>
      <c r="K2153" s="245"/>
      <c r="L2153" s="245"/>
      <c r="M2153" s="233"/>
      <c r="N2153" s="233"/>
      <c r="O2153" s="233"/>
    </row>
    <row r="2154" spans="2:15" s="234" customFormat="1">
      <c r="B2154" s="244"/>
      <c r="C2154" s="244"/>
      <c r="D2154" s="244"/>
      <c r="E2154" s="245"/>
      <c r="F2154" s="245"/>
      <c r="G2154" s="245"/>
      <c r="H2154" s="245"/>
      <c r="I2154" s="245"/>
      <c r="J2154" s="245"/>
      <c r="K2154" s="245"/>
      <c r="L2154" s="245"/>
      <c r="M2154" s="233"/>
      <c r="N2154" s="233"/>
      <c r="O2154" s="233"/>
    </row>
    <row r="2155" spans="2:15" s="234" customFormat="1">
      <c r="B2155" s="244"/>
      <c r="C2155" s="244"/>
      <c r="D2155" s="244"/>
      <c r="E2155" s="245"/>
      <c r="F2155" s="245"/>
      <c r="G2155" s="245"/>
      <c r="H2155" s="245"/>
      <c r="I2155" s="245"/>
      <c r="J2155" s="245"/>
      <c r="K2155" s="245"/>
      <c r="L2155" s="245"/>
      <c r="M2155" s="233"/>
      <c r="N2155" s="233"/>
      <c r="O2155" s="233"/>
    </row>
    <row r="2156" spans="2:15" s="234" customFormat="1">
      <c r="B2156" s="244"/>
      <c r="C2156" s="244"/>
      <c r="D2156" s="244"/>
      <c r="E2156" s="245"/>
      <c r="F2156" s="245"/>
      <c r="G2156" s="245"/>
      <c r="H2156" s="245"/>
      <c r="I2156" s="245"/>
      <c r="J2156" s="245"/>
      <c r="K2156" s="245"/>
      <c r="L2156" s="245"/>
      <c r="M2156" s="233"/>
      <c r="N2156" s="233"/>
      <c r="O2156" s="233"/>
    </row>
    <row r="2157" spans="2:15" s="234" customFormat="1">
      <c r="B2157" s="244"/>
      <c r="C2157" s="244"/>
      <c r="D2157" s="244"/>
      <c r="E2157" s="245"/>
      <c r="F2157" s="245"/>
      <c r="G2157" s="245"/>
      <c r="H2157" s="245"/>
      <c r="I2157" s="245"/>
      <c r="J2157" s="245"/>
      <c r="K2157" s="245"/>
      <c r="L2157" s="245"/>
      <c r="M2157" s="233"/>
      <c r="N2157" s="233"/>
      <c r="O2157" s="233"/>
    </row>
    <row r="2158" spans="2:15" s="234" customFormat="1">
      <c r="B2158" s="244"/>
      <c r="C2158" s="244"/>
      <c r="D2158" s="244"/>
      <c r="E2158" s="245"/>
      <c r="F2158" s="245"/>
      <c r="G2158" s="245"/>
      <c r="H2158" s="245"/>
      <c r="I2158" s="245"/>
      <c r="J2158" s="245"/>
      <c r="K2158" s="245"/>
      <c r="L2158" s="245"/>
      <c r="M2158" s="233"/>
      <c r="N2158" s="233"/>
      <c r="O2158" s="233"/>
    </row>
    <row r="2159" spans="2:15" s="234" customFormat="1">
      <c r="B2159" s="244"/>
      <c r="C2159" s="244"/>
      <c r="D2159" s="244"/>
      <c r="E2159" s="245"/>
      <c r="F2159" s="245"/>
      <c r="G2159" s="245"/>
      <c r="H2159" s="245"/>
      <c r="I2159" s="245"/>
      <c r="J2159" s="245"/>
      <c r="K2159" s="245"/>
      <c r="L2159" s="245"/>
      <c r="M2159" s="233"/>
      <c r="N2159" s="233"/>
      <c r="O2159" s="233"/>
    </row>
    <row r="2160" spans="2:15" s="234" customFormat="1">
      <c r="B2160" s="244"/>
      <c r="C2160" s="244"/>
      <c r="D2160" s="244"/>
      <c r="E2160" s="245"/>
      <c r="F2160" s="245"/>
      <c r="G2160" s="245"/>
      <c r="H2160" s="245"/>
      <c r="I2160" s="245"/>
      <c r="J2160" s="245"/>
      <c r="K2160" s="245"/>
      <c r="L2160" s="245"/>
      <c r="M2160" s="233"/>
      <c r="N2160" s="233"/>
      <c r="O2160" s="233"/>
    </row>
    <row r="2161" spans="2:15" s="234" customFormat="1">
      <c r="B2161" s="244"/>
      <c r="C2161" s="244"/>
      <c r="D2161" s="244"/>
      <c r="E2161" s="245"/>
      <c r="F2161" s="245"/>
      <c r="G2161" s="245"/>
      <c r="H2161" s="245"/>
      <c r="I2161" s="245"/>
      <c r="J2161" s="245"/>
      <c r="K2161" s="245"/>
      <c r="L2161" s="245"/>
      <c r="M2161" s="233"/>
      <c r="N2161" s="233"/>
      <c r="O2161" s="233"/>
    </row>
    <row r="2162" spans="2:15" s="234" customFormat="1">
      <c r="B2162" s="244"/>
      <c r="C2162" s="244"/>
      <c r="D2162" s="244"/>
      <c r="E2162" s="245"/>
      <c r="F2162" s="245"/>
      <c r="G2162" s="245"/>
      <c r="H2162" s="245"/>
      <c r="I2162" s="245"/>
      <c r="J2162" s="245"/>
      <c r="K2162" s="245"/>
      <c r="L2162" s="245"/>
      <c r="M2162" s="233"/>
      <c r="N2162" s="233"/>
      <c r="O2162" s="233"/>
    </row>
    <row r="2163" spans="2:15" s="234" customFormat="1">
      <c r="B2163" s="244"/>
      <c r="C2163" s="244"/>
      <c r="D2163" s="244"/>
      <c r="E2163" s="245"/>
      <c r="F2163" s="245"/>
      <c r="G2163" s="245"/>
      <c r="H2163" s="245"/>
      <c r="I2163" s="245"/>
      <c r="J2163" s="245"/>
      <c r="K2163" s="245"/>
      <c r="L2163" s="245"/>
      <c r="M2163" s="233"/>
      <c r="N2163" s="233"/>
      <c r="O2163" s="233"/>
    </row>
    <row r="2164" spans="2:15" s="234" customFormat="1">
      <c r="B2164" s="244"/>
      <c r="C2164" s="244"/>
      <c r="D2164" s="244"/>
      <c r="E2164" s="245"/>
      <c r="F2164" s="245"/>
      <c r="G2164" s="245"/>
      <c r="H2164" s="245"/>
      <c r="I2164" s="245"/>
      <c r="J2164" s="245"/>
      <c r="K2164" s="245"/>
      <c r="L2164" s="245"/>
      <c r="M2164" s="233"/>
      <c r="N2164" s="233"/>
      <c r="O2164" s="233"/>
    </row>
    <row r="2165" spans="2:15" s="234" customFormat="1">
      <c r="B2165" s="244"/>
      <c r="C2165" s="244"/>
      <c r="D2165" s="244"/>
      <c r="E2165" s="245"/>
      <c r="F2165" s="245"/>
      <c r="G2165" s="245"/>
      <c r="H2165" s="245"/>
      <c r="I2165" s="245"/>
      <c r="J2165" s="245"/>
      <c r="K2165" s="245"/>
      <c r="L2165" s="245"/>
      <c r="M2165" s="233"/>
      <c r="N2165" s="233"/>
      <c r="O2165" s="233"/>
    </row>
    <row r="2166" spans="2:15" s="234" customFormat="1">
      <c r="B2166" s="244"/>
      <c r="C2166" s="244"/>
      <c r="D2166" s="244"/>
      <c r="E2166" s="245"/>
      <c r="F2166" s="245"/>
      <c r="G2166" s="245"/>
      <c r="H2166" s="245"/>
      <c r="I2166" s="245"/>
      <c r="J2166" s="245"/>
      <c r="K2166" s="245"/>
      <c r="L2166" s="245"/>
      <c r="M2166" s="233"/>
      <c r="N2166" s="233"/>
      <c r="O2166" s="233"/>
    </row>
    <row r="2167" spans="2:15" s="234" customFormat="1">
      <c r="B2167" s="244"/>
      <c r="C2167" s="244"/>
      <c r="D2167" s="244"/>
      <c r="E2167" s="245"/>
      <c r="F2167" s="245"/>
      <c r="G2167" s="245"/>
      <c r="H2167" s="245"/>
      <c r="I2167" s="245"/>
      <c r="J2167" s="245"/>
      <c r="K2167" s="245"/>
      <c r="L2167" s="245"/>
      <c r="M2167" s="233"/>
      <c r="N2167" s="233"/>
      <c r="O2167" s="233"/>
    </row>
    <row r="2168" spans="2:15" s="234" customFormat="1">
      <c r="B2168" s="244"/>
      <c r="C2168" s="244"/>
      <c r="D2168" s="244"/>
      <c r="E2168" s="245"/>
      <c r="F2168" s="245"/>
      <c r="G2168" s="245"/>
      <c r="H2168" s="245"/>
      <c r="I2168" s="245"/>
      <c r="J2168" s="245"/>
      <c r="K2168" s="245"/>
      <c r="L2168" s="245"/>
      <c r="M2168" s="233"/>
      <c r="N2168" s="233"/>
      <c r="O2168" s="233"/>
    </row>
    <row r="2169" spans="2:15" s="234" customFormat="1">
      <c r="B2169" s="244"/>
      <c r="C2169" s="244"/>
      <c r="D2169" s="244"/>
      <c r="E2169" s="245"/>
      <c r="F2169" s="245"/>
      <c r="G2169" s="245"/>
      <c r="H2169" s="245"/>
      <c r="I2169" s="245"/>
      <c r="J2169" s="245"/>
      <c r="K2169" s="245"/>
      <c r="L2169" s="245"/>
      <c r="M2169" s="233"/>
      <c r="N2169" s="233"/>
      <c r="O2169" s="233"/>
    </row>
    <row r="2170" spans="2:15" s="234" customFormat="1">
      <c r="B2170" s="244"/>
      <c r="C2170" s="244"/>
      <c r="D2170" s="244"/>
      <c r="E2170" s="245"/>
      <c r="F2170" s="245"/>
      <c r="G2170" s="245"/>
      <c r="H2170" s="245"/>
      <c r="I2170" s="245"/>
      <c r="J2170" s="245"/>
      <c r="K2170" s="245"/>
      <c r="L2170" s="245"/>
      <c r="M2170" s="233"/>
      <c r="N2170" s="233"/>
      <c r="O2170" s="233"/>
    </row>
    <row r="2171" spans="2:15" s="234" customFormat="1">
      <c r="B2171" s="244"/>
      <c r="C2171" s="244"/>
      <c r="D2171" s="244"/>
      <c r="E2171" s="245"/>
      <c r="F2171" s="245"/>
      <c r="G2171" s="245"/>
      <c r="H2171" s="245"/>
      <c r="I2171" s="245"/>
      <c r="J2171" s="245"/>
      <c r="K2171" s="245"/>
      <c r="L2171" s="245"/>
      <c r="M2171" s="233"/>
      <c r="N2171" s="233"/>
      <c r="O2171" s="233"/>
    </row>
    <row r="2172" spans="2:15" s="234" customFormat="1">
      <c r="B2172" s="244"/>
      <c r="C2172" s="244"/>
      <c r="D2172" s="244"/>
      <c r="E2172" s="245"/>
      <c r="F2172" s="245"/>
      <c r="G2172" s="245"/>
      <c r="H2172" s="245"/>
      <c r="I2172" s="245"/>
      <c r="J2172" s="245"/>
      <c r="K2172" s="245"/>
      <c r="L2172" s="245"/>
      <c r="M2172" s="233"/>
      <c r="N2172" s="233"/>
      <c r="O2172" s="233"/>
    </row>
    <row r="2173" spans="2:15" s="234" customFormat="1">
      <c r="B2173" s="244"/>
      <c r="C2173" s="244"/>
      <c r="D2173" s="244"/>
      <c r="E2173" s="245"/>
      <c r="F2173" s="245"/>
      <c r="G2173" s="245"/>
      <c r="H2173" s="245"/>
      <c r="I2173" s="245"/>
      <c r="J2173" s="245"/>
      <c r="K2173" s="245"/>
      <c r="L2173" s="245"/>
      <c r="M2173" s="233"/>
      <c r="N2173" s="233"/>
      <c r="O2173" s="233"/>
    </row>
    <row r="2174" spans="2:15" s="234" customFormat="1">
      <c r="B2174" s="244"/>
      <c r="C2174" s="244"/>
      <c r="D2174" s="244"/>
      <c r="E2174" s="245"/>
      <c r="F2174" s="245"/>
      <c r="G2174" s="245"/>
      <c r="H2174" s="245"/>
      <c r="I2174" s="245"/>
      <c r="J2174" s="245"/>
      <c r="K2174" s="245"/>
      <c r="L2174" s="245"/>
      <c r="M2174" s="233"/>
      <c r="N2174" s="233"/>
      <c r="O2174" s="233"/>
    </row>
    <row r="2175" spans="2:15" s="234" customFormat="1">
      <c r="B2175" s="244"/>
      <c r="C2175" s="244"/>
      <c r="D2175" s="244"/>
      <c r="E2175" s="245"/>
      <c r="F2175" s="245"/>
      <c r="G2175" s="245"/>
      <c r="H2175" s="245"/>
      <c r="I2175" s="245"/>
      <c r="J2175" s="245"/>
      <c r="K2175" s="245"/>
      <c r="L2175" s="245"/>
      <c r="M2175" s="233"/>
      <c r="N2175" s="233"/>
      <c r="O2175" s="233"/>
    </row>
    <row r="2176" spans="2:15" s="234" customFormat="1">
      <c r="B2176" s="244"/>
      <c r="C2176" s="244"/>
      <c r="D2176" s="244"/>
      <c r="E2176" s="245"/>
      <c r="F2176" s="245"/>
      <c r="G2176" s="245"/>
      <c r="H2176" s="245"/>
      <c r="I2176" s="245"/>
      <c r="J2176" s="245"/>
      <c r="K2176" s="245"/>
      <c r="L2176" s="245"/>
      <c r="M2176" s="233"/>
      <c r="N2176" s="233"/>
      <c r="O2176" s="233"/>
    </row>
    <row r="2177" spans="2:15" s="234" customFormat="1">
      <c r="B2177" s="244"/>
      <c r="C2177" s="244"/>
      <c r="D2177" s="244"/>
      <c r="E2177" s="245"/>
      <c r="F2177" s="245"/>
      <c r="G2177" s="245"/>
      <c r="H2177" s="245"/>
      <c r="I2177" s="245"/>
      <c r="J2177" s="245"/>
      <c r="K2177" s="245"/>
      <c r="L2177" s="245"/>
      <c r="M2177" s="233"/>
      <c r="N2177" s="233"/>
      <c r="O2177" s="233"/>
    </row>
    <row r="2178" spans="2:15" s="234" customFormat="1">
      <c r="B2178" s="244"/>
      <c r="C2178" s="244"/>
      <c r="D2178" s="244"/>
      <c r="E2178" s="245"/>
      <c r="F2178" s="245"/>
      <c r="G2178" s="245"/>
      <c r="H2178" s="245"/>
      <c r="I2178" s="245"/>
      <c r="J2178" s="245"/>
      <c r="K2178" s="245"/>
      <c r="L2178" s="245"/>
      <c r="M2178" s="233"/>
      <c r="N2178" s="233"/>
      <c r="O2178" s="233"/>
    </row>
    <row r="2179" spans="2:15" s="234" customFormat="1">
      <c r="B2179" s="244"/>
      <c r="C2179" s="244"/>
      <c r="D2179" s="244"/>
      <c r="E2179" s="245"/>
      <c r="F2179" s="245"/>
      <c r="G2179" s="245"/>
      <c r="H2179" s="245"/>
      <c r="I2179" s="245"/>
      <c r="J2179" s="245"/>
      <c r="K2179" s="245"/>
      <c r="L2179" s="245"/>
      <c r="M2179" s="233"/>
      <c r="N2179" s="233"/>
      <c r="O2179" s="233"/>
    </row>
    <row r="2180" spans="2:15" s="234" customFormat="1">
      <c r="B2180" s="244"/>
      <c r="C2180" s="244"/>
      <c r="D2180" s="244"/>
      <c r="E2180" s="245"/>
      <c r="F2180" s="245"/>
      <c r="G2180" s="245"/>
      <c r="H2180" s="245"/>
      <c r="I2180" s="245"/>
      <c r="J2180" s="245"/>
      <c r="K2180" s="245"/>
      <c r="L2180" s="245"/>
      <c r="M2180" s="233"/>
      <c r="N2180" s="233"/>
      <c r="O2180" s="233"/>
    </row>
    <row r="2181" spans="2:15" s="234" customFormat="1">
      <c r="B2181" s="244"/>
      <c r="C2181" s="244"/>
      <c r="D2181" s="244"/>
      <c r="E2181" s="245"/>
      <c r="F2181" s="245"/>
      <c r="G2181" s="245"/>
      <c r="H2181" s="245"/>
      <c r="I2181" s="245"/>
      <c r="J2181" s="245"/>
      <c r="K2181" s="245"/>
      <c r="L2181" s="245"/>
      <c r="M2181" s="233"/>
      <c r="N2181" s="233"/>
      <c r="O2181" s="233"/>
    </row>
    <row r="2182" spans="2:15" s="234" customFormat="1">
      <c r="B2182" s="244"/>
      <c r="C2182" s="244"/>
      <c r="D2182" s="244"/>
      <c r="E2182" s="245"/>
      <c r="F2182" s="245"/>
      <c r="G2182" s="245"/>
      <c r="H2182" s="245"/>
      <c r="I2182" s="245"/>
      <c r="J2182" s="245"/>
      <c r="K2182" s="245"/>
      <c r="L2182" s="245"/>
      <c r="M2182" s="233"/>
      <c r="N2182" s="233"/>
      <c r="O2182" s="233"/>
    </row>
    <row r="2183" spans="2:15" s="234" customFormat="1">
      <c r="B2183" s="244"/>
      <c r="C2183" s="244"/>
      <c r="D2183" s="244"/>
      <c r="E2183" s="245"/>
      <c r="F2183" s="245"/>
      <c r="G2183" s="245"/>
      <c r="H2183" s="245"/>
      <c r="I2183" s="245"/>
      <c r="J2183" s="245"/>
      <c r="K2183" s="245"/>
      <c r="L2183" s="245"/>
      <c r="M2183" s="233"/>
      <c r="N2183" s="233"/>
      <c r="O2183" s="233"/>
    </row>
    <row r="2184" spans="2:15" s="234" customFormat="1">
      <c r="B2184" s="244"/>
      <c r="C2184" s="244"/>
      <c r="D2184" s="244"/>
      <c r="E2184" s="245"/>
      <c r="F2184" s="245"/>
      <c r="G2184" s="245"/>
      <c r="H2184" s="245"/>
      <c r="I2184" s="245"/>
      <c r="J2184" s="245"/>
      <c r="K2184" s="245"/>
      <c r="L2184" s="245"/>
      <c r="M2184" s="233"/>
      <c r="N2184" s="233"/>
      <c r="O2184" s="233"/>
    </row>
    <row r="2185" spans="2:15" s="234" customFormat="1">
      <c r="B2185" s="244"/>
      <c r="C2185" s="244"/>
      <c r="D2185" s="244"/>
      <c r="E2185" s="245"/>
      <c r="F2185" s="245"/>
      <c r="G2185" s="245"/>
      <c r="H2185" s="245"/>
      <c r="I2185" s="245"/>
      <c r="J2185" s="245"/>
      <c r="K2185" s="245"/>
      <c r="L2185" s="245"/>
      <c r="M2185" s="233"/>
      <c r="N2185" s="233"/>
      <c r="O2185" s="233"/>
    </row>
    <row r="2186" spans="2:15" s="234" customFormat="1">
      <c r="B2186" s="244"/>
      <c r="C2186" s="244"/>
      <c r="D2186" s="244"/>
      <c r="E2186" s="245"/>
      <c r="F2186" s="245"/>
      <c r="G2186" s="245"/>
      <c r="H2186" s="245"/>
      <c r="I2186" s="245"/>
      <c r="J2186" s="245"/>
      <c r="K2186" s="245"/>
      <c r="L2186" s="245"/>
      <c r="M2186" s="233"/>
      <c r="N2186" s="233"/>
      <c r="O2186" s="233"/>
    </row>
    <row r="2187" spans="2:15" s="234" customFormat="1">
      <c r="B2187" s="244"/>
      <c r="C2187" s="244"/>
      <c r="D2187" s="244"/>
      <c r="E2187" s="245"/>
      <c r="F2187" s="245"/>
      <c r="G2187" s="245"/>
      <c r="H2187" s="245"/>
      <c r="I2187" s="245"/>
      <c r="J2187" s="245"/>
      <c r="K2187" s="245"/>
      <c r="L2187" s="245"/>
      <c r="M2187" s="233"/>
      <c r="N2187" s="233"/>
      <c r="O2187" s="233"/>
    </row>
    <row r="2188" spans="2:15" s="234" customFormat="1">
      <c r="B2188" s="244"/>
      <c r="C2188" s="244"/>
      <c r="D2188" s="244"/>
      <c r="E2188" s="245"/>
      <c r="F2188" s="245"/>
      <c r="G2188" s="245"/>
      <c r="H2188" s="245"/>
      <c r="I2188" s="245"/>
      <c r="J2188" s="245"/>
      <c r="K2188" s="245"/>
      <c r="L2188" s="245"/>
      <c r="M2188" s="233"/>
      <c r="N2188" s="233"/>
      <c r="O2188" s="233"/>
    </row>
    <row r="2189" spans="2:15" s="234" customFormat="1">
      <c r="B2189" s="244"/>
      <c r="C2189" s="244"/>
      <c r="D2189" s="244"/>
      <c r="E2189" s="245"/>
      <c r="F2189" s="245"/>
      <c r="G2189" s="245"/>
      <c r="H2189" s="245"/>
      <c r="I2189" s="245"/>
      <c r="J2189" s="245"/>
      <c r="K2189" s="245"/>
      <c r="L2189" s="245"/>
      <c r="M2189" s="233"/>
      <c r="N2189" s="233"/>
      <c r="O2189" s="233"/>
    </row>
    <row r="2190" spans="2:15" s="234" customFormat="1">
      <c r="B2190" s="244"/>
      <c r="C2190" s="244"/>
      <c r="D2190" s="244"/>
      <c r="E2190" s="245"/>
      <c r="F2190" s="245"/>
      <c r="G2190" s="245"/>
      <c r="H2190" s="245"/>
      <c r="I2190" s="245"/>
      <c r="J2190" s="245"/>
      <c r="K2190" s="245"/>
      <c r="L2190" s="245"/>
      <c r="M2190" s="233"/>
      <c r="N2190" s="233"/>
      <c r="O2190" s="233"/>
    </row>
    <row r="2191" spans="2:15" s="234" customFormat="1">
      <c r="B2191" s="244"/>
      <c r="C2191" s="244"/>
      <c r="D2191" s="244"/>
      <c r="E2191" s="245"/>
      <c r="F2191" s="245"/>
      <c r="G2191" s="245"/>
      <c r="H2191" s="245"/>
      <c r="I2191" s="245"/>
      <c r="J2191" s="245"/>
      <c r="K2191" s="245"/>
      <c r="L2191" s="245"/>
      <c r="M2191" s="233"/>
      <c r="N2191" s="233"/>
      <c r="O2191" s="233"/>
    </row>
    <row r="2192" spans="2:15" s="234" customFormat="1">
      <c r="B2192" s="244"/>
      <c r="C2192" s="244"/>
      <c r="D2192" s="244"/>
      <c r="E2192" s="245"/>
      <c r="F2192" s="245"/>
      <c r="G2192" s="245"/>
      <c r="H2192" s="245"/>
      <c r="I2192" s="245"/>
      <c r="J2192" s="245"/>
      <c r="K2192" s="245"/>
      <c r="L2192" s="245"/>
      <c r="M2192" s="233"/>
      <c r="N2192" s="233"/>
      <c r="O2192" s="233"/>
    </row>
    <row r="2193" spans="2:15" s="234" customFormat="1">
      <c r="B2193" s="244"/>
      <c r="C2193" s="244"/>
      <c r="D2193" s="244"/>
      <c r="E2193" s="245"/>
      <c r="F2193" s="245"/>
      <c r="G2193" s="245"/>
      <c r="H2193" s="245"/>
      <c r="I2193" s="245"/>
      <c r="J2193" s="245"/>
      <c r="K2193" s="245"/>
      <c r="L2193" s="245"/>
      <c r="M2193" s="233"/>
      <c r="N2193" s="233"/>
      <c r="O2193" s="233"/>
    </row>
    <row r="2194" spans="2:15" s="234" customFormat="1">
      <c r="B2194" s="244"/>
      <c r="C2194" s="244"/>
      <c r="D2194" s="244"/>
      <c r="E2194" s="245"/>
      <c r="F2194" s="245"/>
      <c r="G2194" s="245"/>
      <c r="H2194" s="245"/>
      <c r="I2194" s="245"/>
      <c r="J2194" s="245"/>
      <c r="K2194" s="245"/>
      <c r="L2194" s="245"/>
      <c r="M2194" s="233"/>
      <c r="N2194" s="233"/>
      <c r="O2194" s="233"/>
    </row>
    <row r="2195" spans="2:15" s="234" customFormat="1">
      <c r="B2195" s="244"/>
      <c r="C2195" s="244"/>
      <c r="D2195" s="244"/>
      <c r="E2195" s="245"/>
      <c r="F2195" s="245"/>
      <c r="G2195" s="245"/>
      <c r="H2195" s="245"/>
      <c r="I2195" s="245"/>
      <c r="J2195" s="245"/>
      <c r="K2195" s="245"/>
      <c r="L2195" s="245"/>
      <c r="M2195" s="233"/>
      <c r="N2195" s="233"/>
      <c r="O2195" s="233"/>
    </row>
    <row r="2196" spans="2:15" s="234" customFormat="1">
      <c r="B2196" s="244"/>
      <c r="C2196" s="244"/>
      <c r="D2196" s="244"/>
      <c r="E2196" s="245"/>
      <c r="F2196" s="245"/>
      <c r="G2196" s="245"/>
      <c r="H2196" s="245"/>
      <c r="I2196" s="245"/>
      <c r="J2196" s="245"/>
      <c r="K2196" s="245"/>
      <c r="L2196" s="245"/>
      <c r="M2196" s="233"/>
      <c r="N2196" s="233"/>
      <c r="O2196" s="233"/>
    </row>
    <row r="2197" spans="2:15" s="234" customFormat="1">
      <c r="B2197" s="244"/>
      <c r="C2197" s="244"/>
      <c r="D2197" s="244"/>
      <c r="E2197" s="245"/>
      <c r="F2197" s="245"/>
      <c r="G2197" s="245"/>
      <c r="H2197" s="245"/>
      <c r="I2197" s="245"/>
      <c r="J2197" s="245"/>
      <c r="K2197" s="245"/>
      <c r="L2197" s="245"/>
      <c r="M2197" s="233"/>
      <c r="N2197" s="233"/>
      <c r="O2197" s="233"/>
    </row>
    <row r="2198" spans="2:15" s="234" customFormat="1">
      <c r="B2198" s="244"/>
      <c r="C2198" s="244"/>
      <c r="D2198" s="244"/>
      <c r="E2198" s="245"/>
      <c r="F2198" s="245"/>
      <c r="G2198" s="245"/>
      <c r="H2198" s="245"/>
      <c r="I2198" s="245"/>
      <c r="J2198" s="245"/>
      <c r="K2198" s="245"/>
      <c r="L2198" s="245"/>
      <c r="M2198" s="233"/>
      <c r="N2198" s="233"/>
      <c r="O2198" s="233"/>
    </row>
    <row r="2199" spans="2:15" s="234" customFormat="1">
      <c r="B2199" s="244"/>
      <c r="C2199" s="244"/>
      <c r="D2199" s="244"/>
      <c r="E2199" s="245"/>
      <c r="F2199" s="245"/>
      <c r="G2199" s="245"/>
      <c r="H2199" s="245"/>
      <c r="I2199" s="245"/>
      <c r="J2199" s="245"/>
      <c r="K2199" s="245"/>
      <c r="L2199" s="245"/>
      <c r="M2199" s="233"/>
      <c r="N2199" s="233"/>
      <c r="O2199" s="233"/>
    </row>
    <row r="2200" spans="2:15" s="234" customFormat="1">
      <c r="B2200" s="244"/>
      <c r="C2200" s="244"/>
      <c r="D2200" s="244"/>
      <c r="E2200" s="245"/>
      <c r="F2200" s="245"/>
      <c r="G2200" s="245"/>
      <c r="H2200" s="245"/>
      <c r="I2200" s="245"/>
      <c r="J2200" s="245"/>
      <c r="K2200" s="245"/>
      <c r="L2200" s="245"/>
      <c r="M2200" s="233"/>
      <c r="N2200" s="233"/>
      <c r="O2200" s="233"/>
    </row>
    <row r="2201" spans="2:15" s="234" customFormat="1">
      <c r="B2201" s="244"/>
      <c r="C2201" s="244"/>
      <c r="D2201" s="244"/>
      <c r="E2201" s="245"/>
      <c r="F2201" s="245"/>
      <c r="G2201" s="245"/>
      <c r="H2201" s="245"/>
      <c r="I2201" s="245"/>
      <c r="J2201" s="245"/>
      <c r="K2201" s="245"/>
      <c r="L2201" s="245"/>
      <c r="M2201" s="233"/>
      <c r="N2201" s="233"/>
      <c r="O2201" s="233"/>
    </row>
    <row r="2202" spans="2:15" s="234" customFormat="1">
      <c r="B2202" s="244"/>
      <c r="C2202" s="244"/>
      <c r="D2202" s="244"/>
      <c r="E2202" s="245"/>
      <c r="F2202" s="245"/>
      <c r="G2202" s="245"/>
      <c r="H2202" s="245"/>
      <c r="I2202" s="245"/>
      <c r="J2202" s="245"/>
      <c r="K2202" s="245"/>
      <c r="L2202" s="245"/>
      <c r="M2202" s="233"/>
      <c r="N2202" s="233"/>
      <c r="O2202" s="233"/>
    </row>
    <row r="2203" spans="2:15" s="234" customFormat="1">
      <c r="B2203" s="244"/>
      <c r="C2203" s="244"/>
      <c r="D2203" s="244"/>
      <c r="E2203" s="245"/>
      <c r="F2203" s="245"/>
      <c r="G2203" s="245"/>
      <c r="H2203" s="245"/>
      <c r="I2203" s="245"/>
      <c r="J2203" s="245"/>
      <c r="K2203" s="245"/>
      <c r="L2203" s="245"/>
      <c r="M2203" s="233"/>
      <c r="N2203" s="233"/>
      <c r="O2203" s="233"/>
    </row>
    <row r="2204" spans="2:15" s="234" customFormat="1">
      <c r="B2204" s="244"/>
      <c r="C2204" s="244"/>
      <c r="D2204" s="244"/>
      <c r="E2204" s="245"/>
      <c r="F2204" s="245"/>
      <c r="G2204" s="245"/>
      <c r="H2204" s="245"/>
      <c r="I2204" s="245"/>
      <c r="J2204" s="245"/>
      <c r="K2204" s="245"/>
      <c r="L2204" s="245"/>
      <c r="M2204" s="233"/>
      <c r="N2204" s="233"/>
      <c r="O2204" s="233"/>
    </row>
    <row r="2205" spans="2:15" s="234" customFormat="1">
      <c r="B2205" s="244"/>
      <c r="C2205" s="244"/>
      <c r="D2205" s="244"/>
      <c r="E2205" s="245"/>
      <c r="F2205" s="245"/>
      <c r="G2205" s="245"/>
      <c r="H2205" s="245"/>
      <c r="I2205" s="245"/>
      <c r="J2205" s="245"/>
      <c r="K2205" s="245"/>
      <c r="L2205" s="245"/>
      <c r="M2205" s="233"/>
      <c r="N2205" s="233"/>
      <c r="O2205" s="233"/>
    </row>
    <row r="2206" spans="2:15" s="234" customFormat="1">
      <c r="B2206" s="244"/>
      <c r="C2206" s="244"/>
      <c r="D2206" s="244"/>
      <c r="E2206" s="245"/>
      <c r="F2206" s="245"/>
      <c r="G2206" s="245"/>
      <c r="H2206" s="245"/>
      <c r="I2206" s="245"/>
      <c r="J2206" s="245"/>
      <c r="K2206" s="245"/>
      <c r="L2206" s="245"/>
      <c r="M2206" s="233"/>
      <c r="N2206" s="233"/>
      <c r="O2206" s="233"/>
    </row>
    <row r="2207" spans="2:15" s="234" customFormat="1">
      <c r="B2207" s="244"/>
      <c r="C2207" s="244"/>
      <c r="D2207" s="244"/>
      <c r="E2207" s="245"/>
      <c r="F2207" s="245"/>
      <c r="G2207" s="245"/>
      <c r="H2207" s="245"/>
      <c r="I2207" s="245"/>
      <c r="J2207" s="245"/>
      <c r="K2207" s="245"/>
      <c r="L2207" s="245"/>
      <c r="M2207" s="233"/>
      <c r="N2207" s="233"/>
      <c r="O2207" s="233"/>
    </row>
    <row r="2208" spans="2:15" s="234" customFormat="1">
      <c r="B2208" s="244"/>
      <c r="C2208" s="244"/>
      <c r="D2208" s="244"/>
      <c r="E2208" s="245"/>
      <c r="F2208" s="245"/>
      <c r="G2208" s="245"/>
      <c r="H2208" s="245"/>
      <c r="I2208" s="245"/>
      <c r="J2208" s="245"/>
      <c r="K2208" s="245"/>
      <c r="L2208" s="245"/>
      <c r="M2208" s="233"/>
      <c r="N2208" s="233"/>
      <c r="O2208" s="233"/>
    </row>
    <row r="2209" spans="2:15" s="234" customFormat="1">
      <c r="B2209" s="244"/>
      <c r="C2209" s="244"/>
      <c r="D2209" s="244"/>
      <c r="E2209" s="245"/>
      <c r="F2209" s="245"/>
      <c r="G2209" s="245"/>
      <c r="H2209" s="245"/>
      <c r="I2209" s="245"/>
      <c r="J2209" s="245"/>
      <c r="K2209" s="245"/>
      <c r="L2209" s="245"/>
      <c r="M2209" s="233"/>
      <c r="N2209" s="233"/>
      <c r="O2209" s="233"/>
    </row>
    <row r="2210" spans="2:15" s="234" customFormat="1">
      <c r="B2210" s="244"/>
      <c r="C2210" s="244"/>
      <c r="D2210" s="244"/>
      <c r="E2210" s="245"/>
      <c r="F2210" s="245"/>
      <c r="G2210" s="245"/>
      <c r="H2210" s="245"/>
      <c r="I2210" s="245"/>
      <c r="J2210" s="245"/>
      <c r="K2210" s="245"/>
      <c r="L2210" s="245"/>
      <c r="M2210" s="233"/>
      <c r="N2210" s="233"/>
      <c r="O2210" s="233"/>
    </row>
    <row r="2211" spans="2:15" s="234" customFormat="1">
      <c r="B2211" s="244"/>
      <c r="C2211" s="244"/>
      <c r="D2211" s="244"/>
      <c r="E2211" s="245"/>
      <c r="F2211" s="245"/>
      <c r="G2211" s="245"/>
      <c r="H2211" s="245"/>
      <c r="I2211" s="245"/>
      <c r="J2211" s="245"/>
      <c r="K2211" s="245"/>
      <c r="L2211" s="245"/>
      <c r="M2211" s="233"/>
      <c r="N2211" s="233"/>
      <c r="O2211" s="233"/>
    </row>
    <row r="2212" spans="2:15" s="234" customFormat="1">
      <c r="B2212" s="244"/>
      <c r="C2212" s="244"/>
      <c r="D2212" s="244"/>
      <c r="E2212" s="245"/>
      <c r="F2212" s="245"/>
      <c r="G2212" s="245"/>
      <c r="H2212" s="245"/>
      <c r="I2212" s="245"/>
      <c r="J2212" s="245"/>
      <c r="K2212" s="245"/>
      <c r="L2212" s="245"/>
      <c r="M2212" s="233"/>
      <c r="N2212" s="233"/>
      <c r="O2212" s="233"/>
    </row>
    <row r="2213" spans="2:15" s="234" customFormat="1">
      <c r="B2213" s="244"/>
      <c r="C2213" s="244"/>
      <c r="D2213" s="244"/>
      <c r="E2213" s="245"/>
      <c r="F2213" s="245"/>
      <c r="G2213" s="245"/>
      <c r="H2213" s="245"/>
      <c r="I2213" s="245"/>
      <c r="J2213" s="245"/>
      <c r="K2213" s="245"/>
      <c r="L2213" s="245"/>
      <c r="M2213" s="233"/>
      <c r="N2213" s="233"/>
      <c r="O2213" s="233"/>
    </row>
    <row r="2214" spans="2:15" s="234" customFormat="1">
      <c r="B2214" s="244"/>
      <c r="C2214" s="244"/>
      <c r="D2214" s="244"/>
      <c r="E2214" s="245"/>
      <c r="F2214" s="245"/>
      <c r="G2214" s="245"/>
      <c r="H2214" s="245"/>
      <c r="I2214" s="245"/>
      <c r="J2214" s="245"/>
      <c r="K2214" s="245"/>
      <c r="L2214" s="245"/>
      <c r="M2214" s="233"/>
      <c r="N2214" s="233"/>
      <c r="O2214" s="233"/>
    </row>
    <row r="2215" spans="2:15" s="234" customFormat="1">
      <c r="B2215" s="244"/>
      <c r="C2215" s="244"/>
      <c r="D2215" s="244"/>
      <c r="E2215" s="245"/>
      <c r="F2215" s="245"/>
      <c r="G2215" s="245"/>
      <c r="H2215" s="245"/>
      <c r="I2215" s="245"/>
      <c r="J2215" s="245"/>
      <c r="K2215" s="245"/>
      <c r="L2215" s="245"/>
      <c r="M2215" s="233"/>
      <c r="N2215" s="233"/>
      <c r="O2215" s="233"/>
    </row>
    <row r="2216" spans="2:15" s="234" customFormat="1">
      <c r="B2216" s="244"/>
      <c r="C2216" s="244"/>
      <c r="D2216" s="244"/>
      <c r="E2216" s="245"/>
      <c r="F2216" s="245"/>
      <c r="G2216" s="245"/>
      <c r="H2216" s="245"/>
      <c r="I2216" s="245"/>
      <c r="J2216" s="245"/>
      <c r="K2216" s="245"/>
      <c r="L2216" s="245"/>
      <c r="M2216" s="233"/>
      <c r="N2216" s="233"/>
      <c r="O2216" s="233"/>
    </row>
    <row r="2217" spans="2:15" s="234" customFormat="1">
      <c r="B2217" s="244"/>
      <c r="C2217" s="244"/>
      <c r="D2217" s="244"/>
      <c r="E2217" s="245"/>
      <c r="F2217" s="245"/>
      <c r="G2217" s="245"/>
      <c r="H2217" s="245"/>
      <c r="I2217" s="245"/>
      <c r="J2217" s="245"/>
      <c r="K2217" s="245"/>
      <c r="L2217" s="245"/>
      <c r="M2217" s="233"/>
      <c r="N2217" s="233"/>
      <c r="O2217" s="233"/>
    </row>
    <row r="2218" spans="2:15" s="234" customFormat="1">
      <c r="B2218" s="244"/>
      <c r="C2218" s="244"/>
      <c r="D2218" s="244"/>
      <c r="E2218" s="245"/>
      <c r="F2218" s="245"/>
      <c r="G2218" s="245"/>
      <c r="H2218" s="245"/>
      <c r="I2218" s="245"/>
      <c r="J2218" s="245"/>
      <c r="K2218" s="245"/>
      <c r="L2218" s="245"/>
      <c r="M2218" s="233"/>
      <c r="N2218" s="233"/>
      <c r="O2218" s="233"/>
    </row>
    <row r="2219" spans="2:15" s="234" customFormat="1">
      <c r="B2219" s="244"/>
      <c r="C2219" s="244"/>
      <c r="D2219" s="244"/>
      <c r="E2219" s="245"/>
      <c r="F2219" s="245"/>
      <c r="G2219" s="245"/>
      <c r="H2219" s="245"/>
      <c r="I2219" s="245"/>
      <c r="J2219" s="245"/>
      <c r="K2219" s="245"/>
      <c r="L2219" s="245"/>
      <c r="M2219" s="233"/>
      <c r="N2219" s="233"/>
      <c r="O2219" s="233"/>
    </row>
    <row r="2220" spans="2:15" s="234" customFormat="1">
      <c r="B2220" s="244"/>
      <c r="C2220" s="244"/>
      <c r="D2220" s="244"/>
      <c r="E2220" s="245"/>
      <c r="F2220" s="245"/>
      <c r="G2220" s="245"/>
      <c r="H2220" s="245"/>
      <c r="I2220" s="245"/>
      <c r="J2220" s="245"/>
      <c r="K2220" s="245"/>
      <c r="L2220" s="245"/>
      <c r="M2220" s="233"/>
      <c r="N2220" s="233"/>
      <c r="O2220" s="233"/>
    </row>
    <row r="2221" spans="2:15" s="234" customFormat="1">
      <c r="B2221" s="244"/>
      <c r="C2221" s="244"/>
      <c r="D2221" s="244"/>
      <c r="E2221" s="245"/>
      <c r="F2221" s="245"/>
      <c r="G2221" s="245"/>
      <c r="H2221" s="245"/>
      <c r="I2221" s="245"/>
      <c r="J2221" s="245"/>
      <c r="K2221" s="245"/>
      <c r="L2221" s="245"/>
      <c r="M2221" s="233"/>
      <c r="N2221" s="233"/>
      <c r="O2221" s="233"/>
    </row>
    <row r="2222" spans="2:15" s="234" customFormat="1">
      <c r="B2222" s="244"/>
      <c r="C2222" s="244"/>
      <c r="D2222" s="244"/>
      <c r="E2222" s="245"/>
      <c r="F2222" s="245"/>
      <c r="G2222" s="245"/>
      <c r="H2222" s="245"/>
      <c r="I2222" s="245"/>
      <c r="J2222" s="245"/>
      <c r="K2222" s="245"/>
      <c r="L2222" s="245"/>
      <c r="M2222" s="233"/>
      <c r="N2222" s="233"/>
      <c r="O2222" s="233"/>
    </row>
    <row r="2223" spans="2:15" s="234" customFormat="1">
      <c r="B2223" s="244"/>
      <c r="C2223" s="244"/>
      <c r="D2223" s="244"/>
      <c r="E2223" s="245"/>
      <c r="F2223" s="245"/>
      <c r="G2223" s="245"/>
      <c r="H2223" s="245"/>
      <c r="I2223" s="245"/>
      <c r="J2223" s="245"/>
      <c r="K2223" s="245"/>
      <c r="L2223" s="245"/>
      <c r="M2223" s="233"/>
      <c r="N2223" s="233"/>
      <c r="O2223" s="233"/>
    </row>
    <row r="2224" spans="2:15" s="234" customFormat="1">
      <c r="B2224" s="244"/>
      <c r="C2224" s="244"/>
      <c r="D2224" s="244"/>
      <c r="E2224" s="245"/>
      <c r="F2224" s="245"/>
      <c r="G2224" s="245"/>
      <c r="H2224" s="245"/>
      <c r="I2224" s="245"/>
      <c r="J2224" s="245"/>
      <c r="K2224" s="245"/>
      <c r="L2224" s="245"/>
      <c r="M2224" s="233"/>
      <c r="N2224" s="233"/>
      <c r="O2224" s="233"/>
    </row>
    <row r="2225" spans="2:15" s="234" customFormat="1">
      <c r="B2225" s="244"/>
      <c r="C2225" s="244"/>
      <c r="D2225" s="244"/>
      <c r="E2225" s="245"/>
      <c r="F2225" s="245"/>
      <c r="G2225" s="245"/>
      <c r="H2225" s="245"/>
      <c r="I2225" s="245"/>
      <c r="J2225" s="245"/>
      <c r="K2225" s="245"/>
      <c r="L2225" s="245"/>
      <c r="M2225" s="233"/>
      <c r="N2225" s="233"/>
      <c r="O2225" s="233"/>
    </row>
    <row r="2226" spans="2:15" s="234" customFormat="1">
      <c r="B2226" s="244"/>
      <c r="C2226" s="244"/>
      <c r="D2226" s="244"/>
      <c r="E2226" s="245"/>
      <c r="F2226" s="245"/>
      <c r="G2226" s="245"/>
      <c r="H2226" s="245"/>
      <c r="I2226" s="245"/>
      <c r="J2226" s="245"/>
      <c r="K2226" s="245"/>
      <c r="L2226" s="245"/>
      <c r="M2226" s="233"/>
      <c r="N2226" s="233"/>
      <c r="O2226" s="233"/>
    </row>
    <row r="2227" spans="2:15" s="234" customFormat="1">
      <c r="B2227" s="244"/>
      <c r="C2227" s="244"/>
      <c r="D2227" s="244"/>
      <c r="E2227" s="245"/>
      <c r="F2227" s="245"/>
      <c r="G2227" s="245"/>
      <c r="H2227" s="245"/>
      <c r="I2227" s="245"/>
      <c r="J2227" s="245"/>
      <c r="K2227" s="245"/>
      <c r="L2227" s="245"/>
      <c r="M2227" s="233"/>
      <c r="N2227" s="233"/>
      <c r="O2227" s="233"/>
    </row>
    <row r="2228" spans="2:15" s="234" customFormat="1">
      <c r="B2228" s="244"/>
      <c r="C2228" s="244"/>
      <c r="D2228" s="244"/>
      <c r="E2228" s="245"/>
      <c r="F2228" s="245"/>
      <c r="G2228" s="245"/>
      <c r="H2228" s="245"/>
      <c r="I2228" s="245"/>
      <c r="J2228" s="245"/>
      <c r="K2228" s="245"/>
      <c r="L2228" s="245"/>
      <c r="M2228" s="233"/>
      <c r="N2228" s="233"/>
      <c r="O2228" s="233"/>
    </row>
    <row r="2229" spans="2:15" s="234" customFormat="1">
      <c r="B2229" s="244"/>
      <c r="C2229" s="244"/>
      <c r="D2229" s="244"/>
      <c r="E2229" s="245"/>
      <c r="F2229" s="245"/>
      <c r="G2229" s="245"/>
      <c r="H2229" s="245"/>
      <c r="I2229" s="245"/>
      <c r="J2229" s="245"/>
      <c r="K2229" s="245"/>
      <c r="L2229" s="245"/>
      <c r="M2229" s="233"/>
      <c r="N2229" s="233"/>
      <c r="O2229" s="233"/>
    </row>
    <row r="2230" spans="2:15" s="234" customFormat="1">
      <c r="B2230" s="244"/>
      <c r="C2230" s="244"/>
      <c r="D2230" s="244"/>
      <c r="E2230" s="245"/>
      <c r="F2230" s="245"/>
      <c r="G2230" s="245"/>
      <c r="H2230" s="245"/>
      <c r="I2230" s="245"/>
      <c r="J2230" s="245"/>
      <c r="K2230" s="245"/>
      <c r="L2230" s="245"/>
      <c r="M2230" s="233"/>
      <c r="N2230" s="233"/>
      <c r="O2230" s="233"/>
    </row>
    <row r="2231" spans="2:15" s="234" customFormat="1">
      <c r="B2231" s="244"/>
      <c r="C2231" s="244"/>
      <c r="D2231" s="244"/>
      <c r="E2231" s="245"/>
      <c r="F2231" s="245"/>
      <c r="G2231" s="245"/>
      <c r="H2231" s="245"/>
      <c r="I2231" s="245"/>
      <c r="J2231" s="245"/>
      <c r="K2231" s="245"/>
      <c r="L2231" s="245"/>
      <c r="M2231" s="233"/>
      <c r="N2231" s="233"/>
      <c r="O2231" s="233"/>
    </row>
    <row r="2232" spans="2:15" s="234" customFormat="1">
      <c r="B2232" s="244"/>
      <c r="C2232" s="244"/>
      <c r="D2232" s="244"/>
      <c r="E2232" s="245"/>
      <c r="F2232" s="245"/>
      <c r="G2232" s="245"/>
      <c r="H2232" s="245"/>
      <c r="I2232" s="245"/>
      <c r="J2232" s="245"/>
      <c r="K2232" s="245"/>
      <c r="L2232" s="245"/>
      <c r="M2232" s="233"/>
      <c r="N2232" s="233"/>
      <c r="O2232" s="233"/>
    </row>
    <row r="2233" spans="2:15" s="234" customFormat="1">
      <c r="B2233" s="244"/>
      <c r="C2233" s="244"/>
      <c r="D2233" s="244"/>
      <c r="E2233" s="245"/>
      <c r="F2233" s="245"/>
      <c r="G2233" s="245"/>
      <c r="H2233" s="245"/>
      <c r="I2233" s="245"/>
      <c r="J2233" s="245"/>
      <c r="K2233" s="245"/>
      <c r="L2233" s="245"/>
      <c r="M2233" s="233"/>
      <c r="N2233" s="233"/>
      <c r="O2233" s="233"/>
    </row>
    <row r="2234" spans="2:15" s="234" customFormat="1">
      <c r="B2234" s="244"/>
      <c r="C2234" s="244"/>
      <c r="D2234" s="244"/>
      <c r="E2234" s="245"/>
      <c r="F2234" s="245"/>
      <c r="G2234" s="245"/>
      <c r="H2234" s="245"/>
      <c r="I2234" s="245"/>
      <c r="J2234" s="245"/>
      <c r="K2234" s="245"/>
      <c r="L2234" s="245"/>
      <c r="M2234" s="233"/>
      <c r="N2234" s="233"/>
      <c r="O2234" s="233"/>
    </row>
    <row r="2235" spans="2:15" s="234" customFormat="1">
      <c r="B2235" s="244"/>
      <c r="C2235" s="244"/>
      <c r="D2235" s="244"/>
      <c r="E2235" s="245"/>
      <c r="F2235" s="245"/>
      <c r="G2235" s="245"/>
      <c r="H2235" s="245"/>
      <c r="I2235" s="245"/>
      <c r="J2235" s="245"/>
      <c r="K2235" s="245"/>
      <c r="L2235" s="245"/>
      <c r="M2235" s="233"/>
      <c r="N2235" s="233"/>
      <c r="O2235" s="233"/>
    </row>
    <row r="2236" spans="2:15" s="234" customFormat="1">
      <c r="B2236" s="244"/>
      <c r="C2236" s="244"/>
      <c r="D2236" s="244"/>
      <c r="E2236" s="245"/>
      <c r="F2236" s="245"/>
      <c r="G2236" s="245"/>
      <c r="H2236" s="245"/>
      <c r="I2236" s="245"/>
      <c r="J2236" s="245"/>
      <c r="K2236" s="245"/>
      <c r="L2236" s="245"/>
      <c r="M2236" s="233"/>
      <c r="N2236" s="233"/>
      <c r="O2236" s="233"/>
    </row>
    <row r="2237" spans="2:15" s="234" customFormat="1">
      <c r="B2237" s="244"/>
      <c r="C2237" s="244"/>
      <c r="D2237" s="244"/>
      <c r="E2237" s="245"/>
      <c r="F2237" s="245"/>
      <c r="G2237" s="245"/>
      <c r="H2237" s="245"/>
      <c r="I2237" s="245"/>
      <c r="J2237" s="245"/>
      <c r="K2237" s="245"/>
      <c r="L2237" s="245"/>
      <c r="M2237" s="233"/>
      <c r="N2237" s="233"/>
      <c r="O2237" s="233"/>
    </row>
    <row r="2238" spans="2:15" s="234" customFormat="1">
      <c r="B2238" s="244"/>
      <c r="C2238" s="244"/>
      <c r="D2238" s="244"/>
      <c r="E2238" s="245"/>
      <c r="F2238" s="245"/>
      <c r="G2238" s="245"/>
      <c r="H2238" s="245"/>
      <c r="I2238" s="245"/>
      <c r="J2238" s="245"/>
      <c r="K2238" s="245"/>
      <c r="L2238" s="245"/>
      <c r="M2238" s="233"/>
      <c r="N2238" s="233"/>
      <c r="O2238" s="233"/>
    </row>
    <row r="2239" spans="2:15" s="234" customFormat="1">
      <c r="B2239" s="244"/>
      <c r="C2239" s="244"/>
      <c r="D2239" s="244"/>
      <c r="E2239" s="245"/>
      <c r="F2239" s="245"/>
      <c r="G2239" s="245"/>
      <c r="H2239" s="245"/>
      <c r="I2239" s="245"/>
      <c r="J2239" s="245"/>
      <c r="K2239" s="245"/>
      <c r="L2239" s="245"/>
      <c r="M2239" s="233"/>
      <c r="N2239" s="233"/>
      <c r="O2239" s="233"/>
    </row>
    <row r="2240" spans="2:15" s="234" customFormat="1">
      <c r="B2240" s="244"/>
      <c r="C2240" s="244"/>
      <c r="D2240" s="244"/>
      <c r="E2240" s="245"/>
      <c r="F2240" s="245"/>
      <c r="G2240" s="245"/>
      <c r="H2240" s="245"/>
      <c r="I2240" s="245"/>
      <c r="J2240" s="245"/>
      <c r="K2240" s="245"/>
      <c r="L2240" s="245"/>
      <c r="M2240" s="233"/>
      <c r="N2240" s="233"/>
      <c r="O2240" s="233"/>
    </row>
    <row r="2241" spans="2:15" s="234" customFormat="1">
      <c r="B2241" s="244"/>
      <c r="C2241" s="244"/>
      <c r="D2241" s="244"/>
      <c r="E2241" s="245"/>
      <c r="F2241" s="245"/>
      <c r="G2241" s="245"/>
      <c r="H2241" s="245"/>
      <c r="I2241" s="245"/>
      <c r="J2241" s="245"/>
      <c r="K2241" s="245"/>
      <c r="L2241" s="245"/>
      <c r="M2241" s="233"/>
      <c r="N2241" s="233"/>
      <c r="O2241" s="233"/>
    </row>
    <row r="2242" spans="2:15" s="234" customFormat="1">
      <c r="B2242" s="244"/>
      <c r="C2242" s="244"/>
      <c r="D2242" s="244"/>
      <c r="E2242" s="245"/>
      <c r="F2242" s="245"/>
      <c r="G2242" s="245"/>
      <c r="H2242" s="245"/>
      <c r="I2242" s="245"/>
      <c r="J2242" s="245"/>
      <c r="K2242" s="245"/>
      <c r="L2242" s="245"/>
      <c r="M2242" s="233"/>
      <c r="N2242" s="233"/>
      <c r="O2242" s="233"/>
    </row>
    <row r="2243" spans="2:15" s="234" customFormat="1">
      <c r="B2243" s="244"/>
      <c r="C2243" s="244"/>
      <c r="D2243" s="244"/>
      <c r="E2243" s="245"/>
      <c r="F2243" s="245"/>
      <c r="G2243" s="245"/>
      <c r="H2243" s="245"/>
      <c r="I2243" s="245"/>
      <c r="J2243" s="245"/>
      <c r="K2243" s="245"/>
      <c r="L2243" s="245"/>
      <c r="M2243" s="233"/>
      <c r="N2243" s="233"/>
      <c r="O2243" s="233"/>
    </row>
    <row r="2244" spans="2:15" s="234" customFormat="1">
      <c r="B2244" s="244"/>
      <c r="C2244" s="244"/>
      <c r="D2244" s="244"/>
      <c r="E2244" s="245"/>
      <c r="F2244" s="245"/>
      <c r="G2244" s="245"/>
      <c r="H2244" s="245"/>
      <c r="I2244" s="245"/>
      <c r="J2244" s="245"/>
      <c r="K2244" s="245"/>
      <c r="L2244" s="245"/>
      <c r="M2244" s="233"/>
      <c r="N2244" s="233"/>
      <c r="O2244" s="233"/>
    </row>
    <row r="2245" spans="2:15" s="234" customFormat="1">
      <c r="B2245" s="244"/>
      <c r="C2245" s="244"/>
      <c r="D2245" s="244"/>
      <c r="E2245" s="245"/>
      <c r="F2245" s="245"/>
      <c r="G2245" s="245"/>
      <c r="H2245" s="245"/>
      <c r="I2245" s="245"/>
      <c r="J2245" s="245"/>
      <c r="K2245" s="245"/>
      <c r="L2245" s="245"/>
      <c r="M2245" s="233"/>
      <c r="N2245" s="233"/>
      <c r="O2245" s="233"/>
    </row>
    <row r="2246" spans="2:15" s="234" customFormat="1">
      <c r="B2246" s="244"/>
      <c r="C2246" s="244"/>
      <c r="D2246" s="244"/>
      <c r="E2246" s="245"/>
      <c r="F2246" s="245"/>
      <c r="G2246" s="245"/>
      <c r="H2246" s="245"/>
      <c r="I2246" s="245"/>
      <c r="J2246" s="245"/>
      <c r="K2246" s="245"/>
      <c r="L2246" s="245"/>
      <c r="M2246" s="233"/>
      <c r="N2246" s="233"/>
      <c r="O2246" s="233"/>
    </row>
    <row r="2247" spans="2:15" s="234" customFormat="1">
      <c r="B2247" s="244"/>
      <c r="C2247" s="244"/>
      <c r="D2247" s="244"/>
      <c r="E2247" s="245"/>
      <c r="F2247" s="245"/>
      <c r="G2247" s="245"/>
      <c r="H2247" s="245"/>
      <c r="I2247" s="245"/>
      <c r="J2247" s="245"/>
      <c r="K2247" s="245"/>
      <c r="L2247" s="245"/>
      <c r="M2247" s="233"/>
      <c r="N2247" s="233"/>
      <c r="O2247" s="233"/>
    </row>
    <row r="2248" spans="2:15" s="234" customFormat="1">
      <c r="B2248" s="244"/>
      <c r="C2248" s="244"/>
      <c r="D2248" s="244"/>
      <c r="E2248" s="245"/>
      <c r="F2248" s="245"/>
      <c r="G2248" s="245"/>
      <c r="H2248" s="245"/>
      <c r="I2248" s="245"/>
      <c r="J2248" s="245"/>
      <c r="K2248" s="245"/>
      <c r="L2248" s="245"/>
      <c r="M2248" s="233"/>
      <c r="N2248" s="233"/>
      <c r="O2248" s="233"/>
    </row>
    <row r="2249" spans="2:15" s="234" customFormat="1">
      <c r="B2249" s="244"/>
      <c r="C2249" s="244"/>
      <c r="D2249" s="244"/>
      <c r="E2249" s="245"/>
      <c r="F2249" s="245"/>
      <c r="G2249" s="245"/>
      <c r="H2249" s="245"/>
      <c r="I2249" s="245"/>
      <c r="J2249" s="245"/>
      <c r="K2249" s="245"/>
      <c r="L2249" s="245"/>
      <c r="M2249" s="233"/>
      <c r="N2249" s="233"/>
      <c r="O2249" s="233"/>
    </row>
    <row r="2250" spans="2:15" s="234" customFormat="1">
      <c r="B2250" s="244"/>
      <c r="C2250" s="244"/>
      <c r="D2250" s="244"/>
      <c r="E2250" s="245"/>
      <c r="F2250" s="245"/>
      <c r="G2250" s="245"/>
      <c r="H2250" s="245"/>
      <c r="I2250" s="245"/>
      <c r="J2250" s="245"/>
      <c r="K2250" s="245"/>
      <c r="L2250" s="245"/>
      <c r="M2250" s="233"/>
      <c r="N2250" s="233"/>
      <c r="O2250" s="233"/>
    </row>
    <row r="2251" spans="2:15" s="234" customFormat="1">
      <c r="B2251" s="244"/>
      <c r="C2251" s="244"/>
      <c r="D2251" s="244"/>
      <c r="E2251" s="245"/>
      <c r="F2251" s="245"/>
      <c r="G2251" s="245"/>
      <c r="H2251" s="245"/>
      <c r="I2251" s="245"/>
      <c r="J2251" s="245"/>
      <c r="K2251" s="245"/>
      <c r="L2251" s="245"/>
      <c r="M2251" s="233"/>
      <c r="N2251" s="233"/>
      <c r="O2251" s="233"/>
    </row>
    <row r="2252" spans="2:15" s="234" customFormat="1">
      <c r="B2252" s="244"/>
      <c r="C2252" s="244"/>
      <c r="D2252" s="244"/>
      <c r="E2252" s="245"/>
      <c r="F2252" s="245"/>
      <c r="G2252" s="245"/>
      <c r="H2252" s="245"/>
      <c r="I2252" s="245"/>
      <c r="J2252" s="245"/>
      <c r="K2252" s="245"/>
      <c r="L2252" s="245"/>
      <c r="M2252" s="233"/>
      <c r="N2252" s="233"/>
      <c r="O2252" s="233"/>
    </row>
    <row r="2253" spans="2:15" s="234" customFormat="1">
      <c r="B2253" s="244"/>
      <c r="C2253" s="244"/>
      <c r="D2253" s="244"/>
      <c r="E2253" s="245"/>
      <c r="F2253" s="245"/>
      <c r="G2253" s="245"/>
      <c r="H2253" s="245"/>
      <c r="I2253" s="245"/>
      <c r="J2253" s="245"/>
      <c r="K2253" s="245"/>
      <c r="L2253" s="245"/>
      <c r="M2253" s="233"/>
      <c r="N2253" s="233"/>
      <c r="O2253" s="233"/>
    </row>
    <row r="2254" spans="2:15" s="234" customFormat="1">
      <c r="B2254" s="244"/>
      <c r="C2254" s="244"/>
      <c r="D2254" s="244"/>
      <c r="E2254" s="245"/>
      <c r="F2254" s="245"/>
      <c r="G2254" s="245"/>
      <c r="H2254" s="245"/>
      <c r="I2254" s="245"/>
      <c r="J2254" s="245"/>
      <c r="K2254" s="245"/>
      <c r="L2254" s="245"/>
      <c r="M2254" s="233"/>
      <c r="N2254" s="233"/>
      <c r="O2254" s="233"/>
    </row>
    <row r="2255" spans="2:15" s="234" customFormat="1">
      <c r="B2255" s="244"/>
      <c r="C2255" s="244"/>
      <c r="D2255" s="244"/>
      <c r="E2255" s="245"/>
      <c r="F2255" s="245"/>
      <c r="G2255" s="245"/>
      <c r="H2255" s="245"/>
      <c r="I2255" s="245"/>
      <c r="J2255" s="245"/>
      <c r="K2255" s="245"/>
      <c r="L2255" s="245"/>
      <c r="M2255" s="233"/>
      <c r="N2255" s="233"/>
      <c r="O2255" s="233"/>
    </row>
    <row r="2256" spans="2:15" s="234" customFormat="1">
      <c r="B2256" s="244"/>
      <c r="C2256" s="244"/>
      <c r="D2256" s="244"/>
      <c r="E2256" s="245"/>
      <c r="F2256" s="245"/>
      <c r="G2256" s="245"/>
      <c r="H2256" s="245"/>
      <c r="I2256" s="245"/>
      <c r="J2256" s="245"/>
      <c r="K2256" s="245"/>
      <c r="L2256" s="245"/>
      <c r="M2256" s="233"/>
      <c r="N2256" s="233"/>
      <c r="O2256" s="233"/>
    </row>
    <row r="2257" spans="2:15" s="234" customFormat="1">
      <c r="B2257" s="244"/>
      <c r="C2257" s="244"/>
      <c r="D2257" s="244"/>
      <c r="E2257" s="245"/>
      <c r="F2257" s="245"/>
      <c r="G2257" s="245"/>
      <c r="H2257" s="245"/>
      <c r="I2257" s="245"/>
      <c r="J2257" s="245"/>
      <c r="K2257" s="245"/>
      <c r="L2257" s="245"/>
      <c r="M2257" s="233"/>
      <c r="N2257" s="233"/>
      <c r="O2257" s="233"/>
    </row>
    <row r="2258" spans="2:15" s="234" customFormat="1">
      <c r="B2258" s="244"/>
      <c r="C2258" s="244"/>
      <c r="D2258" s="244"/>
      <c r="E2258" s="245"/>
      <c r="F2258" s="245"/>
      <c r="G2258" s="245"/>
      <c r="H2258" s="245"/>
      <c r="I2258" s="245"/>
      <c r="J2258" s="245"/>
      <c r="K2258" s="245"/>
      <c r="L2258" s="245"/>
      <c r="M2258" s="233"/>
      <c r="N2258" s="233"/>
      <c r="O2258" s="233"/>
    </row>
    <row r="2259" spans="2:15" s="234" customFormat="1">
      <c r="B2259" s="244"/>
      <c r="C2259" s="244"/>
      <c r="D2259" s="244"/>
      <c r="E2259" s="245"/>
      <c r="F2259" s="245"/>
      <c r="G2259" s="245"/>
      <c r="H2259" s="245"/>
      <c r="I2259" s="245"/>
      <c r="J2259" s="245"/>
      <c r="K2259" s="245"/>
      <c r="L2259" s="245"/>
      <c r="M2259" s="233"/>
      <c r="N2259" s="233"/>
      <c r="O2259" s="233"/>
    </row>
    <row r="2260" spans="2:15" s="234" customFormat="1">
      <c r="B2260" s="244"/>
      <c r="C2260" s="244"/>
      <c r="D2260" s="244"/>
      <c r="E2260" s="245"/>
      <c r="F2260" s="245"/>
      <c r="G2260" s="245"/>
      <c r="H2260" s="245"/>
      <c r="I2260" s="245"/>
      <c r="J2260" s="245"/>
      <c r="K2260" s="245"/>
      <c r="L2260" s="245"/>
      <c r="M2260" s="233"/>
      <c r="N2260" s="233"/>
      <c r="O2260" s="233"/>
    </row>
    <row r="2261" spans="2:15" s="234" customFormat="1">
      <c r="B2261" s="244"/>
      <c r="C2261" s="244"/>
      <c r="D2261" s="244"/>
      <c r="E2261" s="245"/>
      <c r="F2261" s="245"/>
      <c r="G2261" s="245"/>
      <c r="H2261" s="245"/>
      <c r="I2261" s="245"/>
      <c r="J2261" s="245"/>
      <c r="K2261" s="245"/>
      <c r="L2261" s="245"/>
      <c r="M2261" s="233"/>
      <c r="N2261" s="233"/>
      <c r="O2261" s="233"/>
    </row>
    <row r="2262" spans="2:15" s="234" customFormat="1">
      <c r="B2262" s="244"/>
      <c r="C2262" s="244"/>
      <c r="D2262" s="244"/>
      <c r="E2262" s="245"/>
      <c r="F2262" s="245"/>
      <c r="G2262" s="245"/>
      <c r="H2262" s="245"/>
      <c r="I2262" s="245"/>
      <c r="J2262" s="245"/>
      <c r="K2262" s="245"/>
      <c r="L2262" s="245"/>
      <c r="M2262" s="233"/>
      <c r="N2262" s="233"/>
      <c r="O2262" s="233"/>
    </row>
    <row r="2263" spans="2:15" s="234" customFormat="1">
      <c r="B2263" s="244"/>
      <c r="C2263" s="244"/>
      <c r="D2263" s="244"/>
      <c r="E2263" s="245"/>
      <c r="F2263" s="245"/>
      <c r="G2263" s="245"/>
      <c r="H2263" s="245"/>
      <c r="I2263" s="245"/>
      <c r="J2263" s="245"/>
      <c r="K2263" s="245"/>
      <c r="L2263" s="245"/>
      <c r="M2263" s="233"/>
      <c r="N2263" s="233"/>
      <c r="O2263" s="233"/>
    </row>
    <row r="2264" spans="2:15" s="234" customFormat="1">
      <c r="B2264" s="244"/>
      <c r="C2264" s="244"/>
      <c r="D2264" s="244"/>
      <c r="E2264" s="245"/>
      <c r="F2264" s="245"/>
      <c r="G2264" s="245"/>
      <c r="H2264" s="245"/>
      <c r="I2264" s="245"/>
      <c r="J2264" s="245"/>
      <c r="K2264" s="245"/>
      <c r="L2264" s="245"/>
      <c r="M2264" s="233"/>
      <c r="N2264" s="233"/>
      <c r="O2264" s="233"/>
    </row>
    <row r="2265" spans="2:15" s="234" customFormat="1">
      <c r="B2265" s="244"/>
      <c r="C2265" s="244"/>
      <c r="D2265" s="244"/>
      <c r="E2265" s="245"/>
      <c r="F2265" s="245"/>
      <c r="G2265" s="245"/>
      <c r="H2265" s="245"/>
      <c r="I2265" s="245"/>
      <c r="J2265" s="245"/>
      <c r="K2265" s="245"/>
      <c r="L2265" s="245"/>
      <c r="M2265" s="233"/>
      <c r="N2265" s="233"/>
      <c r="O2265" s="233"/>
    </row>
    <row r="2266" spans="2:15" s="234" customFormat="1">
      <c r="B2266" s="244"/>
      <c r="C2266" s="244"/>
      <c r="D2266" s="244"/>
      <c r="E2266" s="245"/>
      <c r="F2266" s="245"/>
      <c r="G2266" s="245"/>
      <c r="H2266" s="245"/>
      <c r="I2266" s="245"/>
      <c r="J2266" s="245"/>
      <c r="K2266" s="245"/>
      <c r="L2266" s="245"/>
      <c r="M2266" s="233"/>
      <c r="N2266" s="233"/>
      <c r="O2266" s="233"/>
    </row>
    <row r="2267" spans="2:15" s="234" customFormat="1">
      <c r="B2267" s="244"/>
      <c r="C2267" s="244"/>
      <c r="D2267" s="244"/>
      <c r="E2267" s="245"/>
      <c r="F2267" s="245"/>
      <c r="G2267" s="245"/>
      <c r="H2267" s="245"/>
      <c r="I2267" s="245"/>
      <c r="J2267" s="245"/>
      <c r="K2267" s="245"/>
      <c r="L2267" s="245"/>
      <c r="M2267" s="233"/>
      <c r="N2267" s="233"/>
      <c r="O2267" s="233"/>
    </row>
    <row r="2268" spans="2:15" s="234" customFormat="1">
      <c r="B2268" s="244"/>
      <c r="C2268" s="244"/>
      <c r="D2268" s="244"/>
      <c r="E2268" s="245"/>
      <c r="F2268" s="245"/>
      <c r="G2268" s="245"/>
      <c r="H2268" s="245"/>
      <c r="I2268" s="245"/>
      <c r="J2268" s="245"/>
      <c r="K2268" s="245"/>
      <c r="L2268" s="245"/>
      <c r="M2268" s="233"/>
      <c r="N2268" s="233"/>
      <c r="O2268" s="233"/>
    </row>
    <row r="2269" spans="2:15" s="234" customFormat="1">
      <c r="B2269" s="244"/>
      <c r="C2269" s="244"/>
      <c r="D2269" s="244"/>
      <c r="E2269" s="245"/>
      <c r="F2269" s="245"/>
      <c r="G2269" s="245"/>
      <c r="H2269" s="245"/>
      <c r="I2269" s="245"/>
      <c r="J2269" s="245"/>
      <c r="K2269" s="245"/>
      <c r="L2269" s="245"/>
      <c r="M2269" s="233"/>
      <c r="N2269" s="233"/>
      <c r="O2269" s="233"/>
    </row>
    <row r="2270" spans="2:15" s="234" customFormat="1">
      <c r="B2270" s="244"/>
      <c r="C2270" s="244"/>
      <c r="D2270" s="244"/>
      <c r="E2270" s="245"/>
      <c r="F2270" s="245"/>
      <c r="G2270" s="245"/>
      <c r="H2270" s="245"/>
      <c r="I2270" s="245"/>
      <c r="J2270" s="245"/>
      <c r="K2270" s="245"/>
      <c r="L2270" s="245"/>
      <c r="M2270" s="233"/>
      <c r="N2270" s="233"/>
      <c r="O2270" s="233"/>
    </row>
    <row r="2271" spans="2:15" s="234" customFormat="1">
      <c r="B2271" s="244"/>
      <c r="C2271" s="244"/>
      <c r="D2271" s="244"/>
      <c r="E2271" s="245"/>
      <c r="F2271" s="245"/>
      <c r="G2271" s="245"/>
      <c r="H2271" s="245"/>
      <c r="I2271" s="245"/>
      <c r="J2271" s="245"/>
      <c r="K2271" s="245"/>
      <c r="L2271" s="245"/>
      <c r="M2271" s="233"/>
      <c r="N2271" s="233"/>
      <c r="O2271" s="233"/>
    </row>
    <row r="2272" spans="2:15" s="234" customFormat="1">
      <c r="B2272" s="244"/>
      <c r="C2272" s="244"/>
      <c r="D2272" s="244"/>
      <c r="E2272" s="245"/>
      <c r="F2272" s="245"/>
      <c r="G2272" s="245"/>
      <c r="H2272" s="245"/>
      <c r="I2272" s="245"/>
      <c r="J2272" s="245"/>
      <c r="K2272" s="245"/>
      <c r="L2272" s="245"/>
      <c r="M2272" s="233"/>
      <c r="N2272" s="233"/>
      <c r="O2272" s="233"/>
    </row>
    <row r="2273" spans="2:15" s="234" customFormat="1">
      <c r="B2273" s="244"/>
      <c r="C2273" s="244"/>
      <c r="D2273" s="244"/>
      <c r="E2273" s="245"/>
      <c r="F2273" s="245"/>
      <c r="G2273" s="245"/>
      <c r="H2273" s="245"/>
      <c r="I2273" s="245"/>
      <c r="J2273" s="245"/>
      <c r="K2273" s="245"/>
      <c r="L2273" s="245"/>
      <c r="M2273" s="233"/>
      <c r="N2273" s="233"/>
      <c r="O2273" s="233"/>
    </row>
    <row r="2274" spans="2:15" s="234" customFormat="1">
      <c r="B2274" s="244"/>
      <c r="C2274" s="244"/>
      <c r="D2274" s="244"/>
      <c r="E2274" s="245"/>
      <c r="F2274" s="245"/>
      <c r="G2274" s="245"/>
      <c r="H2274" s="245"/>
      <c r="I2274" s="245"/>
      <c r="J2274" s="245"/>
      <c r="K2274" s="245"/>
      <c r="L2274" s="245"/>
      <c r="M2274" s="233"/>
      <c r="N2274" s="233"/>
      <c r="O2274" s="233"/>
    </row>
    <row r="2275" spans="2:15" s="234" customFormat="1">
      <c r="B2275" s="244"/>
      <c r="C2275" s="244"/>
      <c r="D2275" s="244"/>
      <c r="E2275" s="245"/>
      <c r="F2275" s="245"/>
      <c r="G2275" s="245"/>
      <c r="H2275" s="245"/>
      <c r="I2275" s="245"/>
      <c r="J2275" s="245"/>
      <c r="K2275" s="245"/>
      <c r="L2275" s="245"/>
      <c r="M2275" s="233"/>
      <c r="N2275" s="233"/>
      <c r="O2275" s="233"/>
    </row>
    <row r="2276" spans="2:15" s="234" customFormat="1">
      <c r="B2276" s="244"/>
      <c r="C2276" s="244"/>
      <c r="D2276" s="244"/>
      <c r="E2276" s="245"/>
      <c r="F2276" s="245"/>
      <c r="G2276" s="245"/>
      <c r="H2276" s="245"/>
      <c r="I2276" s="245"/>
      <c r="J2276" s="245"/>
      <c r="K2276" s="245"/>
      <c r="L2276" s="245"/>
      <c r="M2276" s="233"/>
      <c r="N2276" s="233"/>
      <c r="O2276" s="233"/>
    </row>
    <row r="2277" spans="2:15" s="234" customFormat="1">
      <c r="B2277" s="244"/>
      <c r="C2277" s="244"/>
      <c r="D2277" s="244"/>
      <c r="E2277" s="245"/>
      <c r="F2277" s="245"/>
      <c r="G2277" s="245"/>
      <c r="H2277" s="245"/>
      <c r="I2277" s="245"/>
      <c r="J2277" s="245"/>
      <c r="K2277" s="245"/>
      <c r="L2277" s="245"/>
      <c r="M2277" s="233"/>
      <c r="N2277" s="233"/>
      <c r="O2277" s="233"/>
    </row>
    <row r="2278" spans="2:15" s="234" customFormat="1">
      <c r="B2278" s="244"/>
      <c r="C2278" s="244"/>
      <c r="D2278" s="244"/>
      <c r="E2278" s="245"/>
      <c r="F2278" s="245"/>
      <c r="G2278" s="245"/>
      <c r="H2278" s="245"/>
      <c r="I2278" s="245"/>
      <c r="J2278" s="245"/>
      <c r="K2278" s="245"/>
      <c r="L2278" s="245"/>
      <c r="M2278" s="233"/>
      <c r="N2278" s="233"/>
      <c r="O2278" s="233"/>
    </row>
    <row r="2279" spans="2:15" s="234" customFormat="1">
      <c r="B2279" s="244"/>
      <c r="C2279" s="244"/>
      <c r="D2279" s="244"/>
      <c r="E2279" s="245"/>
      <c r="F2279" s="245"/>
      <c r="G2279" s="245"/>
      <c r="H2279" s="245"/>
      <c r="I2279" s="245"/>
      <c r="J2279" s="245"/>
      <c r="K2279" s="245"/>
      <c r="L2279" s="245"/>
      <c r="M2279" s="233"/>
      <c r="N2279" s="233"/>
      <c r="O2279" s="233"/>
    </row>
    <row r="2280" spans="2:15" s="234" customFormat="1">
      <c r="B2280" s="244"/>
      <c r="C2280" s="244"/>
      <c r="D2280" s="244"/>
      <c r="E2280" s="245"/>
      <c r="F2280" s="245"/>
      <c r="G2280" s="245"/>
      <c r="H2280" s="245"/>
      <c r="I2280" s="245"/>
      <c r="J2280" s="245"/>
      <c r="K2280" s="245"/>
      <c r="L2280" s="245"/>
      <c r="M2280" s="233"/>
      <c r="N2280" s="233"/>
      <c r="O2280" s="233"/>
    </row>
    <row r="2281" spans="2:15" s="234" customFormat="1">
      <c r="B2281" s="244"/>
      <c r="C2281" s="244"/>
      <c r="D2281" s="244"/>
      <c r="E2281" s="245"/>
      <c r="F2281" s="245"/>
      <c r="G2281" s="245"/>
      <c r="H2281" s="245"/>
      <c r="I2281" s="245"/>
      <c r="J2281" s="245"/>
      <c r="K2281" s="245"/>
      <c r="L2281" s="245"/>
      <c r="M2281" s="233"/>
      <c r="N2281" s="233"/>
      <c r="O2281" s="233"/>
    </row>
    <row r="2282" spans="2:15" s="234" customFormat="1">
      <c r="B2282" s="244"/>
      <c r="C2282" s="244"/>
      <c r="D2282" s="244"/>
      <c r="E2282" s="245"/>
      <c r="F2282" s="245"/>
      <c r="G2282" s="245"/>
      <c r="H2282" s="245"/>
      <c r="I2282" s="245"/>
      <c r="J2282" s="245"/>
      <c r="K2282" s="245"/>
      <c r="L2282" s="245"/>
      <c r="M2282" s="233"/>
      <c r="N2282" s="233"/>
      <c r="O2282" s="233"/>
    </row>
    <row r="2283" spans="2:15" s="234" customFormat="1">
      <c r="B2283" s="244"/>
      <c r="C2283" s="244"/>
      <c r="D2283" s="244"/>
      <c r="E2283" s="245"/>
      <c r="F2283" s="245"/>
      <c r="G2283" s="245"/>
      <c r="H2283" s="245"/>
      <c r="I2283" s="245"/>
      <c r="J2283" s="245"/>
      <c r="K2283" s="245"/>
      <c r="L2283" s="245"/>
      <c r="M2283" s="233"/>
      <c r="N2283" s="233"/>
      <c r="O2283" s="233"/>
    </row>
    <row r="2284" spans="2:15" s="234" customFormat="1">
      <c r="B2284" s="244"/>
      <c r="C2284" s="244"/>
      <c r="D2284" s="244"/>
      <c r="E2284" s="245"/>
      <c r="F2284" s="245"/>
      <c r="G2284" s="245"/>
      <c r="H2284" s="245"/>
      <c r="I2284" s="245"/>
      <c r="J2284" s="245"/>
      <c r="K2284" s="245"/>
      <c r="L2284" s="245"/>
      <c r="M2284" s="233"/>
      <c r="N2284" s="233"/>
      <c r="O2284" s="233"/>
    </row>
    <row r="2285" spans="2:15" s="234" customFormat="1">
      <c r="B2285" s="244"/>
      <c r="C2285" s="244"/>
      <c r="D2285" s="244"/>
      <c r="E2285" s="245"/>
      <c r="F2285" s="245"/>
      <c r="G2285" s="245"/>
      <c r="H2285" s="245"/>
      <c r="I2285" s="245"/>
      <c r="J2285" s="245"/>
      <c r="K2285" s="245"/>
      <c r="L2285" s="245"/>
      <c r="M2285" s="233"/>
      <c r="N2285" s="233"/>
      <c r="O2285" s="233"/>
    </row>
    <row r="2286" spans="2:15" s="234" customFormat="1">
      <c r="B2286" s="244"/>
      <c r="C2286" s="244"/>
      <c r="D2286" s="244"/>
      <c r="E2286" s="245"/>
      <c r="F2286" s="245"/>
      <c r="G2286" s="245"/>
      <c r="H2286" s="245"/>
      <c r="I2286" s="245"/>
      <c r="J2286" s="245"/>
      <c r="K2286" s="245"/>
      <c r="L2286" s="245"/>
      <c r="M2286" s="233"/>
      <c r="N2286" s="233"/>
      <c r="O2286" s="233"/>
    </row>
    <row r="2287" spans="2:15" s="234" customFormat="1">
      <c r="B2287" s="244"/>
      <c r="C2287" s="244"/>
      <c r="D2287" s="244"/>
      <c r="E2287" s="245"/>
      <c r="F2287" s="245"/>
      <c r="G2287" s="245"/>
      <c r="H2287" s="245"/>
      <c r="I2287" s="245"/>
      <c r="J2287" s="245"/>
      <c r="K2287" s="245"/>
      <c r="L2287" s="245"/>
      <c r="M2287" s="233"/>
      <c r="N2287" s="233"/>
      <c r="O2287" s="233"/>
    </row>
    <row r="2288" spans="2:15" s="234" customFormat="1">
      <c r="B2288" s="244"/>
      <c r="C2288" s="244"/>
      <c r="D2288" s="244"/>
      <c r="E2288" s="245"/>
      <c r="F2288" s="245"/>
      <c r="G2288" s="245"/>
      <c r="H2288" s="245"/>
      <c r="I2288" s="245"/>
      <c r="J2288" s="245"/>
      <c r="K2288" s="245"/>
      <c r="L2288" s="245"/>
      <c r="M2288" s="233"/>
      <c r="N2288" s="233"/>
      <c r="O2288" s="233"/>
    </row>
    <row r="2289" spans="2:15" s="234" customFormat="1">
      <c r="B2289" s="244"/>
      <c r="C2289" s="244"/>
      <c r="D2289" s="244"/>
      <c r="E2289" s="245"/>
      <c r="F2289" s="245"/>
      <c r="G2289" s="245"/>
      <c r="H2289" s="245"/>
      <c r="I2289" s="245"/>
      <c r="J2289" s="245"/>
      <c r="K2289" s="245"/>
      <c r="L2289" s="245"/>
      <c r="M2289" s="233"/>
      <c r="N2289" s="233"/>
      <c r="O2289" s="233"/>
    </row>
    <row r="2290" spans="2:15" s="234" customFormat="1">
      <c r="B2290" s="244"/>
      <c r="C2290" s="244"/>
      <c r="D2290" s="244"/>
      <c r="E2290" s="245"/>
      <c r="F2290" s="245"/>
      <c r="G2290" s="245"/>
      <c r="H2290" s="245"/>
      <c r="I2290" s="245"/>
      <c r="J2290" s="245"/>
      <c r="K2290" s="245"/>
      <c r="L2290" s="245"/>
      <c r="M2290" s="233"/>
      <c r="N2290" s="233"/>
      <c r="O2290" s="233"/>
    </row>
    <row r="2291" spans="2:15" s="234" customFormat="1">
      <c r="B2291" s="244"/>
      <c r="C2291" s="244"/>
      <c r="D2291" s="244"/>
      <c r="E2291" s="245"/>
      <c r="F2291" s="245"/>
      <c r="G2291" s="245"/>
      <c r="H2291" s="245"/>
      <c r="I2291" s="245"/>
      <c r="J2291" s="245"/>
      <c r="K2291" s="245"/>
      <c r="L2291" s="245"/>
      <c r="M2291" s="233"/>
      <c r="N2291" s="233"/>
      <c r="O2291" s="233"/>
    </row>
    <row r="2292" spans="2:15" s="234" customFormat="1">
      <c r="B2292" s="244"/>
      <c r="C2292" s="244"/>
      <c r="D2292" s="244"/>
      <c r="E2292" s="245"/>
      <c r="F2292" s="245"/>
      <c r="G2292" s="245"/>
      <c r="H2292" s="245"/>
      <c r="I2292" s="245"/>
      <c r="J2292" s="245"/>
      <c r="K2292" s="245"/>
      <c r="L2292" s="245"/>
      <c r="M2292" s="233"/>
      <c r="N2292" s="233"/>
      <c r="O2292" s="233"/>
    </row>
    <row r="2293" spans="2:15" s="234" customFormat="1">
      <c r="B2293" s="244"/>
      <c r="C2293" s="244"/>
      <c r="D2293" s="244"/>
      <c r="E2293" s="245"/>
      <c r="F2293" s="245"/>
      <c r="G2293" s="245"/>
      <c r="H2293" s="245"/>
      <c r="I2293" s="245"/>
      <c r="J2293" s="245"/>
      <c r="K2293" s="245"/>
      <c r="L2293" s="245"/>
      <c r="M2293" s="233"/>
      <c r="N2293" s="233"/>
      <c r="O2293" s="233"/>
    </row>
    <row r="2294" spans="2:15" s="234" customFormat="1">
      <c r="B2294" s="244"/>
      <c r="C2294" s="244"/>
      <c r="D2294" s="244"/>
      <c r="E2294" s="245"/>
      <c r="F2294" s="245"/>
      <c r="G2294" s="245"/>
      <c r="H2294" s="245"/>
      <c r="I2294" s="245"/>
      <c r="J2294" s="245"/>
      <c r="K2294" s="245"/>
      <c r="L2294" s="245"/>
      <c r="M2294" s="233"/>
      <c r="N2294" s="233"/>
      <c r="O2294" s="233"/>
    </row>
    <row r="2295" spans="2:15" s="234" customFormat="1">
      <c r="B2295" s="244"/>
      <c r="C2295" s="244"/>
      <c r="D2295" s="244"/>
      <c r="E2295" s="245"/>
      <c r="F2295" s="245"/>
      <c r="G2295" s="245"/>
      <c r="H2295" s="245"/>
      <c r="I2295" s="245"/>
      <c r="J2295" s="245"/>
      <c r="K2295" s="245"/>
      <c r="L2295" s="245"/>
      <c r="M2295" s="233"/>
      <c r="N2295" s="233"/>
      <c r="O2295" s="233"/>
    </row>
    <row r="2296" spans="2:15" s="234" customFormat="1">
      <c r="B2296" s="244"/>
      <c r="C2296" s="244"/>
      <c r="D2296" s="244"/>
      <c r="E2296" s="245"/>
      <c r="F2296" s="245"/>
      <c r="G2296" s="245"/>
      <c r="H2296" s="245"/>
      <c r="I2296" s="245"/>
      <c r="J2296" s="245"/>
      <c r="K2296" s="245"/>
      <c r="L2296" s="245"/>
      <c r="M2296" s="233"/>
      <c r="N2296" s="233"/>
      <c r="O2296" s="233"/>
    </row>
    <row r="2297" spans="2:15" s="234" customFormat="1">
      <c r="B2297" s="244"/>
      <c r="C2297" s="244"/>
      <c r="D2297" s="244"/>
      <c r="E2297" s="245"/>
      <c r="F2297" s="245"/>
      <c r="G2297" s="245"/>
      <c r="H2297" s="245"/>
      <c r="I2297" s="245"/>
      <c r="J2297" s="245"/>
      <c r="K2297" s="245"/>
      <c r="L2297" s="245"/>
      <c r="M2297" s="233"/>
      <c r="N2297" s="233"/>
      <c r="O2297" s="233"/>
    </row>
    <row r="2298" spans="2:15" s="234" customFormat="1">
      <c r="B2298" s="244"/>
      <c r="C2298" s="244"/>
      <c r="D2298" s="244"/>
      <c r="E2298" s="245"/>
      <c r="F2298" s="245"/>
      <c r="G2298" s="245"/>
      <c r="H2298" s="245"/>
      <c r="I2298" s="245"/>
      <c r="J2298" s="245"/>
      <c r="K2298" s="245"/>
      <c r="L2298" s="245"/>
      <c r="M2298" s="233"/>
      <c r="N2298" s="233"/>
      <c r="O2298" s="233"/>
    </row>
    <row r="2299" spans="2:15" s="234" customFormat="1">
      <c r="B2299" s="244"/>
      <c r="C2299" s="244"/>
      <c r="D2299" s="244"/>
      <c r="E2299" s="245"/>
      <c r="F2299" s="245"/>
      <c r="G2299" s="245"/>
      <c r="H2299" s="245"/>
      <c r="I2299" s="245"/>
      <c r="J2299" s="245"/>
      <c r="K2299" s="245"/>
      <c r="L2299" s="245"/>
      <c r="M2299" s="233"/>
      <c r="N2299" s="233"/>
      <c r="O2299" s="233"/>
    </row>
    <row r="2300" spans="2:15" s="234" customFormat="1">
      <c r="B2300" s="244"/>
      <c r="C2300" s="244"/>
      <c r="D2300" s="244"/>
      <c r="E2300" s="245"/>
      <c r="F2300" s="245"/>
      <c r="G2300" s="245"/>
      <c r="H2300" s="245"/>
      <c r="I2300" s="245"/>
      <c r="J2300" s="245"/>
      <c r="K2300" s="245"/>
      <c r="L2300" s="245"/>
      <c r="M2300" s="233"/>
      <c r="N2300" s="233"/>
      <c r="O2300" s="233"/>
    </row>
    <row r="2301" spans="2:15" s="234" customFormat="1">
      <c r="B2301" s="244"/>
      <c r="C2301" s="244"/>
      <c r="D2301" s="244"/>
      <c r="E2301" s="245"/>
      <c r="F2301" s="245"/>
      <c r="G2301" s="245"/>
      <c r="H2301" s="245"/>
      <c r="I2301" s="245"/>
      <c r="J2301" s="245"/>
      <c r="K2301" s="245"/>
      <c r="L2301" s="245"/>
      <c r="M2301" s="233"/>
      <c r="N2301" s="233"/>
      <c r="O2301" s="233"/>
    </row>
    <row r="2302" spans="2:15" s="234" customFormat="1">
      <c r="B2302" s="244"/>
      <c r="C2302" s="244"/>
      <c r="D2302" s="244"/>
      <c r="E2302" s="245"/>
      <c r="F2302" s="245"/>
      <c r="G2302" s="245"/>
      <c r="H2302" s="245"/>
      <c r="I2302" s="245"/>
      <c r="J2302" s="245"/>
      <c r="K2302" s="245"/>
      <c r="L2302" s="245"/>
      <c r="M2302" s="233"/>
      <c r="N2302" s="233"/>
      <c r="O2302" s="233"/>
    </row>
    <row r="2303" spans="2:15" s="234" customFormat="1">
      <c r="B2303" s="244"/>
      <c r="C2303" s="244"/>
      <c r="D2303" s="244"/>
      <c r="E2303" s="245"/>
      <c r="F2303" s="245"/>
      <c r="G2303" s="245"/>
      <c r="H2303" s="245"/>
      <c r="I2303" s="245"/>
      <c r="J2303" s="245"/>
      <c r="K2303" s="245"/>
      <c r="L2303" s="245"/>
      <c r="M2303" s="233"/>
      <c r="N2303" s="233"/>
      <c r="O2303" s="233"/>
    </row>
    <row r="2304" spans="2:15" s="234" customFormat="1">
      <c r="B2304" s="244"/>
      <c r="C2304" s="244"/>
      <c r="D2304" s="244"/>
      <c r="E2304" s="245"/>
      <c r="F2304" s="245"/>
      <c r="G2304" s="245"/>
      <c r="H2304" s="245"/>
      <c r="I2304" s="245"/>
      <c r="J2304" s="245"/>
      <c r="K2304" s="245"/>
      <c r="L2304" s="245"/>
      <c r="M2304" s="233"/>
      <c r="N2304" s="233"/>
      <c r="O2304" s="233"/>
    </row>
    <row r="2305" spans="2:15" s="234" customFormat="1">
      <c r="B2305" s="244"/>
      <c r="C2305" s="244"/>
      <c r="D2305" s="244"/>
      <c r="E2305" s="245"/>
      <c r="F2305" s="245"/>
      <c r="G2305" s="245"/>
      <c r="H2305" s="245"/>
      <c r="I2305" s="245"/>
      <c r="J2305" s="245"/>
      <c r="K2305" s="245"/>
      <c r="L2305" s="245"/>
      <c r="M2305" s="233"/>
      <c r="N2305" s="233"/>
      <c r="O2305" s="233"/>
    </row>
    <row r="2306" spans="2:15" s="234" customFormat="1">
      <c r="B2306" s="244"/>
      <c r="C2306" s="244"/>
      <c r="D2306" s="244"/>
      <c r="E2306" s="245"/>
      <c r="F2306" s="245"/>
      <c r="G2306" s="245"/>
      <c r="H2306" s="245"/>
      <c r="I2306" s="245"/>
      <c r="J2306" s="245"/>
      <c r="K2306" s="245"/>
      <c r="L2306" s="245"/>
      <c r="M2306" s="233"/>
      <c r="N2306" s="233"/>
      <c r="O2306" s="233"/>
    </row>
    <row r="2307" spans="2:15" s="234" customFormat="1">
      <c r="B2307" s="244"/>
      <c r="C2307" s="244"/>
      <c r="D2307" s="244"/>
      <c r="E2307" s="245"/>
      <c r="F2307" s="245"/>
      <c r="G2307" s="245"/>
      <c r="H2307" s="245"/>
      <c r="I2307" s="245"/>
      <c r="J2307" s="245"/>
      <c r="K2307" s="245"/>
      <c r="L2307" s="245"/>
      <c r="M2307" s="233"/>
      <c r="N2307" s="233"/>
      <c r="O2307" s="233"/>
    </row>
    <row r="2308" spans="2:15" s="234" customFormat="1">
      <c r="B2308" s="244"/>
      <c r="C2308" s="244"/>
      <c r="D2308" s="244"/>
      <c r="E2308" s="245"/>
      <c r="F2308" s="245"/>
      <c r="G2308" s="245"/>
      <c r="H2308" s="245"/>
      <c r="I2308" s="245"/>
      <c r="J2308" s="245"/>
      <c r="K2308" s="245"/>
      <c r="L2308" s="245"/>
      <c r="M2308" s="233"/>
      <c r="N2308" s="233"/>
      <c r="O2308" s="233"/>
    </row>
    <row r="2309" spans="2:15" s="234" customFormat="1">
      <c r="B2309" s="244"/>
      <c r="C2309" s="244"/>
      <c r="D2309" s="244"/>
      <c r="E2309" s="245"/>
      <c r="F2309" s="245"/>
      <c r="G2309" s="245"/>
      <c r="H2309" s="245"/>
      <c r="I2309" s="245"/>
      <c r="J2309" s="245"/>
      <c r="K2309" s="245"/>
      <c r="L2309" s="245"/>
      <c r="M2309" s="233"/>
      <c r="N2309" s="233"/>
      <c r="O2309" s="233"/>
    </row>
    <row r="2310" spans="2:15" s="234" customFormat="1">
      <c r="B2310" s="244"/>
      <c r="C2310" s="244"/>
      <c r="D2310" s="244"/>
      <c r="E2310" s="245"/>
      <c r="F2310" s="245"/>
      <c r="G2310" s="245"/>
      <c r="H2310" s="245"/>
      <c r="I2310" s="245"/>
      <c r="J2310" s="245"/>
      <c r="K2310" s="245"/>
      <c r="L2310" s="245"/>
      <c r="M2310" s="233"/>
      <c r="N2310" s="233"/>
      <c r="O2310" s="233"/>
    </row>
    <row r="2311" spans="2:15" s="234" customFormat="1">
      <c r="B2311" s="244"/>
      <c r="C2311" s="244"/>
      <c r="D2311" s="244"/>
      <c r="E2311" s="245"/>
      <c r="F2311" s="245"/>
      <c r="G2311" s="245"/>
      <c r="H2311" s="245"/>
      <c r="I2311" s="245"/>
      <c r="J2311" s="245"/>
      <c r="K2311" s="245"/>
      <c r="L2311" s="245"/>
      <c r="M2311" s="233"/>
      <c r="N2311" s="233"/>
      <c r="O2311" s="233"/>
    </row>
    <row r="2312" spans="2:15" s="234" customFormat="1">
      <c r="B2312" s="244"/>
      <c r="C2312" s="244"/>
      <c r="D2312" s="244"/>
      <c r="E2312" s="245"/>
      <c r="F2312" s="245"/>
      <c r="G2312" s="245"/>
      <c r="H2312" s="245"/>
      <c r="I2312" s="245"/>
      <c r="J2312" s="245"/>
      <c r="K2312" s="245"/>
      <c r="L2312" s="245"/>
      <c r="M2312" s="233"/>
      <c r="N2312" s="233"/>
      <c r="O2312" s="233"/>
    </row>
    <row r="2313" spans="2:15" s="234" customFormat="1">
      <c r="B2313" s="244"/>
      <c r="C2313" s="244"/>
      <c r="D2313" s="244"/>
      <c r="E2313" s="245"/>
      <c r="F2313" s="245"/>
      <c r="G2313" s="245"/>
      <c r="H2313" s="245"/>
      <c r="I2313" s="245"/>
      <c r="J2313" s="245"/>
      <c r="K2313" s="245"/>
      <c r="L2313" s="245"/>
      <c r="M2313" s="233"/>
      <c r="N2313" s="233"/>
      <c r="O2313" s="233"/>
    </row>
    <row r="2314" spans="2:15" s="234" customFormat="1">
      <c r="B2314" s="244"/>
      <c r="C2314" s="244"/>
      <c r="D2314" s="244"/>
      <c r="E2314" s="245"/>
      <c r="F2314" s="245"/>
      <c r="G2314" s="245"/>
      <c r="H2314" s="245"/>
      <c r="I2314" s="245"/>
      <c r="J2314" s="245"/>
      <c r="K2314" s="245"/>
      <c r="L2314" s="245"/>
      <c r="M2314" s="233"/>
      <c r="N2314" s="233"/>
      <c r="O2314" s="233"/>
    </row>
    <row r="2315" spans="2:15" s="234" customFormat="1">
      <c r="B2315" s="244"/>
      <c r="C2315" s="244"/>
      <c r="D2315" s="244"/>
      <c r="E2315" s="245"/>
      <c r="F2315" s="245"/>
      <c r="G2315" s="245"/>
      <c r="H2315" s="245"/>
      <c r="I2315" s="245"/>
      <c r="J2315" s="245"/>
      <c r="K2315" s="245"/>
      <c r="L2315" s="245"/>
      <c r="M2315" s="233"/>
      <c r="N2315" s="233"/>
      <c r="O2315" s="233"/>
    </row>
    <row r="2316" spans="2:15" s="234" customFormat="1">
      <c r="B2316" s="244"/>
      <c r="C2316" s="244"/>
      <c r="D2316" s="244"/>
      <c r="E2316" s="245"/>
      <c r="F2316" s="245"/>
      <c r="G2316" s="245"/>
      <c r="H2316" s="245"/>
      <c r="I2316" s="245"/>
      <c r="J2316" s="245"/>
      <c r="K2316" s="245"/>
      <c r="L2316" s="245"/>
      <c r="M2316" s="233"/>
      <c r="N2316" s="233"/>
      <c r="O2316" s="233"/>
    </row>
    <row r="2317" spans="2:15" s="234" customFormat="1">
      <c r="B2317" s="244"/>
      <c r="C2317" s="244"/>
      <c r="D2317" s="244"/>
      <c r="E2317" s="245"/>
      <c r="F2317" s="245"/>
      <c r="G2317" s="245"/>
      <c r="H2317" s="245"/>
      <c r="I2317" s="245"/>
      <c r="J2317" s="245"/>
      <c r="K2317" s="245"/>
      <c r="L2317" s="245"/>
      <c r="M2317" s="233"/>
      <c r="N2317" s="233"/>
      <c r="O2317" s="233"/>
    </row>
    <row r="2318" spans="2:15" s="234" customFormat="1">
      <c r="B2318" s="244"/>
      <c r="C2318" s="244"/>
      <c r="D2318" s="244"/>
      <c r="E2318" s="245"/>
      <c r="F2318" s="245"/>
      <c r="G2318" s="245"/>
      <c r="H2318" s="245"/>
      <c r="I2318" s="245"/>
      <c r="J2318" s="245"/>
      <c r="K2318" s="245"/>
      <c r="L2318" s="245"/>
      <c r="M2318" s="233"/>
      <c r="N2318" s="233"/>
      <c r="O2318" s="233"/>
    </row>
    <row r="2319" spans="2:15" s="234" customFormat="1">
      <c r="B2319" s="244"/>
      <c r="C2319" s="244"/>
      <c r="D2319" s="244"/>
      <c r="E2319" s="245"/>
      <c r="F2319" s="245"/>
      <c r="G2319" s="245"/>
      <c r="H2319" s="245"/>
      <c r="I2319" s="245"/>
      <c r="J2319" s="245"/>
      <c r="K2319" s="245"/>
      <c r="L2319" s="245"/>
      <c r="M2319" s="233"/>
      <c r="N2319" s="233"/>
      <c r="O2319" s="233"/>
    </row>
    <row r="2320" spans="2:15" s="234" customFormat="1">
      <c r="B2320" s="244"/>
      <c r="C2320" s="244"/>
      <c r="D2320" s="244"/>
      <c r="E2320" s="245"/>
      <c r="F2320" s="245"/>
      <c r="G2320" s="245"/>
      <c r="H2320" s="245"/>
      <c r="I2320" s="245"/>
      <c r="J2320" s="245"/>
      <c r="K2320" s="245"/>
      <c r="L2320" s="245"/>
      <c r="M2320" s="233"/>
      <c r="N2320" s="233"/>
      <c r="O2320" s="233"/>
    </row>
    <row r="2321" spans="2:15" s="234" customFormat="1">
      <c r="B2321" s="244"/>
      <c r="C2321" s="244"/>
      <c r="D2321" s="244"/>
      <c r="E2321" s="245"/>
      <c r="F2321" s="245"/>
      <c r="G2321" s="245"/>
      <c r="H2321" s="245"/>
      <c r="I2321" s="245"/>
      <c r="J2321" s="245"/>
      <c r="K2321" s="245"/>
      <c r="L2321" s="245"/>
      <c r="M2321" s="233"/>
      <c r="N2321" s="233"/>
      <c r="O2321" s="233"/>
    </row>
    <row r="2322" spans="2:15" s="234" customFormat="1">
      <c r="B2322" s="244"/>
      <c r="C2322" s="244"/>
      <c r="D2322" s="244"/>
      <c r="E2322" s="245"/>
      <c r="F2322" s="245"/>
      <c r="G2322" s="245"/>
      <c r="H2322" s="245"/>
      <c r="I2322" s="245"/>
      <c r="J2322" s="245"/>
      <c r="K2322" s="245"/>
      <c r="L2322" s="245"/>
      <c r="M2322" s="233"/>
      <c r="N2322" s="233"/>
      <c r="O2322" s="233"/>
    </row>
    <row r="2323" spans="2:15" s="234" customFormat="1">
      <c r="B2323" s="244"/>
      <c r="C2323" s="244"/>
      <c r="D2323" s="244"/>
      <c r="E2323" s="245"/>
      <c r="F2323" s="245"/>
      <c r="G2323" s="245"/>
      <c r="H2323" s="245"/>
      <c r="I2323" s="245"/>
      <c r="J2323" s="245"/>
      <c r="K2323" s="245"/>
      <c r="L2323" s="245"/>
      <c r="M2323" s="233"/>
      <c r="N2323" s="233"/>
      <c r="O2323" s="233"/>
    </row>
    <row r="2324" spans="2:15" s="234" customFormat="1">
      <c r="B2324" s="244"/>
      <c r="C2324" s="244"/>
      <c r="D2324" s="244"/>
      <c r="E2324" s="245"/>
      <c r="F2324" s="245"/>
      <c r="G2324" s="245"/>
      <c r="H2324" s="245"/>
      <c r="I2324" s="245"/>
      <c r="J2324" s="245"/>
      <c r="K2324" s="245"/>
      <c r="L2324" s="245"/>
      <c r="M2324" s="233"/>
      <c r="N2324" s="233"/>
      <c r="O2324" s="233"/>
    </row>
    <row r="2325" spans="2:15" s="234" customFormat="1">
      <c r="B2325" s="244"/>
      <c r="C2325" s="244"/>
      <c r="D2325" s="244"/>
      <c r="E2325" s="245"/>
      <c r="F2325" s="245"/>
      <c r="G2325" s="245"/>
      <c r="H2325" s="245"/>
      <c r="I2325" s="245"/>
      <c r="J2325" s="245"/>
      <c r="K2325" s="245"/>
      <c r="L2325" s="245"/>
      <c r="M2325" s="233"/>
      <c r="N2325" s="233"/>
      <c r="O2325" s="233"/>
    </row>
    <row r="2326" spans="2:15" s="234" customFormat="1">
      <c r="B2326" s="244"/>
      <c r="C2326" s="244"/>
      <c r="D2326" s="244"/>
      <c r="E2326" s="245"/>
      <c r="F2326" s="245"/>
      <c r="G2326" s="245"/>
      <c r="H2326" s="245"/>
      <c r="I2326" s="245"/>
      <c r="J2326" s="245"/>
      <c r="K2326" s="245"/>
      <c r="L2326" s="245"/>
      <c r="M2326" s="233"/>
      <c r="N2326" s="233"/>
      <c r="O2326" s="233"/>
    </row>
    <row r="2327" spans="2:15" s="234" customFormat="1">
      <c r="B2327" s="244"/>
      <c r="C2327" s="244"/>
      <c r="D2327" s="244"/>
      <c r="E2327" s="245"/>
      <c r="F2327" s="245"/>
      <c r="G2327" s="245"/>
      <c r="H2327" s="245"/>
      <c r="I2327" s="245"/>
      <c r="J2327" s="245"/>
      <c r="K2327" s="245"/>
      <c r="L2327" s="245"/>
      <c r="M2327" s="233"/>
      <c r="N2327" s="233"/>
      <c r="O2327" s="233"/>
    </row>
    <row r="2328" spans="2:15" s="234" customFormat="1">
      <c r="B2328" s="244"/>
      <c r="C2328" s="244"/>
      <c r="D2328" s="244"/>
      <c r="E2328" s="245"/>
      <c r="F2328" s="245"/>
      <c r="G2328" s="245"/>
      <c r="H2328" s="245"/>
      <c r="I2328" s="245"/>
      <c r="J2328" s="245"/>
      <c r="K2328" s="245"/>
      <c r="L2328" s="245"/>
      <c r="M2328" s="233"/>
      <c r="N2328" s="233"/>
      <c r="O2328" s="233"/>
    </row>
    <row r="2329" spans="2:15" s="234" customFormat="1">
      <c r="B2329" s="244"/>
      <c r="C2329" s="244"/>
      <c r="D2329" s="244"/>
      <c r="E2329" s="245"/>
      <c r="F2329" s="245"/>
      <c r="G2329" s="245"/>
      <c r="H2329" s="245"/>
      <c r="I2329" s="245"/>
      <c r="J2329" s="245"/>
      <c r="K2329" s="245"/>
      <c r="L2329" s="245"/>
      <c r="M2329" s="233"/>
      <c r="N2329" s="233"/>
      <c r="O2329" s="233"/>
    </row>
    <row r="2330" spans="2:15" s="234" customFormat="1">
      <c r="B2330" s="244"/>
      <c r="C2330" s="244"/>
      <c r="D2330" s="244"/>
      <c r="E2330" s="245"/>
      <c r="F2330" s="245"/>
      <c r="G2330" s="245"/>
      <c r="H2330" s="245"/>
      <c r="I2330" s="245"/>
      <c r="J2330" s="245"/>
      <c r="K2330" s="245"/>
      <c r="L2330" s="245"/>
      <c r="M2330" s="233"/>
      <c r="N2330" s="233"/>
      <c r="O2330" s="233"/>
    </row>
    <row r="2331" spans="2:15" s="234" customFormat="1">
      <c r="B2331" s="244"/>
      <c r="C2331" s="244"/>
      <c r="D2331" s="244"/>
      <c r="E2331" s="245"/>
      <c r="F2331" s="245"/>
      <c r="G2331" s="245"/>
      <c r="H2331" s="245"/>
      <c r="I2331" s="245"/>
      <c r="J2331" s="245"/>
      <c r="K2331" s="245"/>
      <c r="L2331" s="245"/>
      <c r="M2331" s="233"/>
      <c r="N2331" s="233"/>
      <c r="O2331" s="233"/>
    </row>
    <row r="2332" spans="2:15" s="234" customFormat="1">
      <c r="B2332" s="244"/>
      <c r="C2332" s="244"/>
      <c r="D2332" s="244"/>
      <c r="E2332" s="245"/>
      <c r="F2332" s="245"/>
      <c r="G2332" s="245"/>
      <c r="H2332" s="245"/>
      <c r="I2332" s="245"/>
      <c r="J2332" s="245"/>
      <c r="K2332" s="245"/>
      <c r="L2332" s="245"/>
      <c r="M2332" s="233"/>
      <c r="N2332" s="233"/>
      <c r="O2332" s="233"/>
    </row>
    <row r="2333" spans="2:15" s="234" customFormat="1">
      <c r="B2333" s="244"/>
      <c r="C2333" s="244"/>
      <c r="D2333" s="244"/>
      <c r="E2333" s="245"/>
      <c r="F2333" s="245"/>
      <c r="G2333" s="245"/>
      <c r="H2333" s="245"/>
      <c r="I2333" s="245"/>
      <c r="J2333" s="245"/>
      <c r="K2333" s="245"/>
      <c r="L2333" s="245"/>
      <c r="M2333" s="233"/>
      <c r="N2333" s="233"/>
      <c r="O2333" s="233"/>
    </row>
    <row r="2334" spans="2:15" s="234" customFormat="1">
      <c r="B2334" s="244"/>
      <c r="C2334" s="244"/>
      <c r="D2334" s="244"/>
      <c r="E2334" s="245"/>
      <c r="F2334" s="245"/>
      <c r="G2334" s="245"/>
      <c r="H2334" s="245"/>
      <c r="I2334" s="245"/>
      <c r="J2334" s="245"/>
      <c r="K2334" s="245"/>
      <c r="L2334" s="245"/>
      <c r="M2334" s="233"/>
      <c r="N2334" s="233"/>
      <c r="O2334" s="233"/>
    </row>
    <row r="2335" spans="2:15" s="234" customFormat="1">
      <c r="B2335" s="244"/>
      <c r="C2335" s="244"/>
      <c r="D2335" s="244"/>
      <c r="E2335" s="245"/>
      <c r="F2335" s="245"/>
      <c r="G2335" s="245"/>
      <c r="H2335" s="245"/>
      <c r="I2335" s="245"/>
      <c r="J2335" s="245"/>
      <c r="K2335" s="245"/>
      <c r="L2335" s="245"/>
      <c r="M2335" s="233"/>
      <c r="N2335" s="233"/>
      <c r="O2335" s="233"/>
    </row>
    <row r="2336" spans="2:15" s="234" customFormat="1">
      <c r="B2336" s="244"/>
      <c r="C2336" s="244"/>
      <c r="D2336" s="244"/>
      <c r="E2336" s="245"/>
      <c r="F2336" s="245"/>
      <c r="G2336" s="245"/>
      <c r="H2336" s="245"/>
      <c r="I2336" s="245"/>
      <c r="J2336" s="245"/>
      <c r="K2336" s="245"/>
      <c r="L2336" s="245"/>
      <c r="M2336" s="233"/>
      <c r="N2336" s="233"/>
      <c r="O2336" s="233"/>
    </row>
    <row r="2337" spans="2:15" s="234" customFormat="1">
      <c r="B2337" s="244"/>
      <c r="C2337" s="244"/>
      <c r="D2337" s="244"/>
      <c r="E2337" s="245"/>
      <c r="F2337" s="245"/>
      <c r="G2337" s="245"/>
      <c r="H2337" s="245"/>
      <c r="I2337" s="245"/>
      <c r="J2337" s="245"/>
      <c r="K2337" s="245"/>
      <c r="L2337" s="245"/>
      <c r="M2337" s="233"/>
      <c r="N2337" s="233"/>
      <c r="O2337" s="233"/>
    </row>
    <row r="2338" spans="2:15" s="234" customFormat="1">
      <c r="B2338" s="244"/>
      <c r="C2338" s="244"/>
      <c r="D2338" s="244"/>
      <c r="E2338" s="245"/>
      <c r="F2338" s="245"/>
      <c r="G2338" s="245"/>
      <c r="H2338" s="245"/>
      <c r="I2338" s="245"/>
      <c r="J2338" s="245"/>
      <c r="K2338" s="245"/>
      <c r="L2338" s="245"/>
      <c r="M2338" s="233"/>
      <c r="N2338" s="233"/>
      <c r="O2338" s="233"/>
    </row>
    <row r="2339" spans="2:15" s="234" customFormat="1">
      <c r="B2339" s="244"/>
      <c r="C2339" s="244"/>
      <c r="D2339" s="244"/>
      <c r="E2339" s="245"/>
      <c r="F2339" s="245"/>
      <c r="G2339" s="245"/>
      <c r="H2339" s="245"/>
      <c r="I2339" s="245"/>
      <c r="J2339" s="245"/>
      <c r="K2339" s="245"/>
      <c r="L2339" s="245"/>
      <c r="M2339" s="233"/>
      <c r="N2339" s="233"/>
      <c r="O2339" s="233"/>
    </row>
    <row r="2340" spans="2:15" s="234" customFormat="1">
      <c r="B2340" s="244"/>
      <c r="C2340" s="244"/>
      <c r="D2340" s="244"/>
      <c r="E2340" s="245"/>
      <c r="F2340" s="245"/>
      <c r="G2340" s="245"/>
      <c r="H2340" s="245"/>
      <c r="I2340" s="245"/>
      <c r="J2340" s="245"/>
      <c r="K2340" s="245"/>
      <c r="L2340" s="245"/>
      <c r="M2340" s="233"/>
      <c r="N2340" s="233"/>
      <c r="O2340" s="233"/>
    </row>
    <row r="2341" spans="2:15" s="234" customFormat="1">
      <c r="B2341" s="244"/>
      <c r="C2341" s="244"/>
      <c r="D2341" s="244"/>
      <c r="E2341" s="245"/>
      <c r="F2341" s="245"/>
      <c r="G2341" s="245"/>
      <c r="H2341" s="245"/>
      <c r="I2341" s="245"/>
      <c r="J2341" s="245"/>
      <c r="K2341" s="245"/>
      <c r="L2341" s="245"/>
      <c r="M2341" s="233"/>
      <c r="N2341" s="233"/>
      <c r="O2341" s="233"/>
    </row>
    <row r="2342" spans="2:15" s="234" customFormat="1">
      <c r="B2342" s="244"/>
      <c r="C2342" s="244"/>
      <c r="D2342" s="244"/>
      <c r="E2342" s="245"/>
      <c r="F2342" s="245"/>
      <c r="G2342" s="245"/>
      <c r="H2342" s="245"/>
      <c r="I2342" s="245"/>
      <c r="J2342" s="245"/>
      <c r="K2342" s="245"/>
      <c r="L2342" s="245"/>
      <c r="M2342" s="233"/>
      <c r="N2342" s="233"/>
      <c r="O2342" s="233"/>
    </row>
    <row r="2343" spans="2:15" s="234" customFormat="1">
      <c r="B2343" s="244"/>
      <c r="C2343" s="244"/>
      <c r="D2343" s="244"/>
      <c r="E2343" s="245"/>
      <c r="F2343" s="245"/>
      <c r="G2343" s="245"/>
      <c r="H2343" s="245"/>
      <c r="I2343" s="245"/>
      <c r="J2343" s="245"/>
      <c r="K2343" s="245"/>
      <c r="L2343" s="245"/>
      <c r="M2343" s="233"/>
      <c r="N2343" s="233"/>
      <c r="O2343" s="233"/>
    </row>
    <row r="2344" spans="2:15" s="234" customFormat="1">
      <c r="B2344" s="244"/>
      <c r="C2344" s="244"/>
      <c r="D2344" s="244"/>
      <c r="E2344" s="245"/>
      <c r="F2344" s="245"/>
      <c r="G2344" s="245"/>
      <c r="H2344" s="245"/>
      <c r="I2344" s="245"/>
      <c r="J2344" s="245"/>
      <c r="K2344" s="245"/>
      <c r="L2344" s="245"/>
      <c r="M2344" s="233"/>
      <c r="N2344" s="233"/>
      <c r="O2344" s="233"/>
    </row>
    <row r="2345" spans="2:15" s="234" customFormat="1">
      <c r="B2345" s="244"/>
      <c r="C2345" s="244"/>
      <c r="D2345" s="244"/>
      <c r="E2345" s="245"/>
      <c r="F2345" s="245"/>
      <c r="G2345" s="245"/>
      <c r="H2345" s="245"/>
      <c r="I2345" s="245"/>
      <c r="J2345" s="245"/>
      <c r="K2345" s="245"/>
      <c r="L2345" s="245"/>
      <c r="M2345" s="233"/>
      <c r="N2345" s="233"/>
      <c r="O2345" s="233"/>
    </row>
    <row r="2346" spans="2:15" s="234" customFormat="1">
      <c r="B2346" s="244"/>
      <c r="C2346" s="244"/>
      <c r="D2346" s="244"/>
      <c r="E2346" s="245"/>
      <c r="F2346" s="245"/>
      <c r="G2346" s="245"/>
      <c r="H2346" s="245"/>
      <c r="I2346" s="245"/>
      <c r="J2346" s="245"/>
      <c r="K2346" s="245"/>
      <c r="L2346" s="245"/>
      <c r="M2346" s="233"/>
      <c r="N2346" s="233"/>
      <c r="O2346" s="233"/>
    </row>
    <row r="2347" spans="2:15" s="234" customFormat="1">
      <c r="B2347" s="244"/>
      <c r="C2347" s="244"/>
      <c r="D2347" s="244"/>
      <c r="E2347" s="245"/>
      <c r="F2347" s="245"/>
      <c r="G2347" s="245"/>
      <c r="H2347" s="245"/>
      <c r="I2347" s="245"/>
      <c r="J2347" s="245"/>
      <c r="K2347" s="245"/>
      <c r="L2347" s="245"/>
      <c r="M2347" s="233"/>
      <c r="N2347" s="233"/>
      <c r="O2347" s="233"/>
    </row>
    <row r="2348" spans="2:15" s="234" customFormat="1">
      <c r="B2348" s="244"/>
      <c r="C2348" s="244"/>
      <c r="D2348" s="244"/>
      <c r="E2348" s="245"/>
      <c r="F2348" s="245"/>
      <c r="G2348" s="245"/>
      <c r="H2348" s="245"/>
      <c r="I2348" s="245"/>
      <c r="J2348" s="245"/>
      <c r="K2348" s="245"/>
      <c r="L2348" s="245"/>
      <c r="M2348" s="233"/>
      <c r="N2348" s="233"/>
      <c r="O2348" s="233"/>
    </row>
    <row r="2349" spans="2:15" s="234" customFormat="1">
      <c r="B2349" s="244"/>
      <c r="C2349" s="244"/>
      <c r="D2349" s="244"/>
      <c r="E2349" s="245"/>
      <c r="F2349" s="245"/>
      <c r="G2349" s="245"/>
      <c r="H2349" s="245"/>
      <c r="I2349" s="245"/>
      <c r="J2349" s="245"/>
      <c r="K2349" s="245"/>
      <c r="L2349" s="245"/>
      <c r="M2349" s="233"/>
      <c r="N2349" s="233"/>
      <c r="O2349" s="233"/>
    </row>
    <row r="2350" spans="2:15" s="234" customFormat="1">
      <c r="B2350" s="244"/>
      <c r="C2350" s="244"/>
      <c r="D2350" s="244"/>
      <c r="E2350" s="245"/>
      <c r="F2350" s="245"/>
      <c r="G2350" s="245"/>
      <c r="H2350" s="245"/>
      <c r="I2350" s="245"/>
      <c r="J2350" s="245"/>
      <c r="K2350" s="245"/>
      <c r="L2350" s="245"/>
      <c r="M2350" s="233"/>
      <c r="N2350" s="233"/>
      <c r="O2350" s="233"/>
    </row>
    <row r="2351" spans="2:15" s="234" customFormat="1">
      <c r="B2351" s="244"/>
      <c r="C2351" s="244"/>
      <c r="D2351" s="244"/>
      <c r="E2351" s="245"/>
      <c r="F2351" s="245"/>
      <c r="G2351" s="245"/>
      <c r="H2351" s="245"/>
      <c r="I2351" s="245"/>
      <c r="J2351" s="245"/>
      <c r="K2351" s="245"/>
      <c r="L2351" s="245"/>
      <c r="M2351" s="233"/>
      <c r="N2351" s="233"/>
      <c r="O2351" s="233"/>
    </row>
    <row r="2352" spans="2:15" s="234" customFormat="1">
      <c r="B2352" s="244"/>
      <c r="C2352" s="244"/>
      <c r="D2352" s="244"/>
      <c r="E2352" s="245"/>
      <c r="F2352" s="245"/>
      <c r="G2352" s="245"/>
      <c r="H2352" s="245"/>
      <c r="I2352" s="245"/>
      <c r="J2352" s="245"/>
      <c r="K2352" s="245"/>
      <c r="L2352" s="245"/>
      <c r="M2352" s="233"/>
      <c r="N2352" s="233"/>
      <c r="O2352" s="233"/>
    </row>
    <row r="2353" spans="2:15" s="234" customFormat="1">
      <c r="B2353" s="244"/>
      <c r="C2353" s="244"/>
      <c r="D2353" s="244"/>
      <c r="E2353" s="245"/>
      <c r="F2353" s="245"/>
      <c r="G2353" s="245"/>
      <c r="H2353" s="245"/>
      <c r="I2353" s="245"/>
      <c r="J2353" s="245"/>
      <c r="K2353" s="245"/>
      <c r="L2353" s="245"/>
      <c r="M2353" s="233"/>
      <c r="N2353" s="233"/>
      <c r="O2353" s="233"/>
    </row>
    <row r="2354" spans="2:15" s="234" customFormat="1">
      <c r="B2354" s="244"/>
      <c r="C2354" s="244"/>
      <c r="D2354" s="244"/>
      <c r="E2354" s="245"/>
      <c r="F2354" s="245"/>
      <c r="G2354" s="245"/>
      <c r="H2354" s="245"/>
      <c r="I2354" s="245"/>
      <c r="J2354" s="245"/>
      <c r="K2354" s="245"/>
      <c r="L2354" s="245"/>
      <c r="M2354" s="233"/>
      <c r="N2354" s="233"/>
      <c r="O2354" s="233"/>
    </row>
    <row r="2355" spans="2:15" s="234" customFormat="1">
      <c r="B2355" s="244"/>
      <c r="C2355" s="244"/>
      <c r="D2355" s="244"/>
      <c r="E2355" s="245"/>
      <c r="F2355" s="245"/>
      <c r="G2355" s="245"/>
      <c r="H2355" s="245"/>
      <c r="I2355" s="245"/>
      <c r="J2355" s="245"/>
      <c r="K2355" s="245"/>
      <c r="L2355" s="245"/>
      <c r="M2355" s="233"/>
      <c r="N2355" s="233"/>
      <c r="O2355" s="233"/>
    </row>
    <row r="2356" spans="2:15" s="234" customFormat="1">
      <c r="B2356" s="244"/>
      <c r="C2356" s="244"/>
      <c r="D2356" s="244"/>
      <c r="E2356" s="245"/>
      <c r="F2356" s="245"/>
      <c r="G2356" s="245"/>
      <c r="H2356" s="245"/>
      <c r="I2356" s="245"/>
      <c r="J2356" s="245"/>
      <c r="K2356" s="245"/>
      <c r="L2356" s="245"/>
      <c r="M2356" s="233"/>
      <c r="N2356" s="233"/>
      <c r="O2356" s="233"/>
    </row>
    <row r="2357" spans="2:15" s="234" customFormat="1">
      <c r="B2357" s="244"/>
      <c r="C2357" s="244"/>
      <c r="D2357" s="244"/>
      <c r="E2357" s="245"/>
      <c r="F2357" s="245"/>
      <c r="G2357" s="245"/>
      <c r="H2357" s="245"/>
      <c r="I2357" s="245"/>
      <c r="J2357" s="245"/>
      <c r="K2357" s="245"/>
      <c r="L2357" s="245"/>
      <c r="M2357" s="233"/>
      <c r="N2357" s="233"/>
      <c r="O2357" s="233"/>
    </row>
    <row r="2358" spans="2:15" s="234" customFormat="1">
      <c r="B2358" s="244"/>
      <c r="C2358" s="244"/>
      <c r="D2358" s="244"/>
      <c r="E2358" s="245"/>
      <c r="F2358" s="245"/>
      <c r="G2358" s="245"/>
      <c r="H2358" s="245"/>
      <c r="I2358" s="245"/>
      <c r="J2358" s="245"/>
      <c r="K2358" s="245"/>
      <c r="L2358" s="245"/>
      <c r="M2358" s="233"/>
      <c r="N2358" s="233"/>
      <c r="O2358" s="233"/>
    </row>
    <row r="2359" spans="2:15" s="234" customFormat="1">
      <c r="B2359" s="244"/>
      <c r="C2359" s="244"/>
      <c r="D2359" s="244"/>
      <c r="E2359" s="245"/>
      <c r="F2359" s="245"/>
      <c r="G2359" s="245"/>
      <c r="H2359" s="245"/>
      <c r="I2359" s="245"/>
      <c r="J2359" s="245"/>
      <c r="K2359" s="245"/>
      <c r="L2359" s="245"/>
      <c r="M2359" s="233"/>
      <c r="N2359" s="233"/>
      <c r="O2359" s="233"/>
    </row>
    <row r="2360" spans="2:15" s="234" customFormat="1">
      <c r="B2360" s="244"/>
      <c r="C2360" s="244"/>
      <c r="D2360" s="244"/>
      <c r="E2360" s="245"/>
      <c r="F2360" s="245"/>
      <c r="G2360" s="245"/>
      <c r="H2360" s="245"/>
      <c r="I2360" s="245"/>
      <c r="J2360" s="245"/>
      <c r="K2360" s="245"/>
      <c r="L2360" s="245"/>
      <c r="M2360" s="233"/>
      <c r="N2360" s="233"/>
      <c r="O2360" s="233"/>
    </row>
    <row r="2361" spans="2:15" s="234" customFormat="1">
      <c r="B2361" s="244"/>
      <c r="C2361" s="244"/>
      <c r="D2361" s="244"/>
      <c r="E2361" s="245"/>
      <c r="F2361" s="245"/>
      <c r="G2361" s="245"/>
      <c r="H2361" s="245"/>
      <c r="I2361" s="245"/>
      <c r="J2361" s="245"/>
      <c r="K2361" s="245"/>
      <c r="L2361" s="245"/>
      <c r="M2361" s="233"/>
      <c r="N2361" s="233"/>
      <c r="O2361" s="233"/>
    </row>
    <row r="2362" spans="2:15" s="234" customFormat="1">
      <c r="B2362" s="244"/>
      <c r="C2362" s="244"/>
      <c r="D2362" s="244"/>
      <c r="E2362" s="245"/>
      <c r="F2362" s="245"/>
      <c r="G2362" s="245"/>
      <c r="H2362" s="245"/>
      <c r="I2362" s="245"/>
      <c r="J2362" s="245"/>
      <c r="K2362" s="245"/>
      <c r="L2362" s="245"/>
      <c r="M2362" s="233"/>
      <c r="N2362" s="233"/>
      <c r="O2362" s="233"/>
    </row>
    <row r="2363" spans="2:15" s="234" customFormat="1">
      <c r="B2363" s="244"/>
      <c r="C2363" s="244"/>
      <c r="D2363" s="244"/>
      <c r="E2363" s="245"/>
      <c r="F2363" s="245"/>
      <c r="G2363" s="245"/>
      <c r="H2363" s="245"/>
      <c r="I2363" s="245"/>
      <c r="J2363" s="245"/>
      <c r="K2363" s="245"/>
      <c r="L2363" s="245"/>
      <c r="M2363" s="233"/>
      <c r="N2363" s="233"/>
      <c r="O2363" s="233"/>
    </row>
    <row r="2364" spans="2:15" s="234" customFormat="1">
      <c r="B2364" s="244"/>
      <c r="C2364" s="244"/>
      <c r="D2364" s="244"/>
      <c r="E2364" s="245"/>
      <c r="F2364" s="245"/>
      <c r="G2364" s="245"/>
      <c r="H2364" s="245"/>
      <c r="I2364" s="245"/>
      <c r="J2364" s="245"/>
      <c r="K2364" s="245"/>
      <c r="L2364" s="245"/>
      <c r="M2364" s="233"/>
      <c r="N2364" s="233"/>
      <c r="O2364" s="233"/>
    </row>
    <row r="2365" spans="2:15" s="234" customFormat="1">
      <c r="B2365" s="244"/>
      <c r="C2365" s="244"/>
      <c r="D2365" s="244"/>
      <c r="E2365" s="245"/>
      <c r="F2365" s="245"/>
      <c r="G2365" s="245"/>
      <c r="H2365" s="245"/>
      <c r="I2365" s="245"/>
      <c r="J2365" s="245"/>
      <c r="K2365" s="245"/>
      <c r="L2365" s="245"/>
      <c r="M2365" s="233"/>
      <c r="N2365" s="233"/>
      <c r="O2365" s="233"/>
    </row>
    <row r="2366" spans="2:15" s="234" customFormat="1">
      <c r="B2366" s="244"/>
      <c r="C2366" s="244"/>
      <c r="D2366" s="244"/>
      <c r="E2366" s="245"/>
      <c r="F2366" s="245"/>
      <c r="G2366" s="245"/>
      <c r="H2366" s="245"/>
      <c r="I2366" s="245"/>
      <c r="J2366" s="245"/>
      <c r="K2366" s="245"/>
      <c r="L2366" s="245"/>
      <c r="M2366" s="233"/>
      <c r="N2366" s="233"/>
      <c r="O2366" s="233"/>
    </row>
    <row r="2367" spans="2:15" s="234" customFormat="1">
      <c r="B2367" s="244"/>
      <c r="C2367" s="244"/>
      <c r="D2367" s="244"/>
      <c r="E2367" s="245"/>
      <c r="F2367" s="245"/>
      <c r="G2367" s="245"/>
      <c r="H2367" s="245"/>
      <c r="I2367" s="245"/>
      <c r="J2367" s="245"/>
      <c r="K2367" s="245"/>
      <c r="L2367" s="245"/>
      <c r="M2367" s="233"/>
      <c r="N2367" s="233"/>
      <c r="O2367" s="233"/>
    </row>
    <row r="2368" spans="2:15" s="234" customFormat="1">
      <c r="B2368" s="244"/>
      <c r="C2368" s="244"/>
      <c r="D2368" s="244"/>
      <c r="E2368" s="245"/>
      <c r="F2368" s="245"/>
      <c r="G2368" s="245"/>
      <c r="H2368" s="245"/>
      <c r="I2368" s="245"/>
      <c r="J2368" s="245"/>
      <c r="K2368" s="245"/>
      <c r="L2368" s="245"/>
      <c r="M2368" s="233"/>
      <c r="N2368" s="233"/>
      <c r="O2368" s="233"/>
    </row>
    <row r="2369" spans="2:15" s="234" customFormat="1">
      <c r="B2369" s="244"/>
      <c r="C2369" s="244"/>
      <c r="D2369" s="244"/>
      <c r="E2369" s="245"/>
      <c r="F2369" s="245"/>
      <c r="G2369" s="245"/>
      <c r="H2369" s="245"/>
      <c r="I2369" s="245"/>
      <c r="J2369" s="245"/>
      <c r="K2369" s="245"/>
      <c r="L2369" s="245"/>
      <c r="M2369" s="233"/>
      <c r="N2369" s="233"/>
      <c r="O2369" s="233"/>
    </row>
    <row r="2370" spans="2:15" s="234" customFormat="1">
      <c r="B2370" s="244"/>
      <c r="C2370" s="244"/>
      <c r="D2370" s="244"/>
      <c r="E2370" s="245"/>
      <c r="F2370" s="245"/>
      <c r="G2370" s="245"/>
      <c r="H2370" s="245"/>
      <c r="I2370" s="245"/>
      <c r="J2370" s="245"/>
      <c r="K2370" s="245"/>
      <c r="L2370" s="245"/>
      <c r="M2370" s="233"/>
      <c r="N2370" s="233"/>
      <c r="O2370" s="233"/>
    </row>
    <row r="2371" spans="2:15" s="234" customFormat="1">
      <c r="B2371" s="244"/>
      <c r="C2371" s="244"/>
      <c r="D2371" s="244"/>
      <c r="E2371" s="245"/>
      <c r="F2371" s="245"/>
      <c r="G2371" s="245"/>
      <c r="H2371" s="245"/>
      <c r="I2371" s="245"/>
      <c r="J2371" s="245"/>
      <c r="K2371" s="245"/>
      <c r="L2371" s="245"/>
      <c r="M2371" s="233"/>
      <c r="N2371" s="233"/>
      <c r="O2371" s="233"/>
    </row>
    <row r="2372" spans="2:15" s="234" customFormat="1">
      <c r="B2372" s="244"/>
      <c r="C2372" s="244"/>
      <c r="D2372" s="244"/>
      <c r="E2372" s="245"/>
      <c r="F2372" s="245"/>
      <c r="G2372" s="245"/>
      <c r="H2372" s="245"/>
      <c r="I2372" s="245"/>
      <c r="J2372" s="245"/>
      <c r="K2372" s="245"/>
      <c r="L2372" s="245"/>
      <c r="M2372" s="233"/>
      <c r="N2372" s="233"/>
      <c r="O2372" s="233"/>
    </row>
    <row r="2373" spans="2:15" s="234" customFormat="1">
      <c r="B2373" s="244"/>
      <c r="C2373" s="244"/>
      <c r="D2373" s="244"/>
      <c r="E2373" s="245"/>
      <c r="F2373" s="245"/>
      <c r="G2373" s="245"/>
      <c r="H2373" s="245"/>
      <c r="I2373" s="245"/>
      <c r="J2373" s="245"/>
      <c r="K2373" s="245"/>
      <c r="L2373" s="245"/>
      <c r="M2373" s="233"/>
      <c r="N2373" s="233"/>
      <c r="O2373" s="233"/>
    </row>
    <row r="2374" spans="2:15" s="234" customFormat="1">
      <c r="B2374" s="244"/>
      <c r="C2374" s="244"/>
      <c r="D2374" s="244"/>
      <c r="E2374" s="245"/>
      <c r="F2374" s="245"/>
      <c r="G2374" s="245"/>
      <c r="H2374" s="245"/>
      <c r="I2374" s="245"/>
      <c r="J2374" s="245"/>
      <c r="K2374" s="245"/>
      <c r="L2374" s="245"/>
      <c r="M2374" s="233"/>
      <c r="N2374" s="233"/>
      <c r="O2374" s="233"/>
    </row>
    <row r="2375" spans="2:15" s="234" customFormat="1">
      <c r="B2375" s="244"/>
      <c r="C2375" s="244"/>
      <c r="D2375" s="244"/>
      <c r="E2375" s="245"/>
      <c r="F2375" s="245"/>
      <c r="G2375" s="245"/>
      <c r="H2375" s="245"/>
      <c r="I2375" s="245"/>
      <c r="J2375" s="245"/>
      <c r="K2375" s="245"/>
      <c r="L2375" s="245"/>
      <c r="M2375" s="233"/>
      <c r="N2375" s="233"/>
      <c r="O2375" s="233"/>
    </row>
    <row r="2376" spans="2:15" s="234" customFormat="1">
      <c r="B2376" s="244"/>
      <c r="C2376" s="244"/>
      <c r="D2376" s="244"/>
      <c r="E2376" s="245"/>
      <c r="F2376" s="245"/>
      <c r="G2376" s="245"/>
      <c r="H2376" s="245"/>
      <c r="I2376" s="245"/>
      <c r="J2376" s="245"/>
      <c r="K2376" s="245"/>
      <c r="L2376" s="245"/>
      <c r="M2376" s="233"/>
      <c r="N2376" s="233"/>
      <c r="O2376" s="233"/>
    </row>
    <row r="2377" spans="2:15" s="234" customFormat="1">
      <c r="B2377" s="244"/>
      <c r="C2377" s="244"/>
      <c r="D2377" s="244"/>
      <c r="E2377" s="245"/>
      <c r="F2377" s="245"/>
      <c r="G2377" s="245"/>
      <c r="H2377" s="245"/>
      <c r="I2377" s="245"/>
      <c r="J2377" s="245"/>
      <c r="K2377" s="245"/>
      <c r="L2377" s="245"/>
      <c r="M2377" s="233"/>
      <c r="N2377" s="233"/>
      <c r="O2377" s="233"/>
    </row>
    <row r="2378" spans="2:15" s="234" customFormat="1">
      <c r="B2378" s="244"/>
      <c r="C2378" s="244"/>
      <c r="D2378" s="244"/>
      <c r="E2378" s="245"/>
      <c r="F2378" s="245"/>
      <c r="G2378" s="245"/>
      <c r="H2378" s="245"/>
      <c r="I2378" s="245"/>
      <c r="J2378" s="245"/>
      <c r="K2378" s="245"/>
      <c r="L2378" s="245"/>
      <c r="M2378" s="233"/>
      <c r="N2378" s="233"/>
      <c r="O2378" s="233"/>
    </row>
    <row r="2379" spans="2:15" s="234" customFormat="1">
      <c r="B2379" s="244"/>
      <c r="C2379" s="244"/>
      <c r="D2379" s="244"/>
      <c r="E2379" s="245"/>
      <c r="F2379" s="245"/>
      <c r="G2379" s="245"/>
      <c r="H2379" s="245"/>
      <c r="I2379" s="245"/>
      <c r="J2379" s="245"/>
      <c r="K2379" s="245"/>
      <c r="L2379" s="245"/>
      <c r="M2379" s="233"/>
      <c r="N2379" s="233"/>
      <c r="O2379" s="233"/>
    </row>
    <row r="2380" spans="2:15" s="234" customFormat="1">
      <c r="B2380" s="244"/>
      <c r="C2380" s="244"/>
      <c r="D2380" s="244"/>
      <c r="E2380" s="245"/>
      <c r="F2380" s="245"/>
      <c r="G2380" s="245"/>
      <c r="H2380" s="245"/>
      <c r="I2380" s="245"/>
      <c r="J2380" s="245"/>
      <c r="K2380" s="245"/>
      <c r="L2380" s="245"/>
      <c r="M2380" s="233"/>
      <c r="N2380" s="233"/>
      <c r="O2380" s="233"/>
    </row>
    <row r="2381" spans="2:15" s="234" customFormat="1">
      <c r="B2381" s="244"/>
      <c r="C2381" s="244"/>
      <c r="D2381" s="244"/>
      <c r="E2381" s="245"/>
      <c r="F2381" s="245"/>
      <c r="G2381" s="245"/>
      <c r="H2381" s="245"/>
      <c r="I2381" s="245"/>
      <c r="J2381" s="245"/>
      <c r="K2381" s="245"/>
      <c r="L2381" s="245"/>
      <c r="M2381" s="233"/>
      <c r="N2381" s="233"/>
      <c r="O2381" s="233"/>
    </row>
    <row r="2382" spans="2:15" s="234" customFormat="1">
      <c r="B2382" s="244"/>
      <c r="C2382" s="244"/>
      <c r="D2382" s="244"/>
      <c r="E2382" s="245"/>
      <c r="F2382" s="245"/>
      <c r="G2382" s="245"/>
      <c r="H2382" s="245"/>
      <c r="I2382" s="245"/>
      <c r="J2382" s="245"/>
      <c r="K2382" s="245"/>
      <c r="L2382" s="245"/>
      <c r="M2382" s="233"/>
      <c r="N2382" s="233"/>
      <c r="O2382" s="233"/>
    </row>
    <row r="2383" spans="2:15" s="234" customFormat="1">
      <c r="B2383" s="244"/>
      <c r="C2383" s="244"/>
      <c r="D2383" s="244"/>
      <c r="E2383" s="245"/>
      <c r="F2383" s="245"/>
      <c r="G2383" s="245"/>
      <c r="H2383" s="245"/>
      <c r="I2383" s="245"/>
      <c r="J2383" s="245"/>
      <c r="K2383" s="245"/>
      <c r="L2383" s="245"/>
      <c r="M2383" s="233"/>
      <c r="N2383" s="233"/>
      <c r="O2383" s="233"/>
    </row>
    <row r="2384" spans="2:15" s="234" customFormat="1">
      <c r="B2384" s="244"/>
      <c r="C2384" s="244"/>
      <c r="D2384" s="244"/>
      <c r="E2384" s="245"/>
      <c r="F2384" s="245"/>
      <c r="G2384" s="245"/>
      <c r="H2384" s="245"/>
      <c r="I2384" s="245"/>
      <c r="J2384" s="245"/>
      <c r="K2384" s="245"/>
      <c r="L2384" s="245"/>
      <c r="M2384" s="233"/>
      <c r="N2384" s="233"/>
      <c r="O2384" s="233"/>
    </row>
    <row r="2385" spans="2:15" s="234" customFormat="1">
      <c r="B2385" s="244"/>
      <c r="C2385" s="244"/>
      <c r="D2385" s="244"/>
      <c r="E2385" s="245"/>
      <c r="F2385" s="245"/>
      <c r="G2385" s="245"/>
      <c r="H2385" s="245"/>
      <c r="I2385" s="245"/>
      <c r="J2385" s="245"/>
      <c r="K2385" s="245"/>
      <c r="L2385" s="245"/>
      <c r="M2385" s="233"/>
      <c r="N2385" s="233"/>
      <c r="O2385" s="233"/>
    </row>
    <row r="2386" spans="2:15" s="234" customFormat="1">
      <c r="B2386" s="244"/>
      <c r="C2386" s="244"/>
      <c r="D2386" s="244"/>
      <c r="E2386" s="245"/>
      <c r="F2386" s="245"/>
      <c r="G2386" s="245"/>
      <c r="H2386" s="245"/>
      <c r="I2386" s="245"/>
      <c r="J2386" s="245"/>
      <c r="K2386" s="245"/>
      <c r="L2386" s="245"/>
      <c r="M2386" s="233"/>
      <c r="N2386" s="233"/>
      <c r="O2386" s="233"/>
    </row>
    <row r="2387" spans="2:15" s="234" customFormat="1">
      <c r="B2387" s="244"/>
      <c r="C2387" s="244"/>
      <c r="D2387" s="244"/>
      <c r="E2387" s="245"/>
      <c r="F2387" s="245"/>
      <c r="G2387" s="245"/>
      <c r="H2387" s="245"/>
      <c r="I2387" s="245"/>
      <c r="J2387" s="245"/>
      <c r="K2387" s="245"/>
      <c r="L2387" s="245"/>
      <c r="M2387" s="233"/>
      <c r="N2387" s="233"/>
      <c r="O2387" s="233"/>
    </row>
    <row r="2388" spans="2:15" s="234" customFormat="1">
      <c r="B2388" s="244"/>
      <c r="C2388" s="244"/>
      <c r="D2388" s="244"/>
      <c r="E2388" s="245"/>
      <c r="F2388" s="245"/>
      <c r="G2388" s="245"/>
      <c r="H2388" s="245"/>
      <c r="I2388" s="245"/>
      <c r="J2388" s="245"/>
      <c r="K2388" s="245"/>
      <c r="L2388" s="245"/>
      <c r="M2388" s="233"/>
      <c r="N2388" s="233"/>
      <c r="O2388" s="233"/>
    </row>
    <row r="2389" spans="2:15" s="234" customFormat="1">
      <c r="B2389" s="244"/>
      <c r="C2389" s="244"/>
      <c r="D2389" s="244"/>
      <c r="E2389" s="245"/>
      <c r="F2389" s="245"/>
      <c r="G2389" s="245"/>
      <c r="H2389" s="245"/>
      <c r="I2389" s="245"/>
      <c r="J2389" s="245"/>
      <c r="K2389" s="245"/>
      <c r="L2389" s="245"/>
      <c r="M2389" s="233"/>
      <c r="N2389" s="233"/>
      <c r="O2389" s="233"/>
    </row>
    <row r="2390" spans="2:15" s="234" customFormat="1">
      <c r="B2390" s="244"/>
      <c r="C2390" s="244"/>
      <c r="D2390" s="244"/>
      <c r="E2390" s="245"/>
      <c r="F2390" s="245"/>
      <c r="G2390" s="245"/>
      <c r="H2390" s="245"/>
      <c r="I2390" s="245"/>
      <c r="J2390" s="245"/>
      <c r="K2390" s="245"/>
      <c r="L2390" s="245"/>
      <c r="M2390" s="233"/>
      <c r="N2390" s="233"/>
      <c r="O2390" s="233"/>
    </row>
    <row r="2391" spans="2:15" s="234" customFormat="1">
      <c r="B2391" s="244"/>
      <c r="C2391" s="244"/>
      <c r="D2391" s="244"/>
      <c r="E2391" s="245"/>
      <c r="F2391" s="245"/>
      <c r="G2391" s="245"/>
      <c r="H2391" s="245"/>
      <c r="I2391" s="245"/>
      <c r="J2391" s="245"/>
      <c r="K2391" s="245"/>
      <c r="L2391" s="245"/>
      <c r="M2391" s="233"/>
      <c r="N2391" s="233"/>
      <c r="O2391" s="233"/>
    </row>
    <row r="2392" spans="2:15" s="234" customFormat="1">
      <c r="B2392" s="244"/>
      <c r="C2392" s="244"/>
      <c r="D2392" s="244"/>
      <c r="E2392" s="245"/>
      <c r="F2392" s="245"/>
      <c r="G2392" s="245"/>
      <c r="H2392" s="245"/>
      <c r="I2392" s="245"/>
      <c r="J2392" s="245"/>
      <c r="K2392" s="245"/>
      <c r="L2392" s="245"/>
      <c r="M2392" s="233"/>
      <c r="N2392" s="233"/>
      <c r="O2392" s="233"/>
    </row>
    <row r="2393" spans="2:15" s="234" customFormat="1">
      <c r="B2393" s="244"/>
      <c r="C2393" s="244"/>
      <c r="D2393" s="244"/>
      <c r="E2393" s="245"/>
      <c r="F2393" s="245"/>
      <c r="G2393" s="245"/>
      <c r="H2393" s="245"/>
      <c r="I2393" s="245"/>
      <c r="J2393" s="245"/>
      <c r="K2393" s="245"/>
      <c r="L2393" s="245"/>
      <c r="M2393" s="233"/>
      <c r="N2393" s="233"/>
      <c r="O2393" s="233"/>
    </row>
    <row r="2394" spans="2:15" s="234" customFormat="1">
      <c r="B2394" s="244"/>
      <c r="C2394" s="244"/>
      <c r="D2394" s="244"/>
      <c r="E2394" s="245"/>
      <c r="F2394" s="245"/>
      <c r="G2394" s="245"/>
      <c r="H2394" s="245"/>
      <c r="I2394" s="245"/>
      <c r="J2394" s="245"/>
      <c r="K2394" s="245"/>
      <c r="L2394" s="245"/>
      <c r="M2394" s="233"/>
      <c r="N2394" s="233"/>
      <c r="O2394" s="233"/>
    </row>
    <row r="2395" spans="2:15" s="234" customFormat="1">
      <c r="B2395" s="244"/>
      <c r="C2395" s="244"/>
      <c r="D2395" s="244"/>
      <c r="E2395" s="245"/>
      <c r="F2395" s="245"/>
      <c r="G2395" s="245"/>
      <c r="H2395" s="245"/>
      <c r="I2395" s="245"/>
      <c r="J2395" s="245"/>
      <c r="K2395" s="245"/>
      <c r="L2395" s="245"/>
      <c r="M2395" s="233"/>
      <c r="N2395" s="233"/>
      <c r="O2395" s="233"/>
    </row>
    <row r="2396" spans="2:15" s="234" customFormat="1">
      <c r="B2396" s="244"/>
      <c r="C2396" s="244"/>
      <c r="D2396" s="244"/>
      <c r="E2396" s="245"/>
      <c r="F2396" s="245"/>
      <c r="G2396" s="245"/>
      <c r="H2396" s="245"/>
      <c r="I2396" s="245"/>
      <c r="J2396" s="245"/>
      <c r="K2396" s="245"/>
      <c r="L2396" s="245"/>
      <c r="M2396" s="233"/>
      <c r="N2396" s="233"/>
      <c r="O2396" s="233"/>
    </row>
    <row r="2397" spans="2:15" s="234" customFormat="1">
      <c r="B2397" s="244"/>
      <c r="C2397" s="244"/>
      <c r="D2397" s="244"/>
      <c r="E2397" s="245"/>
      <c r="F2397" s="245"/>
      <c r="G2397" s="245"/>
      <c r="H2397" s="245"/>
      <c r="I2397" s="245"/>
      <c r="J2397" s="245"/>
      <c r="K2397" s="245"/>
      <c r="L2397" s="245"/>
      <c r="M2397" s="233"/>
      <c r="N2397" s="233"/>
      <c r="O2397" s="233"/>
    </row>
    <row r="2398" spans="2:15" s="234" customFormat="1">
      <c r="B2398" s="244"/>
      <c r="C2398" s="244"/>
      <c r="D2398" s="244"/>
      <c r="E2398" s="245"/>
      <c r="F2398" s="245"/>
      <c r="G2398" s="245"/>
      <c r="H2398" s="245"/>
      <c r="I2398" s="245"/>
      <c r="J2398" s="245"/>
      <c r="K2398" s="245"/>
      <c r="L2398" s="245"/>
      <c r="M2398" s="233"/>
      <c r="N2398" s="233"/>
      <c r="O2398" s="233"/>
    </row>
    <row r="2399" spans="2:15" s="234" customFormat="1">
      <c r="B2399" s="244"/>
      <c r="C2399" s="244"/>
      <c r="D2399" s="244"/>
      <c r="E2399" s="245"/>
      <c r="F2399" s="245"/>
      <c r="G2399" s="245"/>
      <c r="H2399" s="245"/>
      <c r="I2399" s="245"/>
      <c r="J2399" s="245"/>
      <c r="K2399" s="245"/>
      <c r="L2399" s="245"/>
      <c r="M2399" s="233"/>
      <c r="N2399" s="233"/>
      <c r="O2399" s="233"/>
    </row>
    <row r="2400" spans="2:15" s="234" customFormat="1">
      <c r="B2400" s="244"/>
      <c r="C2400" s="244"/>
      <c r="D2400" s="244"/>
      <c r="E2400" s="245"/>
      <c r="F2400" s="245"/>
      <c r="G2400" s="245"/>
      <c r="H2400" s="245"/>
      <c r="I2400" s="245"/>
      <c r="J2400" s="245"/>
      <c r="K2400" s="245"/>
      <c r="L2400" s="245"/>
      <c r="M2400" s="233"/>
      <c r="N2400" s="233"/>
      <c r="O2400" s="233"/>
    </row>
    <row r="2401" spans="2:15" s="234" customFormat="1">
      <c r="B2401" s="244"/>
      <c r="C2401" s="244"/>
      <c r="D2401" s="244"/>
      <c r="E2401" s="245"/>
      <c r="F2401" s="245"/>
      <c r="G2401" s="245"/>
      <c r="H2401" s="245"/>
      <c r="I2401" s="245"/>
      <c r="J2401" s="245"/>
      <c r="K2401" s="245"/>
      <c r="L2401" s="245"/>
      <c r="M2401" s="233"/>
      <c r="N2401" s="233"/>
      <c r="O2401" s="233"/>
    </row>
    <row r="2402" spans="2:15" s="234" customFormat="1">
      <c r="B2402" s="244"/>
      <c r="C2402" s="244"/>
      <c r="D2402" s="244"/>
      <c r="E2402" s="245"/>
      <c r="F2402" s="245"/>
      <c r="G2402" s="245"/>
      <c r="H2402" s="245"/>
      <c r="I2402" s="245"/>
      <c r="J2402" s="245"/>
      <c r="K2402" s="245"/>
      <c r="L2402" s="245"/>
      <c r="M2402" s="233"/>
      <c r="N2402" s="233"/>
      <c r="O2402" s="233"/>
    </row>
    <row r="2403" spans="2:15" s="234" customFormat="1">
      <c r="B2403" s="244"/>
      <c r="C2403" s="244"/>
      <c r="D2403" s="244"/>
      <c r="E2403" s="245"/>
      <c r="F2403" s="245"/>
      <c r="G2403" s="245"/>
      <c r="H2403" s="245"/>
      <c r="I2403" s="245"/>
      <c r="J2403" s="245"/>
      <c r="K2403" s="245"/>
      <c r="L2403" s="245"/>
      <c r="M2403" s="233"/>
      <c r="N2403" s="233"/>
      <c r="O2403" s="233"/>
    </row>
    <row r="2404" spans="2:15" s="234" customFormat="1">
      <c r="B2404" s="244"/>
      <c r="C2404" s="244"/>
      <c r="D2404" s="244"/>
      <c r="E2404" s="245"/>
      <c r="F2404" s="245"/>
      <c r="G2404" s="245"/>
      <c r="H2404" s="245"/>
      <c r="I2404" s="245"/>
      <c r="J2404" s="245"/>
      <c r="K2404" s="245"/>
      <c r="L2404" s="245"/>
      <c r="M2404" s="233"/>
      <c r="N2404" s="233"/>
      <c r="O2404" s="233"/>
    </row>
    <row r="2405" spans="2:15" s="234" customFormat="1">
      <c r="B2405" s="244"/>
      <c r="C2405" s="244"/>
      <c r="D2405" s="244"/>
      <c r="E2405" s="245"/>
      <c r="F2405" s="245"/>
      <c r="G2405" s="245"/>
      <c r="H2405" s="245"/>
      <c r="I2405" s="245"/>
      <c r="J2405" s="245"/>
      <c r="K2405" s="245"/>
      <c r="L2405" s="245"/>
      <c r="M2405" s="233"/>
      <c r="N2405" s="233"/>
      <c r="O2405" s="233"/>
    </row>
    <row r="2406" spans="2:15" s="234" customFormat="1">
      <c r="B2406" s="244"/>
      <c r="C2406" s="244"/>
      <c r="D2406" s="244"/>
      <c r="E2406" s="245"/>
      <c r="F2406" s="245"/>
      <c r="G2406" s="245"/>
      <c r="H2406" s="245"/>
      <c r="I2406" s="245"/>
      <c r="J2406" s="245"/>
      <c r="K2406" s="245"/>
      <c r="L2406" s="245"/>
      <c r="M2406" s="233"/>
      <c r="N2406" s="233"/>
      <c r="O2406" s="233"/>
    </row>
    <row r="2407" spans="2:15" s="234" customFormat="1">
      <c r="B2407" s="244"/>
      <c r="C2407" s="244"/>
      <c r="D2407" s="244"/>
      <c r="E2407" s="245"/>
      <c r="F2407" s="245"/>
      <c r="G2407" s="245"/>
      <c r="H2407" s="245"/>
      <c r="I2407" s="245"/>
      <c r="J2407" s="245"/>
      <c r="K2407" s="245"/>
      <c r="L2407" s="245"/>
      <c r="M2407" s="233"/>
      <c r="N2407" s="233"/>
      <c r="O2407" s="233"/>
    </row>
    <row r="2408" spans="2:15" s="234" customFormat="1">
      <c r="B2408" s="244"/>
      <c r="C2408" s="244"/>
      <c r="D2408" s="244"/>
      <c r="E2408" s="245"/>
      <c r="F2408" s="245"/>
      <c r="G2408" s="245"/>
      <c r="H2408" s="245"/>
      <c r="I2408" s="245"/>
      <c r="J2408" s="245"/>
      <c r="K2408" s="245"/>
      <c r="L2408" s="245"/>
      <c r="M2408" s="233"/>
      <c r="N2408" s="233"/>
      <c r="O2408" s="233"/>
    </row>
    <row r="2409" spans="2:15" s="234" customFormat="1">
      <c r="B2409" s="244"/>
      <c r="C2409" s="244"/>
      <c r="D2409" s="244"/>
      <c r="E2409" s="245"/>
      <c r="F2409" s="245"/>
      <c r="G2409" s="245"/>
      <c r="H2409" s="245"/>
      <c r="I2409" s="245"/>
      <c r="J2409" s="245"/>
      <c r="K2409" s="245"/>
      <c r="L2409" s="245"/>
      <c r="M2409" s="233"/>
      <c r="N2409" s="233"/>
      <c r="O2409" s="233"/>
    </row>
    <row r="2410" spans="2:15" s="234" customFormat="1">
      <c r="B2410" s="244"/>
      <c r="C2410" s="244"/>
      <c r="D2410" s="244"/>
      <c r="E2410" s="245"/>
      <c r="F2410" s="245"/>
      <c r="G2410" s="245"/>
      <c r="H2410" s="245"/>
      <c r="I2410" s="245"/>
      <c r="J2410" s="245"/>
      <c r="K2410" s="245"/>
      <c r="L2410" s="245"/>
      <c r="M2410" s="233"/>
      <c r="N2410" s="233"/>
      <c r="O2410" s="233"/>
    </row>
    <row r="2411" spans="2:15" s="234" customFormat="1">
      <c r="B2411" s="244"/>
      <c r="C2411" s="244"/>
      <c r="D2411" s="244"/>
      <c r="E2411" s="245"/>
      <c r="F2411" s="245"/>
      <c r="G2411" s="245"/>
      <c r="H2411" s="245"/>
      <c r="I2411" s="245"/>
      <c r="J2411" s="245"/>
      <c r="K2411" s="245"/>
      <c r="L2411" s="245"/>
      <c r="M2411" s="233"/>
      <c r="N2411" s="233"/>
      <c r="O2411" s="233"/>
    </row>
    <row r="2412" spans="2:15" s="234" customFormat="1">
      <c r="B2412" s="244"/>
      <c r="C2412" s="244"/>
      <c r="D2412" s="244"/>
      <c r="E2412" s="245"/>
      <c r="F2412" s="245"/>
      <c r="G2412" s="245"/>
      <c r="H2412" s="245"/>
      <c r="I2412" s="245"/>
      <c r="J2412" s="245"/>
      <c r="K2412" s="245"/>
      <c r="L2412" s="245"/>
      <c r="M2412" s="233"/>
      <c r="N2412" s="233"/>
      <c r="O2412" s="233"/>
    </row>
    <row r="2413" spans="2:15" s="234" customFormat="1">
      <c r="B2413" s="244"/>
      <c r="C2413" s="244"/>
      <c r="D2413" s="244"/>
      <c r="E2413" s="245"/>
      <c r="F2413" s="245"/>
      <c r="G2413" s="245"/>
      <c r="H2413" s="245"/>
      <c r="I2413" s="245"/>
      <c r="J2413" s="245"/>
      <c r="K2413" s="245"/>
      <c r="L2413" s="245"/>
      <c r="M2413" s="233"/>
      <c r="N2413" s="233"/>
      <c r="O2413" s="233"/>
    </row>
    <row r="2414" spans="2:15" s="234" customFormat="1">
      <c r="B2414" s="244"/>
      <c r="C2414" s="244"/>
      <c r="D2414" s="244"/>
      <c r="E2414" s="245"/>
      <c r="F2414" s="245"/>
      <c r="G2414" s="245"/>
      <c r="H2414" s="245"/>
      <c r="I2414" s="245"/>
      <c r="J2414" s="245"/>
      <c r="K2414" s="245"/>
      <c r="L2414" s="245"/>
      <c r="M2414" s="233"/>
      <c r="N2414" s="233"/>
      <c r="O2414" s="233"/>
    </row>
    <row r="2415" spans="2:15" s="234" customFormat="1">
      <c r="B2415" s="244"/>
      <c r="C2415" s="244"/>
      <c r="D2415" s="244"/>
      <c r="E2415" s="245"/>
      <c r="F2415" s="245"/>
      <c r="G2415" s="245"/>
      <c r="H2415" s="245"/>
      <c r="I2415" s="245"/>
      <c r="J2415" s="245"/>
      <c r="K2415" s="245"/>
      <c r="L2415" s="245"/>
      <c r="M2415" s="233"/>
      <c r="N2415" s="233"/>
      <c r="O2415" s="233"/>
    </row>
    <row r="2416" spans="2:15" s="234" customFormat="1">
      <c r="B2416" s="244"/>
      <c r="C2416" s="244"/>
      <c r="D2416" s="244"/>
      <c r="E2416" s="245"/>
      <c r="F2416" s="245"/>
      <c r="G2416" s="245"/>
      <c r="H2416" s="245"/>
      <c r="I2416" s="245"/>
      <c r="J2416" s="245"/>
      <c r="K2416" s="245"/>
      <c r="L2416" s="245"/>
      <c r="M2416" s="233"/>
      <c r="N2416" s="233"/>
      <c r="O2416" s="233"/>
    </row>
    <row r="2417" spans="2:15" s="234" customFormat="1">
      <c r="B2417" s="244"/>
      <c r="C2417" s="244"/>
      <c r="D2417" s="244"/>
      <c r="E2417" s="245"/>
      <c r="F2417" s="245"/>
      <c r="G2417" s="245"/>
      <c r="H2417" s="245"/>
      <c r="I2417" s="245"/>
      <c r="J2417" s="245"/>
      <c r="K2417" s="245"/>
      <c r="L2417" s="245"/>
      <c r="M2417" s="233"/>
      <c r="N2417" s="233"/>
      <c r="O2417" s="233"/>
    </row>
    <row r="2418" spans="2:15" s="234" customFormat="1">
      <c r="B2418" s="244"/>
      <c r="C2418" s="244"/>
      <c r="D2418" s="244"/>
      <c r="E2418" s="245"/>
      <c r="F2418" s="245"/>
      <c r="G2418" s="245"/>
      <c r="H2418" s="245"/>
      <c r="I2418" s="245"/>
      <c r="J2418" s="245"/>
      <c r="K2418" s="245"/>
      <c r="L2418" s="245"/>
      <c r="M2418" s="233"/>
      <c r="N2418" s="233"/>
      <c r="O2418" s="233"/>
    </row>
    <row r="2419" spans="2:15" s="234" customFormat="1">
      <c r="B2419" s="244"/>
      <c r="C2419" s="244"/>
      <c r="D2419" s="244"/>
      <c r="E2419" s="245"/>
      <c r="F2419" s="245"/>
      <c r="G2419" s="245"/>
      <c r="H2419" s="245"/>
      <c r="I2419" s="245"/>
      <c r="J2419" s="245"/>
      <c r="K2419" s="245"/>
      <c r="L2419" s="245"/>
      <c r="M2419" s="233"/>
      <c r="N2419" s="233"/>
      <c r="O2419" s="233"/>
    </row>
    <row r="2420" spans="2:15" s="234" customFormat="1">
      <c r="B2420" s="244"/>
      <c r="C2420" s="244"/>
      <c r="D2420" s="244"/>
      <c r="E2420" s="245"/>
      <c r="F2420" s="245"/>
      <c r="G2420" s="245"/>
      <c r="H2420" s="245"/>
      <c r="I2420" s="245"/>
      <c r="J2420" s="245"/>
      <c r="K2420" s="245"/>
      <c r="L2420" s="245"/>
      <c r="M2420" s="233"/>
      <c r="N2420" s="233"/>
      <c r="O2420" s="233"/>
    </row>
    <row r="2421" spans="2:15" s="234" customFormat="1">
      <c r="B2421" s="244"/>
      <c r="C2421" s="244"/>
      <c r="D2421" s="244"/>
      <c r="E2421" s="245"/>
      <c r="F2421" s="245"/>
      <c r="G2421" s="245"/>
      <c r="H2421" s="245"/>
      <c r="I2421" s="245"/>
      <c r="J2421" s="245"/>
      <c r="K2421" s="245"/>
      <c r="L2421" s="245"/>
      <c r="M2421" s="233"/>
      <c r="N2421" s="233"/>
      <c r="O2421" s="233"/>
    </row>
    <row r="2422" spans="2:15" s="234" customFormat="1">
      <c r="B2422" s="244"/>
      <c r="C2422" s="244"/>
      <c r="D2422" s="244"/>
      <c r="E2422" s="245"/>
      <c r="F2422" s="245"/>
      <c r="G2422" s="245"/>
      <c r="H2422" s="245"/>
      <c r="I2422" s="245"/>
      <c r="J2422" s="245"/>
      <c r="K2422" s="245"/>
      <c r="L2422" s="245"/>
      <c r="M2422" s="233"/>
      <c r="N2422" s="233"/>
      <c r="O2422" s="233"/>
    </row>
    <row r="2423" spans="2:15" s="234" customFormat="1">
      <c r="B2423" s="244"/>
      <c r="C2423" s="244"/>
      <c r="D2423" s="244"/>
      <c r="E2423" s="245"/>
      <c r="F2423" s="245"/>
      <c r="G2423" s="245"/>
      <c r="H2423" s="245"/>
      <c r="I2423" s="245"/>
      <c r="J2423" s="245"/>
      <c r="K2423" s="245"/>
      <c r="L2423" s="245"/>
      <c r="M2423" s="233"/>
      <c r="N2423" s="233"/>
      <c r="O2423" s="233"/>
    </row>
    <row r="2424" spans="2:15" s="234" customFormat="1">
      <c r="B2424" s="244"/>
      <c r="C2424" s="244"/>
      <c r="D2424" s="244"/>
      <c r="E2424" s="245"/>
      <c r="F2424" s="245"/>
      <c r="G2424" s="245"/>
      <c r="H2424" s="245"/>
      <c r="I2424" s="245"/>
      <c r="J2424" s="245"/>
      <c r="K2424" s="245"/>
      <c r="L2424" s="245"/>
      <c r="M2424" s="233"/>
      <c r="N2424" s="233"/>
      <c r="O2424" s="233"/>
    </row>
    <row r="2425" spans="2:15" s="234" customFormat="1">
      <c r="B2425" s="244"/>
      <c r="C2425" s="244"/>
      <c r="D2425" s="244"/>
      <c r="E2425" s="245"/>
      <c r="F2425" s="245"/>
      <c r="G2425" s="245"/>
      <c r="H2425" s="245"/>
      <c r="I2425" s="245"/>
      <c r="J2425" s="245"/>
      <c r="K2425" s="245"/>
      <c r="L2425" s="245"/>
      <c r="M2425" s="233"/>
      <c r="N2425" s="233"/>
      <c r="O2425" s="233"/>
    </row>
    <row r="2426" spans="2:15" s="234" customFormat="1">
      <c r="B2426" s="244"/>
      <c r="C2426" s="244"/>
      <c r="D2426" s="244"/>
      <c r="E2426" s="245"/>
      <c r="F2426" s="245"/>
      <c r="G2426" s="245"/>
      <c r="H2426" s="245"/>
      <c r="I2426" s="245"/>
      <c r="J2426" s="245"/>
      <c r="K2426" s="245"/>
      <c r="L2426" s="245"/>
      <c r="M2426" s="233"/>
      <c r="N2426" s="233"/>
      <c r="O2426" s="233"/>
    </row>
    <row r="2427" spans="2:15" s="234" customFormat="1">
      <c r="B2427" s="244"/>
      <c r="C2427" s="244"/>
      <c r="D2427" s="244"/>
      <c r="E2427" s="245"/>
      <c r="F2427" s="245"/>
      <c r="G2427" s="245"/>
      <c r="H2427" s="245"/>
      <c r="I2427" s="245"/>
      <c r="J2427" s="245"/>
      <c r="K2427" s="245"/>
      <c r="L2427" s="245"/>
      <c r="M2427" s="233"/>
      <c r="N2427" s="233"/>
      <c r="O2427" s="233"/>
    </row>
    <row r="2428" spans="2:15" s="234" customFormat="1">
      <c r="B2428" s="244"/>
      <c r="C2428" s="244"/>
      <c r="D2428" s="244"/>
      <c r="E2428" s="245"/>
      <c r="F2428" s="245"/>
      <c r="G2428" s="245"/>
      <c r="H2428" s="245"/>
      <c r="I2428" s="245"/>
      <c r="J2428" s="245"/>
      <c r="K2428" s="245"/>
      <c r="L2428" s="245"/>
      <c r="M2428" s="233"/>
      <c r="N2428" s="233"/>
      <c r="O2428" s="233"/>
    </row>
    <row r="2429" spans="2:15" s="234" customFormat="1">
      <c r="B2429" s="244"/>
      <c r="C2429" s="244"/>
      <c r="D2429" s="244"/>
      <c r="E2429" s="245"/>
      <c r="F2429" s="245"/>
      <c r="G2429" s="245"/>
      <c r="H2429" s="245"/>
      <c r="I2429" s="245"/>
      <c r="J2429" s="245"/>
      <c r="K2429" s="245"/>
      <c r="L2429" s="245"/>
      <c r="M2429" s="233"/>
      <c r="N2429" s="233"/>
      <c r="O2429" s="233"/>
    </row>
    <row r="2430" spans="2:15" s="234" customFormat="1">
      <c r="B2430" s="244"/>
      <c r="C2430" s="244"/>
      <c r="D2430" s="244"/>
      <c r="E2430" s="245"/>
      <c r="F2430" s="245"/>
      <c r="G2430" s="245"/>
      <c r="H2430" s="245"/>
      <c r="I2430" s="245"/>
      <c r="J2430" s="245"/>
      <c r="K2430" s="245"/>
      <c r="L2430" s="245"/>
      <c r="M2430" s="233"/>
      <c r="N2430" s="233"/>
      <c r="O2430" s="233"/>
    </row>
    <row r="2431" spans="2:15" s="234" customFormat="1">
      <c r="B2431" s="244"/>
      <c r="C2431" s="244"/>
      <c r="D2431" s="244"/>
      <c r="E2431" s="245"/>
      <c r="F2431" s="245"/>
      <c r="G2431" s="245"/>
      <c r="H2431" s="245"/>
      <c r="I2431" s="245"/>
      <c r="J2431" s="245"/>
      <c r="K2431" s="245"/>
      <c r="L2431" s="245"/>
      <c r="M2431" s="233"/>
      <c r="N2431" s="233"/>
      <c r="O2431" s="233"/>
    </row>
    <row r="2432" spans="2:15" s="234" customFormat="1">
      <c r="B2432" s="244"/>
      <c r="C2432" s="244"/>
      <c r="D2432" s="244"/>
      <c r="E2432" s="245"/>
      <c r="F2432" s="245"/>
      <c r="G2432" s="245"/>
      <c r="H2432" s="245"/>
      <c r="I2432" s="245"/>
      <c r="J2432" s="245"/>
      <c r="K2432" s="245"/>
      <c r="L2432" s="245"/>
      <c r="M2432" s="233"/>
      <c r="N2432" s="233"/>
      <c r="O2432" s="233"/>
    </row>
    <row r="2433" spans="2:15" s="234" customFormat="1">
      <c r="B2433" s="244"/>
      <c r="C2433" s="244"/>
      <c r="D2433" s="244"/>
      <c r="E2433" s="245"/>
      <c r="F2433" s="245"/>
      <c r="G2433" s="245"/>
      <c r="H2433" s="245"/>
      <c r="I2433" s="245"/>
      <c r="J2433" s="245"/>
      <c r="K2433" s="245"/>
      <c r="L2433" s="245"/>
      <c r="M2433" s="233"/>
      <c r="N2433" s="233"/>
      <c r="O2433" s="233"/>
    </row>
    <row r="2434" spans="2:15" s="234" customFormat="1">
      <c r="B2434" s="244"/>
      <c r="C2434" s="244"/>
      <c r="D2434" s="244"/>
      <c r="E2434" s="245"/>
      <c r="F2434" s="245"/>
      <c r="G2434" s="245"/>
      <c r="H2434" s="245"/>
      <c r="I2434" s="245"/>
      <c r="J2434" s="245"/>
      <c r="K2434" s="245"/>
      <c r="L2434" s="245"/>
      <c r="M2434" s="233"/>
      <c r="N2434" s="233"/>
      <c r="O2434" s="233"/>
    </row>
    <row r="2435" spans="2:15" s="234" customFormat="1">
      <c r="B2435" s="244"/>
      <c r="C2435" s="244"/>
      <c r="D2435" s="244"/>
      <c r="E2435" s="245"/>
      <c r="F2435" s="245"/>
      <c r="G2435" s="245"/>
      <c r="H2435" s="245"/>
      <c r="I2435" s="245"/>
      <c r="J2435" s="245"/>
      <c r="K2435" s="245"/>
      <c r="L2435" s="245"/>
      <c r="M2435" s="233"/>
      <c r="N2435" s="233"/>
      <c r="O2435" s="233"/>
    </row>
    <row r="2436" spans="2:15" s="234" customFormat="1">
      <c r="B2436" s="244"/>
      <c r="C2436" s="244"/>
      <c r="D2436" s="244"/>
      <c r="E2436" s="245"/>
      <c r="F2436" s="245"/>
      <c r="G2436" s="245"/>
      <c r="H2436" s="245"/>
      <c r="I2436" s="245"/>
      <c r="J2436" s="245"/>
      <c r="K2436" s="245"/>
      <c r="L2436" s="245"/>
      <c r="M2436" s="233"/>
      <c r="N2436" s="233"/>
      <c r="O2436" s="233"/>
    </row>
    <row r="2437" spans="2:15" s="234" customFormat="1">
      <c r="B2437" s="244"/>
      <c r="C2437" s="244"/>
      <c r="D2437" s="244"/>
      <c r="E2437" s="245"/>
      <c r="F2437" s="245"/>
      <c r="G2437" s="245"/>
      <c r="H2437" s="245"/>
      <c r="I2437" s="245"/>
      <c r="J2437" s="245"/>
      <c r="K2437" s="245"/>
      <c r="L2437" s="245"/>
      <c r="M2437" s="233"/>
      <c r="N2437" s="233"/>
      <c r="O2437" s="233"/>
    </row>
    <row r="2438" spans="2:15" s="234" customFormat="1">
      <c r="B2438" s="244"/>
      <c r="C2438" s="244"/>
      <c r="D2438" s="244"/>
      <c r="E2438" s="245"/>
      <c r="F2438" s="245"/>
      <c r="G2438" s="245"/>
      <c r="H2438" s="245"/>
      <c r="I2438" s="245"/>
      <c r="J2438" s="245"/>
      <c r="K2438" s="245"/>
      <c r="L2438" s="245"/>
      <c r="M2438" s="233"/>
      <c r="N2438" s="233"/>
      <c r="O2438" s="233"/>
    </row>
    <row r="2439" spans="2:15" s="234" customFormat="1">
      <c r="B2439" s="244"/>
      <c r="C2439" s="244"/>
      <c r="D2439" s="244"/>
      <c r="E2439" s="245"/>
      <c r="F2439" s="245"/>
      <c r="G2439" s="245"/>
      <c r="H2439" s="245"/>
      <c r="I2439" s="245"/>
      <c r="J2439" s="245"/>
      <c r="K2439" s="245"/>
      <c r="L2439" s="245"/>
      <c r="M2439" s="233"/>
      <c r="N2439" s="233"/>
      <c r="O2439" s="233"/>
    </row>
    <row r="2440" spans="2:15" s="234" customFormat="1">
      <c r="B2440" s="244"/>
      <c r="C2440" s="244"/>
      <c r="D2440" s="244"/>
      <c r="E2440" s="245"/>
      <c r="F2440" s="245"/>
      <c r="G2440" s="245"/>
      <c r="H2440" s="245"/>
      <c r="I2440" s="245"/>
      <c r="J2440" s="245"/>
      <c r="K2440" s="245"/>
      <c r="L2440" s="245"/>
      <c r="M2440" s="233"/>
      <c r="N2440" s="233"/>
      <c r="O2440" s="233"/>
    </row>
    <row r="2441" spans="2:15" s="234" customFormat="1">
      <c r="B2441" s="244"/>
      <c r="C2441" s="244"/>
      <c r="D2441" s="244"/>
      <c r="E2441" s="245"/>
      <c r="F2441" s="245"/>
      <c r="G2441" s="245"/>
      <c r="H2441" s="245"/>
      <c r="I2441" s="245"/>
      <c r="J2441" s="245"/>
      <c r="K2441" s="245"/>
      <c r="L2441" s="245"/>
      <c r="M2441" s="233"/>
      <c r="N2441" s="233"/>
      <c r="O2441" s="233"/>
    </row>
    <row r="2442" spans="2:15" s="234" customFormat="1">
      <c r="B2442" s="244"/>
      <c r="C2442" s="244"/>
      <c r="D2442" s="244"/>
      <c r="E2442" s="245"/>
      <c r="F2442" s="245"/>
      <c r="G2442" s="245"/>
      <c r="H2442" s="245"/>
      <c r="I2442" s="245"/>
      <c r="J2442" s="245"/>
      <c r="K2442" s="245"/>
      <c r="L2442" s="245"/>
      <c r="M2442" s="233"/>
      <c r="N2442" s="233"/>
      <c r="O2442" s="233"/>
    </row>
    <row r="2443" spans="2:15" s="234" customFormat="1">
      <c r="B2443" s="244"/>
      <c r="C2443" s="244"/>
      <c r="D2443" s="244"/>
      <c r="E2443" s="245"/>
      <c r="F2443" s="245"/>
      <c r="G2443" s="245"/>
      <c r="H2443" s="245"/>
      <c r="I2443" s="245"/>
      <c r="J2443" s="245"/>
      <c r="K2443" s="245"/>
      <c r="L2443" s="245"/>
      <c r="M2443" s="233"/>
      <c r="N2443" s="233"/>
      <c r="O2443" s="233"/>
    </row>
    <row r="2444" spans="2:15" s="234" customFormat="1">
      <c r="B2444" s="244"/>
      <c r="C2444" s="244"/>
      <c r="D2444" s="244"/>
      <c r="E2444" s="245"/>
      <c r="F2444" s="245"/>
      <c r="G2444" s="245"/>
      <c r="H2444" s="245"/>
      <c r="I2444" s="245"/>
      <c r="J2444" s="245"/>
      <c r="K2444" s="245"/>
      <c r="L2444" s="245"/>
      <c r="M2444" s="233"/>
      <c r="N2444" s="233"/>
      <c r="O2444" s="233"/>
    </row>
    <row r="2445" spans="2:15" s="234" customFormat="1">
      <c r="B2445" s="244"/>
      <c r="C2445" s="244"/>
      <c r="D2445" s="244"/>
      <c r="E2445" s="245"/>
      <c r="F2445" s="245"/>
      <c r="G2445" s="245"/>
      <c r="H2445" s="245"/>
      <c r="I2445" s="245"/>
      <c r="J2445" s="245"/>
      <c r="K2445" s="245"/>
      <c r="L2445" s="245"/>
      <c r="M2445" s="233"/>
      <c r="N2445" s="233"/>
      <c r="O2445" s="233"/>
    </row>
    <row r="2446" spans="2:15" s="234" customFormat="1">
      <c r="B2446" s="244"/>
      <c r="C2446" s="244"/>
      <c r="D2446" s="244"/>
      <c r="E2446" s="245"/>
      <c r="F2446" s="245"/>
      <c r="G2446" s="245"/>
      <c r="H2446" s="245"/>
      <c r="I2446" s="245"/>
      <c r="J2446" s="245"/>
      <c r="K2446" s="245"/>
      <c r="L2446" s="245"/>
      <c r="M2446" s="233"/>
      <c r="N2446" s="233"/>
      <c r="O2446" s="233"/>
    </row>
    <row r="2447" spans="2:15" s="234" customFormat="1">
      <c r="B2447" s="244"/>
      <c r="C2447" s="244"/>
      <c r="D2447" s="244"/>
      <c r="E2447" s="245"/>
      <c r="F2447" s="245"/>
      <c r="G2447" s="245"/>
      <c r="H2447" s="245"/>
      <c r="I2447" s="245"/>
      <c r="J2447" s="245"/>
      <c r="K2447" s="245"/>
      <c r="L2447" s="245"/>
      <c r="M2447" s="233"/>
      <c r="N2447" s="233"/>
      <c r="O2447" s="233"/>
    </row>
    <row r="2448" spans="2:15" s="234" customFormat="1">
      <c r="B2448" s="244"/>
      <c r="C2448" s="244"/>
      <c r="D2448" s="244"/>
      <c r="E2448" s="245"/>
      <c r="F2448" s="245"/>
      <c r="G2448" s="245"/>
      <c r="H2448" s="245"/>
      <c r="I2448" s="245"/>
      <c r="J2448" s="245"/>
      <c r="K2448" s="245"/>
      <c r="L2448" s="245"/>
      <c r="M2448" s="233"/>
      <c r="N2448" s="233"/>
      <c r="O2448" s="233"/>
    </row>
    <row r="2449" spans="2:15" s="234" customFormat="1">
      <c r="B2449" s="244"/>
      <c r="C2449" s="244"/>
      <c r="D2449" s="244"/>
      <c r="E2449" s="245"/>
      <c r="F2449" s="245"/>
      <c r="G2449" s="245"/>
      <c r="H2449" s="245"/>
      <c r="I2449" s="245"/>
      <c r="J2449" s="245"/>
      <c r="K2449" s="245"/>
      <c r="L2449" s="245"/>
      <c r="M2449" s="233"/>
      <c r="N2449" s="233"/>
      <c r="O2449" s="233"/>
    </row>
    <row r="2450" spans="2:15" s="234" customFormat="1">
      <c r="B2450" s="244"/>
      <c r="C2450" s="244"/>
      <c r="D2450" s="244"/>
      <c r="E2450" s="245"/>
      <c r="F2450" s="245"/>
      <c r="G2450" s="245"/>
      <c r="H2450" s="245"/>
      <c r="I2450" s="245"/>
      <c r="J2450" s="245"/>
      <c r="K2450" s="245"/>
      <c r="L2450" s="245"/>
      <c r="M2450" s="233"/>
      <c r="N2450" s="233"/>
      <c r="O2450" s="233"/>
    </row>
    <row r="2451" spans="2:15" s="234" customFormat="1">
      <c r="B2451" s="244"/>
      <c r="C2451" s="244"/>
      <c r="D2451" s="244"/>
      <c r="E2451" s="245"/>
      <c r="F2451" s="245"/>
      <c r="G2451" s="245"/>
      <c r="H2451" s="245"/>
      <c r="I2451" s="245"/>
      <c r="J2451" s="245"/>
      <c r="K2451" s="245"/>
      <c r="L2451" s="245"/>
      <c r="M2451" s="233"/>
      <c r="N2451" s="233"/>
      <c r="O2451" s="233"/>
    </row>
    <row r="2452" spans="2:15" s="234" customFormat="1">
      <c r="B2452" s="244"/>
      <c r="C2452" s="244"/>
      <c r="D2452" s="244"/>
      <c r="E2452" s="245"/>
      <c r="F2452" s="245"/>
      <c r="G2452" s="245"/>
      <c r="H2452" s="245"/>
      <c r="I2452" s="245"/>
      <c r="J2452" s="245"/>
      <c r="K2452" s="245"/>
      <c r="L2452" s="245"/>
      <c r="M2452" s="233"/>
      <c r="N2452" s="233"/>
      <c r="O2452" s="233"/>
    </row>
    <row r="2453" spans="2:15" s="234" customFormat="1">
      <c r="B2453" s="244"/>
      <c r="C2453" s="244"/>
      <c r="D2453" s="244"/>
      <c r="E2453" s="245"/>
      <c r="F2453" s="245"/>
      <c r="G2453" s="245"/>
      <c r="H2453" s="245"/>
      <c r="I2453" s="245"/>
      <c r="J2453" s="245"/>
      <c r="K2453" s="245"/>
      <c r="L2453" s="245"/>
      <c r="M2453" s="233"/>
      <c r="N2453" s="233"/>
      <c r="O2453" s="233"/>
    </row>
    <row r="2454" spans="2:15" s="234" customFormat="1">
      <c r="B2454" s="244"/>
      <c r="C2454" s="244"/>
      <c r="D2454" s="244"/>
      <c r="E2454" s="245"/>
      <c r="F2454" s="245"/>
      <c r="G2454" s="245"/>
      <c r="H2454" s="245"/>
      <c r="I2454" s="245"/>
      <c r="J2454" s="245"/>
      <c r="K2454" s="245"/>
      <c r="L2454" s="245"/>
      <c r="M2454" s="233"/>
      <c r="N2454" s="233"/>
      <c r="O2454" s="233"/>
    </row>
    <row r="2455" spans="2:15" s="234" customFormat="1">
      <c r="B2455" s="244"/>
      <c r="C2455" s="244"/>
      <c r="D2455" s="244"/>
      <c r="E2455" s="245"/>
      <c r="F2455" s="245"/>
      <c r="G2455" s="245"/>
      <c r="H2455" s="245"/>
      <c r="I2455" s="245"/>
      <c r="J2455" s="245"/>
      <c r="K2455" s="245"/>
      <c r="L2455" s="245"/>
      <c r="M2455" s="233"/>
      <c r="N2455" s="233"/>
      <c r="O2455" s="233"/>
    </row>
    <row r="2456" spans="2:15" s="234" customFormat="1">
      <c r="B2456" s="244"/>
      <c r="C2456" s="244"/>
      <c r="D2456" s="244"/>
      <c r="E2456" s="245"/>
      <c r="F2456" s="245"/>
      <c r="G2456" s="245"/>
      <c r="H2456" s="245"/>
      <c r="I2456" s="245"/>
      <c r="J2456" s="245"/>
      <c r="K2456" s="245"/>
      <c r="L2456" s="245"/>
      <c r="M2456" s="233"/>
      <c r="N2456" s="233"/>
      <c r="O2456" s="233"/>
    </row>
    <row r="2457" spans="2:15" s="234" customFormat="1">
      <c r="B2457" s="244"/>
      <c r="C2457" s="244"/>
      <c r="D2457" s="244"/>
      <c r="E2457" s="245"/>
      <c r="F2457" s="245"/>
      <c r="G2457" s="245"/>
      <c r="H2457" s="245"/>
      <c r="I2457" s="245"/>
      <c r="J2457" s="245"/>
      <c r="K2457" s="245"/>
      <c r="L2457" s="245"/>
      <c r="M2457" s="233"/>
      <c r="N2457" s="233"/>
      <c r="O2457" s="233"/>
    </row>
    <row r="2458" spans="2:15" s="234" customFormat="1">
      <c r="B2458" s="244"/>
      <c r="C2458" s="244"/>
      <c r="D2458" s="244"/>
      <c r="E2458" s="245"/>
      <c r="F2458" s="245"/>
      <c r="G2458" s="245"/>
      <c r="H2458" s="245"/>
      <c r="I2458" s="245"/>
      <c r="J2458" s="245"/>
      <c r="K2458" s="245"/>
      <c r="L2458" s="245"/>
      <c r="M2458" s="233"/>
      <c r="N2458" s="233"/>
      <c r="O2458" s="233"/>
    </row>
    <row r="2459" spans="2:15" s="234" customFormat="1">
      <c r="B2459" s="244"/>
      <c r="C2459" s="244"/>
      <c r="D2459" s="244"/>
      <c r="E2459" s="245"/>
      <c r="F2459" s="245"/>
      <c r="G2459" s="245"/>
      <c r="H2459" s="245"/>
      <c r="I2459" s="245"/>
      <c r="J2459" s="245"/>
      <c r="K2459" s="245"/>
      <c r="L2459" s="245"/>
      <c r="M2459" s="233"/>
      <c r="N2459" s="233"/>
      <c r="O2459" s="233"/>
    </row>
    <row r="2460" spans="2:15" s="234" customFormat="1">
      <c r="B2460" s="244"/>
      <c r="C2460" s="244"/>
      <c r="D2460" s="244"/>
      <c r="E2460" s="245"/>
      <c r="F2460" s="245"/>
      <c r="G2460" s="245"/>
      <c r="H2460" s="245"/>
      <c r="I2460" s="245"/>
      <c r="J2460" s="245"/>
      <c r="K2460" s="245"/>
      <c r="L2460" s="245"/>
      <c r="M2460" s="233"/>
      <c r="N2460" s="233"/>
      <c r="O2460" s="233"/>
    </row>
    <row r="2461" spans="2:15" s="234" customFormat="1">
      <c r="B2461" s="244"/>
      <c r="C2461" s="244"/>
      <c r="D2461" s="244"/>
      <c r="E2461" s="245"/>
      <c r="F2461" s="245"/>
      <c r="G2461" s="245"/>
      <c r="H2461" s="245"/>
      <c r="I2461" s="245"/>
      <c r="J2461" s="245"/>
      <c r="K2461" s="245"/>
      <c r="L2461" s="245"/>
      <c r="M2461" s="233"/>
      <c r="N2461" s="233"/>
      <c r="O2461" s="233"/>
    </row>
    <row r="2462" spans="2:15" s="234" customFormat="1">
      <c r="B2462" s="244"/>
      <c r="C2462" s="244"/>
      <c r="D2462" s="244"/>
      <c r="E2462" s="245"/>
      <c r="F2462" s="245"/>
      <c r="G2462" s="245"/>
      <c r="H2462" s="245"/>
      <c r="I2462" s="245"/>
      <c r="J2462" s="245"/>
      <c r="K2462" s="245"/>
      <c r="L2462" s="245"/>
      <c r="M2462" s="233"/>
      <c r="N2462" s="233"/>
      <c r="O2462" s="233"/>
    </row>
    <row r="2463" spans="2:15" s="234" customFormat="1">
      <c r="B2463" s="244"/>
      <c r="C2463" s="244"/>
      <c r="D2463" s="244"/>
      <c r="E2463" s="245"/>
      <c r="F2463" s="245"/>
      <c r="G2463" s="245"/>
      <c r="H2463" s="245"/>
      <c r="I2463" s="245"/>
      <c r="J2463" s="245"/>
      <c r="K2463" s="245"/>
      <c r="L2463" s="245"/>
      <c r="M2463" s="233"/>
      <c r="N2463" s="233"/>
      <c r="O2463" s="233"/>
    </row>
    <row r="2464" spans="2:15" s="234" customFormat="1">
      <c r="B2464" s="244"/>
      <c r="C2464" s="244"/>
      <c r="D2464" s="244"/>
      <c r="E2464" s="245"/>
      <c r="F2464" s="245"/>
      <c r="G2464" s="245"/>
      <c r="H2464" s="245"/>
      <c r="I2464" s="245"/>
      <c r="J2464" s="245"/>
      <c r="K2464" s="245"/>
      <c r="L2464" s="245"/>
      <c r="M2464" s="233"/>
      <c r="N2464" s="233"/>
      <c r="O2464" s="233"/>
    </row>
    <row r="2465" spans="2:15" s="234" customFormat="1">
      <c r="B2465" s="244"/>
      <c r="C2465" s="244"/>
      <c r="D2465" s="244"/>
      <c r="E2465" s="245"/>
      <c r="F2465" s="245"/>
      <c r="G2465" s="245"/>
      <c r="H2465" s="245"/>
      <c r="I2465" s="245"/>
      <c r="J2465" s="245"/>
      <c r="K2465" s="245"/>
      <c r="L2465" s="245"/>
      <c r="M2465" s="233"/>
      <c r="N2465" s="233"/>
      <c r="O2465" s="233"/>
    </row>
    <row r="2466" spans="2:15" s="234" customFormat="1">
      <c r="B2466" s="244"/>
      <c r="C2466" s="244"/>
      <c r="D2466" s="244"/>
      <c r="E2466" s="245"/>
      <c r="F2466" s="245"/>
      <c r="G2466" s="245"/>
      <c r="H2466" s="245"/>
      <c r="I2466" s="245"/>
      <c r="J2466" s="245"/>
      <c r="K2466" s="245"/>
      <c r="L2466" s="245"/>
      <c r="M2466" s="233"/>
      <c r="N2466" s="233"/>
      <c r="O2466" s="233"/>
    </row>
    <row r="2467" spans="2:15" s="234" customFormat="1">
      <c r="B2467" s="244"/>
      <c r="C2467" s="244"/>
      <c r="D2467" s="244"/>
      <c r="E2467" s="245"/>
      <c r="F2467" s="245"/>
      <c r="G2467" s="245"/>
      <c r="H2467" s="245"/>
      <c r="I2467" s="245"/>
      <c r="J2467" s="245"/>
      <c r="K2467" s="245"/>
      <c r="L2467" s="245"/>
      <c r="M2467" s="233"/>
      <c r="N2467" s="233"/>
      <c r="O2467" s="233"/>
    </row>
    <row r="2468" spans="2:15" s="234" customFormat="1">
      <c r="B2468" s="244"/>
      <c r="C2468" s="244"/>
      <c r="D2468" s="244"/>
      <c r="E2468" s="245"/>
      <c r="F2468" s="245"/>
      <c r="G2468" s="245"/>
      <c r="H2468" s="245"/>
      <c r="I2468" s="245"/>
      <c r="J2468" s="245"/>
      <c r="K2468" s="245"/>
      <c r="L2468" s="245"/>
      <c r="M2468" s="233"/>
      <c r="N2468" s="233"/>
      <c r="O2468" s="233"/>
    </row>
    <row r="2469" spans="2:15" s="234" customFormat="1">
      <c r="B2469" s="244"/>
      <c r="C2469" s="244"/>
      <c r="D2469" s="244"/>
      <c r="E2469" s="245"/>
      <c r="F2469" s="245"/>
      <c r="G2469" s="245"/>
      <c r="H2469" s="245"/>
      <c r="I2469" s="245"/>
      <c r="J2469" s="245"/>
      <c r="K2469" s="245"/>
      <c r="L2469" s="245"/>
      <c r="M2469" s="233"/>
      <c r="N2469" s="233"/>
      <c r="O2469" s="233"/>
    </row>
    <row r="2470" spans="2:15" s="234" customFormat="1">
      <c r="B2470" s="244"/>
      <c r="C2470" s="244"/>
      <c r="D2470" s="244"/>
      <c r="E2470" s="245"/>
      <c r="F2470" s="245"/>
      <c r="G2470" s="245"/>
      <c r="H2470" s="245"/>
      <c r="I2470" s="245"/>
      <c r="J2470" s="245"/>
      <c r="K2470" s="245"/>
      <c r="L2470" s="245"/>
      <c r="M2470" s="233"/>
      <c r="N2470" s="233"/>
      <c r="O2470" s="233"/>
    </row>
    <row r="2471" spans="2:15" s="234" customFormat="1">
      <c r="B2471" s="244"/>
      <c r="C2471" s="244"/>
      <c r="D2471" s="244"/>
      <c r="E2471" s="245"/>
      <c r="F2471" s="245"/>
      <c r="G2471" s="245"/>
      <c r="H2471" s="245"/>
      <c r="I2471" s="245"/>
      <c r="J2471" s="245"/>
      <c r="K2471" s="245"/>
      <c r="L2471" s="245"/>
      <c r="M2471" s="233"/>
      <c r="N2471" s="233"/>
      <c r="O2471" s="233"/>
    </row>
    <row r="2472" spans="2:15" s="234" customFormat="1">
      <c r="B2472" s="244"/>
      <c r="C2472" s="244"/>
      <c r="D2472" s="244"/>
      <c r="E2472" s="245"/>
      <c r="F2472" s="245"/>
      <c r="G2472" s="245"/>
      <c r="H2472" s="245"/>
      <c r="I2472" s="245"/>
      <c r="J2472" s="245"/>
      <c r="K2472" s="245"/>
      <c r="L2472" s="245"/>
      <c r="M2472" s="233"/>
      <c r="N2472" s="233"/>
      <c r="O2472" s="233"/>
    </row>
    <row r="2473" spans="2:15" s="234" customFormat="1">
      <c r="B2473" s="244"/>
      <c r="C2473" s="244"/>
      <c r="D2473" s="244"/>
      <c r="E2473" s="245"/>
      <c r="F2473" s="245"/>
      <c r="G2473" s="245"/>
      <c r="H2473" s="245"/>
      <c r="I2473" s="245"/>
      <c r="J2473" s="245"/>
      <c r="K2473" s="245"/>
      <c r="L2473" s="245"/>
      <c r="M2473" s="233"/>
      <c r="N2473" s="233"/>
      <c r="O2473" s="233"/>
    </row>
    <row r="2474" spans="2:15" s="234" customFormat="1">
      <c r="B2474" s="244"/>
      <c r="C2474" s="244"/>
      <c r="D2474" s="244"/>
      <c r="E2474" s="245"/>
      <c r="F2474" s="245"/>
      <c r="G2474" s="245"/>
      <c r="H2474" s="245"/>
      <c r="I2474" s="245"/>
      <c r="J2474" s="245"/>
      <c r="K2474" s="245"/>
      <c r="L2474" s="245"/>
      <c r="M2474" s="233"/>
      <c r="N2474" s="233"/>
      <c r="O2474" s="233"/>
    </row>
    <row r="2475" spans="2:15" s="234" customFormat="1">
      <c r="B2475" s="244"/>
      <c r="C2475" s="244"/>
      <c r="D2475" s="244"/>
      <c r="E2475" s="245"/>
      <c r="F2475" s="245"/>
      <c r="G2475" s="245"/>
      <c r="H2475" s="245"/>
      <c r="I2475" s="245"/>
      <c r="J2475" s="245"/>
      <c r="K2475" s="245"/>
      <c r="L2475" s="245"/>
      <c r="M2475" s="233"/>
      <c r="N2475" s="233"/>
      <c r="O2475" s="233"/>
    </row>
    <row r="2476" spans="2:15" s="234" customFormat="1">
      <c r="B2476" s="244"/>
      <c r="C2476" s="244"/>
      <c r="D2476" s="244"/>
      <c r="E2476" s="245"/>
      <c r="F2476" s="245"/>
      <c r="G2476" s="245"/>
      <c r="H2476" s="245"/>
      <c r="I2476" s="245"/>
      <c r="J2476" s="245"/>
      <c r="K2476" s="245"/>
      <c r="L2476" s="245"/>
      <c r="M2476" s="233"/>
      <c r="N2476" s="233"/>
      <c r="O2476" s="233"/>
    </row>
    <row r="2477" spans="2:15" s="234" customFormat="1">
      <c r="B2477" s="244"/>
      <c r="C2477" s="244"/>
      <c r="D2477" s="244"/>
      <c r="E2477" s="245"/>
      <c r="F2477" s="245"/>
      <c r="G2477" s="245"/>
      <c r="H2477" s="245"/>
      <c r="I2477" s="245"/>
      <c r="J2477" s="245"/>
      <c r="K2477" s="245"/>
      <c r="L2477" s="245"/>
      <c r="M2477" s="233"/>
      <c r="N2477" s="233"/>
      <c r="O2477" s="233"/>
    </row>
    <row r="2478" spans="2:15" s="234" customFormat="1">
      <c r="B2478" s="244"/>
      <c r="C2478" s="244"/>
      <c r="D2478" s="244"/>
      <c r="E2478" s="245"/>
      <c r="F2478" s="245"/>
      <c r="G2478" s="245"/>
      <c r="H2478" s="245"/>
      <c r="I2478" s="245"/>
      <c r="J2478" s="245"/>
      <c r="K2478" s="245"/>
      <c r="L2478" s="245"/>
      <c r="M2478" s="233"/>
      <c r="N2478" s="233"/>
      <c r="O2478" s="233"/>
    </row>
    <row r="2479" spans="2:15" s="234" customFormat="1">
      <c r="B2479" s="244"/>
      <c r="C2479" s="244"/>
      <c r="D2479" s="244"/>
      <c r="E2479" s="245"/>
      <c r="F2479" s="245"/>
      <c r="G2479" s="245"/>
      <c r="H2479" s="245"/>
      <c r="I2479" s="245"/>
      <c r="J2479" s="245"/>
      <c r="K2479" s="245"/>
      <c r="L2479" s="245"/>
      <c r="M2479" s="233"/>
      <c r="N2479" s="233"/>
      <c r="O2479" s="233"/>
    </row>
    <row r="2480" spans="2:15" s="234" customFormat="1">
      <c r="B2480" s="244"/>
      <c r="C2480" s="244"/>
      <c r="D2480" s="244"/>
      <c r="E2480" s="245"/>
      <c r="F2480" s="245"/>
      <c r="G2480" s="245"/>
      <c r="H2480" s="245"/>
      <c r="I2480" s="245"/>
      <c r="J2480" s="245"/>
      <c r="K2480" s="245"/>
      <c r="L2480" s="245"/>
      <c r="M2480" s="233"/>
      <c r="N2480" s="233"/>
      <c r="O2480" s="233"/>
    </row>
    <row r="2481" spans="2:15" s="234" customFormat="1">
      <c r="B2481" s="244"/>
      <c r="C2481" s="244"/>
      <c r="D2481" s="244"/>
      <c r="E2481" s="245"/>
      <c r="F2481" s="245"/>
      <c r="G2481" s="245"/>
      <c r="H2481" s="245"/>
      <c r="I2481" s="245"/>
      <c r="J2481" s="245"/>
      <c r="K2481" s="245"/>
      <c r="L2481" s="245"/>
      <c r="M2481" s="233"/>
      <c r="N2481" s="233"/>
      <c r="O2481" s="233"/>
    </row>
    <row r="2482" spans="2:15" s="234" customFormat="1">
      <c r="B2482" s="244"/>
      <c r="C2482" s="244"/>
      <c r="D2482" s="244"/>
      <c r="E2482" s="245"/>
      <c r="F2482" s="245"/>
      <c r="G2482" s="245"/>
      <c r="H2482" s="245"/>
      <c r="I2482" s="245"/>
      <c r="J2482" s="245"/>
      <c r="K2482" s="245"/>
      <c r="L2482" s="245"/>
      <c r="M2482" s="233"/>
      <c r="N2482" s="233"/>
      <c r="O2482" s="233"/>
    </row>
    <row r="2483" spans="2:15" s="234" customFormat="1">
      <c r="B2483" s="244"/>
      <c r="C2483" s="244"/>
      <c r="D2483" s="244"/>
      <c r="E2483" s="245"/>
      <c r="F2483" s="245"/>
      <c r="G2483" s="245"/>
      <c r="H2483" s="245"/>
      <c r="I2483" s="245"/>
      <c r="J2483" s="245"/>
      <c r="K2483" s="245"/>
      <c r="L2483" s="245"/>
      <c r="M2483" s="233"/>
      <c r="N2483" s="233"/>
      <c r="O2483" s="233"/>
    </row>
    <row r="2484" spans="2:15" s="234" customFormat="1">
      <c r="B2484" s="244"/>
      <c r="C2484" s="244"/>
      <c r="D2484" s="244"/>
      <c r="E2484" s="245"/>
      <c r="F2484" s="245"/>
      <c r="G2484" s="245"/>
      <c r="H2484" s="245"/>
      <c r="I2484" s="245"/>
      <c r="J2484" s="245"/>
      <c r="K2484" s="245"/>
      <c r="L2484" s="245"/>
      <c r="M2484" s="233"/>
      <c r="N2484" s="233"/>
      <c r="O2484" s="233"/>
    </row>
    <row r="2485" spans="2:15" s="234" customFormat="1">
      <c r="B2485" s="244"/>
      <c r="C2485" s="244"/>
      <c r="D2485" s="244"/>
      <c r="E2485" s="245"/>
      <c r="F2485" s="245"/>
      <c r="G2485" s="245"/>
      <c r="H2485" s="245"/>
      <c r="I2485" s="245"/>
      <c r="J2485" s="245"/>
      <c r="K2485" s="245"/>
      <c r="L2485" s="245"/>
      <c r="M2485" s="233"/>
      <c r="N2485" s="233"/>
      <c r="O2485" s="233"/>
    </row>
    <row r="2486" spans="2:15" s="234" customFormat="1">
      <c r="B2486" s="244"/>
      <c r="C2486" s="244"/>
      <c r="D2486" s="244"/>
      <c r="E2486" s="245"/>
      <c r="F2486" s="245"/>
      <c r="G2486" s="245"/>
      <c r="H2486" s="245"/>
      <c r="I2486" s="245"/>
      <c r="J2486" s="245"/>
      <c r="K2486" s="245"/>
      <c r="L2486" s="245"/>
      <c r="M2486" s="233"/>
      <c r="N2486" s="233"/>
      <c r="O2486" s="233"/>
    </row>
    <row r="2487" spans="2:15" s="234" customFormat="1">
      <c r="B2487" s="244"/>
      <c r="C2487" s="244"/>
      <c r="D2487" s="244"/>
      <c r="E2487" s="245"/>
      <c r="F2487" s="245"/>
      <c r="G2487" s="245"/>
      <c r="H2487" s="245"/>
      <c r="I2487" s="245"/>
      <c r="J2487" s="245"/>
      <c r="K2487" s="245"/>
      <c r="L2487" s="245"/>
      <c r="M2487" s="233"/>
      <c r="N2487" s="233"/>
      <c r="O2487" s="233"/>
    </row>
    <row r="2488" spans="2:15" s="234" customFormat="1">
      <c r="B2488" s="244"/>
      <c r="C2488" s="244"/>
      <c r="D2488" s="244"/>
      <c r="E2488" s="245"/>
      <c r="F2488" s="245"/>
      <c r="G2488" s="245"/>
      <c r="H2488" s="245"/>
      <c r="I2488" s="245"/>
      <c r="J2488" s="245"/>
      <c r="K2488" s="245"/>
      <c r="L2488" s="245"/>
      <c r="M2488" s="233"/>
      <c r="N2488" s="233"/>
      <c r="O2488" s="233"/>
    </row>
    <row r="2489" spans="2:15" s="234" customFormat="1">
      <c r="B2489" s="244"/>
      <c r="C2489" s="244"/>
      <c r="D2489" s="244"/>
      <c r="E2489" s="245"/>
      <c r="F2489" s="245"/>
      <c r="G2489" s="245"/>
      <c r="H2489" s="245"/>
      <c r="I2489" s="245"/>
      <c r="J2489" s="245"/>
      <c r="K2489" s="245"/>
      <c r="L2489" s="245"/>
      <c r="M2489" s="233"/>
      <c r="N2489" s="233"/>
      <c r="O2489" s="233"/>
    </row>
    <row r="2490" spans="2:15" s="234" customFormat="1">
      <c r="B2490" s="244"/>
      <c r="C2490" s="244"/>
      <c r="D2490" s="244"/>
      <c r="E2490" s="245"/>
      <c r="F2490" s="245"/>
      <c r="G2490" s="245"/>
      <c r="H2490" s="245"/>
      <c r="I2490" s="245"/>
      <c r="J2490" s="245"/>
      <c r="K2490" s="245"/>
      <c r="L2490" s="245"/>
      <c r="M2490" s="233"/>
      <c r="N2490" s="233"/>
      <c r="O2490" s="233"/>
    </row>
    <row r="2491" spans="2:15" s="234" customFormat="1">
      <c r="B2491" s="244"/>
      <c r="C2491" s="244"/>
      <c r="D2491" s="244"/>
      <c r="E2491" s="245"/>
      <c r="F2491" s="245"/>
      <c r="G2491" s="245"/>
      <c r="H2491" s="245"/>
      <c r="I2491" s="245"/>
      <c r="J2491" s="245"/>
      <c r="K2491" s="245"/>
      <c r="L2491" s="245"/>
      <c r="M2491" s="233"/>
      <c r="N2491" s="233"/>
      <c r="O2491" s="233"/>
    </row>
    <row r="2492" spans="2:15" s="234" customFormat="1">
      <c r="B2492" s="244"/>
      <c r="C2492" s="244"/>
      <c r="D2492" s="244"/>
      <c r="E2492" s="245"/>
      <c r="F2492" s="245"/>
      <c r="G2492" s="245"/>
      <c r="H2492" s="245"/>
      <c r="I2492" s="245"/>
      <c r="J2492" s="245"/>
      <c r="K2492" s="245"/>
      <c r="L2492" s="245"/>
      <c r="M2492" s="233"/>
      <c r="N2492" s="233"/>
      <c r="O2492" s="233"/>
    </row>
    <row r="2493" spans="2:15" s="234" customFormat="1">
      <c r="B2493" s="244"/>
      <c r="C2493" s="244"/>
      <c r="D2493" s="244"/>
      <c r="E2493" s="245"/>
      <c r="F2493" s="245"/>
      <c r="G2493" s="245"/>
      <c r="H2493" s="245"/>
      <c r="I2493" s="245"/>
      <c r="J2493" s="245"/>
      <c r="K2493" s="245"/>
      <c r="L2493" s="245"/>
      <c r="M2493" s="233"/>
      <c r="N2493" s="233"/>
      <c r="O2493" s="233"/>
    </row>
    <row r="2494" spans="2:15" s="234" customFormat="1">
      <c r="B2494" s="244"/>
      <c r="C2494" s="244"/>
      <c r="D2494" s="244"/>
      <c r="E2494" s="245"/>
      <c r="F2494" s="245"/>
      <c r="G2494" s="245"/>
      <c r="H2494" s="245"/>
      <c r="I2494" s="245"/>
      <c r="J2494" s="245"/>
      <c r="K2494" s="245"/>
      <c r="L2494" s="245"/>
      <c r="M2494" s="233"/>
      <c r="N2494" s="233"/>
      <c r="O2494" s="233"/>
    </row>
    <row r="2495" spans="2:15" s="234" customFormat="1">
      <c r="B2495" s="244"/>
      <c r="C2495" s="244"/>
      <c r="D2495" s="244"/>
      <c r="E2495" s="245"/>
      <c r="F2495" s="245"/>
      <c r="G2495" s="245"/>
      <c r="H2495" s="245"/>
      <c r="I2495" s="245"/>
      <c r="J2495" s="245"/>
      <c r="K2495" s="245"/>
      <c r="L2495" s="245"/>
      <c r="M2495" s="233"/>
      <c r="N2495" s="233"/>
      <c r="O2495" s="233"/>
    </row>
    <row r="2496" spans="2:15" s="234" customFormat="1">
      <c r="B2496" s="244"/>
      <c r="C2496" s="244"/>
      <c r="D2496" s="244"/>
      <c r="E2496" s="245"/>
      <c r="F2496" s="245"/>
      <c r="G2496" s="245"/>
      <c r="H2496" s="245"/>
      <c r="I2496" s="245"/>
      <c r="J2496" s="245"/>
      <c r="K2496" s="245"/>
      <c r="L2496" s="245"/>
      <c r="M2496" s="233"/>
      <c r="N2496" s="233"/>
      <c r="O2496" s="233"/>
    </row>
    <row r="2497" spans="2:15" s="234" customFormat="1">
      <c r="B2497" s="244"/>
      <c r="C2497" s="244"/>
      <c r="D2497" s="244"/>
      <c r="E2497" s="245"/>
      <c r="F2497" s="245"/>
      <c r="G2497" s="245"/>
      <c r="H2497" s="245"/>
      <c r="I2497" s="245"/>
      <c r="J2497" s="245"/>
      <c r="K2497" s="245"/>
      <c r="L2497" s="245"/>
      <c r="M2497" s="233"/>
      <c r="N2497" s="233"/>
      <c r="O2497" s="233"/>
    </row>
    <row r="2498" spans="2:15" s="234" customFormat="1">
      <c r="B2498" s="244"/>
      <c r="C2498" s="244"/>
      <c r="D2498" s="244"/>
      <c r="E2498" s="245"/>
      <c r="F2498" s="245"/>
      <c r="G2498" s="245"/>
      <c r="H2498" s="245"/>
      <c r="I2498" s="245"/>
      <c r="J2498" s="245"/>
      <c r="K2498" s="245"/>
      <c r="L2498" s="245"/>
      <c r="M2498" s="233"/>
      <c r="N2498" s="233"/>
      <c r="O2498" s="233"/>
    </row>
    <row r="2499" spans="2:15" s="234" customFormat="1">
      <c r="B2499" s="244"/>
      <c r="C2499" s="244"/>
      <c r="D2499" s="244"/>
      <c r="E2499" s="245"/>
      <c r="F2499" s="245"/>
      <c r="G2499" s="245"/>
      <c r="H2499" s="245"/>
      <c r="I2499" s="245"/>
      <c r="J2499" s="245"/>
      <c r="K2499" s="245"/>
      <c r="L2499" s="245"/>
      <c r="M2499" s="233"/>
      <c r="N2499" s="233"/>
      <c r="O2499" s="233"/>
    </row>
    <row r="2500" spans="2:15" s="234" customFormat="1">
      <c r="B2500" s="244"/>
      <c r="C2500" s="244"/>
      <c r="D2500" s="244"/>
      <c r="E2500" s="245"/>
      <c r="F2500" s="245"/>
      <c r="G2500" s="245"/>
      <c r="H2500" s="245"/>
      <c r="I2500" s="245"/>
      <c r="J2500" s="245"/>
      <c r="K2500" s="245"/>
      <c r="L2500" s="245"/>
      <c r="M2500" s="233"/>
      <c r="N2500" s="233"/>
      <c r="O2500" s="233"/>
    </row>
    <row r="2501" spans="2:15" s="234" customFormat="1">
      <c r="B2501" s="244"/>
      <c r="C2501" s="244"/>
      <c r="D2501" s="244"/>
      <c r="E2501" s="245"/>
      <c r="F2501" s="245"/>
      <c r="G2501" s="245"/>
      <c r="H2501" s="245"/>
      <c r="I2501" s="245"/>
      <c r="J2501" s="245"/>
      <c r="K2501" s="245"/>
      <c r="L2501" s="245"/>
      <c r="M2501" s="233"/>
      <c r="N2501" s="233"/>
      <c r="O2501" s="233"/>
    </row>
    <row r="2502" spans="2:15" s="234" customFormat="1">
      <c r="B2502" s="244"/>
      <c r="C2502" s="244"/>
      <c r="D2502" s="244"/>
      <c r="E2502" s="245"/>
      <c r="F2502" s="245"/>
      <c r="G2502" s="245"/>
      <c r="H2502" s="245"/>
      <c r="I2502" s="245"/>
      <c r="J2502" s="245"/>
      <c r="K2502" s="245"/>
      <c r="L2502" s="245"/>
      <c r="M2502" s="233"/>
      <c r="N2502" s="233"/>
      <c r="O2502" s="233"/>
    </row>
    <row r="2503" spans="2:15" s="234" customFormat="1">
      <c r="B2503" s="244"/>
      <c r="C2503" s="244"/>
      <c r="D2503" s="244"/>
      <c r="E2503" s="245"/>
      <c r="F2503" s="245"/>
      <c r="G2503" s="245"/>
      <c r="H2503" s="245"/>
      <c r="I2503" s="245"/>
      <c r="J2503" s="245"/>
      <c r="K2503" s="245"/>
      <c r="L2503" s="245"/>
      <c r="M2503" s="233"/>
      <c r="N2503" s="233"/>
      <c r="O2503" s="233"/>
    </row>
    <row r="2504" spans="2:15" s="234" customFormat="1">
      <c r="B2504" s="244"/>
      <c r="C2504" s="244"/>
      <c r="D2504" s="244"/>
      <c r="E2504" s="245"/>
      <c r="F2504" s="245"/>
      <c r="G2504" s="245"/>
      <c r="H2504" s="245"/>
      <c r="I2504" s="245"/>
      <c r="J2504" s="245"/>
      <c r="K2504" s="245"/>
      <c r="L2504" s="245"/>
      <c r="M2504" s="233"/>
      <c r="N2504" s="233"/>
      <c r="O2504" s="233"/>
    </row>
    <row r="2505" spans="2:15" s="234" customFormat="1">
      <c r="B2505" s="244"/>
      <c r="C2505" s="244"/>
      <c r="D2505" s="244"/>
      <c r="E2505" s="245"/>
      <c r="F2505" s="245"/>
      <c r="G2505" s="245"/>
      <c r="H2505" s="245"/>
      <c r="I2505" s="245"/>
      <c r="J2505" s="245"/>
      <c r="K2505" s="245"/>
      <c r="L2505" s="245"/>
      <c r="M2505" s="233"/>
      <c r="N2505" s="233"/>
      <c r="O2505" s="233"/>
    </row>
    <row r="2506" spans="2:15" s="234" customFormat="1">
      <c r="B2506" s="244"/>
      <c r="C2506" s="244"/>
      <c r="D2506" s="244"/>
      <c r="E2506" s="245"/>
      <c r="F2506" s="245"/>
      <c r="G2506" s="245"/>
      <c r="H2506" s="245"/>
      <c r="I2506" s="245"/>
      <c r="J2506" s="245"/>
      <c r="K2506" s="245"/>
      <c r="L2506" s="245"/>
      <c r="M2506" s="233"/>
      <c r="N2506" s="233"/>
      <c r="O2506" s="233"/>
    </row>
    <row r="2507" spans="2:15" s="234" customFormat="1">
      <c r="B2507" s="244"/>
      <c r="C2507" s="244"/>
      <c r="D2507" s="244"/>
      <c r="E2507" s="245"/>
      <c r="F2507" s="245"/>
      <c r="G2507" s="245"/>
      <c r="H2507" s="245"/>
      <c r="I2507" s="245"/>
      <c r="J2507" s="245"/>
      <c r="K2507" s="245"/>
      <c r="L2507" s="245"/>
      <c r="M2507" s="233"/>
      <c r="N2507" s="233"/>
      <c r="O2507" s="233"/>
    </row>
    <row r="2508" spans="2:15" s="234" customFormat="1">
      <c r="B2508" s="244"/>
      <c r="C2508" s="244"/>
      <c r="D2508" s="244"/>
      <c r="E2508" s="245"/>
      <c r="F2508" s="245"/>
      <c r="G2508" s="245"/>
      <c r="H2508" s="245"/>
      <c r="I2508" s="245"/>
      <c r="J2508" s="245"/>
      <c r="K2508" s="245"/>
      <c r="L2508" s="245"/>
      <c r="M2508" s="233"/>
      <c r="N2508" s="233"/>
      <c r="O2508" s="233"/>
    </row>
    <row r="2509" spans="2:15" s="234" customFormat="1">
      <c r="B2509" s="244"/>
      <c r="C2509" s="244"/>
      <c r="D2509" s="244"/>
      <c r="E2509" s="245"/>
      <c r="F2509" s="245"/>
      <c r="G2509" s="245"/>
      <c r="H2509" s="245"/>
      <c r="I2509" s="245"/>
      <c r="J2509" s="245"/>
      <c r="K2509" s="245"/>
      <c r="L2509" s="245"/>
      <c r="M2509" s="233"/>
      <c r="N2509" s="233"/>
      <c r="O2509" s="233"/>
    </row>
    <row r="2510" spans="2:15" s="234" customFormat="1">
      <c r="B2510" s="244"/>
      <c r="C2510" s="244"/>
      <c r="D2510" s="244"/>
      <c r="E2510" s="245"/>
      <c r="F2510" s="245"/>
      <c r="G2510" s="245"/>
      <c r="H2510" s="245"/>
      <c r="I2510" s="245"/>
      <c r="J2510" s="245"/>
      <c r="K2510" s="245"/>
      <c r="L2510" s="245"/>
      <c r="M2510" s="233"/>
      <c r="N2510" s="233"/>
      <c r="O2510" s="233"/>
    </row>
    <row r="2511" spans="2:15" s="234" customFormat="1">
      <c r="B2511" s="244"/>
      <c r="C2511" s="244"/>
      <c r="D2511" s="244"/>
      <c r="E2511" s="245"/>
      <c r="F2511" s="245"/>
      <c r="G2511" s="245"/>
      <c r="H2511" s="245"/>
      <c r="I2511" s="245"/>
      <c r="J2511" s="245"/>
      <c r="K2511" s="245"/>
      <c r="L2511" s="245"/>
      <c r="M2511" s="233"/>
      <c r="N2511" s="233"/>
      <c r="O2511" s="233"/>
    </row>
    <row r="2512" spans="2:15" s="234" customFormat="1">
      <c r="B2512" s="244"/>
      <c r="C2512" s="244"/>
      <c r="D2512" s="244"/>
      <c r="E2512" s="245"/>
      <c r="F2512" s="245"/>
      <c r="G2512" s="245"/>
      <c r="H2512" s="245"/>
      <c r="I2512" s="245"/>
      <c r="J2512" s="245"/>
      <c r="K2512" s="245"/>
      <c r="L2512" s="245"/>
      <c r="M2512" s="233"/>
      <c r="N2512" s="233"/>
      <c r="O2512" s="233"/>
    </row>
    <row r="2513" spans="2:15" s="234" customFormat="1">
      <c r="B2513" s="244"/>
      <c r="C2513" s="244"/>
      <c r="D2513" s="244"/>
      <c r="E2513" s="245"/>
      <c r="F2513" s="245"/>
      <c r="G2513" s="245"/>
      <c r="H2513" s="245"/>
      <c r="I2513" s="245"/>
      <c r="J2513" s="245"/>
      <c r="K2513" s="245"/>
      <c r="L2513" s="245"/>
      <c r="M2513" s="233"/>
      <c r="N2513" s="233"/>
      <c r="O2513" s="233"/>
    </row>
    <row r="2514" spans="2:15" s="234" customFormat="1">
      <c r="B2514" s="244"/>
      <c r="C2514" s="244"/>
      <c r="D2514" s="244"/>
      <c r="E2514" s="245"/>
      <c r="F2514" s="245"/>
      <c r="G2514" s="245"/>
      <c r="H2514" s="245"/>
      <c r="I2514" s="245"/>
      <c r="J2514" s="245"/>
      <c r="K2514" s="245"/>
      <c r="L2514" s="245"/>
      <c r="M2514" s="233"/>
      <c r="N2514" s="233"/>
      <c r="O2514" s="233"/>
    </row>
    <row r="2515" spans="2:15" s="234" customFormat="1">
      <c r="B2515" s="244"/>
      <c r="C2515" s="244"/>
      <c r="D2515" s="244"/>
      <c r="E2515" s="245"/>
      <c r="F2515" s="245"/>
      <c r="G2515" s="245"/>
      <c r="H2515" s="245"/>
      <c r="I2515" s="245"/>
      <c r="J2515" s="245"/>
      <c r="K2515" s="245"/>
      <c r="L2515" s="245"/>
      <c r="M2515" s="233"/>
      <c r="N2515" s="233"/>
      <c r="O2515" s="233"/>
    </row>
    <row r="2516" spans="2:15" s="234" customFormat="1">
      <c r="B2516" s="244"/>
      <c r="C2516" s="244"/>
      <c r="D2516" s="244"/>
      <c r="E2516" s="245"/>
      <c r="F2516" s="245"/>
      <c r="G2516" s="245"/>
      <c r="H2516" s="245"/>
      <c r="I2516" s="245"/>
      <c r="J2516" s="245"/>
      <c r="K2516" s="245"/>
      <c r="L2516" s="245"/>
      <c r="M2516" s="233"/>
      <c r="N2516" s="233"/>
      <c r="O2516" s="233"/>
    </row>
    <row r="2517" spans="2:15" s="234" customFormat="1">
      <c r="B2517" s="244"/>
      <c r="C2517" s="244"/>
      <c r="D2517" s="244"/>
      <c r="E2517" s="245"/>
      <c r="F2517" s="245"/>
      <c r="G2517" s="245"/>
      <c r="H2517" s="245"/>
      <c r="I2517" s="245"/>
      <c r="J2517" s="245"/>
      <c r="K2517" s="245"/>
      <c r="L2517" s="245"/>
      <c r="M2517" s="233"/>
      <c r="N2517" s="233"/>
      <c r="O2517" s="233"/>
    </row>
    <row r="2518" spans="2:15" s="234" customFormat="1">
      <c r="B2518" s="244"/>
      <c r="C2518" s="244"/>
      <c r="D2518" s="244"/>
      <c r="E2518" s="245"/>
      <c r="F2518" s="245"/>
      <c r="G2518" s="245"/>
      <c r="H2518" s="245"/>
      <c r="I2518" s="245"/>
      <c r="J2518" s="245"/>
      <c r="K2518" s="245"/>
      <c r="L2518" s="245"/>
      <c r="M2518" s="233"/>
      <c r="N2518" s="233"/>
      <c r="O2518" s="233"/>
    </row>
    <row r="2519" spans="2:15" s="234" customFormat="1">
      <c r="B2519" s="244"/>
      <c r="C2519" s="244"/>
      <c r="D2519" s="244"/>
      <c r="E2519" s="245"/>
      <c r="F2519" s="245"/>
      <c r="G2519" s="245"/>
      <c r="H2519" s="245"/>
      <c r="I2519" s="245"/>
      <c r="J2519" s="245"/>
      <c r="K2519" s="245"/>
      <c r="L2519" s="245"/>
      <c r="M2519" s="233"/>
      <c r="N2519" s="233"/>
      <c r="O2519" s="233"/>
    </row>
    <row r="2520" spans="2:15" s="234" customFormat="1">
      <c r="B2520" s="244"/>
      <c r="C2520" s="244"/>
      <c r="D2520" s="244"/>
      <c r="E2520" s="245"/>
      <c r="F2520" s="245"/>
      <c r="G2520" s="245"/>
      <c r="H2520" s="245"/>
      <c r="I2520" s="245"/>
      <c r="J2520" s="245"/>
      <c r="K2520" s="245"/>
      <c r="L2520" s="245"/>
      <c r="M2520" s="233"/>
      <c r="N2520" s="233"/>
      <c r="O2520" s="233"/>
    </row>
    <row r="2521" spans="2:15" s="234" customFormat="1">
      <c r="B2521" s="244"/>
      <c r="C2521" s="244"/>
      <c r="D2521" s="244"/>
      <c r="E2521" s="245"/>
      <c r="F2521" s="245"/>
      <c r="G2521" s="245"/>
      <c r="H2521" s="245"/>
      <c r="I2521" s="245"/>
      <c r="J2521" s="245"/>
      <c r="K2521" s="245"/>
      <c r="L2521" s="245"/>
      <c r="M2521" s="233"/>
      <c r="N2521" s="233"/>
      <c r="O2521" s="233"/>
    </row>
    <row r="2522" spans="2:15" s="234" customFormat="1">
      <c r="B2522" s="244"/>
      <c r="C2522" s="244"/>
      <c r="D2522" s="244"/>
      <c r="E2522" s="245"/>
      <c r="F2522" s="245"/>
      <c r="G2522" s="245"/>
      <c r="H2522" s="245"/>
      <c r="I2522" s="245"/>
      <c r="J2522" s="245"/>
      <c r="K2522" s="245"/>
      <c r="L2522" s="245"/>
      <c r="M2522" s="233"/>
      <c r="N2522" s="233"/>
      <c r="O2522" s="233"/>
    </row>
    <row r="2523" spans="2:15" s="234" customFormat="1">
      <c r="B2523" s="244"/>
      <c r="C2523" s="244"/>
      <c r="D2523" s="244"/>
      <c r="E2523" s="245"/>
      <c r="F2523" s="245"/>
      <c r="G2523" s="245"/>
      <c r="H2523" s="245"/>
      <c r="I2523" s="245"/>
      <c r="J2523" s="245"/>
      <c r="K2523" s="245"/>
      <c r="L2523" s="245"/>
      <c r="M2523" s="233"/>
      <c r="N2523" s="233"/>
      <c r="O2523" s="233"/>
    </row>
    <row r="2524" spans="2:15" s="234" customFormat="1">
      <c r="B2524" s="244"/>
      <c r="C2524" s="244"/>
      <c r="D2524" s="244"/>
      <c r="E2524" s="245"/>
      <c r="F2524" s="245"/>
      <c r="G2524" s="245"/>
      <c r="H2524" s="245"/>
      <c r="I2524" s="245"/>
      <c r="J2524" s="245"/>
      <c r="K2524" s="245"/>
      <c r="L2524" s="245"/>
      <c r="M2524" s="233"/>
      <c r="N2524" s="233"/>
      <c r="O2524" s="233"/>
    </row>
    <row r="2525" spans="2:15" s="234" customFormat="1">
      <c r="B2525" s="244"/>
      <c r="C2525" s="244"/>
      <c r="D2525" s="244"/>
      <c r="E2525" s="245"/>
      <c r="F2525" s="245"/>
      <c r="G2525" s="245"/>
      <c r="H2525" s="245"/>
      <c r="I2525" s="245"/>
      <c r="J2525" s="245"/>
      <c r="K2525" s="245"/>
      <c r="L2525" s="245"/>
      <c r="M2525" s="233"/>
      <c r="N2525" s="233"/>
      <c r="O2525" s="233"/>
    </row>
    <row r="2526" spans="2:15" s="234" customFormat="1">
      <c r="B2526" s="244"/>
      <c r="C2526" s="244"/>
      <c r="D2526" s="244"/>
      <c r="E2526" s="245"/>
      <c r="F2526" s="245"/>
      <c r="G2526" s="245"/>
      <c r="H2526" s="245"/>
      <c r="I2526" s="245"/>
      <c r="J2526" s="245"/>
      <c r="K2526" s="245"/>
      <c r="L2526" s="245"/>
      <c r="M2526" s="233"/>
      <c r="N2526" s="233"/>
      <c r="O2526" s="233"/>
    </row>
    <row r="2527" spans="2:15" s="234" customFormat="1">
      <c r="B2527" s="244"/>
      <c r="C2527" s="244"/>
      <c r="D2527" s="244"/>
      <c r="E2527" s="245"/>
      <c r="F2527" s="245"/>
      <c r="G2527" s="245"/>
      <c r="H2527" s="245"/>
      <c r="I2527" s="245"/>
      <c r="J2527" s="245"/>
      <c r="K2527" s="245"/>
      <c r="L2527" s="245"/>
      <c r="M2527" s="233"/>
      <c r="N2527" s="233"/>
      <c r="O2527" s="233"/>
    </row>
    <row r="2528" spans="2:15" s="234" customFormat="1">
      <c r="B2528" s="244"/>
      <c r="C2528" s="244"/>
      <c r="D2528" s="244"/>
      <c r="E2528" s="245"/>
      <c r="F2528" s="245"/>
      <c r="G2528" s="245"/>
      <c r="H2528" s="245"/>
      <c r="I2528" s="245"/>
      <c r="J2528" s="245"/>
      <c r="K2528" s="245"/>
      <c r="L2528" s="245"/>
      <c r="M2528" s="233"/>
      <c r="N2528" s="233"/>
      <c r="O2528" s="233"/>
    </row>
    <row r="2529" spans="2:15" s="234" customFormat="1">
      <c r="B2529" s="244"/>
      <c r="C2529" s="244"/>
      <c r="D2529" s="244"/>
      <c r="E2529" s="245"/>
      <c r="F2529" s="245"/>
      <c r="G2529" s="245"/>
      <c r="H2529" s="245"/>
      <c r="I2529" s="245"/>
      <c r="J2529" s="245"/>
      <c r="K2529" s="245"/>
      <c r="L2529" s="245"/>
      <c r="M2529" s="233"/>
      <c r="N2529" s="233"/>
      <c r="O2529" s="233"/>
    </row>
    <row r="2530" spans="2:15" s="234" customFormat="1">
      <c r="B2530" s="244"/>
      <c r="C2530" s="244"/>
      <c r="D2530" s="244"/>
      <c r="E2530" s="245"/>
      <c r="F2530" s="245"/>
      <c r="G2530" s="245"/>
      <c r="H2530" s="245"/>
      <c r="I2530" s="245"/>
      <c r="J2530" s="245"/>
      <c r="K2530" s="245"/>
      <c r="L2530" s="245"/>
      <c r="M2530" s="233"/>
      <c r="N2530" s="233"/>
      <c r="O2530" s="233"/>
    </row>
    <row r="2531" spans="2:15" s="234" customFormat="1">
      <c r="B2531" s="244"/>
      <c r="C2531" s="244"/>
      <c r="D2531" s="244"/>
      <c r="E2531" s="245"/>
      <c r="F2531" s="245"/>
      <c r="G2531" s="245"/>
      <c r="H2531" s="245"/>
      <c r="I2531" s="245"/>
      <c r="J2531" s="245"/>
      <c r="K2531" s="245"/>
      <c r="L2531" s="245"/>
      <c r="M2531" s="233"/>
      <c r="N2531" s="233"/>
      <c r="O2531" s="233"/>
    </row>
    <row r="2532" spans="2:15" s="234" customFormat="1">
      <c r="B2532" s="244"/>
      <c r="C2532" s="244"/>
      <c r="D2532" s="244"/>
      <c r="E2532" s="245"/>
      <c r="F2532" s="245"/>
      <c r="G2532" s="245"/>
      <c r="H2532" s="245"/>
      <c r="I2532" s="245"/>
      <c r="J2532" s="245"/>
      <c r="K2532" s="245"/>
      <c r="L2532" s="245"/>
      <c r="M2532" s="233"/>
      <c r="N2532" s="233"/>
      <c r="O2532" s="233"/>
    </row>
    <row r="2533" spans="2:15" s="234" customFormat="1">
      <c r="B2533" s="244"/>
      <c r="C2533" s="244"/>
      <c r="D2533" s="244"/>
      <c r="E2533" s="245"/>
      <c r="F2533" s="245"/>
      <c r="G2533" s="245"/>
      <c r="H2533" s="245"/>
      <c r="I2533" s="245"/>
      <c r="J2533" s="245"/>
      <c r="K2533" s="245"/>
      <c r="L2533" s="245"/>
      <c r="M2533" s="233"/>
      <c r="N2533" s="233"/>
      <c r="O2533" s="233"/>
    </row>
    <row r="2534" spans="2:15" s="234" customFormat="1">
      <c r="B2534" s="244"/>
      <c r="C2534" s="244"/>
      <c r="D2534" s="244"/>
      <c r="E2534" s="245"/>
      <c r="F2534" s="245"/>
      <c r="G2534" s="245"/>
      <c r="H2534" s="245"/>
      <c r="I2534" s="245"/>
      <c r="J2534" s="245"/>
      <c r="K2534" s="245"/>
      <c r="L2534" s="245"/>
      <c r="M2534" s="233"/>
      <c r="N2534" s="233"/>
      <c r="O2534" s="233"/>
    </row>
    <row r="2535" spans="2:15" s="234" customFormat="1">
      <c r="B2535" s="244"/>
      <c r="C2535" s="244"/>
      <c r="D2535" s="244"/>
      <c r="E2535" s="245"/>
      <c r="F2535" s="245"/>
      <c r="G2535" s="245"/>
      <c r="H2535" s="245"/>
      <c r="I2535" s="245"/>
      <c r="J2535" s="245"/>
      <c r="K2535" s="245"/>
      <c r="L2535" s="245"/>
      <c r="M2535" s="233"/>
      <c r="N2535" s="233"/>
      <c r="O2535" s="233"/>
    </row>
    <row r="2536" spans="2:15" s="234" customFormat="1">
      <c r="B2536" s="244"/>
      <c r="C2536" s="244"/>
      <c r="D2536" s="244"/>
      <c r="E2536" s="245"/>
      <c r="F2536" s="245"/>
      <c r="G2536" s="245"/>
      <c r="H2536" s="245"/>
      <c r="I2536" s="245"/>
      <c r="J2536" s="245"/>
      <c r="K2536" s="245"/>
      <c r="L2536" s="245"/>
      <c r="M2536" s="233"/>
      <c r="N2536" s="233"/>
      <c r="O2536" s="233"/>
    </row>
    <row r="2537" spans="2:15" s="234" customFormat="1">
      <c r="B2537" s="244"/>
      <c r="C2537" s="244"/>
      <c r="D2537" s="244"/>
      <c r="E2537" s="245"/>
      <c r="F2537" s="245"/>
      <c r="G2537" s="245"/>
      <c r="H2537" s="245"/>
      <c r="I2537" s="245"/>
      <c r="J2537" s="245"/>
      <c r="K2537" s="245"/>
      <c r="L2537" s="245"/>
      <c r="M2537" s="233"/>
      <c r="N2537" s="233"/>
      <c r="O2537" s="233"/>
    </row>
    <row r="2538" spans="2:15" s="234" customFormat="1">
      <c r="B2538" s="244"/>
      <c r="C2538" s="244"/>
      <c r="D2538" s="244"/>
      <c r="E2538" s="245"/>
      <c r="F2538" s="245"/>
      <c r="G2538" s="245"/>
      <c r="H2538" s="245"/>
      <c r="I2538" s="245"/>
      <c r="J2538" s="245"/>
      <c r="K2538" s="245"/>
      <c r="L2538" s="245"/>
      <c r="M2538" s="233"/>
      <c r="N2538" s="233"/>
      <c r="O2538" s="233"/>
    </row>
    <row r="2539" spans="2:15" s="234" customFormat="1">
      <c r="B2539" s="244"/>
      <c r="C2539" s="244"/>
      <c r="D2539" s="244"/>
      <c r="E2539" s="245"/>
      <c r="F2539" s="245"/>
      <c r="G2539" s="245"/>
      <c r="H2539" s="245"/>
      <c r="I2539" s="245"/>
      <c r="J2539" s="245"/>
      <c r="K2539" s="245"/>
      <c r="L2539" s="245"/>
      <c r="M2539" s="233"/>
      <c r="N2539" s="233"/>
      <c r="O2539" s="233"/>
    </row>
    <row r="2540" spans="2:15" s="234" customFormat="1">
      <c r="B2540" s="244"/>
      <c r="C2540" s="244"/>
      <c r="D2540" s="244"/>
      <c r="E2540" s="245"/>
      <c r="F2540" s="245"/>
      <c r="G2540" s="245"/>
      <c r="H2540" s="245"/>
      <c r="I2540" s="245"/>
      <c r="J2540" s="245"/>
      <c r="K2540" s="245"/>
      <c r="L2540" s="245"/>
      <c r="M2540" s="233"/>
      <c r="N2540" s="233"/>
      <c r="O2540" s="233"/>
    </row>
    <row r="2541" spans="2:15" s="234" customFormat="1">
      <c r="B2541" s="244"/>
      <c r="C2541" s="244"/>
      <c r="D2541" s="244"/>
      <c r="E2541" s="245"/>
      <c r="F2541" s="245"/>
      <c r="G2541" s="245"/>
      <c r="H2541" s="245"/>
      <c r="I2541" s="245"/>
      <c r="J2541" s="245"/>
      <c r="K2541" s="245"/>
      <c r="L2541" s="245"/>
      <c r="M2541" s="233"/>
      <c r="N2541" s="233"/>
      <c r="O2541" s="233"/>
    </row>
    <row r="2542" spans="2:15" s="234" customFormat="1">
      <c r="B2542" s="244"/>
      <c r="C2542" s="244"/>
      <c r="D2542" s="244"/>
      <c r="E2542" s="245"/>
      <c r="F2542" s="245"/>
      <c r="G2542" s="245"/>
      <c r="H2542" s="245"/>
      <c r="I2542" s="245"/>
      <c r="J2542" s="245"/>
      <c r="K2542" s="245"/>
      <c r="L2542" s="245"/>
      <c r="M2542" s="233"/>
      <c r="N2542" s="233"/>
      <c r="O2542" s="233"/>
    </row>
  </sheetData>
  <sheetProtection password="9FF1" sheet="1" objects="1"/>
  <autoFilter ref="A47:O47"/>
  <customSheetViews>
    <customSheetView guid="{C6286C7A-02D7-4CAE-AC51-02B1EFEA8251}" scale="84" topLeftCell="A99">
      <selection activeCell="M50" sqref="M50"/>
      <pageMargins left="0.78740157499999996" right="0.78740157499999996" top="0.984251969" bottom="0.984251969" header="0.4921259845" footer="0.4921259845"/>
      <pageSetup paperSize="9" orientation="landscape" horizontalDpi="300" verticalDpi="300" r:id="rId1"/>
      <headerFooter alignWithMargins="0"/>
    </customSheetView>
    <customSheetView guid="{1C4B7030-F349-418C-BDB4-62C0F7CCC2D8}" topLeftCell="A13">
      <selection activeCell="L36" sqref="L36"/>
      <pageMargins left="0.78740157499999996" right="0.78740157499999996" top="0.984251969" bottom="0.984251969" header="0.4921259845" footer="0.4921259845"/>
      <pageSetup paperSize="9" orientation="landscape" horizontalDpi="300" verticalDpi="300" r:id="rId2"/>
      <headerFooter alignWithMargins="0"/>
    </customSheetView>
  </customSheetViews>
  <phoneticPr fontId="0" type="noConversion"/>
  <pageMargins left="0.78740157499999996" right="0.78740157499999996" top="0.984251969" bottom="0.984251969" header="0.4921259845" footer="0.4921259845"/>
  <pageSetup paperSize="9" orientation="landscape" horizontalDpi="300" verticalDpi="300" r:id="rId3"/>
  <headerFooter alignWithMargins="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13">
    <tabColor rgb="FF92D050"/>
  </sheetPr>
  <dimension ref="A1:O2542"/>
  <sheetViews>
    <sheetView topLeftCell="A83" zoomScaleNormal="100" workbookViewId="0">
      <selection activeCell="E82" sqref="E82:L90"/>
    </sheetView>
  </sheetViews>
  <sheetFormatPr baseColWidth="10" defaultColWidth="13.28515625" defaultRowHeight="12.75"/>
  <cols>
    <col min="1" max="1" width="13.28515625" style="69"/>
    <col min="2" max="2" width="18.28515625" style="66" customWidth="1"/>
    <col min="3" max="4" width="10.140625" style="66" customWidth="1"/>
    <col min="5" max="12" width="10.140625" style="183" customWidth="1"/>
    <col min="13" max="13" width="72.85546875" style="68" customWidth="1"/>
    <col min="14" max="15" width="42.85546875" style="68" customWidth="1"/>
    <col min="16" max="16384" width="13.28515625" style="69"/>
  </cols>
  <sheetData>
    <row r="1" spans="1:15" s="59" customFormat="1">
      <c r="B1" s="55" t="s">
        <v>24</v>
      </c>
      <c r="C1" s="55" t="s">
        <v>22</v>
      </c>
      <c r="D1" s="55" t="s">
        <v>25</v>
      </c>
      <c r="E1" s="181"/>
      <c r="F1" s="181"/>
      <c r="G1" s="181"/>
      <c r="H1" s="181"/>
      <c r="I1" s="181"/>
      <c r="J1" s="181"/>
      <c r="K1" s="181"/>
      <c r="L1" s="181"/>
      <c r="M1" s="57" t="s">
        <v>39</v>
      </c>
      <c r="N1" s="58"/>
      <c r="O1" s="58"/>
    </row>
    <row r="2" spans="1:15" s="64" customFormat="1">
      <c r="B2" s="889">
        <f>'SD-BER'!G18</f>
        <v>200</v>
      </c>
      <c r="C2" s="61">
        <f>'SD-BER'!N44</f>
        <v>133.33333333333334</v>
      </c>
      <c r="D2" s="61">
        <f>'SD-BER'!G14</f>
        <v>1000</v>
      </c>
      <c r="E2" s="182"/>
      <c r="F2" s="182"/>
      <c r="G2" s="182"/>
      <c r="H2" s="182"/>
      <c r="I2" s="182"/>
      <c r="J2" s="182"/>
      <c r="K2" s="182"/>
      <c r="L2" s="182"/>
      <c r="M2" s="62"/>
      <c r="N2" s="63"/>
      <c r="O2" s="63"/>
    </row>
    <row r="3" spans="1:15">
      <c r="B3" s="65"/>
      <c r="M3" s="67"/>
    </row>
    <row r="4" spans="1:15" s="74" customFormat="1">
      <c r="B4" s="70" t="s">
        <v>24</v>
      </c>
      <c r="C4" s="70" t="s">
        <v>22</v>
      </c>
      <c r="D4" s="70" t="s">
        <v>25</v>
      </c>
      <c r="E4" s="184"/>
      <c r="F4" s="184"/>
      <c r="G4" s="184"/>
      <c r="H4" s="184"/>
      <c r="I4" s="184"/>
      <c r="J4" s="184"/>
      <c r="K4" s="184"/>
      <c r="L4" s="184"/>
      <c r="M4" s="72" t="s">
        <v>40</v>
      </c>
      <c r="N4" s="73"/>
      <c r="O4" s="73"/>
    </row>
    <row r="5" spans="1:15">
      <c r="B5" s="889">
        <f>'SD-BER'!G18</f>
        <v>200</v>
      </c>
      <c r="C5" s="76">
        <f>ROUNDDOWN('SD-BER'!N44/10,0)*10</f>
        <v>130</v>
      </c>
      <c r="D5" s="76">
        <f>ROUNDDOWN('SD-BER'!G14/250,0)*250</f>
        <v>1000</v>
      </c>
      <c r="E5" s="185"/>
      <c r="F5" s="185"/>
      <c r="G5" s="185"/>
      <c r="H5" s="185"/>
      <c r="I5" s="185"/>
      <c r="J5" s="185"/>
      <c r="K5" s="185"/>
      <c r="L5" s="185"/>
      <c r="M5" s="77" t="s">
        <v>42</v>
      </c>
    </row>
    <row r="6" spans="1:15" s="64" customFormat="1">
      <c r="B6" s="78"/>
      <c r="C6" s="79"/>
      <c r="D6" s="79"/>
      <c r="E6" s="186"/>
      <c r="F6" s="186"/>
      <c r="G6" s="186"/>
      <c r="H6" s="186"/>
      <c r="I6" s="186"/>
      <c r="J6" s="186"/>
      <c r="K6" s="186"/>
      <c r="L6" s="186"/>
      <c r="M6" s="80"/>
      <c r="N6" s="63"/>
      <c r="O6" s="63"/>
    </row>
    <row r="7" spans="1:15" s="74" customFormat="1">
      <c r="B7" s="81" t="s">
        <v>24</v>
      </c>
      <c r="C7" s="81" t="s">
        <v>22</v>
      </c>
      <c r="D7" s="81" t="s">
        <v>25</v>
      </c>
      <c r="E7" s="187">
        <v>63</v>
      </c>
      <c r="F7" s="187">
        <v>125</v>
      </c>
      <c r="G7" s="187">
        <v>250</v>
      </c>
      <c r="H7" s="187">
        <v>500</v>
      </c>
      <c r="I7" s="187">
        <v>1000</v>
      </c>
      <c r="J7" s="187">
        <v>2000</v>
      </c>
      <c r="K7" s="187">
        <v>4000</v>
      </c>
      <c r="L7" s="187">
        <v>8000</v>
      </c>
      <c r="M7" s="83" t="s">
        <v>35</v>
      </c>
      <c r="N7" s="73"/>
      <c r="O7" s="73"/>
    </row>
    <row r="8" spans="1:15">
      <c r="A8" s="404" t="str">
        <f>B8&amp;C8&amp;D8</f>
        <v>2001301000</v>
      </c>
      <c r="B8" s="890">
        <f>B5</f>
        <v>200</v>
      </c>
      <c r="C8" s="406">
        <f>C5</f>
        <v>130</v>
      </c>
      <c r="D8" s="406">
        <f>D5</f>
        <v>1000</v>
      </c>
      <c r="E8" s="410">
        <f>VLOOKUP($A8,Matrix_SDK_K,5,FALSE)</f>
        <v>3</v>
      </c>
      <c r="F8" s="410">
        <f>VLOOKUP($A8,Matrix_SDK_K,6,FALSE)</f>
        <v>10</v>
      </c>
      <c r="G8" s="410">
        <f>VLOOKUP($A8,Matrix_SDK_K,7,FALSE)</f>
        <v>18</v>
      </c>
      <c r="H8" s="410">
        <f>VLOOKUP($A8,Matrix_SDK_K,8,FALSE)</f>
        <v>19</v>
      </c>
      <c r="I8" s="410">
        <f>VLOOKUP($A8,Matrix_SDK_K,9,FALSE)</f>
        <v>21</v>
      </c>
      <c r="J8" s="410">
        <f>VLOOKUP($A8,Matrix_SDK_K,10,FALSE)</f>
        <v>17</v>
      </c>
      <c r="K8" s="410">
        <f>VLOOKUP($A8,Matrix_SDK_K,11,FALSE)</f>
        <v>12</v>
      </c>
      <c r="L8" s="410">
        <f>VLOOKUP($A8,Matrix_SDK_K,12,FALSE)</f>
        <v>10</v>
      </c>
      <c r="M8" s="86"/>
    </row>
    <row r="9" spans="1:15">
      <c r="B9" s="87"/>
      <c r="C9" s="88"/>
      <c r="D9" s="88"/>
      <c r="E9" s="188"/>
      <c r="F9" s="188"/>
      <c r="G9" s="188"/>
      <c r="H9" s="188"/>
      <c r="I9" s="188"/>
      <c r="J9" s="188"/>
      <c r="K9" s="188"/>
      <c r="L9" s="188"/>
      <c r="M9" s="89"/>
    </row>
    <row r="10" spans="1:15">
      <c r="B10" s="78"/>
      <c r="C10" s="79"/>
      <c r="D10" s="79"/>
      <c r="E10" s="186"/>
      <c r="F10" s="186"/>
      <c r="G10" s="186"/>
      <c r="H10" s="186"/>
      <c r="I10" s="186"/>
      <c r="J10" s="186"/>
      <c r="K10" s="186"/>
      <c r="L10" s="186"/>
      <c r="M10" s="80"/>
    </row>
    <row r="11" spans="1:15">
      <c r="B11" s="70" t="s">
        <v>24</v>
      </c>
      <c r="C11" s="70" t="s">
        <v>22</v>
      </c>
      <c r="D11" s="70" t="s">
        <v>25</v>
      </c>
      <c r="E11" s="184"/>
      <c r="F11" s="184"/>
      <c r="G11" s="184"/>
      <c r="H11" s="184"/>
      <c r="I11" s="184"/>
      <c r="J11" s="184"/>
      <c r="K11" s="184"/>
      <c r="L11" s="184"/>
      <c r="M11" s="72" t="s">
        <v>41</v>
      </c>
    </row>
    <row r="12" spans="1:15">
      <c r="B12" s="891">
        <f>B5</f>
        <v>200</v>
      </c>
      <c r="C12" s="76">
        <f>IF(C2=C5,C5,C5+10)</f>
        <v>140</v>
      </c>
      <c r="D12" s="76">
        <f>D5</f>
        <v>1000</v>
      </c>
      <c r="E12" s="185"/>
      <c r="F12" s="185"/>
      <c r="G12" s="185"/>
      <c r="H12" s="185"/>
      <c r="I12" s="185"/>
      <c r="J12" s="185"/>
      <c r="K12" s="185"/>
      <c r="L12" s="185"/>
      <c r="M12" s="77" t="s">
        <v>45</v>
      </c>
    </row>
    <row r="13" spans="1:15">
      <c r="B13" s="65"/>
      <c r="M13" s="67"/>
    </row>
    <row r="14" spans="1:15">
      <c r="B14" s="81" t="s">
        <v>24</v>
      </c>
      <c r="C14" s="81" t="s">
        <v>22</v>
      </c>
      <c r="D14" s="81" t="s">
        <v>25</v>
      </c>
      <c r="E14" s="187">
        <v>63</v>
      </c>
      <c r="F14" s="187">
        <v>125</v>
      </c>
      <c r="G14" s="187">
        <v>250</v>
      </c>
      <c r="H14" s="187">
        <v>500</v>
      </c>
      <c r="I14" s="187">
        <v>1000</v>
      </c>
      <c r="J14" s="187">
        <v>2000</v>
      </c>
      <c r="K14" s="187">
        <v>4000</v>
      </c>
      <c r="L14" s="187">
        <v>8000</v>
      </c>
      <c r="M14" s="83" t="s">
        <v>36</v>
      </c>
    </row>
    <row r="15" spans="1:15">
      <c r="A15" s="404" t="str">
        <f>B15&amp;C15&amp;D15</f>
        <v>2001401000</v>
      </c>
      <c r="B15" s="890">
        <f>B12</f>
        <v>200</v>
      </c>
      <c r="C15" s="406">
        <f>C12</f>
        <v>140</v>
      </c>
      <c r="D15" s="406">
        <f>D12</f>
        <v>1000</v>
      </c>
      <c r="E15" s="410">
        <f>VLOOKUP($A15,Matrix_SDK_K,5,FALSE)</f>
        <v>3</v>
      </c>
      <c r="F15" s="410">
        <f>VLOOKUP($A15,Matrix_SDK_K,6,FALSE)</f>
        <v>9</v>
      </c>
      <c r="G15" s="410">
        <f>VLOOKUP($A15,Matrix_SDK_K,7,FALSE)</f>
        <v>17</v>
      </c>
      <c r="H15" s="410">
        <f>VLOOKUP($A15,Matrix_SDK_K,8,FALSE)</f>
        <v>18</v>
      </c>
      <c r="I15" s="410">
        <f>VLOOKUP($A15,Matrix_SDK_K,9,FALSE)</f>
        <v>20</v>
      </c>
      <c r="J15" s="410">
        <f>VLOOKUP($A15,Matrix_SDK_K,10,FALSE)</f>
        <v>15</v>
      </c>
      <c r="K15" s="410">
        <f>VLOOKUP($A15,Matrix_SDK_K,11,FALSE)</f>
        <v>11</v>
      </c>
      <c r="L15" s="410">
        <f>VLOOKUP($A15,Matrix_SDK_K,12,FALSE)</f>
        <v>9</v>
      </c>
      <c r="M15" s="86"/>
    </row>
    <row r="16" spans="1:15">
      <c r="A16" s="411"/>
      <c r="B16" s="87"/>
      <c r="C16" s="88"/>
      <c r="D16" s="88"/>
      <c r="E16" s="188"/>
      <c r="F16" s="188"/>
      <c r="G16" s="188"/>
      <c r="H16" s="188"/>
      <c r="I16" s="188"/>
      <c r="J16" s="188"/>
      <c r="K16" s="188"/>
      <c r="L16" s="188"/>
      <c r="M16" s="89"/>
    </row>
    <row r="17" spans="1:15">
      <c r="B17" s="78"/>
      <c r="C17" s="79"/>
      <c r="D17" s="79"/>
      <c r="E17" s="186"/>
      <c r="F17" s="186"/>
      <c r="G17" s="186"/>
      <c r="H17" s="186"/>
      <c r="I17" s="186"/>
      <c r="J17" s="186"/>
      <c r="K17" s="186"/>
      <c r="L17" s="186"/>
      <c r="M17" s="63"/>
    </row>
    <row r="18" spans="1:15">
      <c r="B18" s="70" t="s">
        <v>24</v>
      </c>
      <c r="C18" s="70" t="s">
        <v>22</v>
      </c>
      <c r="D18" s="70" t="s">
        <v>25</v>
      </c>
      <c r="E18" s="184"/>
      <c r="F18" s="184"/>
      <c r="G18" s="184"/>
      <c r="H18" s="184"/>
      <c r="I18" s="184"/>
      <c r="J18" s="184"/>
      <c r="K18" s="184"/>
      <c r="L18" s="184"/>
      <c r="M18" s="72" t="s">
        <v>37</v>
      </c>
    </row>
    <row r="19" spans="1:15">
      <c r="B19" s="891">
        <f>B12</f>
        <v>200</v>
      </c>
      <c r="C19" s="76">
        <f>C5</f>
        <v>130</v>
      </c>
      <c r="D19" s="76">
        <f>IF(D2=D5,D5,IF(D2&gt;2500,2500,D5+250))</f>
        <v>1000</v>
      </c>
      <c r="E19" s="185"/>
      <c r="F19" s="185"/>
      <c r="G19" s="185"/>
      <c r="H19" s="185"/>
      <c r="I19" s="185"/>
      <c r="J19" s="185"/>
      <c r="K19" s="185"/>
      <c r="L19" s="185"/>
      <c r="M19" s="77" t="s">
        <v>44</v>
      </c>
    </row>
    <row r="20" spans="1:15">
      <c r="B20" s="65"/>
      <c r="M20" s="67"/>
    </row>
    <row r="21" spans="1:15" s="64" customFormat="1">
      <c r="B21" s="81" t="s">
        <v>24</v>
      </c>
      <c r="C21" s="81" t="s">
        <v>22</v>
      </c>
      <c r="D21" s="81" t="s">
        <v>25</v>
      </c>
      <c r="E21" s="187">
        <v>63</v>
      </c>
      <c r="F21" s="187">
        <v>125</v>
      </c>
      <c r="G21" s="187">
        <v>250</v>
      </c>
      <c r="H21" s="187">
        <v>500</v>
      </c>
      <c r="I21" s="187">
        <v>1000</v>
      </c>
      <c r="J21" s="187">
        <v>2000</v>
      </c>
      <c r="K21" s="187">
        <v>4000</v>
      </c>
      <c r="L21" s="187">
        <v>8000</v>
      </c>
      <c r="M21" s="83" t="s">
        <v>38</v>
      </c>
      <c r="N21" s="63"/>
      <c r="O21" s="63"/>
    </row>
    <row r="22" spans="1:15">
      <c r="A22" s="404" t="str">
        <f>B22&amp;C22&amp;D22</f>
        <v>2001301000</v>
      </c>
      <c r="B22" s="890">
        <f>B19</f>
        <v>200</v>
      </c>
      <c r="C22" s="406">
        <f>C19</f>
        <v>130</v>
      </c>
      <c r="D22" s="406">
        <f>D19</f>
        <v>1000</v>
      </c>
      <c r="E22" s="410">
        <f>VLOOKUP($A22,Matrix_SDK_K,5,FALSE)</f>
        <v>3</v>
      </c>
      <c r="F22" s="410">
        <f>VLOOKUP($A22,Matrix_SDK_K,6,FALSE)</f>
        <v>10</v>
      </c>
      <c r="G22" s="410">
        <f>VLOOKUP($A22,Matrix_SDK_K,7,FALSE)</f>
        <v>18</v>
      </c>
      <c r="H22" s="410">
        <f>VLOOKUP($A22,Matrix_SDK_K,8,FALSE)</f>
        <v>19</v>
      </c>
      <c r="I22" s="410">
        <f>VLOOKUP($A22,Matrix_SDK_K,9,FALSE)</f>
        <v>21</v>
      </c>
      <c r="J22" s="410">
        <f>VLOOKUP($A22,Matrix_SDK_K,10,FALSE)</f>
        <v>17</v>
      </c>
      <c r="K22" s="410">
        <f>VLOOKUP($A22,Matrix_SDK_K,11,FALSE)</f>
        <v>12</v>
      </c>
      <c r="L22" s="410">
        <f>VLOOKUP($A22,Matrix_SDK_K,12,FALSE)</f>
        <v>10</v>
      </c>
      <c r="M22" s="86"/>
    </row>
    <row r="23" spans="1:15">
      <c r="B23" s="87"/>
      <c r="C23" s="88"/>
      <c r="D23" s="88"/>
      <c r="E23" s="188"/>
      <c r="F23" s="188"/>
      <c r="G23" s="188"/>
      <c r="H23" s="188"/>
      <c r="I23" s="188"/>
      <c r="J23" s="188"/>
      <c r="K23" s="188"/>
      <c r="L23" s="188"/>
      <c r="M23" s="89"/>
    </row>
    <row r="25" spans="1:15">
      <c r="B25" s="70" t="s">
        <v>24</v>
      </c>
      <c r="C25" s="70" t="s">
        <v>22</v>
      </c>
      <c r="D25" s="70" t="s">
        <v>25</v>
      </c>
      <c r="E25" s="184"/>
      <c r="F25" s="184"/>
      <c r="G25" s="184"/>
      <c r="H25" s="184"/>
      <c r="I25" s="184"/>
      <c r="J25" s="184"/>
      <c r="K25" s="184"/>
      <c r="L25" s="184"/>
      <c r="M25" s="72" t="s">
        <v>46</v>
      </c>
    </row>
    <row r="26" spans="1:15">
      <c r="B26" s="891">
        <f>B19</f>
        <v>200</v>
      </c>
      <c r="C26" s="76">
        <f>C12</f>
        <v>140</v>
      </c>
      <c r="D26" s="76">
        <f>D19</f>
        <v>1000</v>
      </c>
      <c r="E26" s="185"/>
      <c r="F26" s="185"/>
      <c r="G26" s="185"/>
      <c r="H26" s="185"/>
      <c r="I26" s="185"/>
      <c r="J26" s="185"/>
      <c r="K26" s="185"/>
      <c r="L26" s="185"/>
      <c r="M26" s="77" t="s">
        <v>43</v>
      </c>
    </row>
    <row r="27" spans="1:15">
      <c r="B27" s="65"/>
      <c r="M27" s="67"/>
    </row>
    <row r="28" spans="1:15" s="64" customFormat="1">
      <c r="B28" s="81" t="s">
        <v>24</v>
      </c>
      <c r="C28" s="81" t="s">
        <v>22</v>
      </c>
      <c r="D28" s="81" t="s">
        <v>25</v>
      </c>
      <c r="E28" s="187">
        <v>63</v>
      </c>
      <c r="F28" s="187">
        <v>125</v>
      </c>
      <c r="G28" s="187">
        <v>250</v>
      </c>
      <c r="H28" s="187">
        <v>500</v>
      </c>
      <c r="I28" s="187">
        <v>1000</v>
      </c>
      <c r="J28" s="187">
        <v>2000</v>
      </c>
      <c r="K28" s="187">
        <v>4000</v>
      </c>
      <c r="L28" s="187">
        <v>8000</v>
      </c>
      <c r="M28" s="83" t="s">
        <v>47</v>
      </c>
      <c r="N28" s="63"/>
      <c r="O28" s="63"/>
    </row>
    <row r="29" spans="1:15">
      <c r="A29" s="404" t="str">
        <f>B29&amp;C29&amp;D29</f>
        <v>2001401000</v>
      </c>
      <c r="B29" s="890">
        <f>B26</f>
        <v>200</v>
      </c>
      <c r="C29" s="406">
        <f>C26</f>
        <v>140</v>
      </c>
      <c r="D29" s="406">
        <f>D26</f>
        <v>1000</v>
      </c>
      <c r="E29" s="410">
        <f>VLOOKUP($A29,Matrix_SDK_K,5,FALSE)</f>
        <v>3</v>
      </c>
      <c r="F29" s="410">
        <f>VLOOKUP($A29,Matrix_SDK_K,6,FALSE)</f>
        <v>9</v>
      </c>
      <c r="G29" s="410">
        <f>VLOOKUP($A29,Matrix_SDK_K,7,FALSE)</f>
        <v>17</v>
      </c>
      <c r="H29" s="410">
        <f>VLOOKUP($A29,Matrix_SDK_K,8,FALSE)</f>
        <v>18</v>
      </c>
      <c r="I29" s="410">
        <f>VLOOKUP($A29,Matrix_SDK_K,9,FALSE)</f>
        <v>20</v>
      </c>
      <c r="J29" s="410">
        <f>VLOOKUP($A29,Matrix_SDK_K,10,FALSE)</f>
        <v>15</v>
      </c>
      <c r="K29" s="410">
        <f>VLOOKUP($A29,Matrix_SDK_K,11,FALSE)</f>
        <v>11</v>
      </c>
      <c r="L29" s="410">
        <f>VLOOKUP($A29,Matrix_SDK_K,12,FALSE)</f>
        <v>9</v>
      </c>
      <c r="M29" s="86"/>
    </row>
    <row r="30" spans="1:15">
      <c r="B30" s="87"/>
      <c r="C30" s="88"/>
      <c r="D30" s="88"/>
      <c r="E30" s="188"/>
      <c r="F30" s="188"/>
      <c r="G30" s="188"/>
      <c r="H30" s="188"/>
      <c r="I30" s="188"/>
      <c r="J30" s="188"/>
      <c r="K30" s="188"/>
      <c r="L30" s="188"/>
      <c r="M30" s="89"/>
    </row>
    <row r="31" spans="1:15">
      <c r="C31" s="90"/>
      <c r="D31" s="91"/>
      <c r="M31" s="92"/>
    </row>
    <row r="32" spans="1:15">
      <c r="B32" s="93"/>
      <c r="C32" s="66">
        <f>C8</f>
        <v>130</v>
      </c>
      <c r="D32" s="66">
        <f>D8</f>
        <v>1000</v>
      </c>
      <c r="E32" s="183">
        <f t="shared" ref="E32:L32" si="0">E8</f>
        <v>3</v>
      </c>
      <c r="F32" s="183">
        <f t="shared" si="0"/>
        <v>10</v>
      </c>
      <c r="G32" s="183">
        <f t="shared" si="0"/>
        <v>18</v>
      </c>
      <c r="H32" s="183">
        <f t="shared" si="0"/>
        <v>19</v>
      </c>
      <c r="I32" s="183">
        <f t="shared" si="0"/>
        <v>21</v>
      </c>
      <c r="J32" s="183">
        <f t="shared" si="0"/>
        <v>17</v>
      </c>
      <c r="K32" s="183">
        <f t="shared" si="0"/>
        <v>12</v>
      </c>
      <c r="L32" s="183">
        <f t="shared" si="0"/>
        <v>10</v>
      </c>
      <c r="M32" s="67"/>
    </row>
    <row r="33" spans="1:15" s="95" customFormat="1">
      <c r="B33" s="94"/>
      <c r="C33" s="66">
        <f>C15</f>
        <v>140</v>
      </c>
      <c r="D33" s="66">
        <f t="shared" ref="D33:L33" si="1">D15</f>
        <v>1000</v>
      </c>
      <c r="E33" s="183">
        <f t="shared" si="1"/>
        <v>3</v>
      </c>
      <c r="F33" s="183">
        <f t="shared" si="1"/>
        <v>9</v>
      </c>
      <c r="G33" s="183">
        <f t="shared" si="1"/>
        <v>17</v>
      </c>
      <c r="H33" s="183">
        <f t="shared" si="1"/>
        <v>18</v>
      </c>
      <c r="I33" s="183">
        <f t="shared" si="1"/>
        <v>20</v>
      </c>
      <c r="J33" s="183">
        <f t="shared" si="1"/>
        <v>15</v>
      </c>
      <c r="K33" s="183">
        <f t="shared" si="1"/>
        <v>11</v>
      </c>
      <c r="L33" s="183">
        <f t="shared" si="1"/>
        <v>9</v>
      </c>
      <c r="M33" s="67"/>
    </row>
    <row r="34" spans="1:15">
      <c r="B34" s="96"/>
      <c r="E34" s="189">
        <f>(E32+E33)/2</f>
        <v>3</v>
      </c>
      <c r="F34" s="189">
        <f t="shared" ref="F34:L34" si="2">(F32+F33)/2</f>
        <v>9.5</v>
      </c>
      <c r="G34" s="189">
        <f t="shared" si="2"/>
        <v>17.5</v>
      </c>
      <c r="H34" s="189">
        <f t="shared" si="2"/>
        <v>18.5</v>
      </c>
      <c r="I34" s="189">
        <f t="shared" si="2"/>
        <v>20.5</v>
      </c>
      <c r="J34" s="189">
        <f t="shared" si="2"/>
        <v>16</v>
      </c>
      <c r="K34" s="189">
        <f t="shared" si="2"/>
        <v>11.5</v>
      </c>
      <c r="L34" s="189">
        <f t="shared" si="2"/>
        <v>9.5</v>
      </c>
      <c r="M34" s="97" t="s">
        <v>48</v>
      </c>
    </row>
    <row r="35" spans="1:15">
      <c r="B35" s="96"/>
      <c r="M35" s="98"/>
    </row>
    <row r="36" spans="1:15">
      <c r="B36" s="99"/>
      <c r="C36" s="100">
        <f t="shared" ref="C36:L36" si="3">C22</f>
        <v>130</v>
      </c>
      <c r="D36" s="100">
        <f t="shared" si="3"/>
        <v>1000</v>
      </c>
      <c r="E36" s="183">
        <f t="shared" si="3"/>
        <v>3</v>
      </c>
      <c r="F36" s="183">
        <f t="shared" si="3"/>
        <v>10</v>
      </c>
      <c r="G36" s="183">
        <f t="shared" si="3"/>
        <v>18</v>
      </c>
      <c r="H36" s="183">
        <f t="shared" si="3"/>
        <v>19</v>
      </c>
      <c r="I36" s="183">
        <f t="shared" si="3"/>
        <v>21</v>
      </c>
      <c r="J36" s="183">
        <f t="shared" si="3"/>
        <v>17</v>
      </c>
      <c r="K36" s="183">
        <f t="shared" si="3"/>
        <v>12</v>
      </c>
      <c r="L36" s="183">
        <f t="shared" si="3"/>
        <v>10</v>
      </c>
      <c r="M36" s="98"/>
    </row>
    <row r="37" spans="1:15">
      <c r="B37" s="93"/>
      <c r="C37" s="100">
        <f t="shared" ref="C37:L37" si="4">C29</f>
        <v>140</v>
      </c>
      <c r="D37" s="100">
        <f t="shared" si="4"/>
        <v>1000</v>
      </c>
      <c r="E37" s="183">
        <f t="shared" si="4"/>
        <v>3</v>
      </c>
      <c r="F37" s="183">
        <f t="shared" si="4"/>
        <v>9</v>
      </c>
      <c r="G37" s="183">
        <f t="shared" si="4"/>
        <v>17</v>
      </c>
      <c r="H37" s="183">
        <f t="shared" si="4"/>
        <v>18</v>
      </c>
      <c r="I37" s="183">
        <f t="shared" si="4"/>
        <v>20</v>
      </c>
      <c r="J37" s="183">
        <f t="shared" si="4"/>
        <v>15</v>
      </c>
      <c r="K37" s="183">
        <f t="shared" si="4"/>
        <v>11</v>
      </c>
      <c r="L37" s="183">
        <f t="shared" si="4"/>
        <v>9</v>
      </c>
      <c r="M37" s="98"/>
    </row>
    <row r="38" spans="1:15">
      <c r="B38" s="65"/>
      <c r="E38" s="189">
        <f t="shared" ref="E38:L38" si="5">(E36+E37)/2</f>
        <v>3</v>
      </c>
      <c r="F38" s="189">
        <f t="shared" si="5"/>
        <v>9.5</v>
      </c>
      <c r="G38" s="189">
        <f t="shared" si="5"/>
        <v>17.5</v>
      </c>
      <c r="H38" s="189">
        <f t="shared" si="5"/>
        <v>18.5</v>
      </c>
      <c r="I38" s="189">
        <f t="shared" si="5"/>
        <v>20.5</v>
      </c>
      <c r="J38" s="189">
        <f t="shared" si="5"/>
        <v>16</v>
      </c>
      <c r="K38" s="189">
        <f t="shared" si="5"/>
        <v>11.5</v>
      </c>
      <c r="L38" s="189">
        <f t="shared" si="5"/>
        <v>9.5</v>
      </c>
      <c r="M38" s="97" t="s">
        <v>49</v>
      </c>
    </row>
    <row r="39" spans="1:15">
      <c r="B39" s="65"/>
    </row>
    <row r="40" spans="1:15">
      <c r="B40" s="65"/>
      <c r="E40" s="183">
        <f>((E38-E34)*($D$2-$D$5))/250</f>
        <v>0</v>
      </c>
      <c r="F40" s="183">
        <f t="shared" ref="F40:L40" si="6">((F38-F34)*($D$2-$D$5))/250</f>
        <v>0</v>
      </c>
      <c r="G40" s="183">
        <f t="shared" si="6"/>
        <v>0</v>
      </c>
      <c r="H40" s="183">
        <f t="shared" si="6"/>
        <v>0</v>
      </c>
      <c r="I40" s="183">
        <f t="shared" si="6"/>
        <v>0</v>
      </c>
      <c r="J40" s="183">
        <f t="shared" si="6"/>
        <v>0</v>
      </c>
      <c r="K40" s="183">
        <f t="shared" si="6"/>
        <v>0</v>
      </c>
      <c r="L40" s="183">
        <f t="shared" si="6"/>
        <v>0</v>
      </c>
      <c r="M40" s="98"/>
    </row>
    <row r="41" spans="1:15">
      <c r="B41" s="65"/>
      <c r="M41" s="98"/>
    </row>
    <row r="42" spans="1:15">
      <c r="B42" s="65"/>
      <c r="C42" s="195">
        <f>C2</f>
        <v>133.33333333333334</v>
      </c>
      <c r="D42" s="102">
        <f>D2</f>
        <v>1000</v>
      </c>
      <c r="E42" s="190">
        <f>ROUND(E34+E40,0)</f>
        <v>3</v>
      </c>
      <c r="F42" s="190">
        <f t="shared" ref="F42:L42" si="7">ROUND(F34+F40,0)</f>
        <v>10</v>
      </c>
      <c r="G42" s="190">
        <f t="shared" si="7"/>
        <v>18</v>
      </c>
      <c r="H42" s="190">
        <f t="shared" si="7"/>
        <v>19</v>
      </c>
      <c r="I42" s="190">
        <f t="shared" si="7"/>
        <v>21</v>
      </c>
      <c r="J42" s="190">
        <f t="shared" si="7"/>
        <v>16</v>
      </c>
      <c r="K42" s="190">
        <f t="shared" si="7"/>
        <v>12</v>
      </c>
      <c r="L42" s="190">
        <f t="shared" si="7"/>
        <v>10</v>
      </c>
      <c r="M42" s="104" t="s">
        <v>50</v>
      </c>
    </row>
    <row r="43" spans="1:15">
      <c r="B43" s="65"/>
      <c r="M43" s="98"/>
    </row>
    <row r="44" spans="1:15">
      <c r="A44" s="407" t="s">
        <v>276</v>
      </c>
      <c r="B44" s="65"/>
      <c r="M44" s="98"/>
    </row>
    <row r="45" spans="1:15">
      <c r="A45" s="408" t="s">
        <v>274</v>
      </c>
      <c r="B45" s="65"/>
      <c r="M45" s="98"/>
    </row>
    <row r="46" spans="1:15" s="234" customFormat="1">
      <c r="A46" s="404" t="s">
        <v>273</v>
      </c>
      <c r="B46" s="230"/>
      <c r="C46" s="193"/>
      <c r="D46" s="193"/>
      <c r="E46" s="231"/>
      <c r="F46" s="231"/>
      <c r="G46" s="231"/>
      <c r="H46" s="231"/>
      <c r="I46" s="231"/>
      <c r="J46" s="231"/>
      <c r="K46" s="231"/>
      <c r="L46" s="231"/>
      <c r="M46" s="232"/>
      <c r="N46" s="233"/>
      <c r="O46" s="233"/>
    </row>
    <row r="47" spans="1:15" s="239" customFormat="1">
      <c r="A47" s="404" t="s">
        <v>272</v>
      </c>
      <c r="B47" s="235" t="s">
        <v>24</v>
      </c>
      <c r="C47" s="235" t="s">
        <v>22</v>
      </c>
      <c r="D47" s="235" t="s">
        <v>25</v>
      </c>
      <c r="E47" s="236">
        <v>63</v>
      </c>
      <c r="F47" s="236">
        <v>125</v>
      </c>
      <c r="G47" s="236">
        <v>250</v>
      </c>
      <c r="H47" s="236">
        <v>500</v>
      </c>
      <c r="I47" s="236">
        <v>1000</v>
      </c>
      <c r="J47" s="236">
        <v>2000</v>
      </c>
      <c r="K47" s="236">
        <v>4000</v>
      </c>
      <c r="L47" s="236">
        <v>8000</v>
      </c>
      <c r="M47" s="237" t="s">
        <v>32</v>
      </c>
      <c r="N47" s="238"/>
      <c r="O47" s="238"/>
    </row>
    <row r="48" spans="1:15" s="234" customFormat="1">
      <c r="A48" s="404" t="str">
        <f>B48&amp;C48&amp;D48</f>
        <v>10020500</v>
      </c>
      <c r="B48" s="888">
        <v>100</v>
      </c>
      <c r="C48" s="193">
        <v>20</v>
      </c>
      <c r="D48" s="193">
        <v>500</v>
      </c>
      <c r="E48" s="897">
        <f>E49</f>
        <v>4</v>
      </c>
      <c r="F48" s="897">
        <f>F49</f>
        <v>10</v>
      </c>
      <c r="G48" s="897">
        <f t="shared" ref="G48:L48" si="8">G49+1</f>
        <v>13</v>
      </c>
      <c r="H48" s="897">
        <f t="shared" si="8"/>
        <v>15</v>
      </c>
      <c r="I48" s="897">
        <f t="shared" si="8"/>
        <v>23</v>
      </c>
      <c r="J48" s="897">
        <f t="shared" si="8"/>
        <v>27</v>
      </c>
      <c r="K48" s="897">
        <f t="shared" si="8"/>
        <v>23</v>
      </c>
      <c r="L48" s="897">
        <f t="shared" si="8"/>
        <v>19</v>
      </c>
      <c r="M48" s="247" t="s">
        <v>33</v>
      </c>
      <c r="N48" s="233"/>
      <c r="O48" s="233"/>
    </row>
    <row r="49" spans="1:15" s="234" customFormat="1">
      <c r="A49" s="404" t="str">
        <f t="shared" ref="A49:A112" si="9">B49&amp;C49&amp;D49</f>
        <v>10030500</v>
      </c>
      <c r="B49" s="888">
        <v>100</v>
      </c>
      <c r="C49" s="193">
        <v>30</v>
      </c>
      <c r="D49" s="193">
        <v>500</v>
      </c>
      <c r="E49" s="898">
        <v>4</v>
      </c>
      <c r="F49" s="898">
        <v>10</v>
      </c>
      <c r="G49" s="898">
        <v>12</v>
      </c>
      <c r="H49" s="898">
        <v>14</v>
      </c>
      <c r="I49" s="898">
        <v>22</v>
      </c>
      <c r="J49" s="898">
        <v>26</v>
      </c>
      <c r="K49" s="898">
        <v>22</v>
      </c>
      <c r="L49" s="898">
        <v>18</v>
      </c>
      <c r="M49" s="247" t="s">
        <v>34</v>
      </c>
      <c r="N49" s="233"/>
      <c r="O49" s="233"/>
    </row>
    <row r="50" spans="1:15" s="234" customFormat="1">
      <c r="A50" s="404" t="str">
        <f t="shared" si="9"/>
        <v>10040500</v>
      </c>
      <c r="B50" s="888">
        <v>100</v>
      </c>
      <c r="C50" s="193">
        <v>40</v>
      </c>
      <c r="D50" s="193">
        <v>500</v>
      </c>
      <c r="E50" s="898">
        <v>3</v>
      </c>
      <c r="F50" s="898">
        <v>8</v>
      </c>
      <c r="G50" s="898">
        <v>11</v>
      </c>
      <c r="H50" s="898">
        <v>13</v>
      </c>
      <c r="I50" s="898">
        <v>21</v>
      </c>
      <c r="J50" s="898">
        <v>24</v>
      </c>
      <c r="K50" s="898">
        <v>21</v>
      </c>
      <c r="L50" s="898">
        <v>17</v>
      </c>
      <c r="M50" s="232"/>
      <c r="N50" s="233"/>
      <c r="O50" s="233"/>
    </row>
    <row r="51" spans="1:15" s="234" customFormat="1">
      <c r="A51" s="404" t="str">
        <f t="shared" si="9"/>
        <v>10050500</v>
      </c>
      <c r="B51" s="888">
        <v>100</v>
      </c>
      <c r="C51" s="193">
        <v>50</v>
      </c>
      <c r="D51" s="193">
        <v>500</v>
      </c>
      <c r="E51" s="899">
        <v>3</v>
      </c>
      <c r="F51" s="899">
        <v>7</v>
      </c>
      <c r="G51" s="899">
        <v>10</v>
      </c>
      <c r="H51" s="899">
        <v>12</v>
      </c>
      <c r="I51" s="899">
        <v>19</v>
      </c>
      <c r="J51" s="899">
        <v>22</v>
      </c>
      <c r="K51" s="899">
        <v>18</v>
      </c>
      <c r="L51" s="899">
        <v>15</v>
      </c>
      <c r="M51" s="247"/>
      <c r="N51" s="233"/>
      <c r="O51" s="233"/>
    </row>
    <row r="52" spans="1:15" s="234" customFormat="1">
      <c r="A52" s="404" t="str">
        <f t="shared" si="9"/>
        <v>10060500</v>
      </c>
      <c r="B52" s="888">
        <v>100</v>
      </c>
      <c r="C52" s="193">
        <v>60</v>
      </c>
      <c r="D52" s="193">
        <v>500</v>
      </c>
      <c r="E52" s="898">
        <v>3</v>
      </c>
      <c r="F52" s="898">
        <v>6</v>
      </c>
      <c r="G52" s="898">
        <v>8</v>
      </c>
      <c r="H52" s="898">
        <v>11</v>
      </c>
      <c r="I52" s="898">
        <v>18</v>
      </c>
      <c r="J52" s="898">
        <v>20</v>
      </c>
      <c r="K52" s="898">
        <v>16</v>
      </c>
      <c r="L52" s="898">
        <v>13</v>
      </c>
      <c r="M52" s="247"/>
      <c r="N52" s="233"/>
      <c r="O52" s="233"/>
    </row>
    <row r="53" spans="1:15" s="234" customFormat="1">
      <c r="A53" s="404" t="str">
        <f t="shared" si="9"/>
        <v>10070500</v>
      </c>
      <c r="B53" s="888">
        <v>100</v>
      </c>
      <c r="C53" s="193">
        <v>70</v>
      </c>
      <c r="D53" s="193">
        <v>500</v>
      </c>
      <c r="E53" s="899">
        <v>2</v>
      </c>
      <c r="F53" s="899">
        <v>5</v>
      </c>
      <c r="G53" s="899">
        <v>7</v>
      </c>
      <c r="H53" s="899">
        <v>11</v>
      </c>
      <c r="I53" s="899">
        <v>16</v>
      </c>
      <c r="J53" s="899">
        <v>18</v>
      </c>
      <c r="K53" s="899">
        <v>14</v>
      </c>
      <c r="L53" s="899">
        <v>11</v>
      </c>
      <c r="M53" s="247"/>
      <c r="N53" s="233"/>
      <c r="O53" s="233"/>
    </row>
    <row r="54" spans="1:15" s="234" customFormat="1">
      <c r="A54" s="404" t="str">
        <f t="shared" si="9"/>
        <v>10080500</v>
      </c>
      <c r="B54" s="888">
        <v>100</v>
      </c>
      <c r="C54" s="193">
        <v>80</v>
      </c>
      <c r="D54" s="193">
        <v>500</v>
      </c>
      <c r="E54" s="899">
        <v>2</v>
      </c>
      <c r="F54" s="899">
        <v>5</v>
      </c>
      <c r="G54" s="899">
        <v>6</v>
      </c>
      <c r="H54" s="899">
        <v>10</v>
      </c>
      <c r="I54" s="899">
        <v>15</v>
      </c>
      <c r="J54" s="899">
        <v>16</v>
      </c>
      <c r="K54" s="899">
        <v>12</v>
      </c>
      <c r="L54" s="899">
        <v>9</v>
      </c>
      <c r="M54" s="247"/>
      <c r="N54" s="233"/>
      <c r="O54" s="233"/>
    </row>
    <row r="55" spans="1:15" s="234" customFormat="1">
      <c r="A55" s="404" t="str">
        <f t="shared" si="9"/>
        <v>10090500</v>
      </c>
      <c r="B55" s="888">
        <v>100</v>
      </c>
      <c r="C55" s="193">
        <v>90</v>
      </c>
      <c r="D55" s="193">
        <v>500</v>
      </c>
      <c r="E55" s="899">
        <v>2</v>
      </c>
      <c r="F55" s="899">
        <v>4</v>
      </c>
      <c r="G55" s="899">
        <v>6</v>
      </c>
      <c r="H55" s="899">
        <v>9</v>
      </c>
      <c r="I55" s="899">
        <v>14</v>
      </c>
      <c r="J55" s="899">
        <v>15</v>
      </c>
      <c r="K55" s="899">
        <v>11</v>
      </c>
      <c r="L55" s="899">
        <v>8</v>
      </c>
      <c r="M55" s="247"/>
      <c r="N55" s="233"/>
      <c r="O55" s="233"/>
    </row>
    <row r="56" spans="1:15" s="234" customFormat="1">
      <c r="A56" s="404" t="str">
        <f t="shared" si="9"/>
        <v>100100500</v>
      </c>
      <c r="B56" s="888">
        <v>100</v>
      </c>
      <c r="C56" s="193">
        <v>100</v>
      </c>
      <c r="D56" s="193">
        <v>500</v>
      </c>
      <c r="E56" s="899">
        <v>2</v>
      </c>
      <c r="F56" s="899">
        <v>3</v>
      </c>
      <c r="G56" s="899">
        <v>5</v>
      </c>
      <c r="H56" s="899">
        <v>9</v>
      </c>
      <c r="I56" s="899">
        <v>13</v>
      </c>
      <c r="J56" s="899">
        <v>13</v>
      </c>
      <c r="K56" s="899">
        <v>10</v>
      </c>
      <c r="L56" s="899">
        <v>7</v>
      </c>
      <c r="M56" s="232"/>
      <c r="N56" s="233"/>
      <c r="O56" s="233"/>
    </row>
    <row r="57" spans="1:15" s="234" customFormat="1">
      <c r="A57" s="404" t="str">
        <f t="shared" si="9"/>
        <v>100110500</v>
      </c>
      <c r="B57" s="888">
        <v>100</v>
      </c>
      <c r="C57" s="193">
        <v>110</v>
      </c>
      <c r="D57" s="193">
        <v>500</v>
      </c>
      <c r="E57" s="180"/>
      <c r="F57" s="180"/>
      <c r="G57" s="180"/>
      <c r="H57" s="180"/>
      <c r="I57" s="180"/>
      <c r="J57" s="180"/>
      <c r="K57" s="180"/>
      <c r="L57" s="180"/>
      <c r="M57" s="848" t="s">
        <v>1105</v>
      </c>
      <c r="N57" s="233"/>
      <c r="O57" s="233"/>
    </row>
    <row r="58" spans="1:15" s="234" customFormat="1">
      <c r="A58" s="404" t="str">
        <f t="shared" si="9"/>
        <v>100120500</v>
      </c>
      <c r="B58" s="888">
        <v>100</v>
      </c>
      <c r="C58" s="193">
        <v>120</v>
      </c>
      <c r="D58" s="193">
        <v>500</v>
      </c>
      <c r="E58" s="180"/>
      <c r="F58" s="180"/>
      <c r="G58" s="180"/>
      <c r="H58" s="180"/>
      <c r="I58" s="180"/>
      <c r="J58" s="180"/>
      <c r="K58" s="180"/>
      <c r="L58" s="180"/>
      <c r="M58" s="848" t="s">
        <v>1106</v>
      </c>
      <c r="N58" s="233"/>
      <c r="O58" s="233"/>
    </row>
    <row r="59" spans="1:15" s="234" customFormat="1">
      <c r="A59" s="404" t="str">
        <f t="shared" si="9"/>
        <v>100130500</v>
      </c>
      <c r="B59" s="888">
        <v>100</v>
      </c>
      <c r="C59" s="193">
        <v>130</v>
      </c>
      <c r="D59" s="193">
        <v>500</v>
      </c>
      <c r="E59" s="180"/>
      <c r="F59" s="180"/>
      <c r="G59" s="180"/>
      <c r="H59" s="180"/>
      <c r="I59" s="180"/>
      <c r="J59" s="180"/>
      <c r="K59" s="180"/>
      <c r="L59" s="180"/>
      <c r="M59" s="232"/>
      <c r="N59" s="233"/>
      <c r="O59" s="233"/>
    </row>
    <row r="60" spans="1:15" s="234" customFormat="1">
      <c r="A60" s="404" t="str">
        <f t="shared" si="9"/>
        <v>100140500</v>
      </c>
      <c r="B60" s="888">
        <v>100</v>
      </c>
      <c r="C60" s="193">
        <v>140</v>
      </c>
      <c r="D60" s="193">
        <v>500</v>
      </c>
      <c r="E60" s="180"/>
      <c r="F60" s="180"/>
      <c r="G60" s="180"/>
      <c r="H60" s="180"/>
      <c r="I60" s="180"/>
      <c r="J60" s="180"/>
      <c r="K60" s="180"/>
      <c r="L60" s="180"/>
      <c r="M60" s="232"/>
      <c r="N60" s="233"/>
      <c r="O60" s="233"/>
    </row>
    <row r="61" spans="1:15" s="234" customFormat="1">
      <c r="A61" s="404" t="str">
        <f t="shared" si="9"/>
        <v>100150500</v>
      </c>
      <c r="B61" s="888">
        <v>100</v>
      </c>
      <c r="C61" s="193">
        <v>150</v>
      </c>
      <c r="D61" s="193">
        <v>500</v>
      </c>
      <c r="E61" s="180"/>
      <c r="F61" s="180"/>
      <c r="G61" s="180"/>
      <c r="H61" s="180"/>
      <c r="I61" s="180"/>
      <c r="J61" s="180"/>
      <c r="K61" s="180"/>
      <c r="L61" s="180"/>
      <c r="M61" s="232"/>
      <c r="N61" s="233"/>
      <c r="O61" s="233"/>
    </row>
    <row r="62" spans="1:15" s="234" customFormat="1">
      <c r="A62" s="404" t="str">
        <f t="shared" si="9"/>
        <v>100160500</v>
      </c>
      <c r="B62" s="888">
        <v>100</v>
      </c>
      <c r="C62" s="193">
        <v>160</v>
      </c>
      <c r="D62" s="193">
        <v>500</v>
      </c>
      <c r="E62" s="180"/>
      <c r="F62" s="180"/>
      <c r="G62" s="180"/>
      <c r="H62" s="180"/>
      <c r="I62" s="180"/>
      <c r="J62" s="180"/>
      <c r="K62" s="180"/>
      <c r="L62" s="180"/>
      <c r="M62" s="232"/>
      <c r="N62" s="233"/>
      <c r="O62" s="233"/>
    </row>
    <row r="63" spans="1:15" s="234" customFormat="1">
      <c r="A63" s="404" t="str">
        <f t="shared" si="9"/>
        <v>100170500</v>
      </c>
      <c r="B63" s="888">
        <v>100</v>
      </c>
      <c r="C63" s="193">
        <v>170</v>
      </c>
      <c r="D63" s="193">
        <v>500</v>
      </c>
      <c r="E63" s="192"/>
      <c r="F63" s="192"/>
      <c r="G63" s="192"/>
      <c r="H63" s="192"/>
      <c r="I63" s="192"/>
      <c r="J63" s="192"/>
      <c r="K63" s="192"/>
      <c r="L63" s="192"/>
      <c r="M63" s="232"/>
      <c r="N63" s="233"/>
      <c r="O63" s="233"/>
    </row>
    <row r="64" spans="1:15" s="234" customFormat="1">
      <c r="A64" s="404" t="str">
        <f t="shared" si="9"/>
        <v>100180500</v>
      </c>
      <c r="B64" s="888">
        <v>100</v>
      </c>
      <c r="C64" s="193">
        <v>180</v>
      </c>
      <c r="D64" s="193">
        <v>500</v>
      </c>
      <c r="E64" s="192"/>
      <c r="F64" s="192"/>
      <c r="G64" s="192"/>
      <c r="H64" s="192"/>
      <c r="I64" s="192"/>
      <c r="J64" s="192"/>
      <c r="K64" s="192"/>
      <c r="L64" s="192"/>
      <c r="M64" s="232"/>
      <c r="N64" s="233"/>
      <c r="O64" s="233"/>
    </row>
    <row r="65" spans="1:15" s="234" customFormat="1">
      <c r="A65" s="404" t="str">
        <f t="shared" si="9"/>
        <v>100190500</v>
      </c>
      <c r="B65" s="888">
        <v>100</v>
      </c>
      <c r="C65" s="193">
        <v>190</v>
      </c>
      <c r="D65" s="193">
        <v>500</v>
      </c>
      <c r="E65" s="192"/>
      <c r="F65" s="192"/>
      <c r="G65" s="192"/>
      <c r="H65" s="192"/>
      <c r="I65" s="192"/>
      <c r="J65" s="192"/>
      <c r="K65" s="192"/>
      <c r="L65" s="192"/>
      <c r="M65" s="232"/>
      <c r="N65" s="233"/>
      <c r="O65" s="233"/>
    </row>
    <row r="66" spans="1:15" s="234" customFormat="1">
      <c r="A66" s="404" t="str">
        <f t="shared" si="9"/>
        <v>100200500</v>
      </c>
      <c r="B66" s="888">
        <v>100</v>
      </c>
      <c r="C66" s="193">
        <v>200</v>
      </c>
      <c r="D66" s="193">
        <v>500</v>
      </c>
      <c r="E66" s="192"/>
      <c r="F66" s="192"/>
      <c r="G66" s="192"/>
      <c r="H66" s="192"/>
      <c r="I66" s="192"/>
      <c r="J66" s="192"/>
      <c r="K66" s="192"/>
      <c r="L66" s="192"/>
      <c r="M66" s="232"/>
      <c r="N66" s="233"/>
      <c r="O66" s="233"/>
    </row>
    <row r="67" spans="1:15" s="234" customFormat="1">
      <c r="A67" s="404" t="str">
        <f t="shared" si="9"/>
        <v>100210500</v>
      </c>
      <c r="B67" s="888">
        <v>100</v>
      </c>
      <c r="C67" s="193">
        <v>210</v>
      </c>
      <c r="D67" s="193">
        <v>500</v>
      </c>
      <c r="E67" s="192"/>
      <c r="F67" s="192"/>
      <c r="G67" s="192"/>
      <c r="H67" s="192"/>
      <c r="I67" s="192"/>
      <c r="J67" s="192"/>
      <c r="K67" s="192"/>
      <c r="L67" s="192"/>
      <c r="M67" s="232"/>
      <c r="N67" s="233"/>
      <c r="O67" s="233"/>
    </row>
    <row r="68" spans="1:15" s="234" customFormat="1">
      <c r="A68" s="404" t="str">
        <f t="shared" si="9"/>
        <v>100220500</v>
      </c>
      <c r="B68" s="888">
        <v>100</v>
      </c>
      <c r="C68" s="193">
        <v>220</v>
      </c>
      <c r="D68" s="193">
        <v>500</v>
      </c>
      <c r="E68" s="192"/>
      <c r="F68" s="192"/>
      <c r="G68" s="192"/>
      <c r="H68" s="192"/>
      <c r="I68" s="192"/>
      <c r="J68" s="192"/>
      <c r="K68" s="192"/>
      <c r="L68" s="192"/>
      <c r="M68" s="232"/>
      <c r="N68" s="233"/>
      <c r="O68" s="233"/>
    </row>
    <row r="69" spans="1:15" s="234" customFormat="1">
      <c r="A69" s="404" t="str">
        <f t="shared" si="9"/>
        <v>100230500</v>
      </c>
      <c r="B69" s="888">
        <v>100</v>
      </c>
      <c r="C69" s="193">
        <v>230</v>
      </c>
      <c r="D69" s="193">
        <v>500</v>
      </c>
      <c r="E69" s="192"/>
      <c r="F69" s="192"/>
      <c r="G69" s="192"/>
      <c r="H69" s="192"/>
      <c r="I69" s="192"/>
      <c r="J69" s="192"/>
      <c r="K69" s="192"/>
      <c r="L69" s="192"/>
      <c r="M69" s="232"/>
      <c r="N69" s="233"/>
      <c r="O69" s="233"/>
    </row>
    <row r="70" spans="1:15" s="234" customFormat="1">
      <c r="A70" s="404" t="str">
        <f t="shared" si="9"/>
        <v>100240500</v>
      </c>
      <c r="B70" s="888">
        <v>100</v>
      </c>
      <c r="C70" s="193">
        <v>240</v>
      </c>
      <c r="D70" s="193">
        <v>500</v>
      </c>
      <c r="E70" s="192"/>
      <c r="F70" s="192"/>
      <c r="G70" s="192"/>
      <c r="H70" s="192"/>
      <c r="I70" s="192"/>
      <c r="J70" s="192"/>
      <c r="K70" s="192"/>
      <c r="L70" s="192"/>
      <c r="M70" s="232"/>
      <c r="N70" s="233"/>
      <c r="O70" s="233"/>
    </row>
    <row r="71" spans="1:15" s="234" customFormat="1">
      <c r="A71" s="404" t="str">
        <f t="shared" si="9"/>
        <v>100250500</v>
      </c>
      <c r="B71" s="888">
        <v>100</v>
      </c>
      <c r="C71" s="193">
        <v>250</v>
      </c>
      <c r="D71" s="193">
        <v>500</v>
      </c>
      <c r="E71" s="192"/>
      <c r="F71" s="192"/>
      <c r="G71" s="192"/>
      <c r="H71" s="192"/>
      <c r="I71" s="192"/>
      <c r="J71" s="192"/>
      <c r="K71" s="192"/>
      <c r="L71" s="192"/>
      <c r="M71" s="232"/>
      <c r="N71" s="233"/>
      <c r="O71" s="233"/>
    </row>
    <row r="72" spans="1:15" s="234" customFormat="1">
      <c r="A72" s="404" t="str">
        <f t="shared" si="9"/>
        <v>100260500</v>
      </c>
      <c r="B72" s="888">
        <v>100</v>
      </c>
      <c r="C72" s="193">
        <v>260</v>
      </c>
      <c r="D72" s="193">
        <v>500</v>
      </c>
      <c r="E72" s="192"/>
      <c r="F72" s="192"/>
      <c r="G72" s="192"/>
      <c r="H72" s="192"/>
      <c r="I72" s="192"/>
      <c r="J72" s="192"/>
      <c r="K72" s="192"/>
      <c r="L72" s="192"/>
      <c r="M72" s="232"/>
      <c r="N72" s="233"/>
      <c r="O72" s="233"/>
    </row>
    <row r="73" spans="1:15" s="234" customFormat="1">
      <c r="A73" s="404" t="str">
        <f t="shared" si="9"/>
        <v>100270500</v>
      </c>
      <c r="B73" s="888">
        <v>100</v>
      </c>
      <c r="C73" s="193">
        <v>270</v>
      </c>
      <c r="D73" s="193">
        <v>500</v>
      </c>
      <c r="E73" s="192"/>
      <c r="F73" s="192"/>
      <c r="G73" s="192"/>
      <c r="H73" s="192"/>
      <c r="I73" s="192"/>
      <c r="J73" s="192"/>
      <c r="K73" s="192"/>
      <c r="L73" s="192"/>
      <c r="M73" s="232"/>
      <c r="N73" s="233"/>
      <c r="O73" s="233"/>
    </row>
    <row r="74" spans="1:15" s="234" customFormat="1">
      <c r="A74" s="404" t="str">
        <f t="shared" si="9"/>
        <v>100280500</v>
      </c>
      <c r="B74" s="888">
        <v>100</v>
      </c>
      <c r="C74" s="193">
        <v>280</v>
      </c>
      <c r="D74" s="193">
        <v>500</v>
      </c>
      <c r="E74" s="192"/>
      <c r="F74" s="192"/>
      <c r="G74" s="192"/>
      <c r="H74" s="192"/>
      <c r="I74" s="192"/>
      <c r="J74" s="192"/>
      <c r="K74" s="192"/>
      <c r="L74" s="192"/>
      <c r="M74" s="232"/>
      <c r="N74" s="233"/>
      <c r="O74" s="233"/>
    </row>
    <row r="75" spans="1:15" s="234" customFormat="1">
      <c r="A75" s="404" t="str">
        <f t="shared" si="9"/>
        <v>100290500</v>
      </c>
      <c r="B75" s="888">
        <v>100</v>
      </c>
      <c r="C75" s="193">
        <v>290</v>
      </c>
      <c r="D75" s="193">
        <v>500</v>
      </c>
      <c r="E75" s="192"/>
      <c r="F75" s="192"/>
      <c r="G75" s="192"/>
      <c r="H75" s="192"/>
      <c r="I75" s="192"/>
      <c r="J75" s="192"/>
      <c r="K75" s="192"/>
      <c r="L75" s="192"/>
      <c r="M75" s="232"/>
      <c r="N75" s="233"/>
      <c r="O75" s="233"/>
    </row>
    <row r="76" spans="1:15" s="234" customFormat="1">
      <c r="A76" s="404" t="str">
        <f t="shared" si="9"/>
        <v>100300500</v>
      </c>
      <c r="B76" s="888">
        <v>100</v>
      </c>
      <c r="C76" s="193">
        <v>300</v>
      </c>
      <c r="D76" s="193">
        <v>500</v>
      </c>
      <c r="E76" s="192"/>
      <c r="F76" s="192"/>
      <c r="G76" s="192"/>
      <c r="H76" s="192"/>
      <c r="I76" s="192"/>
      <c r="J76" s="192"/>
      <c r="K76" s="192"/>
      <c r="L76" s="192"/>
      <c r="M76" s="232"/>
      <c r="N76" s="233"/>
      <c r="O76" s="233"/>
    </row>
    <row r="77" spans="1:15" s="234" customFormat="1">
      <c r="A77" s="404" t="str">
        <f t="shared" si="9"/>
        <v>100310500</v>
      </c>
      <c r="B77" s="888">
        <v>100</v>
      </c>
      <c r="C77" s="193">
        <v>310</v>
      </c>
      <c r="D77" s="193">
        <v>500</v>
      </c>
      <c r="E77" s="192"/>
      <c r="F77" s="192"/>
      <c r="G77" s="192"/>
      <c r="H77" s="192"/>
      <c r="I77" s="192"/>
      <c r="J77" s="192"/>
      <c r="K77" s="192"/>
      <c r="L77" s="192"/>
      <c r="M77" s="232"/>
      <c r="N77" s="233"/>
      <c r="O77" s="233"/>
    </row>
    <row r="78" spans="1:15" s="234" customFormat="1">
      <c r="A78" s="404" t="str">
        <f t="shared" si="9"/>
        <v>100320500</v>
      </c>
      <c r="B78" s="888">
        <v>100</v>
      </c>
      <c r="C78" s="193">
        <v>320</v>
      </c>
      <c r="D78" s="193">
        <v>500</v>
      </c>
      <c r="E78" s="192"/>
      <c r="F78" s="192"/>
      <c r="G78" s="192"/>
      <c r="H78" s="192"/>
      <c r="I78" s="192"/>
      <c r="J78" s="192"/>
      <c r="K78" s="192"/>
      <c r="L78" s="192"/>
      <c r="M78" s="232"/>
      <c r="N78" s="233"/>
      <c r="O78" s="233"/>
    </row>
    <row r="79" spans="1:15" s="234" customFormat="1">
      <c r="A79" s="404" t="str">
        <f t="shared" si="9"/>
        <v>100330500</v>
      </c>
      <c r="B79" s="888">
        <v>100</v>
      </c>
      <c r="C79" s="193">
        <v>330</v>
      </c>
      <c r="D79" s="193">
        <v>500</v>
      </c>
      <c r="E79" s="192"/>
      <c r="F79" s="192"/>
      <c r="G79" s="192"/>
      <c r="H79" s="192"/>
      <c r="I79" s="192"/>
      <c r="J79" s="192"/>
      <c r="K79" s="192"/>
      <c r="L79" s="192"/>
      <c r="M79" s="232"/>
      <c r="N79" s="233"/>
      <c r="O79" s="233"/>
    </row>
    <row r="80" spans="1:15" s="234" customFormat="1">
      <c r="A80" s="404" t="str">
        <f t="shared" si="9"/>
        <v>100340500</v>
      </c>
      <c r="B80" s="888">
        <v>100</v>
      </c>
      <c r="C80" s="193">
        <v>340</v>
      </c>
      <c r="D80" s="193">
        <v>500</v>
      </c>
      <c r="E80" s="192"/>
      <c r="F80" s="192"/>
      <c r="G80" s="192"/>
      <c r="H80" s="192"/>
      <c r="I80" s="192"/>
      <c r="J80" s="192"/>
      <c r="K80" s="192"/>
      <c r="L80" s="192"/>
      <c r="M80" s="232"/>
      <c r="N80" s="233"/>
      <c r="O80" s="233"/>
    </row>
    <row r="81" spans="1:15" s="234" customFormat="1">
      <c r="A81" s="404" t="str">
        <f t="shared" si="9"/>
        <v>100350500</v>
      </c>
      <c r="B81" s="888">
        <v>100</v>
      </c>
      <c r="C81" s="193">
        <v>350</v>
      </c>
      <c r="D81" s="193">
        <v>500</v>
      </c>
      <c r="E81" s="192"/>
      <c r="F81" s="192"/>
      <c r="G81" s="192"/>
      <c r="H81" s="192"/>
      <c r="I81" s="192"/>
      <c r="J81" s="192"/>
      <c r="K81" s="192"/>
      <c r="L81" s="192"/>
      <c r="M81" s="232"/>
      <c r="N81" s="233"/>
      <c r="O81" s="233"/>
    </row>
    <row r="82" spans="1:15" s="234" customFormat="1">
      <c r="A82" s="404" t="str">
        <f t="shared" si="9"/>
        <v>10020750</v>
      </c>
      <c r="B82" s="888">
        <v>100</v>
      </c>
      <c r="C82" s="193">
        <v>20</v>
      </c>
      <c r="D82" s="193">
        <v>750</v>
      </c>
      <c r="E82" s="897">
        <f>E83</f>
        <v>5</v>
      </c>
      <c r="F82" s="897">
        <f>F83</f>
        <v>12</v>
      </c>
      <c r="G82" s="897">
        <f t="shared" ref="G82:L82" si="10">G83+1</f>
        <v>19</v>
      </c>
      <c r="H82" s="897">
        <f t="shared" si="10"/>
        <v>23</v>
      </c>
      <c r="I82" s="897">
        <f t="shared" si="10"/>
        <v>32</v>
      </c>
      <c r="J82" s="897">
        <f t="shared" si="10"/>
        <v>35</v>
      </c>
      <c r="K82" s="897">
        <f t="shared" si="10"/>
        <v>28</v>
      </c>
      <c r="L82" s="897">
        <f t="shared" si="10"/>
        <v>22</v>
      </c>
      <c r="M82" s="232"/>
      <c r="N82" s="233"/>
      <c r="O82" s="233"/>
    </row>
    <row r="83" spans="1:15" s="234" customFormat="1">
      <c r="A83" s="404" t="str">
        <f t="shared" si="9"/>
        <v>10030750</v>
      </c>
      <c r="B83" s="888">
        <v>100</v>
      </c>
      <c r="C83" s="193">
        <v>30</v>
      </c>
      <c r="D83" s="193">
        <v>750</v>
      </c>
      <c r="E83" s="898">
        <v>5</v>
      </c>
      <c r="F83" s="898">
        <v>12</v>
      </c>
      <c r="G83" s="898">
        <v>18</v>
      </c>
      <c r="H83" s="898">
        <v>22</v>
      </c>
      <c r="I83" s="898">
        <v>31</v>
      </c>
      <c r="J83" s="898">
        <v>34</v>
      </c>
      <c r="K83" s="898">
        <v>27</v>
      </c>
      <c r="L83" s="898">
        <v>21</v>
      </c>
      <c r="M83" s="232"/>
      <c r="N83" s="233"/>
      <c r="O83" s="233"/>
    </row>
    <row r="84" spans="1:15" s="234" customFormat="1">
      <c r="A84" s="404" t="str">
        <f t="shared" si="9"/>
        <v>10040750</v>
      </c>
      <c r="B84" s="888">
        <v>100</v>
      </c>
      <c r="C84" s="193">
        <v>40</v>
      </c>
      <c r="D84" s="193">
        <v>750</v>
      </c>
      <c r="E84" s="899">
        <v>4</v>
      </c>
      <c r="F84" s="899">
        <v>10</v>
      </c>
      <c r="G84" s="899">
        <v>16</v>
      </c>
      <c r="H84" s="899">
        <v>21</v>
      </c>
      <c r="I84" s="899">
        <v>29</v>
      </c>
      <c r="J84" s="899">
        <v>32</v>
      </c>
      <c r="K84" s="899">
        <v>25</v>
      </c>
      <c r="L84" s="899">
        <v>19</v>
      </c>
      <c r="M84" s="232"/>
      <c r="N84" s="233"/>
      <c r="O84" s="233"/>
    </row>
    <row r="85" spans="1:15" s="234" customFormat="1">
      <c r="A85" s="404" t="str">
        <f t="shared" si="9"/>
        <v>10050750</v>
      </c>
      <c r="B85" s="888">
        <v>100</v>
      </c>
      <c r="C85" s="193">
        <v>50</v>
      </c>
      <c r="D85" s="193">
        <v>750</v>
      </c>
      <c r="E85" s="899">
        <v>3</v>
      </c>
      <c r="F85" s="899">
        <v>8</v>
      </c>
      <c r="G85" s="899">
        <v>14</v>
      </c>
      <c r="H85" s="899">
        <v>20</v>
      </c>
      <c r="I85" s="899">
        <v>28</v>
      </c>
      <c r="J85" s="899">
        <v>30</v>
      </c>
      <c r="K85" s="899">
        <v>23</v>
      </c>
      <c r="L85" s="899">
        <v>18</v>
      </c>
      <c r="M85" s="232"/>
      <c r="N85" s="233"/>
      <c r="O85" s="233"/>
    </row>
    <row r="86" spans="1:15" s="234" customFormat="1">
      <c r="A86" s="404" t="str">
        <f t="shared" si="9"/>
        <v>10060750</v>
      </c>
      <c r="B86" s="888">
        <v>100</v>
      </c>
      <c r="C86" s="193">
        <v>60</v>
      </c>
      <c r="D86" s="193">
        <v>750</v>
      </c>
      <c r="E86" s="899">
        <v>3</v>
      </c>
      <c r="F86" s="899">
        <v>8</v>
      </c>
      <c r="G86" s="899">
        <v>13</v>
      </c>
      <c r="H86" s="899">
        <v>18</v>
      </c>
      <c r="I86" s="899">
        <v>26</v>
      </c>
      <c r="J86" s="899">
        <v>26</v>
      </c>
      <c r="K86" s="899">
        <v>19</v>
      </c>
      <c r="L86" s="899">
        <v>16</v>
      </c>
      <c r="M86" s="232"/>
      <c r="N86" s="233"/>
      <c r="O86" s="233"/>
    </row>
    <row r="87" spans="1:15" s="234" customFormat="1">
      <c r="A87" s="404" t="str">
        <f t="shared" si="9"/>
        <v>10070750</v>
      </c>
      <c r="B87" s="888">
        <v>100</v>
      </c>
      <c r="C87" s="193">
        <v>70</v>
      </c>
      <c r="D87" s="193">
        <v>750</v>
      </c>
      <c r="E87" s="899">
        <v>3</v>
      </c>
      <c r="F87" s="899">
        <v>7</v>
      </c>
      <c r="G87" s="899">
        <v>12</v>
      </c>
      <c r="H87" s="899">
        <v>17</v>
      </c>
      <c r="I87" s="899">
        <v>24</v>
      </c>
      <c r="J87" s="899">
        <v>24</v>
      </c>
      <c r="K87" s="899">
        <v>17</v>
      </c>
      <c r="L87" s="899">
        <v>13</v>
      </c>
      <c r="M87" s="232"/>
      <c r="N87" s="233"/>
      <c r="O87" s="233"/>
    </row>
    <row r="88" spans="1:15" s="234" customFormat="1">
      <c r="A88" s="404" t="str">
        <f t="shared" si="9"/>
        <v>10080750</v>
      </c>
      <c r="B88" s="888">
        <v>100</v>
      </c>
      <c r="C88" s="193">
        <v>80</v>
      </c>
      <c r="D88" s="193">
        <v>750</v>
      </c>
      <c r="E88" s="899">
        <v>3</v>
      </c>
      <c r="F88" s="899">
        <v>6</v>
      </c>
      <c r="G88" s="899">
        <v>10</v>
      </c>
      <c r="H88" s="899">
        <v>15</v>
      </c>
      <c r="I88" s="899">
        <v>20</v>
      </c>
      <c r="J88" s="899">
        <v>20</v>
      </c>
      <c r="K88" s="899">
        <v>15</v>
      </c>
      <c r="L88" s="899">
        <v>11</v>
      </c>
      <c r="M88" s="232"/>
      <c r="N88" s="233"/>
      <c r="O88" s="233"/>
    </row>
    <row r="89" spans="1:15" s="234" customFormat="1">
      <c r="A89" s="404" t="str">
        <f t="shared" si="9"/>
        <v>10090750</v>
      </c>
      <c r="B89" s="888">
        <v>100</v>
      </c>
      <c r="C89" s="193">
        <v>90</v>
      </c>
      <c r="D89" s="193">
        <v>750</v>
      </c>
      <c r="E89" s="899">
        <v>2</v>
      </c>
      <c r="F89" s="899">
        <v>5</v>
      </c>
      <c r="G89" s="899">
        <v>9</v>
      </c>
      <c r="H89" s="899">
        <v>14</v>
      </c>
      <c r="I89" s="899">
        <v>20</v>
      </c>
      <c r="J89" s="899">
        <v>19</v>
      </c>
      <c r="K89" s="899">
        <v>13</v>
      </c>
      <c r="L89" s="899">
        <v>10</v>
      </c>
      <c r="M89" s="232"/>
      <c r="N89" s="233"/>
      <c r="O89" s="233"/>
    </row>
    <row r="90" spans="1:15" s="234" customFormat="1">
      <c r="A90" s="404" t="str">
        <f t="shared" si="9"/>
        <v>100100750</v>
      </c>
      <c r="B90" s="888">
        <v>100</v>
      </c>
      <c r="C90" s="193">
        <v>100</v>
      </c>
      <c r="D90" s="193">
        <v>750</v>
      </c>
      <c r="E90" s="899">
        <v>2</v>
      </c>
      <c r="F90" s="899">
        <v>5</v>
      </c>
      <c r="G90" s="899">
        <v>8</v>
      </c>
      <c r="H90" s="899">
        <v>14</v>
      </c>
      <c r="I90" s="899">
        <v>18</v>
      </c>
      <c r="J90" s="899">
        <v>17</v>
      </c>
      <c r="K90" s="899">
        <v>12</v>
      </c>
      <c r="L90" s="899">
        <v>9</v>
      </c>
      <c r="M90" s="232"/>
      <c r="N90" s="233"/>
      <c r="O90" s="233"/>
    </row>
    <row r="91" spans="1:15" s="234" customFormat="1">
      <c r="A91" s="404" t="str">
        <f t="shared" si="9"/>
        <v>100110750</v>
      </c>
      <c r="B91" s="888">
        <v>100</v>
      </c>
      <c r="C91" s="193">
        <v>110</v>
      </c>
      <c r="D91" s="193">
        <v>750</v>
      </c>
      <c r="E91" s="191"/>
      <c r="F91" s="191"/>
      <c r="G91" s="191"/>
      <c r="H91" s="191"/>
      <c r="I91" s="191"/>
      <c r="J91" s="191"/>
      <c r="K91" s="191"/>
      <c r="L91" s="191"/>
      <c r="M91" s="232"/>
      <c r="N91" s="233"/>
      <c r="O91" s="233"/>
    </row>
    <row r="92" spans="1:15" s="234" customFormat="1">
      <c r="A92" s="404" t="str">
        <f t="shared" si="9"/>
        <v>100120750</v>
      </c>
      <c r="B92" s="888">
        <v>100</v>
      </c>
      <c r="C92" s="193">
        <v>120</v>
      </c>
      <c r="D92" s="193">
        <v>750</v>
      </c>
      <c r="E92" s="191"/>
      <c r="F92" s="191"/>
      <c r="G92" s="191"/>
      <c r="H92" s="191"/>
      <c r="I92" s="191"/>
      <c r="J92" s="191"/>
      <c r="K92" s="191"/>
      <c r="L92" s="191"/>
      <c r="M92" s="232"/>
      <c r="N92" s="233"/>
      <c r="O92" s="233"/>
    </row>
    <row r="93" spans="1:15" s="234" customFormat="1">
      <c r="A93" s="404" t="str">
        <f t="shared" si="9"/>
        <v>100130750</v>
      </c>
      <c r="B93" s="888">
        <v>100</v>
      </c>
      <c r="C93" s="193">
        <v>130</v>
      </c>
      <c r="D93" s="193">
        <v>750</v>
      </c>
      <c r="E93" s="191"/>
      <c r="F93" s="191"/>
      <c r="G93" s="191"/>
      <c r="H93" s="191"/>
      <c r="I93" s="191"/>
      <c r="J93" s="191"/>
      <c r="K93" s="191"/>
      <c r="L93" s="191"/>
      <c r="M93" s="232"/>
      <c r="N93" s="233"/>
      <c r="O93" s="233"/>
    </row>
    <row r="94" spans="1:15" s="234" customFormat="1">
      <c r="A94" s="404" t="str">
        <f t="shared" si="9"/>
        <v>100140750</v>
      </c>
      <c r="B94" s="888">
        <v>100</v>
      </c>
      <c r="C94" s="193">
        <v>140</v>
      </c>
      <c r="D94" s="193">
        <v>750</v>
      </c>
      <c r="E94" s="191"/>
      <c r="F94" s="191"/>
      <c r="G94" s="191"/>
      <c r="H94" s="191"/>
      <c r="I94" s="191"/>
      <c r="J94" s="191"/>
      <c r="K94" s="191"/>
      <c r="L94" s="191"/>
      <c r="M94" s="232"/>
      <c r="N94" s="233"/>
      <c r="O94" s="233"/>
    </row>
    <row r="95" spans="1:15" s="234" customFormat="1">
      <c r="A95" s="404" t="str">
        <f t="shared" si="9"/>
        <v>100150750</v>
      </c>
      <c r="B95" s="888">
        <v>100</v>
      </c>
      <c r="C95" s="193">
        <v>150</v>
      </c>
      <c r="D95" s="193">
        <v>750</v>
      </c>
      <c r="E95" s="191"/>
      <c r="F95" s="191"/>
      <c r="G95" s="191"/>
      <c r="H95" s="191"/>
      <c r="I95" s="191"/>
      <c r="J95" s="191"/>
      <c r="K95" s="191"/>
      <c r="L95" s="191"/>
      <c r="M95" s="232"/>
      <c r="N95" s="233"/>
      <c r="O95" s="233"/>
    </row>
    <row r="96" spans="1:15" s="234" customFormat="1">
      <c r="A96" s="404" t="str">
        <f t="shared" si="9"/>
        <v>100160750</v>
      </c>
      <c r="B96" s="888">
        <v>100</v>
      </c>
      <c r="C96" s="193">
        <v>160</v>
      </c>
      <c r="D96" s="193">
        <v>750</v>
      </c>
      <c r="E96" s="191"/>
      <c r="F96" s="191"/>
      <c r="G96" s="191"/>
      <c r="H96" s="191"/>
      <c r="I96" s="191"/>
      <c r="J96" s="191"/>
      <c r="K96" s="191"/>
      <c r="L96" s="191"/>
      <c r="M96" s="232"/>
      <c r="N96" s="233"/>
      <c r="O96" s="233"/>
    </row>
    <row r="97" spans="1:15" s="234" customFormat="1">
      <c r="A97" s="404" t="str">
        <f t="shared" si="9"/>
        <v>100170750</v>
      </c>
      <c r="B97" s="888">
        <v>100</v>
      </c>
      <c r="C97" s="193">
        <v>170</v>
      </c>
      <c r="D97" s="193">
        <v>750</v>
      </c>
      <c r="E97" s="241"/>
      <c r="F97" s="241"/>
      <c r="G97" s="241"/>
      <c r="H97" s="241"/>
      <c r="I97" s="241"/>
      <c r="J97" s="241"/>
      <c r="K97" s="241"/>
      <c r="L97" s="241"/>
      <c r="M97" s="232"/>
      <c r="N97" s="233"/>
      <c r="O97" s="233"/>
    </row>
    <row r="98" spans="1:15" s="234" customFormat="1">
      <c r="A98" s="404" t="str">
        <f t="shared" si="9"/>
        <v>100180750</v>
      </c>
      <c r="B98" s="888">
        <v>100</v>
      </c>
      <c r="C98" s="193">
        <v>180</v>
      </c>
      <c r="D98" s="193">
        <v>750</v>
      </c>
      <c r="E98" s="241"/>
      <c r="F98" s="241"/>
      <c r="G98" s="241"/>
      <c r="H98" s="241"/>
      <c r="I98" s="241"/>
      <c r="J98" s="241"/>
      <c r="K98" s="241"/>
      <c r="L98" s="241"/>
      <c r="M98" s="232"/>
      <c r="N98" s="233"/>
      <c r="O98" s="233"/>
    </row>
    <row r="99" spans="1:15" s="234" customFormat="1">
      <c r="A99" s="404" t="str">
        <f t="shared" si="9"/>
        <v>100190750</v>
      </c>
      <c r="B99" s="888">
        <v>100</v>
      </c>
      <c r="C99" s="193">
        <v>190</v>
      </c>
      <c r="D99" s="193">
        <v>750</v>
      </c>
      <c r="E99" s="241"/>
      <c r="F99" s="241"/>
      <c r="G99" s="241"/>
      <c r="H99" s="241"/>
      <c r="I99" s="241"/>
      <c r="J99" s="241"/>
      <c r="K99" s="241"/>
      <c r="L99" s="241"/>
      <c r="M99" s="232"/>
      <c r="N99" s="233"/>
      <c r="O99" s="233"/>
    </row>
    <row r="100" spans="1:15" s="234" customFormat="1">
      <c r="A100" s="404" t="str">
        <f t="shared" si="9"/>
        <v>100200750</v>
      </c>
      <c r="B100" s="888">
        <v>100</v>
      </c>
      <c r="C100" s="193">
        <v>200</v>
      </c>
      <c r="D100" s="193">
        <v>750</v>
      </c>
      <c r="E100" s="241"/>
      <c r="F100" s="241"/>
      <c r="G100" s="241"/>
      <c r="H100" s="241"/>
      <c r="I100" s="241"/>
      <c r="J100" s="241"/>
      <c r="K100" s="241"/>
      <c r="L100" s="241"/>
      <c r="M100" s="232"/>
      <c r="N100" s="233"/>
      <c r="O100" s="233"/>
    </row>
    <row r="101" spans="1:15" s="234" customFormat="1">
      <c r="A101" s="404" t="str">
        <f t="shared" si="9"/>
        <v>100210750</v>
      </c>
      <c r="B101" s="888">
        <v>100</v>
      </c>
      <c r="C101" s="193">
        <v>210</v>
      </c>
      <c r="D101" s="193">
        <v>750</v>
      </c>
      <c r="E101" s="241"/>
      <c r="F101" s="241"/>
      <c r="G101" s="241"/>
      <c r="H101" s="241"/>
      <c r="I101" s="241"/>
      <c r="J101" s="241"/>
      <c r="K101" s="241"/>
      <c r="L101" s="241"/>
      <c r="M101" s="232"/>
      <c r="N101" s="233"/>
      <c r="O101" s="233"/>
    </row>
    <row r="102" spans="1:15" s="234" customFormat="1">
      <c r="A102" s="404" t="str">
        <f t="shared" si="9"/>
        <v>100220750</v>
      </c>
      <c r="B102" s="888">
        <v>100</v>
      </c>
      <c r="C102" s="193">
        <v>220</v>
      </c>
      <c r="D102" s="193">
        <v>750</v>
      </c>
      <c r="E102" s="241"/>
      <c r="F102" s="241"/>
      <c r="G102" s="241"/>
      <c r="H102" s="241"/>
      <c r="I102" s="241"/>
      <c r="J102" s="241"/>
      <c r="K102" s="241"/>
      <c r="L102" s="241"/>
      <c r="M102" s="232"/>
      <c r="N102" s="233"/>
      <c r="O102" s="233"/>
    </row>
    <row r="103" spans="1:15" s="234" customFormat="1">
      <c r="A103" s="404" t="str">
        <f t="shared" si="9"/>
        <v>100230750</v>
      </c>
      <c r="B103" s="888">
        <v>100</v>
      </c>
      <c r="C103" s="193">
        <v>230</v>
      </c>
      <c r="D103" s="193">
        <v>750</v>
      </c>
      <c r="E103" s="241"/>
      <c r="F103" s="241"/>
      <c r="G103" s="241"/>
      <c r="H103" s="241"/>
      <c r="I103" s="241"/>
      <c r="J103" s="241"/>
      <c r="K103" s="241"/>
      <c r="L103" s="241"/>
      <c r="M103" s="232"/>
      <c r="N103" s="233"/>
      <c r="O103" s="233"/>
    </row>
    <row r="104" spans="1:15" s="234" customFormat="1">
      <c r="A104" s="404" t="str">
        <f t="shared" si="9"/>
        <v>100240750</v>
      </c>
      <c r="B104" s="888">
        <v>100</v>
      </c>
      <c r="C104" s="193">
        <v>240</v>
      </c>
      <c r="D104" s="193">
        <v>750</v>
      </c>
      <c r="E104" s="241"/>
      <c r="F104" s="241"/>
      <c r="G104" s="241"/>
      <c r="H104" s="241"/>
      <c r="I104" s="241"/>
      <c r="J104" s="241"/>
      <c r="K104" s="241"/>
      <c r="L104" s="241"/>
      <c r="M104" s="232"/>
      <c r="N104" s="233"/>
      <c r="O104" s="233"/>
    </row>
    <row r="105" spans="1:15" s="234" customFormat="1">
      <c r="A105" s="404" t="str">
        <f t="shared" si="9"/>
        <v>100250750</v>
      </c>
      <c r="B105" s="888">
        <v>100</v>
      </c>
      <c r="C105" s="193">
        <v>250</v>
      </c>
      <c r="D105" s="193">
        <v>750</v>
      </c>
      <c r="E105" s="241"/>
      <c r="F105" s="241"/>
      <c r="G105" s="241"/>
      <c r="H105" s="241"/>
      <c r="I105" s="241"/>
      <c r="J105" s="241"/>
      <c r="K105" s="241"/>
      <c r="L105" s="241"/>
      <c r="M105" s="232"/>
      <c r="N105" s="233"/>
      <c r="O105" s="233"/>
    </row>
    <row r="106" spans="1:15" s="234" customFormat="1">
      <c r="A106" s="404" t="str">
        <f t="shared" si="9"/>
        <v>100260750</v>
      </c>
      <c r="B106" s="888">
        <v>100</v>
      </c>
      <c r="C106" s="193">
        <v>260</v>
      </c>
      <c r="D106" s="193">
        <v>750</v>
      </c>
      <c r="E106" s="241"/>
      <c r="F106" s="241"/>
      <c r="G106" s="241"/>
      <c r="H106" s="241"/>
      <c r="I106" s="241"/>
      <c r="J106" s="241"/>
      <c r="K106" s="241"/>
      <c r="L106" s="241"/>
      <c r="M106" s="232"/>
      <c r="N106" s="233"/>
      <c r="O106" s="233"/>
    </row>
    <row r="107" spans="1:15" s="234" customFormat="1">
      <c r="A107" s="404" t="str">
        <f t="shared" si="9"/>
        <v>100270750</v>
      </c>
      <c r="B107" s="888">
        <v>100</v>
      </c>
      <c r="C107" s="193">
        <v>270</v>
      </c>
      <c r="D107" s="193">
        <v>750</v>
      </c>
      <c r="E107" s="241"/>
      <c r="F107" s="241"/>
      <c r="G107" s="241"/>
      <c r="H107" s="241"/>
      <c r="I107" s="241"/>
      <c r="J107" s="241"/>
      <c r="K107" s="241"/>
      <c r="L107" s="241"/>
      <c r="M107" s="232"/>
      <c r="N107" s="233"/>
      <c r="O107" s="233"/>
    </row>
    <row r="108" spans="1:15" s="234" customFormat="1">
      <c r="A108" s="404" t="str">
        <f t="shared" si="9"/>
        <v>100280750</v>
      </c>
      <c r="B108" s="888">
        <v>100</v>
      </c>
      <c r="C108" s="193">
        <v>280</v>
      </c>
      <c r="D108" s="193">
        <v>750</v>
      </c>
      <c r="E108" s="241"/>
      <c r="F108" s="241"/>
      <c r="G108" s="241"/>
      <c r="H108" s="241"/>
      <c r="I108" s="241"/>
      <c r="J108" s="241"/>
      <c r="K108" s="241"/>
      <c r="L108" s="241"/>
      <c r="M108" s="232"/>
      <c r="N108" s="233"/>
      <c r="O108" s="233"/>
    </row>
    <row r="109" spans="1:15" s="234" customFormat="1">
      <c r="A109" s="404" t="str">
        <f t="shared" si="9"/>
        <v>100290750</v>
      </c>
      <c r="B109" s="888">
        <v>100</v>
      </c>
      <c r="C109" s="193">
        <v>290</v>
      </c>
      <c r="D109" s="193">
        <v>750</v>
      </c>
      <c r="E109" s="241"/>
      <c r="F109" s="241"/>
      <c r="G109" s="241"/>
      <c r="H109" s="241"/>
      <c r="I109" s="241"/>
      <c r="J109" s="241"/>
      <c r="K109" s="241"/>
      <c r="L109" s="241"/>
      <c r="M109" s="232"/>
      <c r="N109" s="233"/>
      <c r="O109" s="233"/>
    </row>
    <row r="110" spans="1:15" s="234" customFormat="1">
      <c r="A110" s="404" t="str">
        <f t="shared" si="9"/>
        <v>100300750</v>
      </c>
      <c r="B110" s="888">
        <v>100</v>
      </c>
      <c r="C110" s="193">
        <v>300</v>
      </c>
      <c r="D110" s="193">
        <v>750</v>
      </c>
      <c r="E110" s="241"/>
      <c r="F110" s="241"/>
      <c r="G110" s="241"/>
      <c r="H110" s="241"/>
      <c r="I110" s="241"/>
      <c r="J110" s="241"/>
      <c r="K110" s="241"/>
      <c r="L110" s="241"/>
      <c r="M110" s="232"/>
      <c r="N110" s="233"/>
      <c r="O110" s="233"/>
    </row>
    <row r="111" spans="1:15" s="234" customFormat="1">
      <c r="A111" s="404" t="str">
        <f t="shared" si="9"/>
        <v>100310750</v>
      </c>
      <c r="B111" s="888">
        <v>100</v>
      </c>
      <c r="C111" s="193">
        <v>310</v>
      </c>
      <c r="D111" s="193">
        <v>750</v>
      </c>
      <c r="E111" s="241"/>
      <c r="F111" s="241"/>
      <c r="G111" s="241"/>
      <c r="H111" s="241"/>
      <c r="I111" s="241"/>
      <c r="J111" s="241"/>
      <c r="K111" s="241"/>
      <c r="L111" s="241"/>
      <c r="M111" s="232"/>
      <c r="N111" s="233"/>
      <c r="O111" s="233"/>
    </row>
    <row r="112" spans="1:15" s="234" customFormat="1">
      <c r="A112" s="404" t="str">
        <f t="shared" si="9"/>
        <v>100320750</v>
      </c>
      <c r="B112" s="888">
        <v>100</v>
      </c>
      <c r="C112" s="193">
        <v>320</v>
      </c>
      <c r="D112" s="193">
        <v>750</v>
      </c>
      <c r="E112" s="241"/>
      <c r="F112" s="241"/>
      <c r="G112" s="241"/>
      <c r="H112" s="241"/>
      <c r="I112" s="241"/>
      <c r="J112" s="241"/>
      <c r="K112" s="241"/>
      <c r="L112" s="241"/>
      <c r="M112" s="232"/>
      <c r="N112" s="233"/>
      <c r="O112" s="233"/>
    </row>
    <row r="113" spans="1:15" s="234" customFormat="1">
      <c r="A113" s="404" t="str">
        <f t="shared" ref="A113:A176" si="11">B113&amp;C113&amp;D113</f>
        <v>100330750</v>
      </c>
      <c r="B113" s="888">
        <v>100</v>
      </c>
      <c r="C113" s="193">
        <v>330</v>
      </c>
      <c r="D113" s="193">
        <v>750</v>
      </c>
      <c r="E113" s="241"/>
      <c r="F113" s="241"/>
      <c r="G113" s="241"/>
      <c r="H113" s="241"/>
      <c r="I113" s="241"/>
      <c r="J113" s="241"/>
      <c r="K113" s="241"/>
      <c r="L113" s="241"/>
      <c r="M113" s="232"/>
      <c r="N113" s="233"/>
      <c r="O113" s="233"/>
    </row>
    <row r="114" spans="1:15" s="234" customFormat="1">
      <c r="A114" s="404" t="str">
        <f t="shared" si="11"/>
        <v>100340750</v>
      </c>
      <c r="B114" s="888">
        <v>100</v>
      </c>
      <c r="C114" s="193">
        <v>340</v>
      </c>
      <c r="D114" s="193">
        <v>750</v>
      </c>
      <c r="E114" s="241"/>
      <c r="F114" s="241"/>
      <c r="G114" s="241"/>
      <c r="H114" s="241"/>
      <c r="I114" s="241"/>
      <c r="J114" s="241"/>
      <c r="K114" s="241"/>
      <c r="L114" s="241"/>
      <c r="M114" s="232"/>
      <c r="N114" s="233"/>
      <c r="O114" s="233"/>
    </row>
    <row r="115" spans="1:15" s="234" customFormat="1">
      <c r="A115" s="404" t="str">
        <f t="shared" si="11"/>
        <v>100350750</v>
      </c>
      <c r="B115" s="888">
        <v>100</v>
      </c>
      <c r="C115" s="193">
        <v>350</v>
      </c>
      <c r="D115" s="193">
        <v>750</v>
      </c>
      <c r="E115" s="241"/>
      <c r="F115" s="241"/>
      <c r="G115" s="241"/>
      <c r="H115" s="241"/>
      <c r="I115" s="241"/>
      <c r="J115" s="241"/>
      <c r="K115" s="241"/>
      <c r="L115" s="241"/>
      <c r="M115" s="232"/>
      <c r="N115" s="233"/>
      <c r="O115" s="233"/>
    </row>
    <row r="116" spans="1:15" s="234" customFormat="1">
      <c r="A116" s="404" t="str">
        <f t="shared" si="11"/>
        <v>100201000</v>
      </c>
      <c r="B116" s="888">
        <v>100</v>
      </c>
      <c r="C116" s="193">
        <v>20</v>
      </c>
      <c r="D116" s="193">
        <v>1000</v>
      </c>
      <c r="E116" s="897">
        <f>E117</f>
        <v>5</v>
      </c>
      <c r="F116" s="897">
        <f>F117</f>
        <v>13</v>
      </c>
      <c r="G116" s="897">
        <f t="shared" ref="G116:L116" si="12">G117+1</f>
        <v>24</v>
      </c>
      <c r="H116" s="897">
        <f t="shared" si="12"/>
        <v>32</v>
      </c>
      <c r="I116" s="897">
        <f t="shared" si="12"/>
        <v>40</v>
      </c>
      <c r="J116" s="897">
        <f t="shared" si="12"/>
        <v>43</v>
      </c>
      <c r="K116" s="897">
        <f t="shared" si="12"/>
        <v>33</v>
      </c>
      <c r="L116" s="897">
        <f t="shared" si="12"/>
        <v>25</v>
      </c>
      <c r="M116" s="232"/>
      <c r="N116" s="233"/>
      <c r="O116" s="233"/>
    </row>
    <row r="117" spans="1:15" s="234" customFormat="1">
      <c r="A117" s="404" t="str">
        <f t="shared" si="11"/>
        <v>100301000</v>
      </c>
      <c r="B117" s="888">
        <v>100</v>
      </c>
      <c r="C117" s="193">
        <v>30</v>
      </c>
      <c r="D117" s="193">
        <v>1000</v>
      </c>
      <c r="E117" s="898">
        <v>5</v>
      </c>
      <c r="F117" s="898">
        <v>13</v>
      </c>
      <c r="G117" s="898">
        <v>23</v>
      </c>
      <c r="H117" s="898">
        <v>31</v>
      </c>
      <c r="I117" s="898">
        <v>39</v>
      </c>
      <c r="J117" s="898">
        <v>42</v>
      </c>
      <c r="K117" s="898">
        <v>32</v>
      </c>
      <c r="L117" s="898">
        <v>24</v>
      </c>
      <c r="M117" s="232"/>
      <c r="N117" s="233"/>
      <c r="O117" s="233"/>
    </row>
    <row r="118" spans="1:15" s="234" customFormat="1">
      <c r="A118" s="404" t="str">
        <f t="shared" si="11"/>
        <v>100401000</v>
      </c>
      <c r="B118" s="888">
        <v>100</v>
      </c>
      <c r="C118" s="193">
        <v>40</v>
      </c>
      <c r="D118" s="193">
        <v>1000</v>
      </c>
      <c r="E118" s="899">
        <v>4</v>
      </c>
      <c r="F118" s="899">
        <v>11</v>
      </c>
      <c r="G118" s="899">
        <v>21</v>
      </c>
      <c r="H118" s="899">
        <v>29</v>
      </c>
      <c r="I118" s="899">
        <v>37</v>
      </c>
      <c r="J118" s="899">
        <v>40</v>
      </c>
      <c r="K118" s="899">
        <v>30</v>
      </c>
      <c r="L118" s="899">
        <v>22</v>
      </c>
      <c r="M118" s="232"/>
      <c r="N118" s="233"/>
      <c r="O118" s="233"/>
    </row>
    <row r="119" spans="1:15" s="234" customFormat="1">
      <c r="A119" s="404" t="str">
        <f t="shared" si="11"/>
        <v>100501000</v>
      </c>
      <c r="B119" s="888">
        <v>100</v>
      </c>
      <c r="C119" s="193">
        <v>50</v>
      </c>
      <c r="D119" s="193">
        <v>1000</v>
      </c>
      <c r="E119" s="899">
        <v>4</v>
      </c>
      <c r="F119" s="899">
        <v>9</v>
      </c>
      <c r="G119" s="899">
        <v>19</v>
      </c>
      <c r="H119" s="899">
        <v>27</v>
      </c>
      <c r="I119" s="899">
        <v>37</v>
      </c>
      <c r="J119" s="899">
        <v>37</v>
      </c>
      <c r="K119" s="899">
        <v>26</v>
      </c>
      <c r="L119" s="899">
        <v>21</v>
      </c>
      <c r="M119" s="232"/>
      <c r="N119" s="233"/>
      <c r="O119" s="233"/>
    </row>
    <row r="120" spans="1:15" s="234" customFormat="1">
      <c r="A120" s="404" t="str">
        <f t="shared" si="11"/>
        <v>100601000</v>
      </c>
      <c r="B120" s="888">
        <v>100</v>
      </c>
      <c r="C120" s="193">
        <v>60</v>
      </c>
      <c r="D120" s="193">
        <v>1000</v>
      </c>
      <c r="E120" s="899">
        <v>4</v>
      </c>
      <c r="F120" s="899">
        <v>9</v>
      </c>
      <c r="G120" s="899">
        <v>17</v>
      </c>
      <c r="H120" s="899">
        <v>24</v>
      </c>
      <c r="I120" s="899">
        <v>33</v>
      </c>
      <c r="J120" s="899">
        <v>32</v>
      </c>
      <c r="K120" s="899">
        <v>23</v>
      </c>
      <c r="L120" s="899">
        <v>18</v>
      </c>
      <c r="M120" s="232"/>
      <c r="N120" s="233"/>
      <c r="O120" s="233"/>
    </row>
    <row r="121" spans="1:15" s="234" customFormat="1">
      <c r="A121" s="404" t="str">
        <f t="shared" si="11"/>
        <v>100701000</v>
      </c>
      <c r="B121" s="888">
        <v>100</v>
      </c>
      <c r="C121" s="193">
        <v>70</v>
      </c>
      <c r="D121" s="193">
        <v>1000</v>
      </c>
      <c r="E121" s="899">
        <v>3</v>
      </c>
      <c r="F121" s="899">
        <v>8</v>
      </c>
      <c r="G121" s="899">
        <v>15</v>
      </c>
      <c r="H121" s="899">
        <v>23</v>
      </c>
      <c r="I121" s="899">
        <v>31</v>
      </c>
      <c r="J121" s="899">
        <v>29</v>
      </c>
      <c r="K121" s="899">
        <v>20</v>
      </c>
      <c r="L121" s="899">
        <v>16</v>
      </c>
      <c r="M121" s="232"/>
      <c r="N121" s="233"/>
      <c r="O121" s="233"/>
    </row>
    <row r="122" spans="1:15" s="234" customFormat="1">
      <c r="A122" s="404" t="str">
        <f t="shared" si="11"/>
        <v>100801000</v>
      </c>
      <c r="B122" s="888">
        <v>100</v>
      </c>
      <c r="C122" s="193">
        <v>80</v>
      </c>
      <c r="D122" s="193">
        <v>1000</v>
      </c>
      <c r="E122" s="899">
        <v>3</v>
      </c>
      <c r="F122" s="899">
        <v>7</v>
      </c>
      <c r="G122" s="899">
        <v>13</v>
      </c>
      <c r="H122" s="899">
        <v>20</v>
      </c>
      <c r="I122" s="899">
        <v>26</v>
      </c>
      <c r="J122" s="899">
        <v>24</v>
      </c>
      <c r="K122" s="899">
        <v>16</v>
      </c>
      <c r="L122" s="899">
        <v>13</v>
      </c>
      <c r="M122" s="232"/>
      <c r="N122" s="233"/>
      <c r="O122" s="233"/>
    </row>
    <row r="123" spans="1:15" s="234" customFormat="1">
      <c r="A123" s="404" t="str">
        <f t="shared" si="11"/>
        <v>100901000</v>
      </c>
      <c r="B123" s="888">
        <v>100</v>
      </c>
      <c r="C123" s="193">
        <v>90</v>
      </c>
      <c r="D123" s="193">
        <v>1000</v>
      </c>
      <c r="E123" s="899">
        <v>3</v>
      </c>
      <c r="F123" s="899">
        <v>7</v>
      </c>
      <c r="G123" s="899">
        <v>13</v>
      </c>
      <c r="H123" s="899">
        <v>19</v>
      </c>
      <c r="I123" s="899">
        <v>25</v>
      </c>
      <c r="J123" s="899">
        <v>23</v>
      </c>
      <c r="K123" s="899">
        <v>15</v>
      </c>
      <c r="L123" s="899">
        <v>12</v>
      </c>
      <c r="M123" s="232"/>
      <c r="N123" s="233"/>
      <c r="O123" s="233"/>
    </row>
    <row r="124" spans="1:15" s="234" customFormat="1">
      <c r="A124" s="404" t="str">
        <f t="shared" si="11"/>
        <v>1001001000</v>
      </c>
      <c r="B124" s="888">
        <v>100</v>
      </c>
      <c r="C124" s="193">
        <v>100</v>
      </c>
      <c r="D124" s="193">
        <v>1000</v>
      </c>
      <c r="E124" s="899">
        <v>3</v>
      </c>
      <c r="F124" s="899">
        <v>6</v>
      </c>
      <c r="G124" s="899">
        <v>11</v>
      </c>
      <c r="H124" s="899">
        <v>18</v>
      </c>
      <c r="I124" s="899">
        <v>23</v>
      </c>
      <c r="J124" s="899">
        <v>20</v>
      </c>
      <c r="K124" s="899">
        <v>13</v>
      </c>
      <c r="L124" s="899">
        <v>10</v>
      </c>
      <c r="M124" s="232"/>
      <c r="N124" s="233"/>
      <c r="O124" s="233"/>
    </row>
    <row r="125" spans="1:15" s="234" customFormat="1">
      <c r="A125" s="404" t="str">
        <f t="shared" si="11"/>
        <v>1001101000</v>
      </c>
      <c r="B125" s="888">
        <v>100</v>
      </c>
      <c r="C125" s="193">
        <v>110</v>
      </c>
      <c r="D125" s="193">
        <v>1000</v>
      </c>
      <c r="E125" s="191"/>
      <c r="F125" s="191"/>
      <c r="G125" s="191"/>
      <c r="H125" s="191"/>
      <c r="I125" s="191"/>
      <c r="J125" s="191"/>
      <c r="K125" s="191"/>
      <c r="L125" s="191"/>
      <c r="M125" s="232"/>
      <c r="N125" s="233"/>
      <c r="O125" s="233"/>
    </row>
    <row r="126" spans="1:15" s="234" customFormat="1">
      <c r="A126" s="404" t="str">
        <f t="shared" si="11"/>
        <v>1001201000</v>
      </c>
      <c r="B126" s="888">
        <v>100</v>
      </c>
      <c r="C126" s="193">
        <v>120</v>
      </c>
      <c r="D126" s="193">
        <v>1000</v>
      </c>
      <c r="E126" s="191"/>
      <c r="F126" s="191"/>
      <c r="G126" s="191"/>
      <c r="H126" s="191"/>
      <c r="I126" s="191"/>
      <c r="J126" s="191"/>
      <c r="K126" s="191"/>
      <c r="L126" s="191"/>
      <c r="M126" s="232"/>
      <c r="N126" s="233"/>
      <c r="O126" s="233"/>
    </row>
    <row r="127" spans="1:15" s="234" customFormat="1">
      <c r="A127" s="404" t="str">
        <f t="shared" si="11"/>
        <v>1001301000</v>
      </c>
      <c r="B127" s="888">
        <v>100</v>
      </c>
      <c r="C127" s="193">
        <v>130</v>
      </c>
      <c r="D127" s="193">
        <v>1000</v>
      </c>
      <c r="E127" s="191"/>
      <c r="F127" s="191"/>
      <c r="G127" s="191"/>
      <c r="H127" s="191"/>
      <c r="I127" s="191"/>
      <c r="J127" s="191"/>
      <c r="K127" s="191"/>
      <c r="L127" s="191"/>
      <c r="M127" s="232"/>
      <c r="N127" s="233"/>
      <c r="O127" s="233"/>
    </row>
    <row r="128" spans="1:15" s="234" customFormat="1">
      <c r="A128" s="404" t="str">
        <f t="shared" si="11"/>
        <v>1001401000</v>
      </c>
      <c r="B128" s="888">
        <v>100</v>
      </c>
      <c r="C128" s="193">
        <v>140</v>
      </c>
      <c r="D128" s="193">
        <v>1000</v>
      </c>
      <c r="E128" s="191"/>
      <c r="F128" s="191"/>
      <c r="G128" s="191"/>
      <c r="H128" s="191"/>
      <c r="I128" s="191"/>
      <c r="J128" s="191"/>
      <c r="K128" s="191"/>
      <c r="L128" s="191"/>
      <c r="M128" s="232"/>
      <c r="N128" s="233"/>
      <c r="O128" s="233"/>
    </row>
    <row r="129" spans="1:15" s="234" customFormat="1">
      <c r="A129" s="404" t="str">
        <f t="shared" si="11"/>
        <v>1001501000</v>
      </c>
      <c r="B129" s="888">
        <v>100</v>
      </c>
      <c r="C129" s="193">
        <v>150</v>
      </c>
      <c r="D129" s="193">
        <v>1000</v>
      </c>
      <c r="E129" s="191"/>
      <c r="F129" s="191"/>
      <c r="G129" s="191"/>
      <c r="H129" s="191"/>
      <c r="I129" s="191"/>
      <c r="J129" s="191"/>
      <c r="K129" s="191"/>
      <c r="L129" s="191"/>
      <c r="M129" s="232"/>
      <c r="N129" s="233"/>
      <c r="O129" s="233"/>
    </row>
    <row r="130" spans="1:15" s="234" customFormat="1">
      <c r="A130" s="404" t="str">
        <f t="shared" si="11"/>
        <v>1001601000</v>
      </c>
      <c r="B130" s="888">
        <v>100</v>
      </c>
      <c r="C130" s="193">
        <v>160</v>
      </c>
      <c r="D130" s="193">
        <v>1000</v>
      </c>
      <c r="E130" s="191"/>
      <c r="F130" s="191"/>
      <c r="G130" s="191"/>
      <c r="H130" s="191"/>
      <c r="I130" s="191"/>
      <c r="J130" s="191"/>
      <c r="K130" s="191"/>
      <c r="L130" s="191"/>
      <c r="M130" s="232"/>
      <c r="N130" s="233"/>
      <c r="O130" s="233"/>
    </row>
    <row r="131" spans="1:15" s="234" customFormat="1">
      <c r="A131" s="404" t="str">
        <f t="shared" si="11"/>
        <v>1001701000</v>
      </c>
      <c r="B131" s="888">
        <v>100</v>
      </c>
      <c r="C131" s="193">
        <v>170</v>
      </c>
      <c r="D131" s="193">
        <v>1000</v>
      </c>
      <c r="E131" s="241"/>
      <c r="F131" s="241"/>
      <c r="G131" s="241"/>
      <c r="H131" s="241"/>
      <c r="I131" s="241"/>
      <c r="J131" s="241"/>
      <c r="K131" s="241"/>
      <c r="L131" s="241"/>
      <c r="M131" s="232"/>
      <c r="N131" s="233"/>
      <c r="O131" s="233"/>
    </row>
    <row r="132" spans="1:15" s="234" customFormat="1">
      <c r="A132" s="404" t="str">
        <f t="shared" si="11"/>
        <v>1001801000</v>
      </c>
      <c r="B132" s="888">
        <v>100</v>
      </c>
      <c r="C132" s="193">
        <v>180</v>
      </c>
      <c r="D132" s="193">
        <v>1000</v>
      </c>
      <c r="E132" s="241"/>
      <c r="F132" s="241"/>
      <c r="G132" s="241"/>
      <c r="H132" s="241"/>
      <c r="I132" s="241"/>
      <c r="J132" s="241"/>
      <c r="K132" s="241"/>
      <c r="L132" s="241"/>
      <c r="M132" s="232"/>
      <c r="N132" s="233"/>
      <c r="O132" s="233"/>
    </row>
    <row r="133" spans="1:15" s="234" customFormat="1">
      <c r="A133" s="404" t="str">
        <f t="shared" si="11"/>
        <v>1001901000</v>
      </c>
      <c r="B133" s="888">
        <v>100</v>
      </c>
      <c r="C133" s="193">
        <v>190</v>
      </c>
      <c r="D133" s="193">
        <v>1000</v>
      </c>
      <c r="E133" s="241"/>
      <c r="F133" s="241"/>
      <c r="G133" s="241"/>
      <c r="H133" s="241"/>
      <c r="I133" s="241"/>
      <c r="J133" s="241"/>
      <c r="K133" s="241"/>
      <c r="L133" s="241"/>
      <c r="M133" s="232"/>
      <c r="N133" s="233"/>
      <c r="O133" s="233"/>
    </row>
    <row r="134" spans="1:15" s="234" customFormat="1">
      <c r="A134" s="404" t="str">
        <f t="shared" si="11"/>
        <v>1002001000</v>
      </c>
      <c r="B134" s="888">
        <v>100</v>
      </c>
      <c r="C134" s="193">
        <v>200</v>
      </c>
      <c r="D134" s="193">
        <v>1000</v>
      </c>
      <c r="E134" s="241"/>
      <c r="F134" s="241"/>
      <c r="G134" s="241"/>
      <c r="H134" s="241"/>
      <c r="I134" s="241"/>
      <c r="J134" s="241"/>
      <c r="K134" s="241"/>
      <c r="L134" s="241"/>
      <c r="M134" s="232"/>
      <c r="N134" s="233"/>
      <c r="O134" s="233"/>
    </row>
    <row r="135" spans="1:15" s="234" customFormat="1">
      <c r="A135" s="404" t="str">
        <f t="shared" si="11"/>
        <v>1002101000</v>
      </c>
      <c r="B135" s="888">
        <v>100</v>
      </c>
      <c r="C135" s="193">
        <v>210</v>
      </c>
      <c r="D135" s="193">
        <v>1000</v>
      </c>
      <c r="E135" s="241"/>
      <c r="F135" s="241"/>
      <c r="G135" s="241"/>
      <c r="H135" s="241"/>
      <c r="I135" s="241"/>
      <c r="J135" s="241"/>
      <c r="K135" s="241"/>
      <c r="L135" s="241"/>
      <c r="M135" s="232"/>
      <c r="N135" s="233"/>
      <c r="O135" s="233"/>
    </row>
    <row r="136" spans="1:15" s="234" customFormat="1">
      <c r="A136" s="404" t="str">
        <f t="shared" si="11"/>
        <v>1002201000</v>
      </c>
      <c r="B136" s="888">
        <v>100</v>
      </c>
      <c r="C136" s="193">
        <v>220</v>
      </c>
      <c r="D136" s="193">
        <v>1000</v>
      </c>
      <c r="E136" s="241"/>
      <c r="F136" s="241"/>
      <c r="G136" s="241"/>
      <c r="H136" s="241"/>
      <c r="I136" s="241"/>
      <c r="J136" s="241"/>
      <c r="K136" s="241"/>
      <c r="L136" s="241"/>
      <c r="M136" s="232"/>
      <c r="N136" s="233"/>
      <c r="O136" s="233"/>
    </row>
    <row r="137" spans="1:15" s="234" customFormat="1">
      <c r="A137" s="404" t="str">
        <f t="shared" si="11"/>
        <v>1002301000</v>
      </c>
      <c r="B137" s="888">
        <v>100</v>
      </c>
      <c r="C137" s="193">
        <v>230</v>
      </c>
      <c r="D137" s="193">
        <v>1000</v>
      </c>
      <c r="E137" s="241"/>
      <c r="F137" s="241"/>
      <c r="G137" s="241"/>
      <c r="H137" s="241"/>
      <c r="I137" s="241"/>
      <c r="J137" s="241"/>
      <c r="K137" s="241"/>
      <c r="L137" s="241"/>
      <c r="M137" s="232"/>
      <c r="N137" s="233"/>
      <c r="O137" s="233"/>
    </row>
    <row r="138" spans="1:15" s="234" customFormat="1">
      <c r="A138" s="404" t="str">
        <f t="shared" si="11"/>
        <v>1002401000</v>
      </c>
      <c r="B138" s="888">
        <v>100</v>
      </c>
      <c r="C138" s="193">
        <v>240</v>
      </c>
      <c r="D138" s="193">
        <v>1000</v>
      </c>
      <c r="E138" s="241"/>
      <c r="F138" s="241"/>
      <c r="G138" s="241"/>
      <c r="H138" s="241"/>
      <c r="I138" s="241"/>
      <c r="J138" s="241"/>
      <c r="K138" s="241"/>
      <c r="L138" s="241"/>
      <c r="M138" s="232"/>
      <c r="N138" s="233"/>
      <c r="O138" s="233"/>
    </row>
    <row r="139" spans="1:15" s="234" customFormat="1">
      <c r="A139" s="404" t="str">
        <f t="shared" si="11"/>
        <v>1002501000</v>
      </c>
      <c r="B139" s="888">
        <v>100</v>
      </c>
      <c r="C139" s="193">
        <v>250</v>
      </c>
      <c r="D139" s="193">
        <v>1000</v>
      </c>
      <c r="E139" s="241"/>
      <c r="F139" s="241"/>
      <c r="G139" s="241"/>
      <c r="H139" s="241"/>
      <c r="I139" s="241"/>
      <c r="J139" s="241"/>
      <c r="K139" s="241"/>
      <c r="L139" s="241"/>
      <c r="M139" s="232"/>
      <c r="N139" s="233"/>
      <c r="O139" s="233"/>
    </row>
    <row r="140" spans="1:15" s="234" customFormat="1">
      <c r="A140" s="404" t="str">
        <f t="shared" si="11"/>
        <v>1002601000</v>
      </c>
      <c r="B140" s="888">
        <v>100</v>
      </c>
      <c r="C140" s="193">
        <v>260</v>
      </c>
      <c r="D140" s="193">
        <v>1000</v>
      </c>
      <c r="E140" s="241"/>
      <c r="F140" s="241"/>
      <c r="G140" s="241"/>
      <c r="H140" s="241"/>
      <c r="I140" s="241"/>
      <c r="J140" s="241"/>
      <c r="K140" s="241"/>
      <c r="L140" s="241"/>
      <c r="M140" s="232"/>
      <c r="N140" s="233"/>
      <c r="O140" s="233"/>
    </row>
    <row r="141" spans="1:15" s="234" customFormat="1">
      <c r="A141" s="404" t="str">
        <f t="shared" si="11"/>
        <v>1002701000</v>
      </c>
      <c r="B141" s="888">
        <v>100</v>
      </c>
      <c r="C141" s="193">
        <v>270</v>
      </c>
      <c r="D141" s="193">
        <v>1000</v>
      </c>
      <c r="E141" s="241"/>
      <c r="F141" s="241"/>
      <c r="G141" s="241"/>
      <c r="H141" s="241"/>
      <c r="I141" s="241"/>
      <c r="J141" s="241"/>
      <c r="K141" s="241"/>
      <c r="L141" s="241"/>
      <c r="M141" s="232"/>
      <c r="N141" s="233"/>
      <c r="O141" s="233"/>
    </row>
    <row r="142" spans="1:15" s="234" customFormat="1">
      <c r="A142" s="404" t="str">
        <f t="shared" si="11"/>
        <v>1002801000</v>
      </c>
      <c r="B142" s="888">
        <v>100</v>
      </c>
      <c r="C142" s="193">
        <v>280</v>
      </c>
      <c r="D142" s="193">
        <v>1000</v>
      </c>
      <c r="E142" s="241"/>
      <c r="F142" s="241"/>
      <c r="G142" s="241"/>
      <c r="H142" s="241"/>
      <c r="I142" s="241"/>
      <c r="J142" s="241"/>
      <c r="K142" s="241"/>
      <c r="L142" s="241"/>
      <c r="M142" s="232"/>
      <c r="N142" s="233"/>
      <c r="O142" s="233"/>
    </row>
    <row r="143" spans="1:15" s="234" customFormat="1">
      <c r="A143" s="404" t="str">
        <f t="shared" si="11"/>
        <v>1002901000</v>
      </c>
      <c r="B143" s="888">
        <v>100</v>
      </c>
      <c r="C143" s="193">
        <v>290</v>
      </c>
      <c r="D143" s="193">
        <v>1000</v>
      </c>
      <c r="E143" s="241"/>
      <c r="F143" s="241"/>
      <c r="G143" s="241"/>
      <c r="H143" s="241"/>
      <c r="I143" s="241"/>
      <c r="J143" s="241"/>
      <c r="K143" s="241"/>
      <c r="L143" s="241"/>
      <c r="M143" s="232"/>
      <c r="N143" s="233"/>
      <c r="O143" s="233"/>
    </row>
    <row r="144" spans="1:15" s="234" customFormat="1">
      <c r="A144" s="404" t="str">
        <f t="shared" si="11"/>
        <v>1003001000</v>
      </c>
      <c r="B144" s="888">
        <v>100</v>
      </c>
      <c r="C144" s="193">
        <v>300</v>
      </c>
      <c r="D144" s="193">
        <v>1000</v>
      </c>
      <c r="E144" s="241"/>
      <c r="F144" s="241"/>
      <c r="G144" s="241"/>
      <c r="H144" s="241"/>
      <c r="I144" s="241"/>
      <c r="J144" s="241"/>
      <c r="K144" s="241"/>
      <c r="L144" s="241"/>
      <c r="M144" s="232"/>
      <c r="N144" s="233"/>
      <c r="O144" s="233"/>
    </row>
    <row r="145" spans="1:15" s="234" customFormat="1">
      <c r="A145" s="404" t="str">
        <f t="shared" si="11"/>
        <v>1003101000</v>
      </c>
      <c r="B145" s="888">
        <v>100</v>
      </c>
      <c r="C145" s="193">
        <v>310</v>
      </c>
      <c r="D145" s="193">
        <v>1000</v>
      </c>
      <c r="E145" s="241"/>
      <c r="F145" s="241"/>
      <c r="G145" s="241"/>
      <c r="H145" s="241"/>
      <c r="I145" s="241"/>
      <c r="J145" s="241"/>
      <c r="K145" s="241"/>
      <c r="L145" s="241"/>
      <c r="M145" s="232"/>
      <c r="N145" s="233"/>
      <c r="O145" s="233"/>
    </row>
    <row r="146" spans="1:15" s="234" customFormat="1">
      <c r="A146" s="404" t="str">
        <f t="shared" si="11"/>
        <v>1003201000</v>
      </c>
      <c r="B146" s="888">
        <v>100</v>
      </c>
      <c r="C146" s="193">
        <v>320</v>
      </c>
      <c r="D146" s="193">
        <v>1000</v>
      </c>
      <c r="E146" s="241"/>
      <c r="F146" s="241"/>
      <c r="G146" s="241"/>
      <c r="H146" s="241"/>
      <c r="I146" s="241"/>
      <c r="J146" s="241"/>
      <c r="K146" s="241"/>
      <c r="L146" s="241"/>
      <c r="M146" s="232"/>
      <c r="N146" s="233"/>
      <c r="O146" s="233"/>
    </row>
    <row r="147" spans="1:15" s="234" customFormat="1">
      <c r="A147" s="404" t="str">
        <f t="shared" si="11"/>
        <v>1003301000</v>
      </c>
      <c r="B147" s="888">
        <v>100</v>
      </c>
      <c r="C147" s="193">
        <v>330</v>
      </c>
      <c r="D147" s="193">
        <v>1000</v>
      </c>
      <c r="E147" s="241"/>
      <c r="F147" s="241"/>
      <c r="G147" s="241"/>
      <c r="H147" s="241"/>
      <c r="I147" s="241"/>
      <c r="J147" s="241"/>
      <c r="K147" s="241"/>
      <c r="L147" s="241"/>
      <c r="M147" s="232"/>
      <c r="N147" s="233"/>
      <c r="O147" s="233"/>
    </row>
    <row r="148" spans="1:15" s="234" customFormat="1">
      <c r="A148" s="404" t="str">
        <f t="shared" si="11"/>
        <v>1003401000</v>
      </c>
      <c r="B148" s="888">
        <v>100</v>
      </c>
      <c r="C148" s="193">
        <v>340</v>
      </c>
      <c r="D148" s="193">
        <v>1000</v>
      </c>
      <c r="E148" s="241"/>
      <c r="F148" s="241"/>
      <c r="G148" s="241"/>
      <c r="H148" s="241"/>
      <c r="I148" s="241"/>
      <c r="J148" s="241"/>
      <c r="K148" s="241"/>
      <c r="L148" s="241"/>
      <c r="M148" s="232"/>
      <c r="N148" s="233"/>
      <c r="O148" s="233"/>
    </row>
    <row r="149" spans="1:15" s="234" customFormat="1">
      <c r="A149" s="404" t="str">
        <f t="shared" si="11"/>
        <v>1003501000</v>
      </c>
      <c r="B149" s="888">
        <v>100</v>
      </c>
      <c r="C149" s="193">
        <v>350</v>
      </c>
      <c r="D149" s="193">
        <v>1000</v>
      </c>
      <c r="E149" s="241"/>
      <c r="F149" s="241"/>
      <c r="G149" s="241"/>
      <c r="H149" s="241"/>
      <c r="I149" s="241"/>
      <c r="J149" s="241"/>
      <c r="K149" s="241"/>
      <c r="L149" s="241"/>
      <c r="M149" s="232"/>
      <c r="N149" s="233"/>
      <c r="O149" s="233"/>
    </row>
    <row r="150" spans="1:15" s="234" customFormat="1">
      <c r="A150" s="404" t="str">
        <f t="shared" si="11"/>
        <v>100201250</v>
      </c>
      <c r="B150" s="888">
        <v>100</v>
      </c>
      <c r="C150" s="193">
        <v>20</v>
      </c>
      <c r="D150" s="193">
        <v>1250</v>
      </c>
      <c r="E150" s="897">
        <f>E151</f>
        <v>6</v>
      </c>
      <c r="F150" s="897">
        <f>F151</f>
        <v>15</v>
      </c>
      <c r="G150" s="897">
        <f t="shared" ref="G150:L150" si="13">G151+1</f>
        <v>28</v>
      </c>
      <c r="H150" s="897">
        <f t="shared" si="13"/>
        <v>37</v>
      </c>
      <c r="I150" s="897">
        <f t="shared" si="13"/>
        <v>43</v>
      </c>
      <c r="J150" s="897">
        <f t="shared" si="13"/>
        <v>47</v>
      </c>
      <c r="K150" s="897">
        <f t="shared" si="13"/>
        <v>37</v>
      </c>
      <c r="L150" s="897">
        <f t="shared" si="13"/>
        <v>29</v>
      </c>
      <c r="M150" s="232"/>
      <c r="N150" s="233"/>
      <c r="O150" s="233"/>
    </row>
    <row r="151" spans="1:15" s="234" customFormat="1">
      <c r="A151" s="404" t="str">
        <f t="shared" si="11"/>
        <v>100301250</v>
      </c>
      <c r="B151" s="888">
        <v>100</v>
      </c>
      <c r="C151" s="193">
        <v>30</v>
      </c>
      <c r="D151" s="193">
        <v>1250</v>
      </c>
      <c r="E151" s="898">
        <v>6</v>
      </c>
      <c r="F151" s="898">
        <v>15</v>
      </c>
      <c r="G151" s="898">
        <v>27</v>
      </c>
      <c r="H151" s="898">
        <v>36</v>
      </c>
      <c r="I151" s="898">
        <v>42</v>
      </c>
      <c r="J151" s="898">
        <v>46</v>
      </c>
      <c r="K151" s="898">
        <v>36</v>
      </c>
      <c r="L151" s="898">
        <v>28</v>
      </c>
      <c r="M151" s="232"/>
      <c r="N151" s="233"/>
      <c r="O151" s="233"/>
    </row>
    <row r="152" spans="1:15" s="234" customFormat="1">
      <c r="A152" s="404" t="str">
        <f t="shared" si="11"/>
        <v>100401250</v>
      </c>
      <c r="B152" s="888">
        <v>100</v>
      </c>
      <c r="C152" s="193">
        <v>40</v>
      </c>
      <c r="D152" s="193">
        <v>1250</v>
      </c>
      <c r="E152" s="898">
        <v>5</v>
      </c>
      <c r="F152" s="898">
        <v>13</v>
      </c>
      <c r="G152" s="898">
        <v>25</v>
      </c>
      <c r="H152" s="898">
        <v>34</v>
      </c>
      <c r="I152" s="898">
        <v>41</v>
      </c>
      <c r="J152" s="898">
        <v>44</v>
      </c>
      <c r="K152" s="898">
        <v>34</v>
      </c>
      <c r="L152" s="898">
        <v>26</v>
      </c>
      <c r="M152" s="232"/>
      <c r="N152" s="233"/>
      <c r="O152" s="233"/>
    </row>
    <row r="153" spans="1:15" s="234" customFormat="1">
      <c r="A153" s="404" t="str">
        <f t="shared" si="11"/>
        <v>100501250</v>
      </c>
      <c r="B153" s="888">
        <v>100</v>
      </c>
      <c r="C153" s="193">
        <v>50</v>
      </c>
      <c r="D153" s="193">
        <v>1250</v>
      </c>
      <c r="E153" s="898">
        <v>4</v>
      </c>
      <c r="F153" s="898">
        <v>11</v>
      </c>
      <c r="G153" s="898">
        <v>23</v>
      </c>
      <c r="H153" s="898">
        <v>32</v>
      </c>
      <c r="I153" s="898">
        <v>41</v>
      </c>
      <c r="J153" s="898">
        <v>42</v>
      </c>
      <c r="K153" s="898">
        <v>30</v>
      </c>
      <c r="L153" s="898">
        <v>24</v>
      </c>
      <c r="M153" s="232"/>
      <c r="N153" s="233"/>
      <c r="O153" s="233"/>
    </row>
    <row r="154" spans="1:15" s="234" customFormat="1">
      <c r="A154" s="404" t="str">
        <f t="shared" si="11"/>
        <v>100601250</v>
      </c>
      <c r="B154" s="888">
        <v>100</v>
      </c>
      <c r="C154" s="193">
        <v>60</v>
      </c>
      <c r="D154" s="193">
        <v>1250</v>
      </c>
      <c r="E154" s="898">
        <v>4</v>
      </c>
      <c r="F154" s="898">
        <v>11</v>
      </c>
      <c r="G154" s="898">
        <v>20</v>
      </c>
      <c r="H154" s="898">
        <v>29</v>
      </c>
      <c r="I154" s="898">
        <v>38</v>
      </c>
      <c r="J154" s="898">
        <v>37</v>
      </c>
      <c r="K154" s="898">
        <v>26</v>
      </c>
      <c r="L154" s="898">
        <v>20</v>
      </c>
      <c r="M154" s="232"/>
      <c r="N154" s="233"/>
      <c r="O154" s="233"/>
    </row>
    <row r="155" spans="1:15" s="234" customFormat="1">
      <c r="A155" s="404" t="str">
        <f t="shared" si="11"/>
        <v>100701250</v>
      </c>
      <c r="B155" s="888">
        <v>100</v>
      </c>
      <c r="C155" s="193">
        <v>70</v>
      </c>
      <c r="D155" s="193">
        <v>1250</v>
      </c>
      <c r="E155" s="898">
        <v>4</v>
      </c>
      <c r="F155" s="898">
        <v>10</v>
      </c>
      <c r="G155" s="898">
        <v>19</v>
      </c>
      <c r="H155" s="898">
        <v>27</v>
      </c>
      <c r="I155" s="898">
        <v>36</v>
      </c>
      <c r="J155" s="898">
        <v>33</v>
      </c>
      <c r="K155" s="898">
        <v>23</v>
      </c>
      <c r="L155" s="898">
        <v>18</v>
      </c>
      <c r="M155" s="232"/>
      <c r="N155" s="233"/>
      <c r="O155" s="233"/>
    </row>
    <row r="156" spans="1:15" s="234" customFormat="1">
      <c r="A156" s="404" t="str">
        <f t="shared" si="11"/>
        <v>100801250</v>
      </c>
      <c r="B156" s="888">
        <v>100</v>
      </c>
      <c r="C156" s="193">
        <v>80</v>
      </c>
      <c r="D156" s="193">
        <v>1250</v>
      </c>
      <c r="E156" s="898">
        <v>3</v>
      </c>
      <c r="F156" s="898">
        <v>9</v>
      </c>
      <c r="G156" s="898">
        <v>17</v>
      </c>
      <c r="H156" s="898">
        <v>24</v>
      </c>
      <c r="I156" s="898">
        <v>32</v>
      </c>
      <c r="J156" s="898">
        <v>29</v>
      </c>
      <c r="K156" s="898">
        <v>20</v>
      </c>
      <c r="L156" s="898">
        <v>15</v>
      </c>
      <c r="M156" s="232"/>
      <c r="N156" s="233"/>
      <c r="O156" s="233"/>
    </row>
    <row r="157" spans="1:15" s="234" customFormat="1">
      <c r="A157" s="404" t="str">
        <f t="shared" si="11"/>
        <v>100901250</v>
      </c>
      <c r="B157" s="888">
        <v>100</v>
      </c>
      <c r="C157" s="193">
        <v>90</v>
      </c>
      <c r="D157" s="193">
        <v>1250</v>
      </c>
      <c r="E157" s="898">
        <v>3</v>
      </c>
      <c r="F157" s="898">
        <v>8</v>
      </c>
      <c r="G157" s="898">
        <v>15</v>
      </c>
      <c r="H157" s="898">
        <v>23</v>
      </c>
      <c r="I157" s="898">
        <v>30</v>
      </c>
      <c r="J157" s="898">
        <v>27</v>
      </c>
      <c r="K157" s="898">
        <v>17</v>
      </c>
      <c r="L157" s="898">
        <v>13</v>
      </c>
      <c r="M157" s="232"/>
      <c r="N157" s="233"/>
      <c r="O157" s="233"/>
    </row>
    <row r="158" spans="1:15" s="234" customFormat="1">
      <c r="A158" s="404" t="str">
        <f t="shared" si="11"/>
        <v>1001001250</v>
      </c>
      <c r="B158" s="888">
        <v>100</v>
      </c>
      <c r="C158" s="193">
        <v>100</v>
      </c>
      <c r="D158" s="193">
        <v>1250</v>
      </c>
      <c r="E158" s="898">
        <v>3</v>
      </c>
      <c r="F158" s="898">
        <v>7</v>
      </c>
      <c r="G158" s="898">
        <v>14</v>
      </c>
      <c r="H158" s="898">
        <v>21</v>
      </c>
      <c r="I158" s="898">
        <v>28</v>
      </c>
      <c r="J158" s="898">
        <v>24</v>
      </c>
      <c r="K158" s="898">
        <v>15</v>
      </c>
      <c r="L158" s="898">
        <v>11</v>
      </c>
      <c r="M158" s="232"/>
      <c r="N158" s="233"/>
      <c r="O158" s="233"/>
    </row>
    <row r="159" spans="1:15" s="234" customFormat="1">
      <c r="A159" s="404" t="str">
        <f t="shared" si="11"/>
        <v>1001101250</v>
      </c>
      <c r="B159" s="888">
        <v>100</v>
      </c>
      <c r="C159" s="193">
        <v>110</v>
      </c>
      <c r="D159" s="193">
        <v>1250</v>
      </c>
      <c r="E159" s="191"/>
      <c r="F159" s="191"/>
      <c r="G159" s="191"/>
      <c r="H159" s="191"/>
      <c r="I159" s="191"/>
      <c r="J159" s="191"/>
      <c r="K159" s="191"/>
      <c r="L159" s="191"/>
      <c r="M159" s="232"/>
      <c r="N159" s="233"/>
      <c r="O159" s="233"/>
    </row>
    <row r="160" spans="1:15" s="234" customFormat="1">
      <c r="A160" s="404" t="str">
        <f t="shared" si="11"/>
        <v>1001201250</v>
      </c>
      <c r="B160" s="888">
        <v>100</v>
      </c>
      <c r="C160" s="193">
        <v>120</v>
      </c>
      <c r="D160" s="193">
        <v>1250</v>
      </c>
      <c r="E160" s="191"/>
      <c r="F160" s="191"/>
      <c r="G160" s="191"/>
      <c r="H160" s="191"/>
      <c r="I160" s="191"/>
      <c r="J160" s="191"/>
      <c r="K160" s="191"/>
      <c r="L160" s="191"/>
      <c r="M160" s="232"/>
      <c r="N160" s="233"/>
      <c r="O160" s="233"/>
    </row>
    <row r="161" spans="1:15" s="234" customFormat="1">
      <c r="A161" s="404" t="str">
        <f t="shared" si="11"/>
        <v>1001301250</v>
      </c>
      <c r="B161" s="888">
        <v>100</v>
      </c>
      <c r="C161" s="193">
        <v>130</v>
      </c>
      <c r="D161" s="193">
        <v>1250</v>
      </c>
      <c r="E161" s="191"/>
      <c r="F161" s="191"/>
      <c r="G161" s="191"/>
      <c r="H161" s="191"/>
      <c r="I161" s="191"/>
      <c r="J161" s="191"/>
      <c r="K161" s="191"/>
      <c r="L161" s="191"/>
      <c r="M161" s="232"/>
      <c r="N161" s="233"/>
      <c r="O161" s="233"/>
    </row>
    <row r="162" spans="1:15" s="234" customFormat="1">
      <c r="A162" s="404" t="str">
        <f t="shared" si="11"/>
        <v>1001401250</v>
      </c>
      <c r="B162" s="888">
        <v>100</v>
      </c>
      <c r="C162" s="193">
        <v>140</v>
      </c>
      <c r="D162" s="193">
        <v>1250</v>
      </c>
      <c r="E162" s="191"/>
      <c r="F162" s="191"/>
      <c r="G162" s="191"/>
      <c r="H162" s="191"/>
      <c r="I162" s="191"/>
      <c r="J162" s="191"/>
      <c r="K162" s="191"/>
      <c r="L162" s="191"/>
      <c r="M162" s="232"/>
      <c r="N162" s="233"/>
      <c r="O162" s="233"/>
    </row>
    <row r="163" spans="1:15" s="234" customFormat="1">
      <c r="A163" s="404" t="str">
        <f t="shared" si="11"/>
        <v>1001501250</v>
      </c>
      <c r="B163" s="888">
        <v>100</v>
      </c>
      <c r="C163" s="193">
        <v>150</v>
      </c>
      <c r="D163" s="193">
        <v>1250</v>
      </c>
      <c r="E163" s="191"/>
      <c r="F163" s="191"/>
      <c r="G163" s="191"/>
      <c r="H163" s="191"/>
      <c r="I163" s="191"/>
      <c r="J163" s="191"/>
      <c r="K163" s="191"/>
      <c r="L163" s="191"/>
      <c r="M163" s="232"/>
      <c r="N163" s="233"/>
      <c r="O163" s="233"/>
    </row>
    <row r="164" spans="1:15" s="234" customFormat="1">
      <c r="A164" s="404" t="str">
        <f t="shared" si="11"/>
        <v>1001601250</v>
      </c>
      <c r="B164" s="888">
        <v>100</v>
      </c>
      <c r="C164" s="193">
        <v>160</v>
      </c>
      <c r="D164" s="193">
        <v>1250</v>
      </c>
      <c r="E164" s="191"/>
      <c r="F164" s="191"/>
      <c r="G164" s="191"/>
      <c r="H164" s="191"/>
      <c r="I164" s="191"/>
      <c r="J164" s="191"/>
      <c r="K164" s="191"/>
      <c r="L164" s="191"/>
      <c r="M164" s="232"/>
      <c r="N164" s="233"/>
      <c r="O164" s="233"/>
    </row>
    <row r="165" spans="1:15" s="234" customFormat="1">
      <c r="A165" s="404" t="str">
        <f t="shared" si="11"/>
        <v>1001701250</v>
      </c>
      <c r="B165" s="888">
        <v>100</v>
      </c>
      <c r="C165" s="193">
        <v>170</v>
      </c>
      <c r="D165" s="193">
        <v>1250</v>
      </c>
      <c r="E165" s="241"/>
      <c r="F165" s="241"/>
      <c r="G165" s="241"/>
      <c r="H165" s="241"/>
      <c r="I165" s="241"/>
      <c r="J165" s="241"/>
      <c r="K165" s="241"/>
      <c r="L165" s="241"/>
      <c r="M165" s="232"/>
      <c r="N165" s="233"/>
      <c r="O165" s="233"/>
    </row>
    <row r="166" spans="1:15" s="234" customFormat="1">
      <c r="A166" s="404" t="str">
        <f t="shared" si="11"/>
        <v>1001801250</v>
      </c>
      <c r="B166" s="888">
        <v>100</v>
      </c>
      <c r="C166" s="193">
        <v>180</v>
      </c>
      <c r="D166" s="193">
        <v>1250</v>
      </c>
      <c r="E166" s="241"/>
      <c r="F166" s="241"/>
      <c r="G166" s="241"/>
      <c r="H166" s="241"/>
      <c r="I166" s="241"/>
      <c r="J166" s="241"/>
      <c r="K166" s="241"/>
      <c r="L166" s="241"/>
      <c r="M166" s="232"/>
      <c r="N166" s="233"/>
      <c r="O166" s="233"/>
    </row>
    <row r="167" spans="1:15" s="234" customFormat="1">
      <c r="A167" s="404" t="str">
        <f t="shared" si="11"/>
        <v>1001901250</v>
      </c>
      <c r="B167" s="888">
        <v>100</v>
      </c>
      <c r="C167" s="193">
        <v>190</v>
      </c>
      <c r="D167" s="193">
        <v>1250</v>
      </c>
      <c r="E167" s="241"/>
      <c r="F167" s="241"/>
      <c r="G167" s="241"/>
      <c r="H167" s="241"/>
      <c r="I167" s="241"/>
      <c r="J167" s="241"/>
      <c r="K167" s="241"/>
      <c r="L167" s="241"/>
      <c r="M167" s="232"/>
      <c r="N167" s="233"/>
      <c r="O167" s="233"/>
    </row>
    <row r="168" spans="1:15" s="234" customFormat="1">
      <c r="A168" s="404" t="str">
        <f t="shared" si="11"/>
        <v>1002001250</v>
      </c>
      <c r="B168" s="888">
        <v>100</v>
      </c>
      <c r="C168" s="193">
        <v>200</v>
      </c>
      <c r="D168" s="193">
        <v>1250</v>
      </c>
      <c r="E168" s="241"/>
      <c r="F168" s="241"/>
      <c r="G168" s="241"/>
      <c r="H168" s="241"/>
      <c r="I168" s="241"/>
      <c r="J168" s="241"/>
      <c r="K168" s="241"/>
      <c r="L168" s="241"/>
      <c r="M168" s="232"/>
      <c r="N168" s="233"/>
      <c r="O168" s="233"/>
    </row>
    <row r="169" spans="1:15" s="234" customFormat="1">
      <c r="A169" s="404" t="str">
        <f t="shared" si="11"/>
        <v>1002101250</v>
      </c>
      <c r="B169" s="888">
        <v>100</v>
      </c>
      <c r="C169" s="193">
        <v>210</v>
      </c>
      <c r="D169" s="193">
        <v>1250</v>
      </c>
      <c r="E169" s="241"/>
      <c r="F169" s="241"/>
      <c r="G169" s="241"/>
      <c r="H169" s="241"/>
      <c r="I169" s="241"/>
      <c r="J169" s="241"/>
      <c r="K169" s="241"/>
      <c r="L169" s="241"/>
      <c r="M169" s="232"/>
      <c r="N169" s="233"/>
      <c r="O169" s="233"/>
    </row>
    <row r="170" spans="1:15" s="234" customFormat="1">
      <c r="A170" s="404" t="str">
        <f t="shared" si="11"/>
        <v>1002201250</v>
      </c>
      <c r="B170" s="888">
        <v>100</v>
      </c>
      <c r="C170" s="193">
        <v>220</v>
      </c>
      <c r="D170" s="193">
        <v>1250</v>
      </c>
      <c r="E170" s="241"/>
      <c r="F170" s="241"/>
      <c r="G170" s="241"/>
      <c r="H170" s="241"/>
      <c r="I170" s="241"/>
      <c r="J170" s="241"/>
      <c r="K170" s="241"/>
      <c r="L170" s="241"/>
      <c r="M170" s="232"/>
      <c r="N170" s="233"/>
      <c r="O170" s="233"/>
    </row>
    <row r="171" spans="1:15" s="234" customFormat="1">
      <c r="A171" s="404" t="str">
        <f t="shared" si="11"/>
        <v>1002301250</v>
      </c>
      <c r="B171" s="888">
        <v>100</v>
      </c>
      <c r="C171" s="193">
        <v>230</v>
      </c>
      <c r="D171" s="193">
        <v>1250</v>
      </c>
      <c r="E171" s="241"/>
      <c r="F171" s="241"/>
      <c r="G171" s="241"/>
      <c r="H171" s="241"/>
      <c r="I171" s="241"/>
      <c r="J171" s="241"/>
      <c r="K171" s="241"/>
      <c r="L171" s="241"/>
      <c r="M171" s="232"/>
      <c r="N171" s="233"/>
      <c r="O171" s="233"/>
    </row>
    <row r="172" spans="1:15" s="234" customFormat="1">
      <c r="A172" s="404" t="str">
        <f t="shared" si="11"/>
        <v>1002401250</v>
      </c>
      <c r="B172" s="888">
        <v>100</v>
      </c>
      <c r="C172" s="193">
        <v>240</v>
      </c>
      <c r="D172" s="193">
        <v>1250</v>
      </c>
      <c r="E172" s="241"/>
      <c r="F172" s="241"/>
      <c r="G172" s="241"/>
      <c r="H172" s="241"/>
      <c r="I172" s="241"/>
      <c r="J172" s="241"/>
      <c r="K172" s="241"/>
      <c r="L172" s="241"/>
      <c r="M172" s="232"/>
      <c r="N172" s="233"/>
      <c r="O172" s="233"/>
    </row>
    <row r="173" spans="1:15" s="234" customFormat="1">
      <c r="A173" s="404" t="str">
        <f t="shared" si="11"/>
        <v>1002501250</v>
      </c>
      <c r="B173" s="888">
        <v>100</v>
      </c>
      <c r="C173" s="193">
        <v>250</v>
      </c>
      <c r="D173" s="193">
        <v>1250</v>
      </c>
      <c r="E173" s="241"/>
      <c r="F173" s="241"/>
      <c r="G173" s="241"/>
      <c r="H173" s="241"/>
      <c r="I173" s="241"/>
      <c r="J173" s="241"/>
      <c r="K173" s="241"/>
      <c r="L173" s="241"/>
      <c r="M173" s="232"/>
      <c r="N173" s="233"/>
      <c r="O173" s="233"/>
    </row>
    <row r="174" spans="1:15" s="234" customFormat="1">
      <c r="A174" s="404" t="str">
        <f t="shared" si="11"/>
        <v>1002601250</v>
      </c>
      <c r="B174" s="888">
        <v>100</v>
      </c>
      <c r="C174" s="193">
        <v>260</v>
      </c>
      <c r="D174" s="193">
        <v>1250</v>
      </c>
      <c r="E174" s="241"/>
      <c r="F174" s="241"/>
      <c r="G174" s="241"/>
      <c r="H174" s="241"/>
      <c r="I174" s="241"/>
      <c r="J174" s="241"/>
      <c r="K174" s="241"/>
      <c r="L174" s="241"/>
      <c r="M174" s="232"/>
      <c r="N174" s="233"/>
      <c r="O174" s="233"/>
    </row>
    <row r="175" spans="1:15" s="234" customFormat="1">
      <c r="A175" s="404" t="str">
        <f t="shared" si="11"/>
        <v>1002701250</v>
      </c>
      <c r="B175" s="888">
        <v>100</v>
      </c>
      <c r="C175" s="193">
        <v>270</v>
      </c>
      <c r="D175" s="193">
        <v>1250</v>
      </c>
      <c r="E175" s="241"/>
      <c r="F175" s="241"/>
      <c r="G175" s="241"/>
      <c r="H175" s="241"/>
      <c r="I175" s="241"/>
      <c r="J175" s="241"/>
      <c r="K175" s="241"/>
      <c r="L175" s="241"/>
      <c r="M175" s="232"/>
      <c r="N175" s="233"/>
      <c r="O175" s="233"/>
    </row>
    <row r="176" spans="1:15" s="234" customFormat="1">
      <c r="A176" s="404" t="str">
        <f t="shared" si="11"/>
        <v>1002801250</v>
      </c>
      <c r="B176" s="888">
        <v>100</v>
      </c>
      <c r="C176" s="193">
        <v>280</v>
      </c>
      <c r="D176" s="193">
        <v>1250</v>
      </c>
      <c r="E176" s="241"/>
      <c r="F176" s="241"/>
      <c r="G176" s="241"/>
      <c r="H176" s="241"/>
      <c r="I176" s="241"/>
      <c r="J176" s="241"/>
      <c r="K176" s="241"/>
      <c r="L176" s="241"/>
      <c r="M176" s="232"/>
      <c r="N176" s="233"/>
      <c r="O176" s="233"/>
    </row>
    <row r="177" spans="1:15" s="234" customFormat="1">
      <c r="A177" s="404" t="str">
        <f t="shared" ref="A177:A240" si="14">B177&amp;C177&amp;D177</f>
        <v>1002901250</v>
      </c>
      <c r="B177" s="888">
        <v>100</v>
      </c>
      <c r="C177" s="193">
        <v>290</v>
      </c>
      <c r="D177" s="193">
        <v>1250</v>
      </c>
      <c r="E177" s="241"/>
      <c r="F177" s="241"/>
      <c r="G177" s="241"/>
      <c r="H177" s="241"/>
      <c r="I177" s="241"/>
      <c r="J177" s="241"/>
      <c r="K177" s="241"/>
      <c r="L177" s="241"/>
      <c r="M177" s="232"/>
      <c r="N177" s="233"/>
      <c r="O177" s="233"/>
    </row>
    <row r="178" spans="1:15" s="234" customFormat="1">
      <c r="A178" s="404" t="str">
        <f t="shared" si="14"/>
        <v>1003001250</v>
      </c>
      <c r="B178" s="888">
        <v>100</v>
      </c>
      <c r="C178" s="193">
        <v>300</v>
      </c>
      <c r="D178" s="193">
        <v>1250</v>
      </c>
      <c r="E178" s="241"/>
      <c r="F178" s="241"/>
      <c r="G178" s="241"/>
      <c r="H178" s="241"/>
      <c r="I178" s="241"/>
      <c r="J178" s="241"/>
      <c r="K178" s="241"/>
      <c r="L178" s="241"/>
      <c r="M178" s="232"/>
      <c r="N178" s="233"/>
      <c r="O178" s="233"/>
    </row>
    <row r="179" spans="1:15" s="234" customFormat="1">
      <c r="A179" s="404" t="str">
        <f t="shared" si="14"/>
        <v>1003101250</v>
      </c>
      <c r="B179" s="888">
        <v>100</v>
      </c>
      <c r="C179" s="193">
        <v>310</v>
      </c>
      <c r="D179" s="193">
        <v>1250</v>
      </c>
      <c r="E179" s="241"/>
      <c r="F179" s="241"/>
      <c r="G179" s="241"/>
      <c r="H179" s="241"/>
      <c r="I179" s="241"/>
      <c r="J179" s="241"/>
      <c r="K179" s="241"/>
      <c r="L179" s="241"/>
      <c r="M179" s="232"/>
      <c r="N179" s="233"/>
      <c r="O179" s="233"/>
    </row>
    <row r="180" spans="1:15" s="234" customFormat="1">
      <c r="A180" s="404" t="str">
        <f t="shared" si="14"/>
        <v>1003201250</v>
      </c>
      <c r="B180" s="888">
        <v>100</v>
      </c>
      <c r="C180" s="193">
        <v>320</v>
      </c>
      <c r="D180" s="193">
        <v>1250</v>
      </c>
      <c r="E180" s="241"/>
      <c r="F180" s="241"/>
      <c r="G180" s="241"/>
      <c r="H180" s="241"/>
      <c r="I180" s="241"/>
      <c r="J180" s="241"/>
      <c r="K180" s="241"/>
      <c r="L180" s="241"/>
      <c r="M180" s="232"/>
      <c r="N180" s="233"/>
      <c r="O180" s="233"/>
    </row>
    <row r="181" spans="1:15" s="234" customFormat="1">
      <c r="A181" s="404" t="str">
        <f t="shared" si="14"/>
        <v>1003301250</v>
      </c>
      <c r="B181" s="888">
        <v>100</v>
      </c>
      <c r="C181" s="193">
        <v>330</v>
      </c>
      <c r="D181" s="193">
        <v>1250</v>
      </c>
      <c r="E181" s="241"/>
      <c r="F181" s="241"/>
      <c r="G181" s="241"/>
      <c r="H181" s="241"/>
      <c r="I181" s="241"/>
      <c r="J181" s="241"/>
      <c r="K181" s="241"/>
      <c r="L181" s="241"/>
      <c r="M181" s="232"/>
      <c r="N181" s="233"/>
      <c r="O181" s="233"/>
    </row>
    <row r="182" spans="1:15" s="234" customFormat="1">
      <c r="A182" s="404" t="str">
        <f t="shared" si="14"/>
        <v>1003401250</v>
      </c>
      <c r="B182" s="888">
        <v>100</v>
      </c>
      <c r="C182" s="193">
        <v>340</v>
      </c>
      <c r="D182" s="193">
        <v>1250</v>
      </c>
      <c r="E182" s="241"/>
      <c r="F182" s="241"/>
      <c r="G182" s="241"/>
      <c r="H182" s="241"/>
      <c r="I182" s="241"/>
      <c r="J182" s="241"/>
      <c r="K182" s="241"/>
      <c r="L182" s="241"/>
      <c r="M182" s="232"/>
      <c r="N182" s="233"/>
      <c r="O182" s="233"/>
    </row>
    <row r="183" spans="1:15" s="234" customFormat="1">
      <c r="A183" s="404" t="str">
        <f t="shared" si="14"/>
        <v>1003501250</v>
      </c>
      <c r="B183" s="888">
        <v>100</v>
      </c>
      <c r="C183" s="193">
        <v>350</v>
      </c>
      <c r="D183" s="193">
        <v>1250</v>
      </c>
      <c r="E183" s="241"/>
      <c r="F183" s="241"/>
      <c r="G183" s="241"/>
      <c r="H183" s="241"/>
      <c r="I183" s="241"/>
      <c r="J183" s="241"/>
      <c r="K183" s="241"/>
      <c r="L183" s="241"/>
      <c r="M183" s="232"/>
      <c r="N183" s="233"/>
      <c r="O183" s="233"/>
    </row>
    <row r="184" spans="1:15" s="234" customFormat="1">
      <c r="A184" s="404" t="str">
        <f t="shared" si="14"/>
        <v>100201500</v>
      </c>
      <c r="B184" s="888">
        <v>100</v>
      </c>
      <c r="C184" s="193">
        <v>20</v>
      </c>
      <c r="D184" s="193">
        <v>1500</v>
      </c>
      <c r="E184" s="897">
        <f>E185</f>
        <v>6</v>
      </c>
      <c r="F184" s="897">
        <f>F185</f>
        <v>17</v>
      </c>
      <c r="G184" s="897">
        <f t="shared" ref="G184:I184" si="15">G185+1</f>
        <v>33</v>
      </c>
      <c r="H184" s="897">
        <f t="shared" si="15"/>
        <v>42</v>
      </c>
      <c r="I184" s="897">
        <f t="shared" si="15"/>
        <v>47</v>
      </c>
      <c r="J184" s="897">
        <v>50</v>
      </c>
      <c r="K184" s="897">
        <f t="shared" ref="K184:L184" si="16">K185+1</f>
        <v>41</v>
      </c>
      <c r="L184" s="897">
        <f t="shared" si="16"/>
        <v>33</v>
      </c>
      <c r="M184" s="232"/>
      <c r="N184" s="233"/>
      <c r="O184" s="233"/>
    </row>
    <row r="185" spans="1:15" s="234" customFormat="1">
      <c r="A185" s="404" t="str">
        <f t="shared" si="14"/>
        <v>100301500</v>
      </c>
      <c r="B185" s="888">
        <v>100</v>
      </c>
      <c r="C185" s="193">
        <v>30</v>
      </c>
      <c r="D185" s="193">
        <v>1500</v>
      </c>
      <c r="E185" s="898">
        <v>6</v>
      </c>
      <c r="F185" s="898">
        <v>17</v>
      </c>
      <c r="G185" s="898">
        <v>32</v>
      </c>
      <c r="H185" s="898">
        <v>41</v>
      </c>
      <c r="I185" s="898">
        <v>46</v>
      </c>
      <c r="J185" s="898">
        <v>50</v>
      </c>
      <c r="K185" s="898">
        <v>40</v>
      </c>
      <c r="L185" s="898">
        <v>32</v>
      </c>
      <c r="M185" s="232"/>
      <c r="N185" s="233"/>
      <c r="O185" s="233"/>
    </row>
    <row r="186" spans="1:15" s="234" customFormat="1">
      <c r="A186" s="404" t="str">
        <f t="shared" si="14"/>
        <v>100401500</v>
      </c>
      <c r="B186" s="888">
        <v>100</v>
      </c>
      <c r="C186" s="193">
        <v>40</v>
      </c>
      <c r="D186" s="193">
        <v>1500</v>
      </c>
      <c r="E186" s="898">
        <v>6</v>
      </c>
      <c r="F186" s="898">
        <v>15</v>
      </c>
      <c r="G186" s="898">
        <v>30</v>
      </c>
      <c r="H186" s="898">
        <v>39</v>
      </c>
      <c r="I186" s="898">
        <v>45</v>
      </c>
      <c r="J186" s="898">
        <v>49</v>
      </c>
      <c r="K186" s="898">
        <v>38</v>
      </c>
      <c r="L186" s="898">
        <v>30</v>
      </c>
      <c r="M186" s="232"/>
      <c r="N186" s="233"/>
      <c r="O186" s="233"/>
    </row>
    <row r="187" spans="1:15" s="234" customFormat="1">
      <c r="A187" s="404" t="str">
        <f t="shared" si="14"/>
        <v>100501500</v>
      </c>
      <c r="B187" s="888">
        <v>100</v>
      </c>
      <c r="C187" s="193">
        <v>50</v>
      </c>
      <c r="D187" s="193">
        <v>1500</v>
      </c>
      <c r="E187" s="898">
        <v>5</v>
      </c>
      <c r="F187" s="898">
        <v>13</v>
      </c>
      <c r="G187" s="898">
        <v>27</v>
      </c>
      <c r="H187" s="898">
        <v>36</v>
      </c>
      <c r="I187" s="898">
        <v>44</v>
      </c>
      <c r="J187" s="898">
        <v>46</v>
      </c>
      <c r="K187" s="898">
        <v>34</v>
      </c>
      <c r="L187" s="898">
        <v>26</v>
      </c>
      <c r="M187" s="232"/>
      <c r="N187" s="233"/>
      <c r="O187" s="233"/>
    </row>
    <row r="188" spans="1:15" s="234" customFormat="1">
      <c r="A188" s="404" t="str">
        <f t="shared" si="14"/>
        <v>100601500</v>
      </c>
      <c r="B188" s="888">
        <v>100</v>
      </c>
      <c r="C188" s="193">
        <v>60</v>
      </c>
      <c r="D188" s="193">
        <v>1500</v>
      </c>
      <c r="E188" s="898">
        <v>5</v>
      </c>
      <c r="F188" s="898">
        <v>12</v>
      </c>
      <c r="G188" s="898">
        <v>24</v>
      </c>
      <c r="H188" s="898">
        <v>33</v>
      </c>
      <c r="I188" s="898">
        <v>43</v>
      </c>
      <c r="J188" s="898">
        <v>42</v>
      </c>
      <c r="K188" s="898">
        <v>30</v>
      </c>
      <c r="L188" s="898">
        <v>22</v>
      </c>
      <c r="M188" s="232"/>
      <c r="N188" s="233"/>
      <c r="O188" s="233"/>
    </row>
    <row r="189" spans="1:15" s="234" customFormat="1">
      <c r="A189" s="404" t="str">
        <f t="shared" si="14"/>
        <v>100701500</v>
      </c>
      <c r="B189" s="888">
        <v>100</v>
      </c>
      <c r="C189" s="193">
        <v>70</v>
      </c>
      <c r="D189" s="193">
        <v>1500</v>
      </c>
      <c r="E189" s="898">
        <v>4</v>
      </c>
      <c r="F189" s="898">
        <v>11</v>
      </c>
      <c r="G189" s="898">
        <v>22</v>
      </c>
      <c r="H189" s="898">
        <v>31</v>
      </c>
      <c r="I189" s="898">
        <v>41</v>
      </c>
      <c r="J189" s="898">
        <v>38</v>
      </c>
      <c r="K189" s="898">
        <v>26</v>
      </c>
      <c r="L189" s="898">
        <v>20</v>
      </c>
      <c r="M189" s="232"/>
      <c r="N189" s="233"/>
      <c r="O189" s="233"/>
    </row>
    <row r="190" spans="1:15" s="234" customFormat="1">
      <c r="A190" s="404" t="str">
        <f t="shared" si="14"/>
        <v>100801500</v>
      </c>
      <c r="B190" s="888">
        <v>100</v>
      </c>
      <c r="C190" s="193">
        <v>80</v>
      </c>
      <c r="D190" s="193">
        <v>1500</v>
      </c>
      <c r="E190" s="898">
        <v>4</v>
      </c>
      <c r="F190" s="898">
        <v>10</v>
      </c>
      <c r="G190" s="898">
        <v>20</v>
      </c>
      <c r="H190" s="898">
        <v>28</v>
      </c>
      <c r="I190" s="898">
        <v>38</v>
      </c>
      <c r="J190" s="898">
        <v>34</v>
      </c>
      <c r="K190" s="898">
        <v>22</v>
      </c>
      <c r="L190" s="898">
        <v>17</v>
      </c>
      <c r="M190" s="232"/>
      <c r="N190" s="233"/>
      <c r="O190" s="233"/>
    </row>
    <row r="191" spans="1:15" s="234" customFormat="1">
      <c r="A191" s="404" t="str">
        <f t="shared" si="14"/>
        <v>100901500</v>
      </c>
      <c r="B191" s="888">
        <v>100</v>
      </c>
      <c r="C191" s="193">
        <v>90</v>
      </c>
      <c r="D191" s="193">
        <v>1500</v>
      </c>
      <c r="E191" s="898">
        <v>4</v>
      </c>
      <c r="F191" s="898">
        <v>9</v>
      </c>
      <c r="G191" s="898">
        <v>18</v>
      </c>
      <c r="H191" s="898">
        <v>26</v>
      </c>
      <c r="I191" s="898">
        <v>35</v>
      </c>
      <c r="J191" s="898">
        <v>30</v>
      </c>
      <c r="K191" s="898">
        <v>19</v>
      </c>
      <c r="L191" s="898">
        <v>14</v>
      </c>
      <c r="M191" s="232"/>
      <c r="N191" s="233"/>
      <c r="O191" s="233"/>
    </row>
    <row r="192" spans="1:15" s="234" customFormat="1">
      <c r="A192" s="404" t="str">
        <f t="shared" si="14"/>
        <v>1001001500</v>
      </c>
      <c r="B192" s="888">
        <v>100</v>
      </c>
      <c r="C192" s="193">
        <v>100</v>
      </c>
      <c r="D192" s="193">
        <v>1500</v>
      </c>
      <c r="E192" s="898">
        <v>3</v>
      </c>
      <c r="F192" s="898">
        <v>8</v>
      </c>
      <c r="G192" s="898">
        <v>16</v>
      </c>
      <c r="H192" s="898">
        <v>25</v>
      </c>
      <c r="I192" s="898">
        <v>33</v>
      </c>
      <c r="J192" s="898">
        <v>27</v>
      </c>
      <c r="K192" s="898">
        <v>17</v>
      </c>
      <c r="L192" s="898">
        <v>12</v>
      </c>
      <c r="M192" s="232"/>
      <c r="N192" s="233"/>
      <c r="O192" s="233"/>
    </row>
    <row r="193" spans="1:15" s="234" customFormat="1">
      <c r="A193" s="404" t="str">
        <f t="shared" si="14"/>
        <v>1001101500</v>
      </c>
      <c r="B193" s="888">
        <v>100</v>
      </c>
      <c r="C193" s="193">
        <v>110</v>
      </c>
      <c r="D193" s="193">
        <v>1500</v>
      </c>
      <c r="E193" s="191"/>
      <c r="F193" s="191"/>
      <c r="G193" s="191"/>
      <c r="H193" s="191"/>
      <c r="I193" s="191"/>
      <c r="J193" s="191"/>
      <c r="K193" s="191"/>
      <c r="L193" s="191"/>
      <c r="M193" s="232"/>
      <c r="N193" s="233"/>
      <c r="O193" s="233"/>
    </row>
    <row r="194" spans="1:15" s="234" customFormat="1">
      <c r="A194" s="404" t="str">
        <f t="shared" si="14"/>
        <v>1001201500</v>
      </c>
      <c r="B194" s="888">
        <v>100</v>
      </c>
      <c r="C194" s="193">
        <v>120</v>
      </c>
      <c r="D194" s="193">
        <v>1500</v>
      </c>
      <c r="E194" s="191"/>
      <c r="F194" s="191"/>
      <c r="G194" s="191"/>
      <c r="H194" s="191"/>
      <c r="I194" s="191"/>
      <c r="J194" s="191"/>
      <c r="K194" s="191"/>
      <c r="L194" s="191"/>
      <c r="M194" s="232"/>
      <c r="N194" s="233"/>
      <c r="O194" s="233"/>
    </row>
    <row r="195" spans="1:15" s="234" customFormat="1">
      <c r="A195" s="404" t="str">
        <f t="shared" si="14"/>
        <v>1001301500</v>
      </c>
      <c r="B195" s="888">
        <v>100</v>
      </c>
      <c r="C195" s="193">
        <v>130</v>
      </c>
      <c r="D195" s="193">
        <v>1500</v>
      </c>
      <c r="E195" s="191"/>
      <c r="F195" s="191"/>
      <c r="G195" s="191"/>
      <c r="H195" s="191"/>
      <c r="I195" s="191"/>
      <c r="J195" s="191"/>
      <c r="K195" s="191"/>
      <c r="L195" s="191"/>
      <c r="M195" s="232"/>
      <c r="N195" s="233"/>
      <c r="O195" s="233"/>
    </row>
    <row r="196" spans="1:15" s="234" customFormat="1">
      <c r="A196" s="404" t="str">
        <f t="shared" si="14"/>
        <v>1001401500</v>
      </c>
      <c r="B196" s="888">
        <v>100</v>
      </c>
      <c r="C196" s="193">
        <v>140</v>
      </c>
      <c r="D196" s="193">
        <v>1500</v>
      </c>
      <c r="E196" s="191"/>
      <c r="F196" s="191"/>
      <c r="G196" s="191"/>
      <c r="H196" s="191"/>
      <c r="I196" s="191"/>
      <c r="J196" s="191"/>
      <c r="K196" s="191"/>
      <c r="L196" s="191"/>
      <c r="M196" s="232"/>
      <c r="N196" s="233"/>
      <c r="O196" s="233"/>
    </row>
    <row r="197" spans="1:15" s="234" customFormat="1">
      <c r="A197" s="404" t="str">
        <f t="shared" si="14"/>
        <v>1001501500</v>
      </c>
      <c r="B197" s="888">
        <v>100</v>
      </c>
      <c r="C197" s="193">
        <v>150</v>
      </c>
      <c r="D197" s="193">
        <v>1500</v>
      </c>
      <c r="E197" s="191"/>
      <c r="F197" s="191"/>
      <c r="G197" s="191"/>
      <c r="H197" s="191"/>
      <c r="I197" s="191"/>
      <c r="J197" s="191"/>
      <c r="K197" s="191"/>
      <c r="L197" s="191"/>
      <c r="M197" s="232"/>
      <c r="N197" s="233"/>
      <c r="O197" s="233"/>
    </row>
    <row r="198" spans="1:15" s="234" customFormat="1">
      <c r="A198" s="404" t="str">
        <f t="shared" si="14"/>
        <v>1001601500</v>
      </c>
      <c r="B198" s="888">
        <v>100</v>
      </c>
      <c r="C198" s="193">
        <v>160</v>
      </c>
      <c r="D198" s="193">
        <v>1500</v>
      </c>
      <c r="E198" s="191"/>
      <c r="F198" s="191"/>
      <c r="G198" s="191"/>
      <c r="H198" s="191"/>
      <c r="I198" s="191"/>
      <c r="J198" s="191"/>
      <c r="K198" s="191"/>
      <c r="L198" s="191"/>
      <c r="M198" s="232"/>
      <c r="N198" s="233"/>
      <c r="O198" s="233"/>
    </row>
    <row r="199" spans="1:15" s="234" customFormat="1">
      <c r="A199" s="404" t="str">
        <f t="shared" si="14"/>
        <v>1001701500</v>
      </c>
      <c r="B199" s="888">
        <v>100</v>
      </c>
      <c r="C199" s="193">
        <v>170</v>
      </c>
      <c r="D199" s="193">
        <v>1500</v>
      </c>
      <c r="E199" s="241"/>
      <c r="F199" s="241"/>
      <c r="G199" s="241"/>
      <c r="H199" s="241"/>
      <c r="I199" s="241"/>
      <c r="J199" s="241"/>
      <c r="K199" s="241"/>
      <c r="L199" s="241"/>
      <c r="M199" s="232"/>
      <c r="N199" s="233"/>
      <c r="O199" s="233"/>
    </row>
    <row r="200" spans="1:15" s="234" customFormat="1">
      <c r="A200" s="404" t="str">
        <f t="shared" si="14"/>
        <v>1001801500</v>
      </c>
      <c r="B200" s="888">
        <v>100</v>
      </c>
      <c r="C200" s="193">
        <v>180</v>
      </c>
      <c r="D200" s="193">
        <v>1500</v>
      </c>
      <c r="E200" s="241"/>
      <c r="F200" s="241"/>
      <c r="G200" s="241"/>
      <c r="H200" s="241"/>
      <c r="I200" s="241"/>
      <c r="J200" s="241"/>
      <c r="K200" s="241"/>
      <c r="L200" s="241"/>
      <c r="M200" s="232"/>
      <c r="N200" s="233"/>
      <c r="O200" s="233"/>
    </row>
    <row r="201" spans="1:15" s="234" customFormat="1">
      <c r="A201" s="404" t="str">
        <f t="shared" si="14"/>
        <v>1001901500</v>
      </c>
      <c r="B201" s="888">
        <v>100</v>
      </c>
      <c r="C201" s="193">
        <v>190</v>
      </c>
      <c r="D201" s="193">
        <v>1500</v>
      </c>
      <c r="E201" s="241"/>
      <c r="F201" s="241"/>
      <c r="G201" s="241"/>
      <c r="H201" s="241"/>
      <c r="I201" s="241"/>
      <c r="J201" s="241"/>
      <c r="K201" s="241"/>
      <c r="L201" s="241"/>
      <c r="M201" s="232"/>
      <c r="N201" s="233"/>
      <c r="O201" s="233"/>
    </row>
    <row r="202" spans="1:15" s="234" customFormat="1">
      <c r="A202" s="404" t="str">
        <f t="shared" si="14"/>
        <v>1002001500</v>
      </c>
      <c r="B202" s="888">
        <v>100</v>
      </c>
      <c r="C202" s="193">
        <v>200</v>
      </c>
      <c r="D202" s="193">
        <v>1500</v>
      </c>
      <c r="E202" s="241"/>
      <c r="F202" s="241"/>
      <c r="G202" s="241"/>
      <c r="H202" s="241"/>
      <c r="I202" s="241"/>
      <c r="J202" s="241"/>
      <c r="K202" s="241"/>
      <c r="L202" s="241"/>
      <c r="M202" s="232"/>
      <c r="N202" s="233"/>
      <c r="O202" s="233"/>
    </row>
    <row r="203" spans="1:15" s="234" customFormat="1">
      <c r="A203" s="404" t="str">
        <f t="shared" si="14"/>
        <v>1002101500</v>
      </c>
      <c r="B203" s="888">
        <v>100</v>
      </c>
      <c r="C203" s="193">
        <v>210</v>
      </c>
      <c r="D203" s="193">
        <v>1500</v>
      </c>
      <c r="E203" s="241"/>
      <c r="F203" s="241"/>
      <c r="G203" s="241"/>
      <c r="H203" s="241"/>
      <c r="I203" s="241"/>
      <c r="J203" s="241"/>
      <c r="K203" s="241"/>
      <c r="L203" s="241"/>
      <c r="M203" s="232"/>
      <c r="N203" s="233"/>
      <c r="O203" s="233"/>
    </row>
    <row r="204" spans="1:15" s="234" customFormat="1">
      <c r="A204" s="404" t="str">
        <f t="shared" si="14"/>
        <v>1002201500</v>
      </c>
      <c r="B204" s="888">
        <v>100</v>
      </c>
      <c r="C204" s="193">
        <v>220</v>
      </c>
      <c r="D204" s="193">
        <v>1500</v>
      </c>
      <c r="E204" s="241"/>
      <c r="F204" s="241"/>
      <c r="G204" s="241"/>
      <c r="H204" s="241"/>
      <c r="I204" s="241"/>
      <c r="J204" s="241"/>
      <c r="K204" s="241"/>
      <c r="L204" s="241"/>
      <c r="M204" s="232"/>
      <c r="N204" s="233"/>
      <c r="O204" s="233"/>
    </row>
    <row r="205" spans="1:15" s="234" customFormat="1">
      <c r="A205" s="404" t="str">
        <f t="shared" si="14"/>
        <v>1002301500</v>
      </c>
      <c r="B205" s="888">
        <v>100</v>
      </c>
      <c r="C205" s="193">
        <v>230</v>
      </c>
      <c r="D205" s="193">
        <v>1500</v>
      </c>
      <c r="E205" s="241"/>
      <c r="F205" s="241"/>
      <c r="G205" s="241"/>
      <c r="H205" s="241"/>
      <c r="I205" s="241"/>
      <c r="J205" s="241"/>
      <c r="K205" s="241"/>
      <c r="L205" s="241"/>
      <c r="M205" s="232"/>
      <c r="N205" s="233"/>
      <c r="O205" s="233"/>
    </row>
    <row r="206" spans="1:15" s="234" customFormat="1">
      <c r="A206" s="404" t="str">
        <f t="shared" si="14"/>
        <v>1002401500</v>
      </c>
      <c r="B206" s="888">
        <v>100</v>
      </c>
      <c r="C206" s="193">
        <v>240</v>
      </c>
      <c r="D206" s="193">
        <v>1500</v>
      </c>
      <c r="E206" s="241"/>
      <c r="F206" s="241"/>
      <c r="G206" s="241"/>
      <c r="H206" s="241"/>
      <c r="I206" s="241"/>
      <c r="J206" s="241"/>
      <c r="K206" s="241"/>
      <c r="L206" s="241"/>
      <c r="M206" s="232"/>
      <c r="N206" s="233"/>
      <c r="O206" s="233"/>
    </row>
    <row r="207" spans="1:15" s="234" customFormat="1">
      <c r="A207" s="404" t="str">
        <f t="shared" si="14"/>
        <v>1002501500</v>
      </c>
      <c r="B207" s="888">
        <v>100</v>
      </c>
      <c r="C207" s="193">
        <v>250</v>
      </c>
      <c r="D207" s="193">
        <v>1500</v>
      </c>
      <c r="E207" s="241"/>
      <c r="F207" s="241"/>
      <c r="G207" s="241"/>
      <c r="H207" s="241"/>
      <c r="I207" s="241"/>
      <c r="J207" s="241"/>
      <c r="K207" s="241"/>
      <c r="L207" s="241"/>
      <c r="M207" s="232"/>
      <c r="N207" s="233"/>
      <c r="O207" s="233"/>
    </row>
    <row r="208" spans="1:15" s="234" customFormat="1">
      <c r="A208" s="404" t="str">
        <f t="shared" si="14"/>
        <v>1002601500</v>
      </c>
      <c r="B208" s="888">
        <v>100</v>
      </c>
      <c r="C208" s="193">
        <v>260</v>
      </c>
      <c r="D208" s="193">
        <v>1500</v>
      </c>
      <c r="E208" s="241"/>
      <c r="F208" s="241"/>
      <c r="G208" s="241"/>
      <c r="H208" s="241"/>
      <c r="I208" s="241"/>
      <c r="J208" s="241"/>
      <c r="K208" s="241"/>
      <c r="L208" s="241"/>
      <c r="M208" s="232"/>
      <c r="N208" s="233"/>
      <c r="O208" s="233"/>
    </row>
    <row r="209" spans="1:15" s="234" customFormat="1">
      <c r="A209" s="404" t="str">
        <f t="shared" si="14"/>
        <v>1002701500</v>
      </c>
      <c r="B209" s="888">
        <v>100</v>
      </c>
      <c r="C209" s="193">
        <v>270</v>
      </c>
      <c r="D209" s="193">
        <v>1500</v>
      </c>
      <c r="E209" s="241"/>
      <c r="F209" s="241"/>
      <c r="G209" s="241"/>
      <c r="H209" s="241"/>
      <c r="I209" s="241"/>
      <c r="J209" s="241"/>
      <c r="K209" s="241"/>
      <c r="L209" s="241"/>
      <c r="M209" s="232"/>
      <c r="N209" s="233"/>
      <c r="O209" s="233"/>
    </row>
    <row r="210" spans="1:15" s="234" customFormat="1">
      <c r="A210" s="404" t="str">
        <f t="shared" si="14"/>
        <v>1002801500</v>
      </c>
      <c r="B210" s="888">
        <v>100</v>
      </c>
      <c r="C210" s="193">
        <v>280</v>
      </c>
      <c r="D210" s="193">
        <v>1500</v>
      </c>
      <c r="E210" s="241"/>
      <c r="F210" s="241"/>
      <c r="G210" s="241"/>
      <c r="H210" s="241"/>
      <c r="I210" s="241"/>
      <c r="J210" s="241"/>
      <c r="K210" s="241"/>
      <c r="L210" s="241"/>
      <c r="M210" s="232"/>
      <c r="N210" s="233"/>
      <c r="O210" s="233"/>
    </row>
    <row r="211" spans="1:15" s="234" customFormat="1">
      <c r="A211" s="404" t="str">
        <f t="shared" si="14"/>
        <v>1002901500</v>
      </c>
      <c r="B211" s="888">
        <v>100</v>
      </c>
      <c r="C211" s="193">
        <v>290</v>
      </c>
      <c r="D211" s="193">
        <v>1500</v>
      </c>
      <c r="E211" s="241"/>
      <c r="F211" s="241"/>
      <c r="G211" s="241"/>
      <c r="H211" s="241"/>
      <c r="I211" s="241"/>
      <c r="J211" s="241"/>
      <c r="K211" s="241"/>
      <c r="L211" s="241"/>
      <c r="M211" s="232"/>
      <c r="N211" s="233"/>
      <c r="O211" s="233"/>
    </row>
    <row r="212" spans="1:15" s="234" customFormat="1">
      <c r="A212" s="404" t="str">
        <f t="shared" si="14"/>
        <v>1003001500</v>
      </c>
      <c r="B212" s="888">
        <v>100</v>
      </c>
      <c r="C212" s="193">
        <v>300</v>
      </c>
      <c r="D212" s="193">
        <v>1500</v>
      </c>
      <c r="E212" s="241"/>
      <c r="F212" s="241"/>
      <c r="G212" s="241"/>
      <c r="H212" s="241"/>
      <c r="I212" s="241"/>
      <c r="J212" s="241"/>
      <c r="K212" s="241"/>
      <c r="L212" s="241"/>
      <c r="M212" s="232"/>
      <c r="N212" s="233"/>
      <c r="O212" s="233"/>
    </row>
    <row r="213" spans="1:15" s="234" customFormat="1">
      <c r="A213" s="404" t="str">
        <f t="shared" si="14"/>
        <v>1003101500</v>
      </c>
      <c r="B213" s="888">
        <v>100</v>
      </c>
      <c r="C213" s="193">
        <v>310</v>
      </c>
      <c r="D213" s="193">
        <v>1500</v>
      </c>
      <c r="E213" s="241"/>
      <c r="F213" s="241"/>
      <c r="G213" s="241"/>
      <c r="H213" s="241"/>
      <c r="I213" s="241"/>
      <c r="J213" s="241"/>
      <c r="K213" s="241"/>
      <c r="L213" s="241"/>
      <c r="M213" s="232"/>
      <c r="N213" s="233"/>
      <c r="O213" s="233"/>
    </row>
    <row r="214" spans="1:15" s="234" customFormat="1">
      <c r="A214" s="404" t="str">
        <f t="shared" si="14"/>
        <v>1003201500</v>
      </c>
      <c r="B214" s="888">
        <v>100</v>
      </c>
      <c r="C214" s="193">
        <v>320</v>
      </c>
      <c r="D214" s="193">
        <v>1500</v>
      </c>
      <c r="E214" s="241"/>
      <c r="F214" s="241"/>
      <c r="G214" s="241"/>
      <c r="H214" s="241"/>
      <c r="I214" s="241"/>
      <c r="J214" s="241"/>
      <c r="K214" s="241"/>
      <c r="L214" s="241"/>
      <c r="M214" s="232"/>
      <c r="N214" s="233"/>
      <c r="O214" s="233"/>
    </row>
    <row r="215" spans="1:15" s="234" customFormat="1">
      <c r="A215" s="404" t="str">
        <f t="shared" si="14"/>
        <v>1003301500</v>
      </c>
      <c r="B215" s="888">
        <v>100</v>
      </c>
      <c r="C215" s="193">
        <v>330</v>
      </c>
      <c r="D215" s="193">
        <v>1500</v>
      </c>
      <c r="E215" s="241"/>
      <c r="F215" s="241"/>
      <c r="G215" s="241"/>
      <c r="H215" s="241"/>
      <c r="I215" s="241"/>
      <c r="J215" s="241"/>
      <c r="K215" s="241"/>
      <c r="L215" s="241"/>
      <c r="M215" s="232"/>
      <c r="N215" s="233"/>
      <c r="O215" s="233"/>
    </row>
    <row r="216" spans="1:15" s="234" customFormat="1">
      <c r="A216" s="404" t="str">
        <f t="shared" si="14"/>
        <v>1003401500</v>
      </c>
      <c r="B216" s="888">
        <v>100</v>
      </c>
      <c r="C216" s="193">
        <v>340</v>
      </c>
      <c r="D216" s="193">
        <v>1500</v>
      </c>
      <c r="E216" s="241"/>
      <c r="F216" s="241"/>
      <c r="G216" s="241"/>
      <c r="H216" s="241"/>
      <c r="I216" s="241"/>
      <c r="J216" s="241"/>
      <c r="K216" s="241"/>
      <c r="L216" s="241"/>
      <c r="M216" s="232"/>
      <c r="N216" s="233"/>
      <c r="O216" s="233"/>
    </row>
    <row r="217" spans="1:15" s="234" customFormat="1">
      <c r="A217" s="404" t="str">
        <f t="shared" si="14"/>
        <v>1003501500</v>
      </c>
      <c r="B217" s="888">
        <v>100</v>
      </c>
      <c r="C217" s="193">
        <v>350</v>
      </c>
      <c r="D217" s="193">
        <v>1500</v>
      </c>
      <c r="E217" s="241"/>
      <c r="F217" s="241"/>
      <c r="G217" s="241"/>
      <c r="H217" s="241"/>
      <c r="I217" s="241"/>
      <c r="J217" s="241"/>
      <c r="K217" s="241"/>
      <c r="L217" s="241"/>
      <c r="M217" s="232"/>
      <c r="N217" s="233"/>
      <c r="O217" s="233"/>
    </row>
    <row r="218" spans="1:15" s="234" customFormat="1">
      <c r="A218" s="404" t="str">
        <f t="shared" si="14"/>
        <v>100201750</v>
      </c>
      <c r="B218" s="888">
        <v>100</v>
      </c>
      <c r="C218" s="193">
        <v>20</v>
      </c>
      <c r="D218" s="193">
        <v>1750</v>
      </c>
      <c r="E218" s="897">
        <f>E219</f>
        <v>7</v>
      </c>
      <c r="F218" s="897">
        <f>F219</f>
        <v>18</v>
      </c>
      <c r="G218" s="897">
        <f t="shared" ref="G218:I218" si="17">G219+1</f>
        <v>36</v>
      </c>
      <c r="H218" s="897">
        <f t="shared" si="17"/>
        <v>45</v>
      </c>
      <c r="I218" s="897">
        <f t="shared" si="17"/>
        <v>50</v>
      </c>
      <c r="J218" s="897">
        <v>50</v>
      </c>
      <c r="K218" s="897">
        <f t="shared" ref="K218:L218" si="18">K219+1</f>
        <v>45</v>
      </c>
      <c r="L218" s="897">
        <f t="shared" si="18"/>
        <v>37</v>
      </c>
      <c r="M218" s="232"/>
      <c r="N218" s="233"/>
      <c r="O218" s="233"/>
    </row>
    <row r="219" spans="1:15" s="234" customFormat="1">
      <c r="A219" s="404" t="str">
        <f t="shared" si="14"/>
        <v>100301750</v>
      </c>
      <c r="B219" s="888">
        <v>100</v>
      </c>
      <c r="C219" s="193">
        <v>30</v>
      </c>
      <c r="D219" s="193">
        <v>1750</v>
      </c>
      <c r="E219" s="898">
        <v>7</v>
      </c>
      <c r="F219" s="898">
        <v>18</v>
      </c>
      <c r="G219" s="898">
        <v>35</v>
      </c>
      <c r="H219" s="898">
        <v>44</v>
      </c>
      <c r="I219" s="898">
        <v>49</v>
      </c>
      <c r="J219" s="898">
        <v>50</v>
      </c>
      <c r="K219" s="898">
        <v>44</v>
      </c>
      <c r="L219" s="898">
        <v>36</v>
      </c>
      <c r="M219" s="232"/>
      <c r="N219" s="233"/>
      <c r="O219" s="233"/>
    </row>
    <row r="220" spans="1:15" s="234" customFormat="1">
      <c r="A220" s="404" t="str">
        <f t="shared" si="14"/>
        <v>100401750</v>
      </c>
      <c r="B220" s="888">
        <v>100</v>
      </c>
      <c r="C220" s="193">
        <v>40</v>
      </c>
      <c r="D220" s="193">
        <v>1750</v>
      </c>
      <c r="E220" s="898">
        <v>6</v>
      </c>
      <c r="F220" s="898">
        <v>16</v>
      </c>
      <c r="G220" s="898">
        <v>34</v>
      </c>
      <c r="H220" s="898">
        <v>43</v>
      </c>
      <c r="I220" s="898">
        <v>48</v>
      </c>
      <c r="J220" s="898">
        <v>50</v>
      </c>
      <c r="K220" s="898">
        <v>42</v>
      </c>
      <c r="L220" s="898">
        <v>34</v>
      </c>
      <c r="M220" s="232"/>
      <c r="N220" s="233"/>
      <c r="O220" s="233"/>
    </row>
    <row r="221" spans="1:15" s="234" customFormat="1">
      <c r="A221" s="404" t="str">
        <f t="shared" si="14"/>
        <v>100501750</v>
      </c>
      <c r="B221" s="888">
        <v>100</v>
      </c>
      <c r="C221" s="193">
        <v>50</v>
      </c>
      <c r="D221" s="193">
        <v>1750</v>
      </c>
      <c r="E221" s="898">
        <v>6</v>
      </c>
      <c r="F221" s="898">
        <v>14</v>
      </c>
      <c r="G221" s="898">
        <v>31</v>
      </c>
      <c r="H221" s="898">
        <v>40</v>
      </c>
      <c r="I221" s="898">
        <v>46</v>
      </c>
      <c r="J221" s="898">
        <v>48</v>
      </c>
      <c r="K221" s="898">
        <v>38</v>
      </c>
      <c r="L221" s="898">
        <v>29</v>
      </c>
      <c r="M221" s="232"/>
      <c r="N221" s="233"/>
      <c r="O221" s="233"/>
    </row>
    <row r="222" spans="1:15" s="234" customFormat="1">
      <c r="A222" s="404" t="str">
        <f t="shared" si="14"/>
        <v>100601750</v>
      </c>
      <c r="B222" s="888">
        <v>100</v>
      </c>
      <c r="C222" s="193">
        <v>60</v>
      </c>
      <c r="D222" s="193">
        <v>1750</v>
      </c>
      <c r="E222" s="898">
        <v>5</v>
      </c>
      <c r="F222" s="898">
        <v>13</v>
      </c>
      <c r="G222" s="898">
        <v>28</v>
      </c>
      <c r="H222" s="898">
        <v>37</v>
      </c>
      <c r="I222" s="898">
        <v>45</v>
      </c>
      <c r="J222" s="898">
        <v>45</v>
      </c>
      <c r="K222" s="898">
        <v>33</v>
      </c>
      <c r="L222" s="898">
        <v>25</v>
      </c>
      <c r="M222" s="232"/>
      <c r="N222" s="233"/>
      <c r="O222" s="233"/>
    </row>
    <row r="223" spans="1:15" s="234" customFormat="1">
      <c r="A223" s="404" t="str">
        <f t="shared" si="14"/>
        <v>100701750</v>
      </c>
      <c r="B223" s="888">
        <v>100</v>
      </c>
      <c r="C223" s="193">
        <v>70</v>
      </c>
      <c r="D223" s="193">
        <v>1750</v>
      </c>
      <c r="E223" s="898">
        <v>5</v>
      </c>
      <c r="F223" s="898">
        <v>12</v>
      </c>
      <c r="G223" s="898">
        <v>25</v>
      </c>
      <c r="H223" s="898">
        <v>34</v>
      </c>
      <c r="I223" s="898">
        <v>43</v>
      </c>
      <c r="J223" s="898">
        <v>42</v>
      </c>
      <c r="K223" s="898">
        <v>29</v>
      </c>
      <c r="L223" s="898">
        <v>22</v>
      </c>
      <c r="M223" s="232"/>
      <c r="N223" s="233"/>
      <c r="O223" s="233"/>
    </row>
    <row r="224" spans="1:15" s="234" customFormat="1">
      <c r="A224" s="404" t="str">
        <f t="shared" si="14"/>
        <v>100801750</v>
      </c>
      <c r="B224" s="888">
        <v>100</v>
      </c>
      <c r="C224" s="193">
        <v>80</v>
      </c>
      <c r="D224" s="193">
        <v>1750</v>
      </c>
      <c r="E224" s="898">
        <v>4</v>
      </c>
      <c r="F224" s="898">
        <v>11</v>
      </c>
      <c r="G224" s="898">
        <v>23</v>
      </c>
      <c r="H224" s="898">
        <v>32</v>
      </c>
      <c r="I224" s="898">
        <v>42</v>
      </c>
      <c r="J224" s="898">
        <v>38</v>
      </c>
      <c r="K224" s="898">
        <v>25</v>
      </c>
      <c r="L224" s="898">
        <v>19</v>
      </c>
      <c r="M224" s="232"/>
      <c r="N224" s="233"/>
      <c r="O224" s="233"/>
    </row>
    <row r="225" spans="1:15" s="234" customFormat="1">
      <c r="A225" s="404" t="str">
        <f t="shared" si="14"/>
        <v>100901750</v>
      </c>
      <c r="B225" s="888">
        <v>100</v>
      </c>
      <c r="C225" s="193">
        <v>90</v>
      </c>
      <c r="D225" s="193">
        <v>1750</v>
      </c>
      <c r="E225" s="898">
        <v>4</v>
      </c>
      <c r="F225" s="898">
        <v>10</v>
      </c>
      <c r="G225" s="898">
        <v>21</v>
      </c>
      <c r="H225" s="898">
        <v>29</v>
      </c>
      <c r="I225" s="898">
        <v>39</v>
      </c>
      <c r="J225" s="898">
        <v>33</v>
      </c>
      <c r="K225" s="898">
        <v>22</v>
      </c>
      <c r="L225" s="898">
        <v>16</v>
      </c>
      <c r="M225" s="232"/>
      <c r="N225" s="233"/>
      <c r="O225" s="233"/>
    </row>
    <row r="226" spans="1:15" s="234" customFormat="1">
      <c r="A226" s="404" t="str">
        <f t="shared" si="14"/>
        <v>1001001750</v>
      </c>
      <c r="B226" s="888">
        <v>100</v>
      </c>
      <c r="C226" s="193">
        <v>100</v>
      </c>
      <c r="D226" s="193">
        <v>1750</v>
      </c>
      <c r="E226" s="898">
        <v>4</v>
      </c>
      <c r="F226" s="898">
        <v>10</v>
      </c>
      <c r="G226" s="898">
        <v>19</v>
      </c>
      <c r="H226" s="898">
        <v>28</v>
      </c>
      <c r="I226" s="898">
        <v>37</v>
      </c>
      <c r="J226" s="898">
        <v>30</v>
      </c>
      <c r="K226" s="898">
        <v>19</v>
      </c>
      <c r="L226" s="898">
        <v>13</v>
      </c>
      <c r="M226" s="232"/>
      <c r="N226" s="233"/>
      <c r="O226" s="233"/>
    </row>
    <row r="227" spans="1:15" s="234" customFormat="1">
      <c r="A227" s="404" t="str">
        <f t="shared" si="14"/>
        <v>1001101750</v>
      </c>
      <c r="B227" s="888">
        <v>100</v>
      </c>
      <c r="C227" s="193">
        <v>110</v>
      </c>
      <c r="D227" s="193">
        <v>1750</v>
      </c>
      <c r="E227" s="191"/>
      <c r="F227" s="191"/>
      <c r="G227" s="191"/>
      <c r="H227" s="191"/>
      <c r="I227" s="191"/>
      <c r="J227" s="191"/>
      <c r="K227" s="191"/>
      <c r="L227" s="191"/>
      <c r="M227" s="232"/>
      <c r="N227" s="233"/>
      <c r="O227" s="233"/>
    </row>
    <row r="228" spans="1:15" s="234" customFormat="1">
      <c r="A228" s="404" t="str">
        <f t="shared" si="14"/>
        <v>1001201750</v>
      </c>
      <c r="B228" s="888">
        <v>100</v>
      </c>
      <c r="C228" s="193">
        <v>120</v>
      </c>
      <c r="D228" s="193">
        <v>1750</v>
      </c>
      <c r="E228" s="191"/>
      <c r="F228" s="191"/>
      <c r="G228" s="191"/>
      <c r="H228" s="191"/>
      <c r="I228" s="191"/>
      <c r="J228" s="191"/>
      <c r="K228" s="191"/>
      <c r="L228" s="191"/>
      <c r="M228" s="232"/>
      <c r="N228" s="233"/>
      <c r="O228" s="233"/>
    </row>
    <row r="229" spans="1:15" s="234" customFormat="1">
      <c r="A229" s="404" t="str">
        <f t="shared" si="14"/>
        <v>1001301750</v>
      </c>
      <c r="B229" s="888">
        <v>100</v>
      </c>
      <c r="C229" s="193">
        <v>130</v>
      </c>
      <c r="D229" s="193">
        <v>1750</v>
      </c>
      <c r="E229" s="191"/>
      <c r="F229" s="191"/>
      <c r="G229" s="191"/>
      <c r="H229" s="191"/>
      <c r="I229" s="191"/>
      <c r="J229" s="191"/>
      <c r="K229" s="191"/>
      <c r="L229" s="191"/>
      <c r="M229" s="232"/>
      <c r="N229" s="233"/>
      <c r="O229" s="233"/>
    </row>
    <row r="230" spans="1:15" s="234" customFormat="1">
      <c r="A230" s="404" t="str">
        <f t="shared" si="14"/>
        <v>1001401750</v>
      </c>
      <c r="B230" s="888">
        <v>100</v>
      </c>
      <c r="C230" s="193">
        <v>140</v>
      </c>
      <c r="D230" s="193">
        <v>1750</v>
      </c>
      <c r="E230" s="191"/>
      <c r="F230" s="191"/>
      <c r="G230" s="191"/>
      <c r="H230" s="191"/>
      <c r="I230" s="191"/>
      <c r="J230" s="191"/>
      <c r="K230" s="191"/>
      <c r="L230" s="191"/>
      <c r="M230" s="232"/>
      <c r="N230" s="233"/>
      <c r="O230" s="233"/>
    </row>
    <row r="231" spans="1:15" s="234" customFormat="1">
      <c r="A231" s="404" t="str">
        <f t="shared" si="14"/>
        <v>1001501750</v>
      </c>
      <c r="B231" s="888">
        <v>100</v>
      </c>
      <c r="C231" s="193">
        <v>150</v>
      </c>
      <c r="D231" s="193">
        <v>1750</v>
      </c>
      <c r="E231" s="191"/>
      <c r="F231" s="191"/>
      <c r="G231" s="191"/>
      <c r="H231" s="191"/>
      <c r="I231" s="191"/>
      <c r="J231" s="191"/>
      <c r="K231" s="191"/>
      <c r="L231" s="191"/>
      <c r="M231" s="232"/>
      <c r="N231" s="233"/>
      <c r="O231" s="233"/>
    </row>
    <row r="232" spans="1:15" s="234" customFormat="1">
      <c r="A232" s="404" t="str">
        <f t="shared" si="14"/>
        <v>1001601750</v>
      </c>
      <c r="B232" s="888">
        <v>100</v>
      </c>
      <c r="C232" s="193">
        <v>160</v>
      </c>
      <c r="D232" s="193">
        <v>1750</v>
      </c>
      <c r="E232" s="191"/>
      <c r="F232" s="191"/>
      <c r="G232" s="191"/>
      <c r="H232" s="191"/>
      <c r="I232" s="191"/>
      <c r="J232" s="191"/>
      <c r="K232" s="191"/>
      <c r="L232" s="191"/>
      <c r="M232" s="232"/>
      <c r="N232" s="233"/>
      <c r="O232" s="233"/>
    </row>
    <row r="233" spans="1:15" s="234" customFormat="1">
      <c r="A233" s="404" t="str">
        <f t="shared" si="14"/>
        <v>1001701750</v>
      </c>
      <c r="B233" s="888">
        <v>100</v>
      </c>
      <c r="C233" s="193">
        <v>170</v>
      </c>
      <c r="D233" s="193">
        <v>1750</v>
      </c>
      <c r="E233" s="241"/>
      <c r="F233" s="241"/>
      <c r="G233" s="241"/>
      <c r="H233" s="241"/>
      <c r="I233" s="241"/>
      <c r="J233" s="241"/>
      <c r="K233" s="241"/>
      <c r="L233" s="241"/>
      <c r="M233" s="232"/>
      <c r="N233" s="233"/>
      <c r="O233" s="233"/>
    </row>
    <row r="234" spans="1:15" s="234" customFormat="1">
      <c r="A234" s="404" t="str">
        <f t="shared" si="14"/>
        <v>1001801750</v>
      </c>
      <c r="B234" s="888">
        <v>100</v>
      </c>
      <c r="C234" s="193">
        <v>180</v>
      </c>
      <c r="D234" s="193">
        <v>1750</v>
      </c>
      <c r="E234" s="241"/>
      <c r="F234" s="241"/>
      <c r="G234" s="241"/>
      <c r="H234" s="241"/>
      <c r="I234" s="241"/>
      <c r="J234" s="241"/>
      <c r="K234" s="241"/>
      <c r="L234" s="241"/>
      <c r="M234" s="232"/>
      <c r="N234" s="233"/>
      <c r="O234" s="233"/>
    </row>
    <row r="235" spans="1:15" s="234" customFormat="1">
      <c r="A235" s="404" t="str">
        <f t="shared" si="14"/>
        <v>1001901750</v>
      </c>
      <c r="B235" s="888">
        <v>100</v>
      </c>
      <c r="C235" s="193">
        <v>190</v>
      </c>
      <c r="D235" s="193">
        <v>1750</v>
      </c>
      <c r="E235" s="241"/>
      <c r="F235" s="241"/>
      <c r="G235" s="241"/>
      <c r="H235" s="241"/>
      <c r="I235" s="241"/>
      <c r="J235" s="241"/>
      <c r="K235" s="241"/>
      <c r="L235" s="241"/>
      <c r="M235" s="232"/>
      <c r="N235" s="233"/>
      <c r="O235" s="233"/>
    </row>
    <row r="236" spans="1:15" s="234" customFormat="1">
      <c r="A236" s="404" t="str">
        <f t="shared" si="14"/>
        <v>1002001750</v>
      </c>
      <c r="B236" s="888">
        <v>100</v>
      </c>
      <c r="C236" s="193">
        <v>200</v>
      </c>
      <c r="D236" s="193">
        <v>1750</v>
      </c>
      <c r="E236" s="241"/>
      <c r="F236" s="241"/>
      <c r="G236" s="241"/>
      <c r="H236" s="241"/>
      <c r="I236" s="241"/>
      <c r="J236" s="241"/>
      <c r="K236" s="241"/>
      <c r="L236" s="241"/>
      <c r="M236" s="232"/>
      <c r="N236" s="233"/>
      <c r="O236" s="233"/>
    </row>
    <row r="237" spans="1:15" s="234" customFormat="1">
      <c r="A237" s="404" t="str">
        <f t="shared" si="14"/>
        <v>1002101750</v>
      </c>
      <c r="B237" s="888">
        <v>100</v>
      </c>
      <c r="C237" s="193">
        <v>210</v>
      </c>
      <c r="D237" s="193">
        <v>1750</v>
      </c>
      <c r="E237" s="241"/>
      <c r="F237" s="241"/>
      <c r="G237" s="241"/>
      <c r="H237" s="241"/>
      <c r="I237" s="241"/>
      <c r="J237" s="241"/>
      <c r="K237" s="241"/>
      <c r="L237" s="241"/>
      <c r="M237" s="232"/>
      <c r="N237" s="233"/>
      <c r="O237" s="233"/>
    </row>
    <row r="238" spans="1:15" s="234" customFormat="1">
      <c r="A238" s="404" t="str">
        <f t="shared" si="14"/>
        <v>1002201750</v>
      </c>
      <c r="B238" s="888">
        <v>100</v>
      </c>
      <c r="C238" s="193">
        <v>220</v>
      </c>
      <c r="D238" s="193">
        <v>1750</v>
      </c>
      <c r="E238" s="241"/>
      <c r="F238" s="241"/>
      <c r="G238" s="241"/>
      <c r="H238" s="241"/>
      <c r="I238" s="241"/>
      <c r="J238" s="241"/>
      <c r="K238" s="241"/>
      <c r="L238" s="241"/>
      <c r="M238" s="232"/>
      <c r="N238" s="233"/>
      <c r="O238" s="233"/>
    </row>
    <row r="239" spans="1:15" s="234" customFormat="1">
      <c r="A239" s="404" t="str">
        <f t="shared" si="14"/>
        <v>1002301750</v>
      </c>
      <c r="B239" s="888">
        <v>100</v>
      </c>
      <c r="C239" s="193">
        <v>230</v>
      </c>
      <c r="D239" s="193">
        <v>1750</v>
      </c>
      <c r="E239" s="241"/>
      <c r="F239" s="241"/>
      <c r="G239" s="241"/>
      <c r="H239" s="241"/>
      <c r="I239" s="241"/>
      <c r="J239" s="241"/>
      <c r="K239" s="241"/>
      <c r="L239" s="241"/>
      <c r="M239" s="232"/>
      <c r="N239" s="233"/>
      <c r="O239" s="233"/>
    </row>
    <row r="240" spans="1:15" s="234" customFormat="1">
      <c r="A240" s="404" t="str">
        <f t="shared" si="14"/>
        <v>1002401750</v>
      </c>
      <c r="B240" s="888">
        <v>100</v>
      </c>
      <c r="C240" s="193">
        <v>240</v>
      </c>
      <c r="D240" s="193">
        <v>1750</v>
      </c>
      <c r="E240" s="241"/>
      <c r="F240" s="241"/>
      <c r="G240" s="241"/>
      <c r="H240" s="241"/>
      <c r="I240" s="241"/>
      <c r="J240" s="241"/>
      <c r="K240" s="241"/>
      <c r="L240" s="241"/>
      <c r="M240" s="232"/>
      <c r="N240" s="233"/>
      <c r="O240" s="233"/>
    </row>
    <row r="241" spans="1:15" s="234" customFormat="1">
      <c r="A241" s="404" t="str">
        <f t="shared" ref="A241:A304" si="19">B241&amp;C241&amp;D241</f>
        <v>1002501750</v>
      </c>
      <c r="B241" s="888">
        <v>100</v>
      </c>
      <c r="C241" s="193">
        <v>250</v>
      </c>
      <c r="D241" s="193">
        <v>1750</v>
      </c>
      <c r="E241" s="241"/>
      <c r="F241" s="241"/>
      <c r="G241" s="241"/>
      <c r="H241" s="241"/>
      <c r="I241" s="241"/>
      <c r="J241" s="241"/>
      <c r="K241" s="241"/>
      <c r="L241" s="241"/>
      <c r="M241" s="232"/>
      <c r="N241" s="233"/>
      <c r="O241" s="233"/>
    </row>
    <row r="242" spans="1:15" s="234" customFormat="1">
      <c r="A242" s="404" t="str">
        <f t="shared" si="19"/>
        <v>1002601750</v>
      </c>
      <c r="B242" s="888">
        <v>100</v>
      </c>
      <c r="C242" s="193">
        <v>260</v>
      </c>
      <c r="D242" s="193">
        <v>1750</v>
      </c>
      <c r="E242" s="241"/>
      <c r="F242" s="241"/>
      <c r="G242" s="241"/>
      <c r="H242" s="241"/>
      <c r="I242" s="241"/>
      <c r="J242" s="241"/>
      <c r="K242" s="241"/>
      <c r="L242" s="241"/>
      <c r="M242" s="232"/>
      <c r="N242" s="233"/>
      <c r="O242" s="233"/>
    </row>
    <row r="243" spans="1:15" s="234" customFormat="1">
      <c r="A243" s="404" t="str">
        <f t="shared" si="19"/>
        <v>1002701750</v>
      </c>
      <c r="B243" s="888">
        <v>100</v>
      </c>
      <c r="C243" s="193">
        <v>270</v>
      </c>
      <c r="D243" s="193">
        <v>1750</v>
      </c>
      <c r="E243" s="241"/>
      <c r="F243" s="241"/>
      <c r="G243" s="241"/>
      <c r="H243" s="241"/>
      <c r="I243" s="241"/>
      <c r="J243" s="241"/>
      <c r="K243" s="241"/>
      <c r="L243" s="241"/>
      <c r="M243" s="232"/>
      <c r="N243" s="233"/>
      <c r="O243" s="233"/>
    </row>
    <row r="244" spans="1:15" s="234" customFormat="1">
      <c r="A244" s="404" t="str">
        <f t="shared" si="19"/>
        <v>1002801750</v>
      </c>
      <c r="B244" s="888">
        <v>100</v>
      </c>
      <c r="C244" s="193">
        <v>280</v>
      </c>
      <c r="D244" s="193">
        <v>1750</v>
      </c>
      <c r="E244" s="241"/>
      <c r="F244" s="241"/>
      <c r="G244" s="241"/>
      <c r="H244" s="241"/>
      <c r="I244" s="241"/>
      <c r="J244" s="241"/>
      <c r="K244" s="241"/>
      <c r="L244" s="241"/>
      <c r="M244" s="232"/>
      <c r="N244" s="233"/>
      <c r="O244" s="233"/>
    </row>
    <row r="245" spans="1:15" s="234" customFormat="1">
      <c r="A245" s="404" t="str">
        <f t="shared" si="19"/>
        <v>1002901750</v>
      </c>
      <c r="B245" s="888">
        <v>100</v>
      </c>
      <c r="C245" s="193">
        <v>290</v>
      </c>
      <c r="D245" s="193">
        <v>1750</v>
      </c>
      <c r="E245" s="241"/>
      <c r="F245" s="241"/>
      <c r="G245" s="241"/>
      <c r="H245" s="241"/>
      <c r="I245" s="241"/>
      <c r="J245" s="241"/>
      <c r="K245" s="241"/>
      <c r="L245" s="241"/>
      <c r="M245" s="232"/>
      <c r="N245" s="233"/>
      <c r="O245" s="233"/>
    </row>
    <row r="246" spans="1:15" s="234" customFormat="1">
      <c r="A246" s="404" t="str">
        <f t="shared" si="19"/>
        <v>1003001750</v>
      </c>
      <c r="B246" s="888">
        <v>100</v>
      </c>
      <c r="C246" s="193">
        <v>300</v>
      </c>
      <c r="D246" s="193">
        <v>1750</v>
      </c>
      <c r="E246" s="241"/>
      <c r="F246" s="241"/>
      <c r="G246" s="241"/>
      <c r="H246" s="241"/>
      <c r="I246" s="241"/>
      <c r="J246" s="241"/>
      <c r="K246" s="241"/>
      <c r="L246" s="241"/>
      <c r="M246" s="232"/>
      <c r="N246" s="233"/>
      <c r="O246" s="233"/>
    </row>
    <row r="247" spans="1:15" s="234" customFormat="1">
      <c r="A247" s="404" t="str">
        <f t="shared" si="19"/>
        <v>1003101750</v>
      </c>
      <c r="B247" s="888">
        <v>100</v>
      </c>
      <c r="C247" s="193">
        <v>310</v>
      </c>
      <c r="D247" s="193">
        <v>1750</v>
      </c>
      <c r="E247" s="241"/>
      <c r="F247" s="241"/>
      <c r="G247" s="241"/>
      <c r="H247" s="241"/>
      <c r="I247" s="241"/>
      <c r="J247" s="241"/>
      <c r="K247" s="241"/>
      <c r="L247" s="241"/>
      <c r="M247" s="232"/>
      <c r="N247" s="233"/>
      <c r="O247" s="233"/>
    </row>
    <row r="248" spans="1:15" s="234" customFormat="1">
      <c r="A248" s="404" t="str">
        <f t="shared" si="19"/>
        <v>1003201750</v>
      </c>
      <c r="B248" s="888">
        <v>100</v>
      </c>
      <c r="C248" s="193">
        <v>320</v>
      </c>
      <c r="D248" s="193">
        <v>1750</v>
      </c>
      <c r="E248" s="241"/>
      <c r="F248" s="241"/>
      <c r="G248" s="241"/>
      <c r="H248" s="241"/>
      <c r="I248" s="241"/>
      <c r="J248" s="241"/>
      <c r="K248" s="241"/>
      <c r="L248" s="241"/>
      <c r="M248" s="232"/>
      <c r="N248" s="233"/>
      <c r="O248" s="233"/>
    </row>
    <row r="249" spans="1:15" s="234" customFormat="1">
      <c r="A249" s="404" t="str">
        <f t="shared" si="19"/>
        <v>1003301750</v>
      </c>
      <c r="B249" s="888">
        <v>100</v>
      </c>
      <c r="C249" s="193">
        <v>330</v>
      </c>
      <c r="D249" s="193">
        <v>1750</v>
      </c>
      <c r="E249" s="241"/>
      <c r="F249" s="241"/>
      <c r="G249" s="241"/>
      <c r="H249" s="241"/>
      <c r="I249" s="241"/>
      <c r="J249" s="241"/>
      <c r="K249" s="241"/>
      <c r="L249" s="241"/>
      <c r="M249" s="232"/>
      <c r="N249" s="233"/>
      <c r="O249" s="233"/>
    </row>
    <row r="250" spans="1:15" s="234" customFormat="1">
      <c r="A250" s="404" t="str">
        <f t="shared" si="19"/>
        <v>1003401750</v>
      </c>
      <c r="B250" s="888">
        <v>100</v>
      </c>
      <c r="C250" s="193">
        <v>340</v>
      </c>
      <c r="D250" s="193">
        <v>1750</v>
      </c>
      <c r="E250" s="241"/>
      <c r="F250" s="241"/>
      <c r="G250" s="241"/>
      <c r="H250" s="241"/>
      <c r="I250" s="241"/>
      <c r="J250" s="241"/>
      <c r="K250" s="241"/>
      <c r="L250" s="241"/>
      <c r="M250" s="232"/>
      <c r="N250" s="233"/>
      <c r="O250" s="233"/>
    </row>
    <row r="251" spans="1:15" s="234" customFormat="1">
      <c r="A251" s="404" t="str">
        <f t="shared" si="19"/>
        <v>1003501750</v>
      </c>
      <c r="B251" s="888">
        <v>100</v>
      </c>
      <c r="C251" s="193">
        <v>350</v>
      </c>
      <c r="D251" s="193">
        <v>1750</v>
      </c>
      <c r="E251" s="241"/>
      <c r="F251" s="241"/>
      <c r="G251" s="241"/>
      <c r="H251" s="241"/>
      <c r="I251" s="241"/>
      <c r="J251" s="241"/>
      <c r="K251" s="241"/>
      <c r="L251" s="241"/>
      <c r="M251" s="232"/>
      <c r="N251" s="233"/>
      <c r="O251" s="233"/>
    </row>
    <row r="252" spans="1:15" s="234" customFormat="1">
      <c r="A252" s="404" t="str">
        <f t="shared" si="19"/>
        <v>100202000</v>
      </c>
      <c r="B252" s="888">
        <v>100</v>
      </c>
      <c r="C252" s="193">
        <v>20</v>
      </c>
      <c r="D252" s="193">
        <v>2000</v>
      </c>
      <c r="E252" s="897">
        <f>E253</f>
        <v>8</v>
      </c>
      <c r="F252" s="897">
        <f>F253</f>
        <v>19</v>
      </c>
      <c r="G252" s="897">
        <f t="shared" ref="G252:H252" si="20">G253+1</f>
        <v>41</v>
      </c>
      <c r="H252" s="897">
        <f t="shared" si="20"/>
        <v>49</v>
      </c>
      <c r="I252" s="897">
        <v>50</v>
      </c>
      <c r="J252" s="897">
        <v>50</v>
      </c>
      <c r="K252" s="897">
        <f t="shared" ref="K252:L252" si="21">K253+1</f>
        <v>48</v>
      </c>
      <c r="L252" s="897">
        <f t="shared" si="21"/>
        <v>40</v>
      </c>
      <c r="M252" s="232"/>
      <c r="N252" s="233"/>
      <c r="O252" s="233"/>
    </row>
    <row r="253" spans="1:15" s="234" customFormat="1">
      <c r="A253" s="404" t="str">
        <f t="shared" si="19"/>
        <v>100302000</v>
      </c>
      <c r="B253" s="888">
        <v>100</v>
      </c>
      <c r="C253" s="193">
        <v>30</v>
      </c>
      <c r="D253" s="193">
        <v>2000</v>
      </c>
      <c r="E253" s="898">
        <v>8</v>
      </c>
      <c r="F253" s="898">
        <v>19</v>
      </c>
      <c r="G253" s="898">
        <v>40</v>
      </c>
      <c r="H253" s="898">
        <v>48</v>
      </c>
      <c r="I253" s="898">
        <v>50</v>
      </c>
      <c r="J253" s="898">
        <v>50</v>
      </c>
      <c r="K253" s="898">
        <v>47</v>
      </c>
      <c r="L253" s="898">
        <v>39</v>
      </c>
      <c r="M253" s="232"/>
      <c r="N253" s="233"/>
      <c r="O253" s="233"/>
    </row>
    <row r="254" spans="1:15" s="234" customFormat="1">
      <c r="A254" s="404" t="str">
        <f t="shared" si="19"/>
        <v>100402000</v>
      </c>
      <c r="B254" s="888">
        <v>100</v>
      </c>
      <c r="C254" s="193">
        <v>40</v>
      </c>
      <c r="D254" s="193">
        <v>2000</v>
      </c>
      <c r="E254" s="898">
        <v>7</v>
      </c>
      <c r="F254" s="898">
        <v>17</v>
      </c>
      <c r="G254" s="898">
        <v>38</v>
      </c>
      <c r="H254" s="898">
        <v>46</v>
      </c>
      <c r="I254" s="898">
        <v>50</v>
      </c>
      <c r="J254" s="898">
        <v>50</v>
      </c>
      <c r="K254" s="898">
        <v>45</v>
      </c>
      <c r="L254" s="898">
        <v>37</v>
      </c>
      <c r="M254" s="232"/>
      <c r="N254" s="233"/>
      <c r="O254" s="233"/>
    </row>
    <row r="255" spans="1:15" s="234" customFormat="1">
      <c r="A255" s="404" t="str">
        <f t="shared" si="19"/>
        <v>100502000</v>
      </c>
      <c r="B255" s="888">
        <v>100</v>
      </c>
      <c r="C255" s="193">
        <v>50</v>
      </c>
      <c r="D255" s="193">
        <v>2000</v>
      </c>
      <c r="E255" s="898">
        <v>6</v>
      </c>
      <c r="F255" s="898">
        <v>16</v>
      </c>
      <c r="G255" s="898">
        <v>34</v>
      </c>
      <c r="H255" s="898">
        <v>44</v>
      </c>
      <c r="I255" s="898">
        <v>48</v>
      </c>
      <c r="J255" s="898">
        <v>50</v>
      </c>
      <c r="K255" s="898">
        <v>41</v>
      </c>
      <c r="L255" s="898">
        <v>32</v>
      </c>
      <c r="M255" s="232"/>
      <c r="N255" s="233"/>
      <c r="O255" s="233"/>
    </row>
    <row r="256" spans="1:15" s="234" customFormat="1">
      <c r="A256" s="404" t="str">
        <f t="shared" si="19"/>
        <v>100602000</v>
      </c>
      <c r="B256" s="888">
        <v>100</v>
      </c>
      <c r="C256" s="193">
        <v>60</v>
      </c>
      <c r="D256" s="193">
        <v>2000</v>
      </c>
      <c r="E256" s="898">
        <v>5</v>
      </c>
      <c r="F256" s="898">
        <v>15</v>
      </c>
      <c r="G256" s="898">
        <v>31</v>
      </c>
      <c r="H256" s="898">
        <v>40</v>
      </c>
      <c r="I256" s="898">
        <v>47</v>
      </c>
      <c r="J256" s="898">
        <v>48</v>
      </c>
      <c r="K256" s="898">
        <v>35</v>
      </c>
      <c r="L256" s="898">
        <v>28</v>
      </c>
      <c r="M256" s="232"/>
      <c r="N256" s="233"/>
      <c r="O256" s="233"/>
    </row>
    <row r="257" spans="1:15" s="234" customFormat="1">
      <c r="A257" s="404" t="str">
        <f t="shared" si="19"/>
        <v>100702000</v>
      </c>
      <c r="B257" s="888">
        <v>100</v>
      </c>
      <c r="C257" s="193">
        <v>70</v>
      </c>
      <c r="D257" s="193">
        <v>2000</v>
      </c>
      <c r="E257" s="898">
        <v>5</v>
      </c>
      <c r="F257" s="898">
        <v>13</v>
      </c>
      <c r="G257" s="898">
        <v>28</v>
      </c>
      <c r="H257" s="898">
        <v>37</v>
      </c>
      <c r="I257" s="898">
        <v>46</v>
      </c>
      <c r="J257" s="898">
        <v>46</v>
      </c>
      <c r="K257" s="898">
        <v>31</v>
      </c>
      <c r="L257" s="898">
        <v>24</v>
      </c>
      <c r="M257" s="232"/>
      <c r="N257" s="233"/>
      <c r="O257" s="233"/>
    </row>
    <row r="258" spans="1:15" s="234" customFormat="1">
      <c r="A258" s="404" t="str">
        <f t="shared" si="19"/>
        <v>100802000</v>
      </c>
      <c r="B258" s="888">
        <v>100</v>
      </c>
      <c r="C258" s="193">
        <v>80</v>
      </c>
      <c r="D258" s="193">
        <v>2000</v>
      </c>
      <c r="E258" s="898">
        <v>5</v>
      </c>
      <c r="F258" s="898">
        <v>13</v>
      </c>
      <c r="G258" s="898">
        <v>25</v>
      </c>
      <c r="H258" s="898">
        <v>35</v>
      </c>
      <c r="I258" s="898">
        <v>45</v>
      </c>
      <c r="J258" s="898">
        <v>41</v>
      </c>
      <c r="K258" s="898">
        <v>27</v>
      </c>
      <c r="L258" s="898">
        <v>20</v>
      </c>
      <c r="M258" s="232"/>
      <c r="N258" s="233"/>
      <c r="O258" s="233"/>
    </row>
    <row r="259" spans="1:15" s="234" customFormat="1">
      <c r="A259" s="404" t="str">
        <f t="shared" si="19"/>
        <v>100902000</v>
      </c>
      <c r="B259" s="888">
        <v>100</v>
      </c>
      <c r="C259" s="193">
        <v>90</v>
      </c>
      <c r="D259" s="193">
        <v>2000</v>
      </c>
      <c r="E259" s="898">
        <v>4</v>
      </c>
      <c r="F259" s="898">
        <v>12</v>
      </c>
      <c r="G259" s="898">
        <v>23</v>
      </c>
      <c r="H259" s="898">
        <v>32</v>
      </c>
      <c r="I259" s="898">
        <v>43</v>
      </c>
      <c r="J259" s="898">
        <v>37</v>
      </c>
      <c r="K259" s="898">
        <v>23</v>
      </c>
      <c r="L259" s="898">
        <v>17</v>
      </c>
      <c r="M259" s="232"/>
      <c r="N259" s="233"/>
      <c r="O259" s="233"/>
    </row>
    <row r="260" spans="1:15" s="234" customFormat="1">
      <c r="A260" s="404" t="str">
        <f t="shared" si="19"/>
        <v>1001002000</v>
      </c>
      <c r="B260" s="888">
        <v>100</v>
      </c>
      <c r="C260" s="193">
        <v>100</v>
      </c>
      <c r="D260" s="193">
        <v>2000</v>
      </c>
      <c r="E260" s="898">
        <v>4</v>
      </c>
      <c r="F260" s="898">
        <v>11</v>
      </c>
      <c r="G260" s="898">
        <v>21</v>
      </c>
      <c r="H260" s="898">
        <v>30</v>
      </c>
      <c r="I260" s="898">
        <v>41</v>
      </c>
      <c r="J260" s="898">
        <v>33</v>
      </c>
      <c r="K260" s="898">
        <v>20</v>
      </c>
      <c r="L260" s="898">
        <v>14</v>
      </c>
      <c r="M260" s="232"/>
      <c r="N260" s="233"/>
      <c r="O260" s="233"/>
    </row>
    <row r="261" spans="1:15" s="234" customFormat="1">
      <c r="A261" s="404" t="str">
        <f t="shared" si="19"/>
        <v>1001102000</v>
      </c>
      <c r="B261" s="888">
        <v>100</v>
      </c>
      <c r="C261" s="193">
        <v>110</v>
      </c>
      <c r="D261" s="193">
        <v>2000</v>
      </c>
      <c r="E261" s="191"/>
      <c r="F261" s="191"/>
      <c r="G261" s="191"/>
      <c r="H261" s="191"/>
      <c r="I261" s="191"/>
      <c r="J261" s="191"/>
      <c r="K261" s="191"/>
      <c r="L261" s="191"/>
      <c r="M261" s="232"/>
      <c r="N261" s="233"/>
      <c r="O261" s="233"/>
    </row>
    <row r="262" spans="1:15" s="234" customFormat="1">
      <c r="A262" s="404" t="str">
        <f t="shared" si="19"/>
        <v>1001202000</v>
      </c>
      <c r="B262" s="888">
        <v>100</v>
      </c>
      <c r="C262" s="193">
        <v>120</v>
      </c>
      <c r="D262" s="193">
        <v>2000</v>
      </c>
      <c r="E262" s="191"/>
      <c r="F262" s="191"/>
      <c r="G262" s="191"/>
      <c r="H262" s="191"/>
      <c r="I262" s="191"/>
      <c r="J262" s="191"/>
      <c r="K262" s="191"/>
      <c r="L262" s="191"/>
      <c r="M262" s="232"/>
      <c r="N262" s="233"/>
      <c r="O262" s="233"/>
    </row>
    <row r="263" spans="1:15" s="234" customFormat="1">
      <c r="A263" s="404" t="str">
        <f t="shared" si="19"/>
        <v>1001302000</v>
      </c>
      <c r="B263" s="888">
        <v>100</v>
      </c>
      <c r="C263" s="193">
        <v>130</v>
      </c>
      <c r="D263" s="193">
        <v>2000</v>
      </c>
      <c r="E263" s="191"/>
      <c r="F263" s="191"/>
      <c r="G263" s="191"/>
      <c r="H263" s="191"/>
      <c r="I263" s="191"/>
      <c r="J263" s="191"/>
      <c r="K263" s="191"/>
      <c r="L263" s="191"/>
      <c r="M263" s="232"/>
      <c r="N263" s="233"/>
      <c r="O263" s="233"/>
    </row>
    <row r="264" spans="1:15" s="234" customFormat="1">
      <c r="A264" s="404" t="str">
        <f t="shared" si="19"/>
        <v>1001402000</v>
      </c>
      <c r="B264" s="888">
        <v>100</v>
      </c>
      <c r="C264" s="193">
        <v>140</v>
      </c>
      <c r="D264" s="193">
        <v>2000</v>
      </c>
      <c r="E264" s="191"/>
      <c r="F264" s="191"/>
      <c r="G264" s="191"/>
      <c r="H264" s="191"/>
      <c r="I264" s="191"/>
      <c r="J264" s="191"/>
      <c r="K264" s="191"/>
      <c r="L264" s="191"/>
      <c r="M264" s="232"/>
      <c r="N264" s="233"/>
      <c r="O264" s="233"/>
    </row>
    <row r="265" spans="1:15" s="234" customFormat="1">
      <c r="A265" s="404" t="str">
        <f t="shared" si="19"/>
        <v>1001502000</v>
      </c>
      <c r="B265" s="888">
        <v>100</v>
      </c>
      <c r="C265" s="193">
        <v>150</v>
      </c>
      <c r="D265" s="193">
        <v>2000</v>
      </c>
      <c r="E265" s="191"/>
      <c r="F265" s="191"/>
      <c r="G265" s="191"/>
      <c r="H265" s="191"/>
      <c r="I265" s="191"/>
      <c r="J265" s="191"/>
      <c r="K265" s="191"/>
      <c r="L265" s="191"/>
      <c r="M265" s="232"/>
      <c r="N265" s="233"/>
      <c r="O265" s="233"/>
    </row>
    <row r="266" spans="1:15" s="234" customFormat="1">
      <c r="A266" s="404" t="str">
        <f t="shared" si="19"/>
        <v>1001602000</v>
      </c>
      <c r="B266" s="888">
        <v>100</v>
      </c>
      <c r="C266" s="193">
        <v>160</v>
      </c>
      <c r="D266" s="193">
        <v>2000</v>
      </c>
      <c r="E266" s="191"/>
      <c r="F266" s="191"/>
      <c r="G266" s="191"/>
      <c r="H266" s="191"/>
      <c r="I266" s="191"/>
      <c r="J266" s="191"/>
      <c r="K266" s="191"/>
      <c r="L266" s="191"/>
      <c r="M266" s="232"/>
      <c r="N266" s="233"/>
      <c r="O266" s="233"/>
    </row>
    <row r="267" spans="1:15" s="234" customFormat="1">
      <c r="A267" s="404" t="str">
        <f t="shared" si="19"/>
        <v>1001702000</v>
      </c>
      <c r="B267" s="888">
        <v>100</v>
      </c>
      <c r="C267" s="193">
        <v>170</v>
      </c>
      <c r="D267" s="193">
        <v>2000</v>
      </c>
      <c r="E267" s="241"/>
      <c r="F267" s="241"/>
      <c r="G267" s="241"/>
      <c r="H267" s="241"/>
      <c r="I267" s="241"/>
      <c r="J267" s="241"/>
      <c r="K267" s="241"/>
      <c r="L267" s="241"/>
      <c r="M267" s="232"/>
      <c r="N267" s="233"/>
      <c r="O267" s="233"/>
    </row>
    <row r="268" spans="1:15" s="234" customFormat="1">
      <c r="A268" s="404" t="str">
        <f t="shared" si="19"/>
        <v>1001802000</v>
      </c>
      <c r="B268" s="888">
        <v>100</v>
      </c>
      <c r="C268" s="193">
        <v>180</v>
      </c>
      <c r="D268" s="193">
        <v>2000</v>
      </c>
      <c r="E268" s="241"/>
      <c r="F268" s="241"/>
      <c r="G268" s="241"/>
      <c r="H268" s="241"/>
      <c r="I268" s="241"/>
      <c r="J268" s="241"/>
      <c r="K268" s="241"/>
      <c r="L268" s="241"/>
      <c r="M268" s="232"/>
      <c r="N268" s="233"/>
      <c r="O268" s="233"/>
    </row>
    <row r="269" spans="1:15" s="234" customFormat="1">
      <c r="A269" s="404" t="str">
        <f t="shared" si="19"/>
        <v>1001902000</v>
      </c>
      <c r="B269" s="888">
        <v>100</v>
      </c>
      <c r="C269" s="193">
        <v>190</v>
      </c>
      <c r="D269" s="193">
        <v>2000</v>
      </c>
      <c r="E269" s="241"/>
      <c r="F269" s="241"/>
      <c r="G269" s="241"/>
      <c r="H269" s="241"/>
      <c r="I269" s="241"/>
      <c r="J269" s="241"/>
      <c r="K269" s="241"/>
      <c r="L269" s="241"/>
      <c r="M269" s="232"/>
      <c r="N269" s="233"/>
      <c r="O269" s="233"/>
    </row>
    <row r="270" spans="1:15" s="234" customFormat="1">
      <c r="A270" s="404" t="str">
        <f t="shared" si="19"/>
        <v>1002002000</v>
      </c>
      <c r="B270" s="888">
        <v>100</v>
      </c>
      <c r="C270" s="193">
        <v>200</v>
      </c>
      <c r="D270" s="193">
        <v>2000</v>
      </c>
      <c r="E270" s="241"/>
      <c r="F270" s="241"/>
      <c r="G270" s="241"/>
      <c r="H270" s="241"/>
      <c r="I270" s="241"/>
      <c r="J270" s="241"/>
      <c r="K270" s="241"/>
      <c r="L270" s="241"/>
      <c r="M270" s="232"/>
      <c r="N270" s="233"/>
      <c r="O270" s="233"/>
    </row>
    <row r="271" spans="1:15" s="234" customFormat="1">
      <c r="A271" s="404" t="str">
        <f t="shared" si="19"/>
        <v>1002102000</v>
      </c>
      <c r="B271" s="888">
        <v>100</v>
      </c>
      <c r="C271" s="193">
        <v>210</v>
      </c>
      <c r="D271" s="193">
        <v>2000</v>
      </c>
      <c r="E271" s="241"/>
      <c r="F271" s="241"/>
      <c r="G271" s="241"/>
      <c r="H271" s="241"/>
      <c r="I271" s="241"/>
      <c r="J271" s="241"/>
      <c r="K271" s="241"/>
      <c r="L271" s="241"/>
      <c r="M271" s="232"/>
      <c r="N271" s="233"/>
      <c r="O271" s="233"/>
    </row>
    <row r="272" spans="1:15" s="234" customFormat="1">
      <c r="A272" s="404" t="str">
        <f t="shared" si="19"/>
        <v>1002202000</v>
      </c>
      <c r="B272" s="888">
        <v>100</v>
      </c>
      <c r="C272" s="193">
        <v>220</v>
      </c>
      <c r="D272" s="193">
        <v>2000</v>
      </c>
      <c r="E272" s="241"/>
      <c r="F272" s="241"/>
      <c r="G272" s="241"/>
      <c r="H272" s="241"/>
      <c r="I272" s="241"/>
      <c r="J272" s="241"/>
      <c r="K272" s="241"/>
      <c r="L272" s="241"/>
      <c r="M272" s="232"/>
      <c r="N272" s="233"/>
      <c r="O272" s="233"/>
    </row>
    <row r="273" spans="1:15" s="234" customFormat="1">
      <c r="A273" s="404" t="str">
        <f t="shared" si="19"/>
        <v>1002302000</v>
      </c>
      <c r="B273" s="888">
        <v>100</v>
      </c>
      <c r="C273" s="193">
        <v>230</v>
      </c>
      <c r="D273" s="193">
        <v>2000</v>
      </c>
      <c r="E273" s="241"/>
      <c r="F273" s="241"/>
      <c r="G273" s="241"/>
      <c r="H273" s="241"/>
      <c r="I273" s="241"/>
      <c r="J273" s="241"/>
      <c r="K273" s="241"/>
      <c r="L273" s="241"/>
      <c r="M273" s="232"/>
      <c r="N273" s="233"/>
      <c r="O273" s="233"/>
    </row>
    <row r="274" spans="1:15" s="234" customFormat="1">
      <c r="A274" s="404" t="str">
        <f t="shared" si="19"/>
        <v>1002402000</v>
      </c>
      <c r="B274" s="888">
        <v>100</v>
      </c>
      <c r="C274" s="193">
        <v>240</v>
      </c>
      <c r="D274" s="193">
        <v>2000</v>
      </c>
      <c r="E274" s="241"/>
      <c r="F274" s="241"/>
      <c r="G274" s="241"/>
      <c r="H274" s="241"/>
      <c r="I274" s="241"/>
      <c r="J274" s="241"/>
      <c r="K274" s="241"/>
      <c r="L274" s="241"/>
      <c r="M274" s="232"/>
      <c r="N274" s="233"/>
      <c r="O274" s="233"/>
    </row>
    <row r="275" spans="1:15" s="234" customFormat="1">
      <c r="A275" s="404" t="str">
        <f t="shared" si="19"/>
        <v>1002502000</v>
      </c>
      <c r="B275" s="888">
        <v>100</v>
      </c>
      <c r="C275" s="193">
        <v>250</v>
      </c>
      <c r="D275" s="193">
        <v>2000</v>
      </c>
      <c r="E275" s="241"/>
      <c r="F275" s="241"/>
      <c r="G275" s="241"/>
      <c r="H275" s="241"/>
      <c r="I275" s="241"/>
      <c r="J275" s="241"/>
      <c r="K275" s="241"/>
      <c r="L275" s="241"/>
      <c r="M275" s="232"/>
      <c r="N275" s="233"/>
      <c r="O275" s="233"/>
    </row>
    <row r="276" spans="1:15" s="234" customFormat="1">
      <c r="A276" s="404" t="str">
        <f t="shared" si="19"/>
        <v>1002602000</v>
      </c>
      <c r="B276" s="888">
        <v>100</v>
      </c>
      <c r="C276" s="193">
        <v>260</v>
      </c>
      <c r="D276" s="193">
        <v>2000</v>
      </c>
      <c r="E276" s="241"/>
      <c r="F276" s="241"/>
      <c r="G276" s="241"/>
      <c r="H276" s="241"/>
      <c r="I276" s="241"/>
      <c r="J276" s="241"/>
      <c r="K276" s="241"/>
      <c r="L276" s="241"/>
      <c r="M276" s="232"/>
      <c r="N276" s="233"/>
      <c r="O276" s="233"/>
    </row>
    <row r="277" spans="1:15" s="234" customFormat="1">
      <c r="A277" s="404" t="str">
        <f t="shared" si="19"/>
        <v>1002702000</v>
      </c>
      <c r="B277" s="888">
        <v>100</v>
      </c>
      <c r="C277" s="193">
        <v>270</v>
      </c>
      <c r="D277" s="193">
        <v>2000</v>
      </c>
      <c r="E277" s="241"/>
      <c r="F277" s="241"/>
      <c r="G277" s="241"/>
      <c r="H277" s="241"/>
      <c r="I277" s="241"/>
      <c r="J277" s="241"/>
      <c r="K277" s="241"/>
      <c r="L277" s="241"/>
      <c r="M277" s="232"/>
      <c r="N277" s="233"/>
      <c r="O277" s="233"/>
    </row>
    <row r="278" spans="1:15" s="234" customFormat="1">
      <c r="A278" s="404" t="str">
        <f t="shared" si="19"/>
        <v>1002802000</v>
      </c>
      <c r="B278" s="888">
        <v>100</v>
      </c>
      <c r="C278" s="193">
        <v>280</v>
      </c>
      <c r="D278" s="193">
        <v>2000</v>
      </c>
      <c r="E278" s="241"/>
      <c r="F278" s="241"/>
      <c r="G278" s="241"/>
      <c r="H278" s="241"/>
      <c r="I278" s="241"/>
      <c r="J278" s="241"/>
      <c r="K278" s="241"/>
      <c r="L278" s="241"/>
      <c r="M278" s="232"/>
      <c r="N278" s="233"/>
      <c r="O278" s="233"/>
    </row>
    <row r="279" spans="1:15" s="234" customFormat="1">
      <c r="A279" s="404" t="str">
        <f t="shared" si="19"/>
        <v>1002902000</v>
      </c>
      <c r="B279" s="888">
        <v>100</v>
      </c>
      <c r="C279" s="193">
        <v>290</v>
      </c>
      <c r="D279" s="193">
        <v>2000</v>
      </c>
      <c r="E279" s="241"/>
      <c r="F279" s="241"/>
      <c r="G279" s="241"/>
      <c r="H279" s="241"/>
      <c r="I279" s="241"/>
      <c r="J279" s="241"/>
      <c r="K279" s="241"/>
      <c r="L279" s="241"/>
      <c r="M279" s="232"/>
      <c r="N279" s="233"/>
      <c r="O279" s="233"/>
    </row>
    <row r="280" spans="1:15" s="234" customFormat="1">
      <c r="A280" s="404" t="str">
        <f t="shared" si="19"/>
        <v>1003002000</v>
      </c>
      <c r="B280" s="888">
        <v>100</v>
      </c>
      <c r="C280" s="193">
        <v>300</v>
      </c>
      <c r="D280" s="193">
        <v>2000</v>
      </c>
      <c r="E280" s="241"/>
      <c r="F280" s="241"/>
      <c r="G280" s="241"/>
      <c r="H280" s="241"/>
      <c r="I280" s="241"/>
      <c r="J280" s="241"/>
      <c r="K280" s="241"/>
      <c r="L280" s="241"/>
      <c r="M280" s="232"/>
      <c r="N280" s="233"/>
      <c r="O280" s="233"/>
    </row>
    <row r="281" spans="1:15" s="234" customFormat="1">
      <c r="A281" s="404" t="str">
        <f t="shared" si="19"/>
        <v>1003102000</v>
      </c>
      <c r="B281" s="888">
        <v>100</v>
      </c>
      <c r="C281" s="193">
        <v>310</v>
      </c>
      <c r="D281" s="193">
        <v>2000</v>
      </c>
      <c r="E281" s="241"/>
      <c r="F281" s="241"/>
      <c r="G281" s="241"/>
      <c r="H281" s="241"/>
      <c r="I281" s="241"/>
      <c r="J281" s="241"/>
      <c r="K281" s="241"/>
      <c r="L281" s="241"/>
      <c r="M281" s="232"/>
      <c r="N281" s="233"/>
      <c r="O281" s="233"/>
    </row>
    <row r="282" spans="1:15" s="234" customFormat="1">
      <c r="A282" s="404" t="str">
        <f t="shared" si="19"/>
        <v>1003202000</v>
      </c>
      <c r="B282" s="888">
        <v>100</v>
      </c>
      <c r="C282" s="193">
        <v>320</v>
      </c>
      <c r="D282" s="193">
        <v>2000</v>
      </c>
      <c r="E282" s="241"/>
      <c r="F282" s="241"/>
      <c r="G282" s="241"/>
      <c r="H282" s="241"/>
      <c r="I282" s="241"/>
      <c r="J282" s="241"/>
      <c r="K282" s="241"/>
      <c r="L282" s="241"/>
      <c r="M282" s="232"/>
      <c r="N282" s="233"/>
      <c r="O282" s="233"/>
    </row>
    <row r="283" spans="1:15" s="234" customFormat="1">
      <c r="A283" s="404" t="str">
        <f t="shared" si="19"/>
        <v>1003302000</v>
      </c>
      <c r="B283" s="888">
        <v>100</v>
      </c>
      <c r="C283" s="193">
        <v>330</v>
      </c>
      <c r="D283" s="193">
        <v>2000</v>
      </c>
      <c r="E283" s="241"/>
      <c r="F283" s="241"/>
      <c r="G283" s="241"/>
      <c r="H283" s="241"/>
      <c r="I283" s="241"/>
      <c r="J283" s="241"/>
      <c r="K283" s="241"/>
      <c r="L283" s="241"/>
      <c r="M283" s="232"/>
      <c r="N283" s="233"/>
      <c r="O283" s="233"/>
    </row>
    <row r="284" spans="1:15" s="234" customFormat="1">
      <c r="A284" s="404" t="str">
        <f t="shared" si="19"/>
        <v>1003402000</v>
      </c>
      <c r="B284" s="888">
        <v>100</v>
      </c>
      <c r="C284" s="193">
        <v>340</v>
      </c>
      <c r="D284" s="193">
        <v>2000</v>
      </c>
      <c r="E284" s="241"/>
      <c r="F284" s="241"/>
      <c r="G284" s="241"/>
      <c r="H284" s="241"/>
      <c r="I284" s="241"/>
      <c r="J284" s="241"/>
      <c r="K284" s="241"/>
      <c r="L284" s="241"/>
      <c r="M284" s="232"/>
      <c r="N284" s="233"/>
      <c r="O284" s="233"/>
    </row>
    <row r="285" spans="1:15" s="234" customFormat="1">
      <c r="A285" s="404" t="str">
        <f t="shared" si="19"/>
        <v>1003502000</v>
      </c>
      <c r="B285" s="888">
        <v>100</v>
      </c>
      <c r="C285" s="193">
        <v>350</v>
      </c>
      <c r="D285" s="193">
        <v>2000</v>
      </c>
      <c r="E285" s="241"/>
      <c r="F285" s="241"/>
      <c r="G285" s="241"/>
      <c r="H285" s="241"/>
      <c r="I285" s="241"/>
      <c r="J285" s="241"/>
      <c r="K285" s="241"/>
      <c r="L285" s="241"/>
      <c r="M285" s="232"/>
      <c r="N285" s="233"/>
      <c r="O285" s="233"/>
    </row>
    <row r="286" spans="1:15" s="234" customFormat="1">
      <c r="A286" s="404" t="str">
        <f t="shared" si="19"/>
        <v>100202250</v>
      </c>
      <c r="B286" s="888">
        <v>100</v>
      </c>
      <c r="C286" s="193">
        <v>20</v>
      </c>
      <c r="D286" s="193">
        <v>2250</v>
      </c>
      <c r="E286" s="897">
        <f>E287</f>
        <v>9</v>
      </c>
      <c r="F286" s="897">
        <f>F287</f>
        <v>21</v>
      </c>
      <c r="G286" s="897">
        <f t="shared" ref="G286" si="22">G287+1</f>
        <v>45</v>
      </c>
      <c r="H286" s="897">
        <v>50</v>
      </c>
      <c r="I286" s="897">
        <v>50</v>
      </c>
      <c r="J286" s="897">
        <v>50</v>
      </c>
      <c r="K286" s="897">
        <f t="shared" ref="K286:L286" si="23">K287+1</f>
        <v>49</v>
      </c>
      <c r="L286" s="897">
        <f t="shared" si="23"/>
        <v>43</v>
      </c>
      <c r="M286" s="232"/>
      <c r="N286" s="233"/>
      <c r="O286" s="233"/>
    </row>
    <row r="287" spans="1:15" s="234" customFormat="1">
      <c r="A287" s="404" t="str">
        <f t="shared" si="19"/>
        <v>100302250</v>
      </c>
      <c r="B287" s="888">
        <v>100</v>
      </c>
      <c r="C287" s="193">
        <v>30</v>
      </c>
      <c r="D287" s="193">
        <v>2250</v>
      </c>
      <c r="E287" s="898">
        <v>9</v>
      </c>
      <c r="F287" s="898">
        <v>21</v>
      </c>
      <c r="G287" s="898">
        <v>44</v>
      </c>
      <c r="H287" s="898">
        <v>50</v>
      </c>
      <c r="I287" s="898">
        <v>50</v>
      </c>
      <c r="J287" s="898">
        <v>50</v>
      </c>
      <c r="K287" s="898">
        <v>48</v>
      </c>
      <c r="L287" s="898">
        <v>42</v>
      </c>
      <c r="M287" s="232"/>
      <c r="N287" s="233"/>
      <c r="O287" s="233"/>
    </row>
    <row r="288" spans="1:15" s="234" customFormat="1">
      <c r="A288" s="404" t="str">
        <f t="shared" si="19"/>
        <v>100402250</v>
      </c>
      <c r="B288" s="888">
        <v>100</v>
      </c>
      <c r="C288" s="193">
        <v>40</v>
      </c>
      <c r="D288" s="193">
        <v>2250</v>
      </c>
      <c r="E288" s="898">
        <v>8</v>
      </c>
      <c r="F288" s="898">
        <v>19</v>
      </c>
      <c r="G288" s="898">
        <v>42</v>
      </c>
      <c r="H288" s="898">
        <v>49</v>
      </c>
      <c r="I288" s="898">
        <v>50</v>
      </c>
      <c r="J288" s="898">
        <v>50</v>
      </c>
      <c r="K288" s="898">
        <v>47</v>
      </c>
      <c r="L288" s="898">
        <v>40</v>
      </c>
      <c r="M288" s="232"/>
      <c r="N288" s="233"/>
      <c r="O288" s="233"/>
    </row>
    <row r="289" spans="1:15" s="234" customFormat="1">
      <c r="A289" s="404" t="str">
        <f t="shared" si="19"/>
        <v>100502250</v>
      </c>
      <c r="B289" s="888">
        <v>100</v>
      </c>
      <c r="C289" s="193">
        <v>50</v>
      </c>
      <c r="D289" s="193">
        <v>2250</v>
      </c>
      <c r="E289" s="898">
        <v>7</v>
      </c>
      <c r="F289" s="898">
        <v>17</v>
      </c>
      <c r="G289" s="898">
        <v>37</v>
      </c>
      <c r="H289" s="898">
        <v>47</v>
      </c>
      <c r="I289" s="898">
        <v>50</v>
      </c>
      <c r="J289" s="898">
        <v>50</v>
      </c>
      <c r="K289" s="898">
        <v>45</v>
      </c>
      <c r="L289" s="898">
        <v>35</v>
      </c>
      <c r="M289" s="232"/>
      <c r="N289" s="233"/>
      <c r="O289" s="233"/>
    </row>
    <row r="290" spans="1:15" s="234" customFormat="1">
      <c r="A290" s="404" t="str">
        <f t="shared" si="19"/>
        <v>100602250</v>
      </c>
      <c r="B290" s="888">
        <v>100</v>
      </c>
      <c r="C290" s="193">
        <v>60</v>
      </c>
      <c r="D290" s="193">
        <v>2250</v>
      </c>
      <c r="E290" s="898">
        <v>6</v>
      </c>
      <c r="F290" s="898">
        <v>16</v>
      </c>
      <c r="G290" s="898">
        <v>34</v>
      </c>
      <c r="H290" s="898">
        <v>44</v>
      </c>
      <c r="I290" s="898">
        <v>49</v>
      </c>
      <c r="J290" s="898">
        <v>50</v>
      </c>
      <c r="K290" s="898">
        <v>39</v>
      </c>
      <c r="L290" s="898">
        <v>30</v>
      </c>
      <c r="M290" s="232"/>
      <c r="N290" s="233"/>
      <c r="O290" s="233"/>
    </row>
    <row r="291" spans="1:15" s="234" customFormat="1">
      <c r="A291" s="404" t="str">
        <f t="shared" si="19"/>
        <v>100702250</v>
      </c>
      <c r="B291" s="888">
        <v>100</v>
      </c>
      <c r="C291" s="193">
        <v>70</v>
      </c>
      <c r="D291" s="193">
        <v>2250</v>
      </c>
      <c r="E291" s="898">
        <v>6</v>
      </c>
      <c r="F291" s="898">
        <v>15</v>
      </c>
      <c r="G291" s="898">
        <v>30</v>
      </c>
      <c r="H291" s="898">
        <v>40</v>
      </c>
      <c r="I291" s="898">
        <v>48</v>
      </c>
      <c r="J291" s="898">
        <v>48</v>
      </c>
      <c r="K291" s="898">
        <v>34</v>
      </c>
      <c r="L291" s="898">
        <v>26</v>
      </c>
      <c r="M291" s="232"/>
      <c r="N291" s="233"/>
      <c r="O291" s="233"/>
    </row>
    <row r="292" spans="1:15" s="234" customFormat="1">
      <c r="A292" s="404" t="str">
        <f t="shared" si="19"/>
        <v>100802250</v>
      </c>
      <c r="B292" s="888">
        <v>100</v>
      </c>
      <c r="C292" s="193">
        <v>80</v>
      </c>
      <c r="D292" s="193">
        <v>2250</v>
      </c>
      <c r="E292" s="898">
        <v>5</v>
      </c>
      <c r="F292" s="898">
        <v>14</v>
      </c>
      <c r="G292" s="898">
        <v>28</v>
      </c>
      <c r="H292" s="898">
        <v>37</v>
      </c>
      <c r="I292" s="898">
        <v>47</v>
      </c>
      <c r="J292" s="898">
        <v>44</v>
      </c>
      <c r="K292" s="898">
        <v>30</v>
      </c>
      <c r="L292" s="898">
        <v>22</v>
      </c>
      <c r="M292" s="232"/>
      <c r="N292" s="233"/>
      <c r="O292" s="233"/>
    </row>
    <row r="293" spans="1:15" s="234" customFormat="1">
      <c r="A293" s="404" t="str">
        <f t="shared" si="19"/>
        <v>100902250</v>
      </c>
      <c r="B293" s="888">
        <v>100</v>
      </c>
      <c r="C293" s="193">
        <v>90</v>
      </c>
      <c r="D293" s="193">
        <v>2250</v>
      </c>
      <c r="E293" s="898">
        <v>5</v>
      </c>
      <c r="F293" s="898">
        <v>13</v>
      </c>
      <c r="G293" s="898">
        <v>26</v>
      </c>
      <c r="H293" s="898">
        <v>35</v>
      </c>
      <c r="I293" s="898">
        <v>46</v>
      </c>
      <c r="J293" s="898">
        <v>40</v>
      </c>
      <c r="K293" s="898">
        <v>26</v>
      </c>
      <c r="L293" s="898">
        <v>19</v>
      </c>
      <c r="M293" s="232"/>
      <c r="N293" s="233"/>
      <c r="O293" s="233"/>
    </row>
    <row r="294" spans="1:15" s="234" customFormat="1">
      <c r="A294" s="404" t="str">
        <f t="shared" si="19"/>
        <v>1001002250</v>
      </c>
      <c r="B294" s="888">
        <v>100</v>
      </c>
      <c r="C294" s="193">
        <v>100</v>
      </c>
      <c r="D294" s="193">
        <v>2250</v>
      </c>
      <c r="E294" s="898">
        <v>5</v>
      </c>
      <c r="F294" s="898">
        <v>12</v>
      </c>
      <c r="G294" s="898">
        <v>23</v>
      </c>
      <c r="H294" s="898">
        <v>32</v>
      </c>
      <c r="I294" s="898">
        <v>44</v>
      </c>
      <c r="J294" s="898">
        <v>36</v>
      </c>
      <c r="K294" s="898">
        <v>22</v>
      </c>
      <c r="L294" s="898">
        <v>16</v>
      </c>
      <c r="M294" s="232"/>
      <c r="N294" s="233"/>
      <c r="O294" s="233"/>
    </row>
    <row r="295" spans="1:15" s="234" customFormat="1">
      <c r="A295" s="404" t="str">
        <f t="shared" si="19"/>
        <v>1001102250</v>
      </c>
      <c r="B295" s="888">
        <v>100</v>
      </c>
      <c r="C295" s="193">
        <v>110</v>
      </c>
      <c r="D295" s="193">
        <v>2250</v>
      </c>
      <c r="E295" s="191"/>
      <c r="F295" s="191"/>
      <c r="G295" s="191"/>
      <c r="H295" s="191"/>
      <c r="I295" s="191"/>
      <c r="J295" s="191"/>
      <c r="K295" s="191"/>
      <c r="L295" s="191"/>
      <c r="M295" s="232"/>
      <c r="N295" s="233"/>
      <c r="O295" s="233"/>
    </row>
    <row r="296" spans="1:15" s="234" customFormat="1">
      <c r="A296" s="404" t="str">
        <f t="shared" si="19"/>
        <v>1001202250</v>
      </c>
      <c r="B296" s="888">
        <v>100</v>
      </c>
      <c r="C296" s="193">
        <v>120</v>
      </c>
      <c r="D296" s="193">
        <v>2250</v>
      </c>
      <c r="E296" s="191"/>
      <c r="F296" s="191"/>
      <c r="G296" s="191"/>
      <c r="H296" s="191"/>
      <c r="I296" s="191"/>
      <c r="J296" s="191"/>
      <c r="K296" s="191"/>
      <c r="L296" s="191"/>
      <c r="M296" s="232"/>
      <c r="N296" s="233"/>
      <c r="O296" s="233"/>
    </row>
    <row r="297" spans="1:15" s="234" customFormat="1">
      <c r="A297" s="404" t="str">
        <f t="shared" si="19"/>
        <v>1001302250</v>
      </c>
      <c r="B297" s="888">
        <v>100</v>
      </c>
      <c r="C297" s="193">
        <v>130</v>
      </c>
      <c r="D297" s="193">
        <v>2250</v>
      </c>
      <c r="E297" s="191"/>
      <c r="F297" s="191"/>
      <c r="G297" s="191"/>
      <c r="H297" s="191"/>
      <c r="I297" s="191"/>
      <c r="J297" s="191"/>
      <c r="K297" s="191"/>
      <c r="L297" s="191"/>
      <c r="M297" s="232"/>
      <c r="N297" s="233"/>
      <c r="O297" s="233"/>
    </row>
    <row r="298" spans="1:15" s="234" customFormat="1">
      <c r="A298" s="404" t="str">
        <f t="shared" si="19"/>
        <v>1001402250</v>
      </c>
      <c r="B298" s="888">
        <v>100</v>
      </c>
      <c r="C298" s="193">
        <v>140</v>
      </c>
      <c r="D298" s="193">
        <v>2250</v>
      </c>
      <c r="E298" s="191"/>
      <c r="F298" s="191"/>
      <c r="G298" s="191"/>
      <c r="H298" s="191"/>
      <c r="I298" s="191"/>
      <c r="J298" s="191"/>
      <c r="K298" s="191"/>
      <c r="L298" s="191"/>
      <c r="M298" s="232"/>
      <c r="N298" s="233"/>
      <c r="O298" s="233"/>
    </row>
    <row r="299" spans="1:15" s="234" customFormat="1">
      <c r="A299" s="404" t="str">
        <f t="shared" si="19"/>
        <v>1001502250</v>
      </c>
      <c r="B299" s="888">
        <v>100</v>
      </c>
      <c r="C299" s="193">
        <v>150</v>
      </c>
      <c r="D299" s="193">
        <v>2250</v>
      </c>
      <c r="E299" s="191"/>
      <c r="F299" s="191"/>
      <c r="G299" s="191"/>
      <c r="H299" s="191"/>
      <c r="I299" s="191"/>
      <c r="J299" s="191"/>
      <c r="K299" s="191"/>
      <c r="L299" s="191"/>
      <c r="M299" s="232"/>
      <c r="N299" s="233"/>
      <c r="O299" s="233"/>
    </row>
    <row r="300" spans="1:15" s="234" customFormat="1">
      <c r="A300" s="404" t="str">
        <f t="shared" si="19"/>
        <v>1001602250</v>
      </c>
      <c r="B300" s="888">
        <v>100</v>
      </c>
      <c r="C300" s="193">
        <v>160</v>
      </c>
      <c r="D300" s="193">
        <v>2250</v>
      </c>
      <c r="E300" s="191"/>
      <c r="F300" s="191"/>
      <c r="G300" s="191"/>
      <c r="H300" s="191"/>
      <c r="I300" s="191"/>
      <c r="J300" s="191"/>
      <c r="K300" s="191"/>
      <c r="L300" s="191"/>
      <c r="M300" s="232"/>
      <c r="N300" s="233"/>
      <c r="O300" s="233"/>
    </row>
    <row r="301" spans="1:15" s="234" customFormat="1">
      <c r="A301" s="404" t="str">
        <f t="shared" si="19"/>
        <v>1001702250</v>
      </c>
      <c r="B301" s="888">
        <v>100</v>
      </c>
      <c r="C301" s="193">
        <v>170</v>
      </c>
      <c r="D301" s="193">
        <v>2250</v>
      </c>
      <c r="E301" s="241"/>
      <c r="F301" s="241"/>
      <c r="G301" s="241"/>
      <c r="H301" s="241"/>
      <c r="I301" s="241"/>
      <c r="J301" s="241"/>
      <c r="K301" s="241"/>
      <c r="L301" s="241"/>
      <c r="M301" s="232"/>
      <c r="N301" s="233"/>
      <c r="O301" s="233"/>
    </row>
    <row r="302" spans="1:15" s="234" customFormat="1">
      <c r="A302" s="404" t="str">
        <f t="shared" si="19"/>
        <v>1001802250</v>
      </c>
      <c r="B302" s="888">
        <v>100</v>
      </c>
      <c r="C302" s="193">
        <v>180</v>
      </c>
      <c r="D302" s="193">
        <v>2250</v>
      </c>
      <c r="E302" s="241"/>
      <c r="F302" s="241"/>
      <c r="G302" s="241"/>
      <c r="H302" s="241"/>
      <c r="I302" s="241"/>
      <c r="J302" s="241"/>
      <c r="K302" s="241"/>
      <c r="L302" s="241"/>
      <c r="M302" s="232"/>
      <c r="N302" s="233"/>
      <c r="O302" s="233"/>
    </row>
    <row r="303" spans="1:15" s="234" customFormat="1">
      <c r="A303" s="404" t="str">
        <f t="shared" si="19"/>
        <v>1001902250</v>
      </c>
      <c r="B303" s="888">
        <v>100</v>
      </c>
      <c r="C303" s="193">
        <v>190</v>
      </c>
      <c r="D303" s="193">
        <v>2250</v>
      </c>
      <c r="E303" s="241"/>
      <c r="F303" s="241"/>
      <c r="G303" s="241"/>
      <c r="H303" s="241"/>
      <c r="I303" s="241"/>
      <c r="J303" s="241"/>
      <c r="K303" s="241"/>
      <c r="L303" s="241"/>
      <c r="M303" s="232"/>
      <c r="N303" s="233"/>
      <c r="O303" s="233"/>
    </row>
    <row r="304" spans="1:15" s="234" customFormat="1">
      <c r="A304" s="404" t="str">
        <f t="shared" si="19"/>
        <v>1002002250</v>
      </c>
      <c r="B304" s="888">
        <v>100</v>
      </c>
      <c r="C304" s="193">
        <v>200</v>
      </c>
      <c r="D304" s="193">
        <v>2250</v>
      </c>
      <c r="E304" s="241"/>
      <c r="F304" s="241"/>
      <c r="G304" s="241"/>
      <c r="H304" s="241"/>
      <c r="I304" s="241"/>
      <c r="J304" s="241"/>
      <c r="K304" s="241"/>
      <c r="L304" s="241"/>
      <c r="M304" s="232"/>
      <c r="N304" s="233"/>
      <c r="O304" s="233"/>
    </row>
    <row r="305" spans="1:15" s="234" customFormat="1">
      <c r="A305" s="404" t="str">
        <f t="shared" ref="A305:A368" si="24">B305&amp;C305&amp;D305</f>
        <v>1002102250</v>
      </c>
      <c r="B305" s="888">
        <v>100</v>
      </c>
      <c r="C305" s="193">
        <v>210</v>
      </c>
      <c r="D305" s="193">
        <v>2250</v>
      </c>
      <c r="E305" s="241"/>
      <c r="F305" s="241"/>
      <c r="G305" s="241"/>
      <c r="H305" s="241"/>
      <c r="I305" s="241"/>
      <c r="J305" s="241"/>
      <c r="K305" s="241"/>
      <c r="L305" s="241"/>
      <c r="M305" s="232"/>
      <c r="N305" s="233"/>
      <c r="O305" s="233"/>
    </row>
    <row r="306" spans="1:15" s="234" customFormat="1">
      <c r="A306" s="404" t="str">
        <f t="shared" si="24"/>
        <v>1002202250</v>
      </c>
      <c r="B306" s="888">
        <v>100</v>
      </c>
      <c r="C306" s="193">
        <v>220</v>
      </c>
      <c r="D306" s="193">
        <v>2250</v>
      </c>
      <c r="E306" s="241"/>
      <c r="F306" s="241"/>
      <c r="G306" s="241"/>
      <c r="H306" s="241"/>
      <c r="I306" s="241"/>
      <c r="J306" s="241"/>
      <c r="K306" s="241"/>
      <c r="L306" s="241"/>
      <c r="M306" s="232"/>
      <c r="N306" s="233"/>
      <c r="O306" s="233"/>
    </row>
    <row r="307" spans="1:15" s="234" customFormat="1">
      <c r="A307" s="404" t="str">
        <f t="shared" si="24"/>
        <v>1002302250</v>
      </c>
      <c r="B307" s="888">
        <v>100</v>
      </c>
      <c r="C307" s="193">
        <v>230</v>
      </c>
      <c r="D307" s="193">
        <v>2250</v>
      </c>
      <c r="E307" s="241"/>
      <c r="F307" s="241"/>
      <c r="G307" s="241"/>
      <c r="H307" s="241"/>
      <c r="I307" s="241"/>
      <c r="J307" s="241"/>
      <c r="K307" s="241"/>
      <c r="L307" s="241"/>
      <c r="M307" s="232"/>
      <c r="N307" s="233"/>
      <c r="O307" s="233"/>
    </row>
    <row r="308" spans="1:15" s="234" customFormat="1">
      <c r="A308" s="404" t="str">
        <f t="shared" si="24"/>
        <v>1002402250</v>
      </c>
      <c r="B308" s="888">
        <v>100</v>
      </c>
      <c r="C308" s="193">
        <v>240</v>
      </c>
      <c r="D308" s="193">
        <v>2250</v>
      </c>
      <c r="E308" s="241"/>
      <c r="F308" s="241"/>
      <c r="G308" s="241"/>
      <c r="H308" s="241"/>
      <c r="I308" s="241"/>
      <c r="J308" s="241"/>
      <c r="K308" s="241"/>
      <c r="L308" s="241"/>
      <c r="M308" s="232"/>
      <c r="N308" s="233"/>
      <c r="O308" s="233"/>
    </row>
    <row r="309" spans="1:15" s="234" customFormat="1">
      <c r="A309" s="404" t="str">
        <f t="shared" si="24"/>
        <v>1002502250</v>
      </c>
      <c r="B309" s="888">
        <v>100</v>
      </c>
      <c r="C309" s="193">
        <v>250</v>
      </c>
      <c r="D309" s="193">
        <v>2250</v>
      </c>
      <c r="E309" s="241"/>
      <c r="F309" s="241"/>
      <c r="G309" s="241"/>
      <c r="H309" s="241"/>
      <c r="I309" s="241"/>
      <c r="J309" s="241"/>
      <c r="K309" s="241"/>
      <c r="L309" s="241"/>
      <c r="M309" s="232"/>
      <c r="N309" s="233"/>
      <c r="O309" s="233"/>
    </row>
    <row r="310" spans="1:15" s="234" customFormat="1">
      <c r="A310" s="404" t="str">
        <f t="shared" si="24"/>
        <v>1002602250</v>
      </c>
      <c r="B310" s="888">
        <v>100</v>
      </c>
      <c r="C310" s="193">
        <v>260</v>
      </c>
      <c r="D310" s="193">
        <v>2250</v>
      </c>
      <c r="E310" s="241"/>
      <c r="F310" s="241"/>
      <c r="G310" s="241"/>
      <c r="H310" s="241"/>
      <c r="I310" s="241"/>
      <c r="J310" s="241"/>
      <c r="K310" s="241"/>
      <c r="L310" s="241"/>
      <c r="M310" s="232"/>
      <c r="N310" s="233"/>
      <c r="O310" s="233"/>
    </row>
    <row r="311" spans="1:15" s="234" customFormat="1">
      <c r="A311" s="404" t="str">
        <f t="shared" si="24"/>
        <v>1002702250</v>
      </c>
      <c r="B311" s="888">
        <v>100</v>
      </c>
      <c r="C311" s="193">
        <v>270</v>
      </c>
      <c r="D311" s="193">
        <v>2250</v>
      </c>
      <c r="E311" s="241"/>
      <c r="F311" s="241"/>
      <c r="G311" s="241"/>
      <c r="H311" s="241"/>
      <c r="I311" s="241"/>
      <c r="J311" s="241"/>
      <c r="K311" s="241"/>
      <c r="L311" s="241"/>
      <c r="M311" s="232"/>
      <c r="N311" s="233"/>
      <c r="O311" s="233"/>
    </row>
    <row r="312" spans="1:15" s="234" customFormat="1">
      <c r="A312" s="404" t="str">
        <f t="shared" si="24"/>
        <v>1002802250</v>
      </c>
      <c r="B312" s="888">
        <v>100</v>
      </c>
      <c r="C312" s="193">
        <v>280</v>
      </c>
      <c r="D312" s="193">
        <v>2250</v>
      </c>
      <c r="E312" s="241"/>
      <c r="F312" s="241"/>
      <c r="G312" s="241"/>
      <c r="H312" s="241"/>
      <c r="I312" s="241"/>
      <c r="J312" s="241"/>
      <c r="K312" s="241"/>
      <c r="L312" s="241"/>
      <c r="M312" s="232"/>
      <c r="N312" s="233"/>
      <c r="O312" s="233"/>
    </row>
    <row r="313" spans="1:15" s="234" customFormat="1">
      <c r="A313" s="404" t="str">
        <f t="shared" si="24"/>
        <v>1002902250</v>
      </c>
      <c r="B313" s="888">
        <v>100</v>
      </c>
      <c r="C313" s="193">
        <v>290</v>
      </c>
      <c r="D313" s="193">
        <v>2250</v>
      </c>
      <c r="E313" s="241"/>
      <c r="F313" s="241"/>
      <c r="G313" s="241"/>
      <c r="H313" s="241"/>
      <c r="I313" s="241"/>
      <c r="J313" s="241"/>
      <c r="K313" s="241"/>
      <c r="L313" s="241"/>
      <c r="M313" s="232"/>
      <c r="N313" s="233"/>
      <c r="O313" s="233"/>
    </row>
    <row r="314" spans="1:15" s="234" customFormat="1">
      <c r="A314" s="404" t="str">
        <f t="shared" si="24"/>
        <v>1003002250</v>
      </c>
      <c r="B314" s="888">
        <v>100</v>
      </c>
      <c r="C314" s="193">
        <v>300</v>
      </c>
      <c r="D314" s="193">
        <v>2250</v>
      </c>
      <c r="E314" s="241"/>
      <c r="F314" s="241"/>
      <c r="G314" s="241"/>
      <c r="H314" s="241"/>
      <c r="I314" s="241"/>
      <c r="J314" s="241"/>
      <c r="K314" s="241"/>
      <c r="L314" s="241"/>
      <c r="M314" s="232"/>
      <c r="N314" s="233"/>
      <c r="O314" s="233"/>
    </row>
    <row r="315" spans="1:15" s="234" customFormat="1">
      <c r="A315" s="404" t="str">
        <f t="shared" si="24"/>
        <v>1003102250</v>
      </c>
      <c r="B315" s="888">
        <v>100</v>
      </c>
      <c r="C315" s="193">
        <v>310</v>
      </c>
      <c r="D315" s="193">
        <v>2250</v>
      </c>
      <c r="E315" s="241"/>
      <c r="F315" s="241"/>
      <c r="G315" s="241"/>
      <c r="H315" s="241"/>
      <c r="I315" s="241"/>
      <c r="J315" s="241"/>
      <c r="K315" s="241"/>
      <c r="L315" s="241"/>
      <c r="M315" s="232"/>
      <c r="N315" s="233"/>
      <c r="O315" s="233"/>
    </row>
    <row r="316" spans="1:15" s="234" customFormat="1">
      <c r="A316" s="404" t="str">
        <f t="shared" si="24"/>
        <v>1003202250</v>
      </c>
      <c r="B316" s="888">
        <v>100</v>
      </c>
      <c r="C316" s="193">
        <v>320</v>
      </c>
      <c r="D316" s="193">
        <v>2250</v>
      </c>
      <c r="E316" s="241"/>
      <c r="F316" s="241"/>
      <c r="G316" s="241"/>
      <c r="H316" s="241"/>
      <c r="I316" s="241"/>
      <c r="J316" s="241"/>
      <c r="K316" s="241"/>
      <c r="L316" s="241"/>
      <c r="M316" s="232"/>
      <c r="N316" s="233"/>
      <c r="O316" s="233"/>
    </row>
    <row r="317" spans="1:15" s="234" customFormat="1">
      <c r="A317" s="404" t="str">
        <f t="shared" si="24"/>
        <v>1003302250</v>
      </c>
      <c r="B317" s="888">
        <v>100</v>
      </c>
      <c r="C317" s="193">
        <v>330</v>
      </c>
      <c r="D317" s="193">
        <v>2250</v>
      </c>
      <c r="E317" s="241"/>
      <c r="F317" s="241"/>
      <c r="G317" s="241"/>
      <c r="H317" s="241"/>
      <c r="I317" s="241"/>
      <c r="J317" s="241"/>
      <c r="K317" s="241"/>
      <c r="L317" s="241"/>
      <c r="M317" s="232"/>
      <c r="N317" s="233"/>
      <c r="O317" s="233"/>
    </row>
    <row r="318" spans="1:15" s="234" customFormat="1">
      <c r="A318" s="404" t="str">
        <f t="shared" si="24"/>
        <v>1003402250</v>
      </c>
      <c r="B318" s="888">
        <v>100</v>
      </c>
      <c r="C318" s="193">
        <v>340</v>
      </c>
      <c r="D318" s="193">
        <v>2250</v>
      </c>
      <c r="E318" s="241"/>
      <c r="F318" s="241"/>
      <c r="G318" s="241"/>
      <c r="H318" s="241"/>
      <c r="I318" s="241"/>
      <c r="J318" s="241"/>
      <c r="K318" s="241"/>
      <c r="L318" s="241"/>
      <c r="M318" s="232"/>
      <c r="N318" s="233"/>
      <c r="O318" s="233"/>
    </row>
    <row r="319" spans="1:15" s="234" customFormat="1">
      <c r="A319" s="404" t="str">
        <f t="shared" si="24"/>
        <v>1003502250</v>
      </c>
      <c r="B319" s="888">
        <v>100</v>
      </c>
      <c r="C319" s="193">
        <v>350</v>
      </c>
      <c r="D319" s="193">
        <v>2250</v>
      </c>
      <c r="E319" s="241"/>
      <c r="F319" s="241"/>
      <c r="G319" s="241"/>
      <c r="H319" s="241"/>
      <c r="I319" s="241"/>
      <c r="J319" s="241"/>
      <c r="K319" s="241"/>
      <c r="L319" s="241"/>
      <c r="M319" s="232"/>
      <c r="N319" s="233"/>
      <c r="O319" s="233"/>
    </row>
    <row r="320" spans="1:15" s="234" customFormat="1">
      <c r="A320" s="404" t="str">
        <f t="shared" si="24"/>
        <v>100202500</v>
      </c>
      <c r="B320" s="888">
        <v>100</v>
      </c>
      <c r="C320" s="193">
        <v>20</v>
      </c>
      <c r="D320" s="193">
        <v>2500</v>
      </c>
      <c r="E320" s="897">
        <f>E321</f>
        <v>9</v>
      </c>
      <c r="F320" s="897">
        <f>F321</f>
        <v>22</v>
      </c>
      <c r="G320" s="897">
        <f t="shared" ref="G320" si="25">G321+1</f>
        <v>48</v>
      </c>
      <c r="H320" s="897">
        <v>50</v>
      </c>
      <c r="I320" s="897">
        <v>50</v>
      </c>
      <c r="J320" s="897">
        <v>50</v>
      </c>
      <c r="K320" s="897">
        <v>50</v>
      </c>
      <c r="L320" s="897">
        <f t="shared" ref="L320" si="26">L321+1</f>
        <v>44</v>
      </c>
      <c r="M320" s="232"/>
      <c r="N320" s="233"/>
      <c r="O320" s="233"/>
    </row>
    <row r="321" spans="1:15" s="234" customFormat="1">
      <c r="A321" s="404" t="str">
        <f t="shared" si="24"/>
        <v>100302500</v>
      </c>
      <c r="B321" s="888">
        <v>100</v>
      </c>
      <c r="C321" s="193">
        <v>30</v>
      </c>
      <c r="D321" s="193">
        <v>2500</v>
      </c>
      <c r="E321" s="898">
        <v>9</v>
      </c>
      <c r="F321" s="898">
        <v>22</v>
      </c>
      <c r="G321" s="898">
        <v>47</v>
      </c>
      <c r="H321" s="898">
        <v>50</v>
      </c>
      <c r="I321" s="898">
        <v>50</v>
      </c>
      <c r="J321" s="898">
        <v>50</v>
      </c>
      <c r="K321" s="898">
        <v>50</v>
      </c>
      <c r="L321" s="898">
        <v>43</v>
      </c>
      <c r="M321" s="232"/>
      <c r="N321" s="233"/>
      <c r="O321" s="233"/>
    </row>
    <row r="322" spans="1:15" s="234" customFormat="1">
      <c r="A322" s="404" t="str">
        <f t="shared" si="24"/>
        <v>100402500</v>
      </c>
      <c r="B322" s="888">
        <v>100</v>
      </c>
      <c r="C322" s="193">
        <v>40</v>
      </c>
      <c r="D322" s="193">
        <v>2500</v>
      </c>
      <c r="E322" s="898">
        <v>8</v>
      </c>
      <c r="F322" s="898">
        <v>20</v>
      </c>
      <c r="G322" s="898">
        <v>45</v>
      </c>
      <c r="H322" s="898">
        <v>50</v>
      </c>
      <c r="I322" s="898">
        <v>50</v>
      </c>
      <c r="J322" s="898">
        <v>50</v>
      </c>
      <c r="K322" s="898">
        <v>49</v>
      </c>
      <c r="L322" s="898">
        <v>42</v>
      </c>
      <c r="M322" s="232"/>
      <c r="N322" s="233"/>
      <c r="O322" s="233"/>
    </row>
    <row r="323" spans="1:15" s="234" customFormat="1">
      <c r="A323" s="404" t="str">
        <f t="shared" si="24"/>
        <v>100502500</v>
      </c>
      <c r="B323" s="888">
        <v>100</v>
      </c>
      <c r="C323" s="193">
        <v>50</v>
      </c>
      <c r="D323" s="193">
        <v>2500</v>
      </c>
      <c r="E323" s="898">
        <v>7</v>
      </c>
      <c r="F323" s="898">
        <v>18</v>
      </c>
      <c r="G323" s="898">
        <v>40</v>
      </c>
      <c r="H323" s="898">
        <v>49</v>
      </c>
      <c r="I323" s="898">
        <v>50</v>
      </c>
      <c r="J323" s="898">
        <v>50</v>
      </c>
      <c r="K323" s="898">
        <v>48</v>
      </c>
      <c r="L323" s="898">
        <v>37</v>
      </c>
      <c r="M323" s="232"/>
      <c r="N323" s="233"/>
      <c r="O323" s="233"/>
    </row>
    <row r="324" spans="1:15" s="234" customFormat="1">
      <c r="A324" s="404" t="str">
        <f t="shared" si="24"/>
        <v>100602500</v>
      </c>
      <c r="B324" s="888">
        <v>100</v>
      </c>
      <c r="C324" s="193">
        <v>60</v>
      </c>
      <c r="D324" s="193">
        <v>2500</v>
      </c>
      <c r="E324" s="898">
        <v>6</v>
      </c>
      <c r="F324" s="898">
        <v>17</v>
      </c>
      <c r="G324" s="898">
        <v>36</v>
      </c>
      <c r="H324" s="898">
        <v>47</v>
      </c>
      <c r="I324" s="898">
        <v>50</v>
      </c>
      <c r="J324" s="898">
        <v>50</v>
      </c>
      <c r="K324" s="898">
        <v>42</v>
      </c>
      <c r="L324" s="898">
        <v>32</v>
      </c>
      <c r="M324" s="232"/>
      <c r="N324" s="233"/>
      <c r="O324" s="233"/>
    </row>
    <row r="325" spans="1:15" s="234" customFormat="1">
      <c r="A325" s="404" t="str">
        <f t="shared" si="24"/>
        <v>100702500</v>
      </c>
      <c r="B325" s="888">
        <v>100</v>
      </c>
      <c r="C325" s="193">
        <v>70</v>
      </c>
      <c r="D325" s="193">
        <v>2500</v>
      </c>
      <c r="E325" s="898">
        <v>6</v>
      </c>
      <c r="F325" s="898">
        <v>16</v>
      </c>
      <c r="G325" s="898">
        <v>33</v>
      </c>
      <c r="H325" s="898">
        <v>43</v>
      </c>
      <c r="I325" s="898">
        <v>50</v>
      </c>
      <c r="J325" s="898">
        <v>50</v>
      </c>
      <c r="K325" s="898">
        <v>37</v>
      </c>
      <c r="L325" s="898">
        <v>28</v>
      </c>
      <c r="M325" s="232"/>
      <c r="N325" s="233"/>
      <c r="O325" s="233"/>
    </row>
    <row r="326" spans="1:15" s="234" customFormat="1">
      <c r="A326" s="404" t="str">
        <f t="shared" si="24"/>
        <v>100802500</v>
      </c>
      <c r="B326" s="888">
        <v>100</v>
      </c>
      <c r="C326" s="193">
        <v>80</v>
      </c>
      <c r="D326" s="193">
        <v>2500</v>
      </c>
      <c r="E326" s="898">
        <v>5</v>
      </c>
      <c r="F326" s="898">
        <v>15</v>
      </c>
      <c r="G326" s="898">
        <v>30</v>
      </c>
      <c r="H326" s="898">
        <v>40</v>
      </c>
      <c r="I326" s="898">
        <v>49</v>
      </c>
      <c r="J326" s="898">
        <v>47</v>
      </c>
      <c r="K326" s="898">
        <v>32</v>
      </c>
      <c r="L326" s="898">
        <v>24</v>
      </c>
      <c r="M326" s="232"/>
      <c r="N326" s="233"/>
      <c r="O326" s="233"/>
    </row>
    <row r="327" spans="1:15" s="234" customFormat="1">
      <c r="A327" s="404" t="str">
        <f t="shared" si="24"/>
        <v>100902500</v>
      </c>
      <c r="B327" s="888">
        <v>100</v>
      </c>
      <c r="C327" s="193">
        <v>90</v>
      </c>
      <c r="D327" s="193">
        <v>2500</v>
      </c>
      <c r="E327" s="898">
        <v>5</v>
      </c>
      <c r="F327" s="898">
        <v>14</v>
      </c>
      <c r="G327" s="898">
        <v>27</v>
      </c>
      <c r="H327" s="898">
        <v>38</v>
      </c>
      <c r="I327" s="898">
        <v>48</v>
      </c>
      <c r="J327" s="898">
        <v>43</v>
      </c>
      <c r="K327" s="898">
        <v>28</v>
      </c>
      <c r="L327" s="898">
        <v>21</v>
      </c>
      <c r="M327" s="232"/>
      <c r="N327" s="233"/>
      <c r="O327" s="233"/>
    </row>
    <row r="328" spans="1:15" s="234" customFormat="1">
      <c r="A328" s="404" t="str">
        <f t="shared" si="24"/>
        <v>1001002500</v>
      </c>
      <c r="B328" s="888">
        <v>100</v>
      </c>
      <c r="C328" s="193">
        <v>100</v>
      </c>
      <c r="D328" s="193">
        <v>2500</v>
      </c>
      <c r="E328" s="898">
        <v>5</v>
      </c>
      <c r="F328" s="898">
        <v>14</v>
      </c>
      <c r="G328" s="898">
        <v>25</v>
      </c>
      <c r="H328" s="898">
        <v>35</v>
      </c>
      <c r="I328" s="898">
        <v>47</v>
      </c>
      <c r="J328" s="898">
        <v>38</v>
      </c>
      <c r="K328" s="898">
        <v>24</v>
      </c>
      <c r="L328" s="898">
        <v>17</v>
      </c>
      <c r="M328" s="232"/>
      <c r="N328" s="233"/>
      <c r="O328" s="233"/>
    </row>
    <row r="329" spans="1:15" s="234" customFormat="1">
      <c r="A329" s="404" t="str">
        <f t="shared" si="24"/>
        <v>1001102500</v>
      </c>
      <c r="B329" s="888">
        <v>100</v>
      </c>
      <c r="C329" s="193">
        <v>110</v>
      </c>
      <c r="D329" s="193">
        <v>2500</v>
      </c>
      <c r="E329" s="191"/>
      <c r="F329" s="191"/>
      <c r="G329" s="191"/>
      <c r="H329" s="191"/>
      <c r="I329" s="191"/>
      <c r="J329" s="191"/>
      <c r="K329" s="191"/>
      <c r="L329" s="191"/>
      <c r="M329" s="232"/>
      <c r="N329" s="233"/>
      <c r="O329" s="233"/>
    </row>
    <row r="330" spans="1:15" s="234" customFormat="1">
      <c r="A330" s="404" t="str">
        <f t="shared" si="24"/>
        <v>1001202500</v>
      </c>
      <c r="B330" s="888">
        <v>100</v>
      </c>
      <c r="C330" s="193">
        <v>120</v>
      </c>
      <c r="D330" s="193">
        <v>2500</v>
      </c>
      <c r="E330" s="191"/>
      <c r="F330" s="191"/>
      <c r="G330" s="191"/>
      <c r="H330" s="191"/>
      <c r="I330" s="191"/>
      <c r="J330" s="191"/>
      <c r="K330" s="191"/>
      <c r="L330" s="191"/>
      <c r="M330" s="232"/>
      <c r="N330" s="233"/>
      <c r="O330" s="233"/>
    </row>
    <row r="331" spans="1:15" s="234" customFormat="1">
      <c r="A331" s="404" t="str">
        <f t="shared" si="24"/>
        <v>1001302500</v>
      </c>
      <c r="B331" s="888">
        <v>100</v>
      </c>
      <c r="C331" s="193">
        <v>130</v>
      </c>
      <c r="D331" s="193">
        <v>2500</v>
      </c>
      <c r="E331" s="191"/>
      <c r="F331" s="191"/>
      <c r="G331" s="191"/>
      <c r="H331" s="191"/>
      <c r="I331" s="191"/>
      <c r="J331" s="191"/>
      <c r="K331" s="191"/>
      <c r="L331" s="191"/>
      <c r="M331" s="232"/>
      <c r="N331" s="233"/>
      <c r="O331" s="233"/>
    </row>
    <row r="332" spans="1:15" s="234" customFormat="1">
      <c r="A332" s="404" t="str">
        <f t="shared" si="24"/>
        <v>1001402500</v>
      </c>
      <c r="B332" s="888">
        <v>100</v>
      </c>
      <c r="C332" s="193">
        <v>140</v>
      </c>
      <c r="D332" s="193">
        <v>2500</v>
      </c>
      <c r="E332" s="191"/>
      <c r="F332" s="191"/>
      <c r="G332" s="191"/>
      <c r="H332" s="191"/>
      <c r="I332" s="191"/>
      <c r="J332" s="191"/>
      <c r="K332" s="191"/>
      <c r="L332" s="191"/>
      <c r="M332" s="232"/>
      <c r="N332" s="233"/>
      <c r="O332" s="233"/>
    </row>
    <row r="333" spans="1:15" s="234" customFormat="1">
      <c r="A333" s="404" t="str">
        <f t="shared" si="24"/>
        <v>1001502500</v>
      </c>
      <c r="B333" s="888">
        <v>100</v>
      </c>
      <c r="C333" s="193">
        <v>150</v>
      </c>
      <c r="D333" s="193">
        <v>2500</v>
      </c>
      <c r="E333" s="191"/>
      <c r="F333" s="191"/>
      <c r="G333" s="191"/>
      <c r="H333" s="191"/>
      <c r="I333" s="191"/>
      <c r="J333" s="191"/>
      <c r="K333" s="191"/>
      <c r="L333" s="191"/>
      <c r="M333" s="232"/>
      <c r="N333" s="233"/>
      <c r="O333" s="233"/>
    </row>
    <row r="334" spans="1:15" s="234" customFormat="1">
      <c r="A334" s="404" t="str">
        <f t="shared" si="24"/>
        <v>1001602500</v>
      </c>
      <c r="B334" s="888">
        <v>100</v>
      </c>
      <c r="C334" s="193">
        <v>160</v>
      </c>
      <c r="D334" s="193">
        <v>2500</v>
      </c>
      <c r="E334" s="191"/>
      <c r="F334" s="191"/>
      <c r="G334" s="191"/>
      <c r="H334" s="191"/>
      <c r="I334" s="191"/>
      <c r="J334" s="191"/>
      <c r="K334" s="191"/>
      <c r="L334" s="191"/>
      <c r="M334" s="232"/>
      <c r="N334" s="233"/>
      <c r="O334" s="233"/>
    </row>
    <row r="335" spans="1:15" s="234" customFormat="1">
      <c r="A335" s="404" t="str">
        <f t="shared" si="24"/>
        <v>1001702500</v>
      </c>
      <c r="B335" s="888">
        <v>100</v>
      </c>
      <c r="C335" s="193">
        <v>170</v>
      </c>
      <c r="D335" s="193">
        <v>2500</v>
      </c>
      <c r="E335" s="241"/>
      <c r="F335" s="241"/>
      <c r="G335" s="241"/>
      <c r="H335" s="241"/>
      <c r="I335" s="241"/>
      <c r="J335" s="241"/>
      <c r="K335" s="241"/>
      <c r="L335" s="241"/>
      <c r="M335" s="232"/>
      <c r="N335" s="233"/>
      <c r="O335" s="233"/>
    </row>
    <row r="336" spans="1:15" s="234" customFormat="1">
      <c r="A336" s="404" t="str">
        <f t="shared" si="24"/>
        <v>1001802500</v>
      </c>
      <c r="B336" s="888">
        <v>100</v>
      </c>
      <c r="C336" s="193">
        <v>180</v>
      </c>
      <c r="D336" s="193">
        <v>2500</v>
      </c>
      <c r="E336" s="241"/>
      <c r="F336" s="241"/>
      <c r="G336" s="241"/>
      <c r="H336" s="241"/>
      <c r="I336" s="241"/>
      <c r="J336" s="241"/>
      <c r="K336" s="241"/>
      <c r="L336" s="241"/>
      <c r="M336" s="232"/>
      <c r="N336" s="233"/>
      <c r="O336" s="233"/>
    </row>
    <row r="337" spans="1:15" s="234" customFormat="1">
      <c r="A337" s="404" t="str">
        <f t="shared" si="24"/>
        <v>1001902500</v>
      </c>
      <c r="B337" s="888">
        <v>100</v>
      </c>
      <c r="C337" s="193">
        <v>190</v>
      </c>
      <c r="D337" s="193">
        <v>2500</v>
      </c>
      <c r="E337" s="241"/>
      <c r="F337" s="241"/>
      <c r="G337" s="241"/>
      <c r="H337" s="241"/>
      <c r="I337" s="241"/>
      <c r="J337" s="241"/>
      <c r="K337" s="241"/>
      <c r="L337" s="241"/>
      <c r="M337" s="232"/>
      <c r="N337" s="233"/>
      <c r="O337" s="233"/>
    </row>
    <row r="338" spans="1:15" s="234" customFormat="1">
      <c r="A338" s="404" t="str">
        <f t="shared" si="24"/>
        <v>1002002500</v>
      </c>
      <c r="B338" s="888">
        <v>100</v>
      </c>
      <c r="C338" s="193">
        <v>200</v>
      </c>
      <c r="D338" s="193">
        <v>2500</v>
      </c>
      <c r="E338" s="241"/>
      <c r="F338" s="241"/>
      <c r="G338" s="241"/>
      <c r="H338" s="241"/>
      <c r="I338" s="241"/>
      <c r="J338" s="241"/>
      <c r="K338" s="241"/>
      <c r="L338" s="241"/>
      <c r="M338" s="232"/>
      <c r="N338" s="233"/>
      <c r="O338" s="233"/>
    </row>
    <row r="339" spans="1:15" s="234" customFormat="1">
      <c r="A339" s="404" t="str">
        <f t="shared" si="24"/>
        <v>1002102500</v>
      </c>
      <c r="B339" s="888">
        <v>100</v>
      </c>
      <c r="C339" s="193">
        <v>210</v>
      </c>
      <c r="D339" s="193">
        <v>2500</v>
      </c>
      <c r="E339" s="241"/>
      <c r="F339" s="241"/>
      <c r="G339" s="241"/>
      <c r="H339" s="241"/>
      <c r="I339" s="241"/>
      <c r="J339" s="241"/>
      <c r="K339" s="241"/>
      <c r="L339" s="241"/>
      <c r="M339" s="232"/>
      <c r="N339" s="233"/>
      <c r="O339" s="233"/>
    </row>
    <row r="340" spans="1:15" s="234" customFormat="1">
      <c r="A340" s="404" t="str">
        <f t="shared" si="24"/>
        <v>1002202500</v>
      </c>
      <c r="B340" s="888">
        <v>100</v>
      </c>
      <c r="C340" s="193">
        <v>220</v>
      </c>
      <c r="D340" s="193">
        <v>2500</v>
      </c>
      <c r="E340" s="241"/>
      <c r="F340" s="241"/>
      <c r="G340" s="241"/>
      <c r="H340" s="241"/>
      <c r="I340" s="241"/>
      <c r="J340" s="241"/>
      <c r="K340" s="241"/>
      <c r="L340" s="241"/>
      <c r="M340" s="232"/>
      <c r="N340" s="233"/>
      <c r="O340" s="233"/>
    </row>
    <row r="341" spans="1:15" s="234" customFormat="1">
      <c r="A341" s="404" t="str">
        <f t="shared" si="24"/>
        <v>1002302500</v>
      </c>
      <c r="B341" s="888">
        <v>100</v>
      </c>
      <c r="C341" s="193">
        <v>230</v>
      </c>
      <c r="D341" s="193">
        <v>2500</v>
      </c>
      <c r="E341" s="241"/>
      <c r="F341" s="241"/>
      <c r="G341" s="241"/>
      <c r="H341" s="241"/>
      <c r="I341" s="241"/>
      <c r="J341" s="241"/>
      <c r="K341" s="241"/>
      <c r="L341" s="241"/>
      <c r="M341" s="232"/>
      <c r="N341" s="233"/>
      <c r="O341" s="233"/>
    </row>
    <row r="342" spans="1:15" s="234" customFormat="1">
      <c r="A342" s="404" t="str">
        <f t="shared" si="24"/>
        <v>1002402500</v>
      </c>
      <c r="B342" s="888">
        <v>100</v>
      </c>
      <c r="C342" s="193">
        <v>240</v>
      </c>
      <c r="D342" s="193">
        <v>2500</v>
      </c>
      <c r="E342" s="241"/>
      <c r="F342" s="241"/>
      <c r="G342" s="241"/>
      <c r="H342" s="241"/>
      <c r="I342" s="241"/>
      <c r="J342" s="241"/>
      <c r="K342" s="241"/>
      <c r="L342" s="241"/>
      <c r="M342" s="232"/>
      <c r="N342" s="233"/>
      <c r="O342" s="233"/>
    </row>
    <row r="343" spans="1:15" s="234" customFormat="1">
      <c r="A343" s="404" t="str">
        <f t="shared" si="24"/>
        <v>1002502500</v>
      </c>
      <c r="B343" s="888">
        <v>100</v>
      </c>
      <c r="C343" s="193">
        <v>250</v>
      </c>
      <c r="D343" s="193">
        <v>2500</v>
      </c>
      <c r="E343" s="241"/>
      <c r="F343" s="241"/>
      <c r="G343" s="241"/>
      <c r="H343" s="241"/>
      <c r="I343" s="241"/>
      <c r="J343" s="241"/>
      <c r="K343" s="241"/>
      <c r="L343" s="241"/>
      <c r="M343" s="232"/>
      <c r="N343" s="233"/>
      <c r="O343" s="233"/>
    </row>
    <row r="344" spans="1:15" s="234" customFormat="1">
      <c r="A344" s="404" t="str">
        <f t="shared" si="24"/>
        <v>1002602500</v>
      </c>
      <c r="B344" s="888">
        <v>100</v>
      </c>
      <c r="C344" s="193">
        <v>260</v>
      </c>
      <c r="D344" s="193">
        <v>2500</v>
      </c>
      <c r="E344" s="241"/>
      <c r="F344" s="241"/>
      <c r="G344" s="241"/>
      <c r="H344" s="241"/>
      <c r="I344" s="241"/>
      <c r="J344" s="241"/>
      <c r="K344" s="241"/>
      <c r="L344" s="241"/>
      <c r="M344" s="232"/>
      <c r="N344" s="233"/>
      <c r="O344" s="233"/>
    </row>
    <row r="345" spans="1:15" s="234" customFormat="1">
      <c r="A345" s="404" t="str">
        <f t="shared" si="24"/>
        <v>1002702500</v>
      </c>
      <c r="B345" s="888">
        <v>100</v>
      </c>
      <c r="C345" s="193">
        <v>270</v>
      </c>
      <c r="D345" s="193">
        <v>2500</v>
      </c>
      <c r="E345" s="241"/>
      <c r="F345" s="241"/>
      <c r="G345" s="241"/>
      <c r="H345" s="241"/>
      <c r="I345" s="241"/>
      <c r="J345" s="241"/>
      <c r="K345" s="241"/>
      <c r="L345" s="241"/>
      <c r="M345" s="232"/>
      <c r="N345" s="233"/>
      <c r="O345" s="233"/>
    </row>
    <row r="346" spans="1:15" s="234" customFormat="1">
      <c r="A346" s="404" t="str">
        <f t="shared" si="24"/>
        <v>1002802500</v>
      </c>
      <c r="B346" s="888">
        <v>100</v>
      </c>
      <c r="C346" s="193">
        <v>280</v>
      </c>
      <c r="D346" s="193">
        <v>2500</v>
      </c>
      <c r="E346" s="241"/>
      <c r="F346" s="241"/>
      <c r="G346" s="241"/>
      <c r="H346" s="241"/>
      <c r="I346" s="241"/>
      <c r="J346" s="241"/>
      <c r="K346" s="241"/>
      <c r="L346" s="241"/>
      <c r="M346" s="232"/>
      <c r="N346" s="233"/>
      <c r="O346" s="233"/>
    </row>
    <row r="347" spans="1:15" s="234" customFormat="1">
      <c r="A347" s="404" t="str">
        <f t="shared" si="24"/>
        <v>1002902500</v>
      </c>
      <c r="B347" s="888">
        <v>100</v>
      </c>
      <c r="C347" s="193">
        <v>290</v>
      </c>
      <c r="D347" s="193">
        <v>2500</v>
      </c>
      <c r="E347" s="241"/>
      <c r="F347" s="241"/>
      <c r="G347" s="241"/>
      <c r="H347" s="241"/>
      <c r="I347" s="241"/>
      <c r="J347" s="241"/>
      <c r="K347" s="241"/>
      <c r="L347" s="241"/>
      <c r="M347" s="232"/>
      <c r="N347" s="233"/>
      <c r="O347" s="233"/>
    </row>
    <row r="348" spans="1:15" s="234" customFormat="1">
      <c r="A348" s="404" t="str">
        <f t="shared" si="24"/>
        <v>1003002500</v>
      </c>
      <c r="B348" s="888">
        <v>100</v>
      </c>
      <c r="C348" s="193">
        <v>300</v>
      </c>
      <c r="D348" s="193">
        <v>2500</v>
      </c>
      <c r="E348" s="241"/>
      <c r="F348" s="241"/>
      <c r="G348" s="241"/>
      <c r="H348" s="241"/>
      <c r="I348" s="241"/>
      <c r="J348" s="241"/>
      <c r="K348" s="241"/>
      <c r="L348" s="241"/>
      <c r="M348" s="232"/>
      <c r="N348" s="233"/>
      <c r="O348" s="233"/>
    </row>
    <row r="349" spans="1:15" s="234" customFormat="1">
      <c r="A349" s="404" t="str">
        <f t="shared" si="24"/>
        <v>1003102500</v>
      </c>
      <c r="B349" s="888">
        <v>100</v>
      </c>
      <c r="C349" s="193">
        <v>310</v>
      </c>
      <c r="D349" s="193">
        <v>2500</v>
      </c>
      <c r="E349" s="241"/>
      <c r="F349" s="241"/>
      <c r="G349" s="241"/>
      <c r="H349" s="241"/>
      <c r="I349" s="241"/>
      <c r="J349" s="241"/>
      <c r="K349" s="241"/>
      <c r="L349" s="241"/>
      <c r="M349" s="232"/>
      <c r="N349" s="233"/>
      <c r="O349" s="233"/>
    </row>
    <row r="350" spans="1:15" s="234" customFormat="1">
      <c r="A350" s="404" t="str">
        <f t="shared" si="24"/>
        <v>1003202500</v>
      </c>
      <c r="B350" s="888">
        <v>100</v>
      </c>
      <c r="C350" s="193">
        <v>320</v>
      </c>
      <c r="D350" s="193">
        <v>2500</v>
      </c>
      <c r="E350" s="241"/>
      <c r="F350" s="241"/>
      <c r="G350" s="241"/>
      <c r="H350" s="241"/>
      <c r="I350" s="241"/>
      <c r="J350" s="241"/>
      <c r="K350" s="241"/>
      <c r="L350" s="241"/>
      <c r="M350" s="232"/>
      <c r="N350" s="233"/>
      <c r="O350" s="233"/>
    </row>
    <row r="351" spans="1:15" s="234" customFormat="1">
      <c r="A351" s="404" t="str">
        <f t="shared" si="24"/>
        <v>1003302500</v>
      </c>
      <c r="B351" s="888">
        <v>100</v>
      </c>
      <c r="C351" s="193">
        <v>330</v>
      </c>
      <c r="D351" s="193">
        <v>2500</v>
      </c>
      <c r="E351" s="241"/>
      <c r="F351" s="241"/>
      <c r="G351" s="241"/>
      <c r="H351" s="241"/>
      <c r="I351" s="241"/>
      <c r="J351" s="241"/>
      <c r="K351" s="241"/>
      <c r="L351" s="241"/>
      <c r="M351" s="232"/>
      <c r="N351" s="233"/>
      <c r="O351" s="233"/>
    </row>
    <row r="352" spans="1:15" s="234" customFormat="1">
      <c r="A352" s="404" t="str">
        <f t="shared" si="24"/>
        <v>1003402500</v>
      </c>
      <c r="B352" s="888">
        <v>100</v>
      </c>
      <c r="C352" s="193">
        <v>340</v>
      </c>
      <c r="D352" s="193">
        <v>2500</v>
      </c>
      <c r="E352" s="241"/>
      <c r="F352" s="241"/>
      <c r="G352" s="241"/>
      <c r="H352" s="241"/>
      <c r="I352" s="241"/>
      <c r="J352" s="241"/>
      <c r="K352" s="241"/>
      <c r="L352" s="241"/>
      <c r="M352" s="232"/>
      <c r="N352" s="233"/>
      <c r="O352" s="233"/>
    </row>
    <row r="353" spans="1:15" s="234" customFormat="1">
      <c r="A353" s="404" t="str">
        <f t="shared" si="24"/>
        <v>1003502500</v>
      </c>
      <c r="B353" s="888">
        <v>100</v>
      </c>
      <c r="C353" s="193">
        <v>350</v>
      </c>
      <c r="D353" s="193">
        <v>2500</v>
      </c>
      <c r="E353" s="241"/>
      <c r="F353" s="241"/>
      <c r="G353" s="241"/>
      <c r="H353" s="241"/>
      <c r="I353" s="241"/>
      <c r="J353" s="241"/>
      <c r="K353" s="241"/>
      <c r="L353" s="241"/>
      <c r="M353" s="232"/>
      <c r="N353" s="233"/>
      <c r="O353" s="233"/>
    </row>
    <row r="354" spans="1:15" s="234" customFormat="1">
      <c r="A354" s="404" t="str">
        <f t="shared" si="24"/>
        <v>15020500</v>
      </c>
      <c r="B354" s="888">
        <v>150</v>
      </c>
      <c r="C354" s="193">
        <v>20</v>
      </c>
      <c r="D354" s="193">
        <v>500</v>
      </c>
      <c r="E354" s="180"/>
      <c r="F354" s="180"/>
      <c r="G354" s="180"/>
      <c r="H354" s="180"/>
      <c r="I354" s="180"/>
      <c r="J354" s="180"/>
      <c r="K354" s="180"/>
      <c r="L354" s="180"/>
      <c r="M354" s="232"/>
      <c r="N354" s="233"/>
      <c r="O354" s="233"/>
    </row>
    <row r="355" spans="1:15" s="234" customFormat="1">
      <c r="A355" s="404" t="str">
        <f t="shared" si="24"/>
        <v>15030500</v>
      </c>
      <c r="B355" s="888">
        <v>150</v>
      </c>
      <c r="C355" s="193">
        <v>30</v>
      </c>
      <c r="D355" s="193">
        <v>500</v>
      </c>
      <c r="E355" s="180"/>
      <c r="F355" s="180"/>
      <c r="G355" s="180"/>
      <c r="H355" s="180"/>
      <c r="I355" s="180"/>
      <c r="J355" s="180"/>
      <c r="K355" s="180"/>
      <c r="L355" s="180"/>
      <c r="M355" s="232"/>
      <c r="N355" s="233"/>
      <c r="O355" s="233"/>
    </row>
    <row r="356" spans="1:15" s="234" customFormat="1">
      <c r="A356" s="404" t="str">
        <f t="shared" si="24"/>
        <v>15040500</v>
      </c>
      <c r="B356" s="888">
        <v>150</v>
      </c>
      <c r="C356" s="193">
        <v>40</v>
      </c>
      <c r="D356" s="193">
        <v>500</v>
      </c>
      <c r="E356" s="180"/>
      <c r="F356" s="180"/>
      <c r="G356" s="180"/>
      <c r="H356" s="180"/>
      <c r="I356" s="180"/>
      <c r="J356" s="180"/>
      <c r="K356" s="180"/>
      <c r="L356" s="180"/>
      <c r="M356" s="232"/>
      <c r="N356" s="233"/>
      <c r="O356" s="233"/>
    </row>
    <row r="357" spans="1:15" s="234" customFormat="1">
      <c r="A357" s="404" t="str">
        <f t="shared" si="24"/>
        <v>15050500</v>
      </c>
      <c r="B357" s="888">
        <v>150</v>
      </c>
      <c r="C357" s="193">
        <v>50</v>
      </c>
      <c r="D357" s="193">
        <v>500</v>
      </c>
      <c r="E357" s="180"/>
      <c r="F357" s="180"/>
      <c r="G357" s="180"/>
      <c r="H357" s="180"/>
      <c r="I357" s="180"/>
      <c r="J357" s="180"/>
      <c r="K357" s="180"/>
      <c r="L357" s="180"/>
      <c r="M357" s="232"/>
      <c r="N357" s="233"/>
      <c r="O357" s="233"/>
    </row>
    <row r="358" spans="1:15" s="234" customFormat="1">
      <c r="A358" s="404" t="str">
        <f t="shared" si="24"/>
        <v>15060500</v>
      </c>
      <c r="B358" s="888">
        <v>150</v>
      </c>
      <c r="C358" s="193">
        <v>60</v>
      </c>
      <c r="D358" s="193">
        <v>500</v>
      </c>
      <c r="E358" s="180"/>
      <c r="F358" s="180"/>
      <c r="G358" s="180"/>
      <c r="H358" s="180"/>
      <c r="I358" s="180"/>
      <c r="J358" s="180"/>
      <c r="K358" s="180"/>
      <c r="L358" s="180"/>
      <c r="M358" s="232"/>
      <c r="N358" s="233"/>
      <c r="O358" s="233"/>
    </row>
    <row r="359" spans="1:15" s="234" customFormat="1">
      <c r="A359" s="404" t="str">
        <f t="shared" si="24"/>
        <v>15070500</v>
      </c>
      <c r="B359" s="888">
        <v>150</v>
      </c>
      <c r="C359" s="193">
        <v>70</v>
      </c>
      <c r="D359" s="193">
        <v>500</v>
      </c>
      <c r="E359" s="180"/>
      <c r="F359" s="180"/>
      <c r="G359" s="180"/>
      <c r="H359" s="180"/>
      <c r="I359" s="180"/>
      <c r="J359" s="180"/>
      <c r="K359" s="180"/>
      <c r="L359" s="180"/>
      <c r="M359" s="232"/>
      <c r="N359" s="233"/>
      <c r="O359" s="233"/>
    </row>
    <row r="360" spans="1:15" s="234" customFormat="1">
      <c r="A360" s="404" t="str">
        <f t="shared" si="24"/>
        <v>15080500</v>
      </c>
      <c r="B360" s="888">
        <v>150</v>
      </c>
      <c r="C360" s="193">
        <v>80</v>
      </c>
      <c r="D360" s="193">
        <v>500</v>
      </c>
      <c r="E360" s="180"/>
      <c r="F360" s="180"/>
      <c r="G360" s="180"/>
      <c r="H360" s="180"/>
      <c r="I360" s="180"/>
      <c r="J360" s="180"/>
      <c r="K360" s="180"/>
      <c r="L360" s="180"/>
      <c r="M360" s="232"/>
      <c r="N360" s="233"/>
      <c r="O360" s="233"/>
    </row>
    <row r="361" spans="1:15" s="234" customFormat="1">
      <c r="A361" s="404" t="str">
        <f t="shared" si="24"/>
        <v>15090500</v>
      </c>
      <c r="B361" s="888">
        <v>150</v>
      </c>
      <c r="C361" s="193">
        <v>90</v>
      </c>
      <c r="D361" s="193">
        <v>500</v>
      </c>
      <c r="E361" s="192"/>
      <c r="F361" s="180"/>
      <c r="G361" s="180"/>
      <c r="H361" s="180"/>
      <c r="I361" s="180"/>
      <c r="J361" s="180"/>
      <c r="K361" s="180"/>
      <c r="L361" s="180"/>
      <c r="M361" s="232"/>
      <c r="N361" s="233"/>
      <c r="O361" s="233"/>
    </row>
    <row r="362" spans="1:15" s="234" customFormat="1">
      <c r="A362" s="404" t="str">
        <f t="shared" si="24"/>
        <v>150100500</v>
      </c>
      <c r="B362" s="888">
        <v>150</v>
      </c>
      <c r="C362" s="193">
        <v>100</v>
      </c>
      <c r="D362" s="193">
        <v>500</v>
      </c>
      <c r="E362" s="192"/>
      <c r="F362" s="180"/>
      <c r="G362" s="180"/>
      <c r="H362" s="180"/>
      <c r="I362" s="180"/>
      <c r="J362" s="180"/>
      <c r="K362" s="180"/>
      <c r="L362" s="180"/>
      <c r="M362" s="232"/>
      <c r="N362" s="233"/>
      <c r="O362" s="233"/>
    </row>
    <row r="363" spans="1:15" s="234" customFormat="1">
      <c r="A363" s="404" t="str">
        <f t="shared" si="24"/>
        <v>150110500</v>
      </c>
      <c r="B363" s="888">
        <v>150</v>
      </c>
      <c r="C363" s="193">
        <v>110</v>
      </c>
      <c r="D363" s="193">
        <v>500</v>
      </c>
      <c r="E363" s="180"/>
      <c r="F363" s="192"/>
      <c r="G363" s="180"/>
      <c r="H363" s="180"/>
      <c r="I363" s="180"/>
      <c r="J363" s="180"/>
      <c r="K363" s="180"/>
      <c r="L363" s="180"/>
      <c r="M363" s="232"/>
      <c r="N363" s="233"/>
      <c r="O363" s="233"/>
    </row>
    <row r="364" spans="1:15" s="234" customFormat="1">
      <c r="A364" s="404" t="str">
        <f t="shared" si="24"/>
        <v>150120500</v>
      </c>
      <c r="B364" s="888">
        <v>150</v>
      </c>
      <c r="C364" s="193">
        <v>120</v>
      </c>
      <c r="D364" s="193">
        <v>500</v>
      </c>
      <c r="E364" s="180"/>
      <c r="F364" s="180"/>
      <c r="G364" s="180"/>
      <c r="H364" s="180"/>
      <c r="I364" s="180"/>
      <c r="J364" s="180"/>
      <c r="K364" s="180"/>
      <c r="L364" s="180"/>
      <c r="M364" s="232"/>
      <c r="N364" s="233"/>
      <c r="O364" s="233"/>
    </row>
    <row r="365" spans="1:15" s="234" customFormat="1">
      <c r="A365" s="404" t="str">
        <f t="shared" si="24"/>
        <v>150130500</v>
      </c>
      <c r="B365" s="888">
        <v>150</v>
      </c>
      <c r="C365" s="193">
        <v>130</v>
      </c>
      <c r="D365" s="193">
        <v>500</v>
      </c>
      <c r="E365" s="180"/>
      <c r="F365" s="180"/>
      <c r="G365" s="180"/>
      <c r="H365" s="180"/>
      <c r="I365" s="180"/>
      <c r="J365" s="180"/>
      <c r="K365" s="180"/>
      <c r="L365" s="180"/>
      <c r="M365" s="232"/>
      <c r="N365" s="233"/>
      <c r="O365" s="233"/>
    </row>
    <row r="366" spans="1:15" s="234" customFormat="1">
      <c r="A366" s="404" t="str">
        <f t="shared" si="24"/>
        <v>150140500</v>
      </c>
      <c r="B366" s="888">
        <v>150</v>
      </c>
      <c r="C366" s="193">
        <v>140</v>
      </c>
      <c r="D366" s="193">
        <v>500</v>
      </c>
      <c r="E366" s="180"/>
      <c r="F366" s="180"/>
      <c r="G366" s="180"/>
      <c r="H366" s="180"/>
      <c r="I366" s="180"/>
      <c r="J366" s="180"/>
      <c r="K366" s="180"/>
      <c r="L366" s="180"/>
      <c r="M366" s="232"/>
      <c r="N366" s="233"/>
      <c r="O366" s="233"/>
    </row>
    <row r="367" spans="1:15" s="234" customFormat="1">
      <c r="A367" s="404" t="str">
        <f t="shared" si="24"/>
        <v>150150500</v>
      </c>
      <c r="B367" s="888">
        <v>150</v>
      </c>
      <c r="C367" s="193">
        <v>150</v>
      </c>
      <c r="D367" s="193">
        <v>500</v>
      </c>
      <c r="E367" s="180"/>
      <c r="F367" s="180"/>
      <c r="G367" s="180"/>
      <c r="H367" s="180"/>
      <c r="I367" s="180"/>
      <c r="J367" s="180"/>
      <c r="K367" s="180"/>
      <c r="L367" s="192"/>
      <c r="M367" s="232"/>
      <c r="N367" s="233"/>
      <c r="O367" s="233"/>
    </row>
    <row r="368" spans="1:15" s="234" customFormat="1">
      <c r="A368" s="404" t="str">
        <f t="shared" si="24"/>
        <v>150160500</v>
      </c>
      <c r="B368" s="888">
        <v>150</v>
      </c>
      <c r="C368" s="193">
        <v>160</v>
      </c>
      <c r="D368" s="193">
        <v>500</v>
      </c>
      <c r="E368" s="180"/>
      <c r="F368" s="180"/>
      <c r="G368" s="192"/>
      <c r="H368" s="180"/>
      <c r="I368" s="180"/>
      <c r="J368" s="180"/>
      <c r="K368" s="180"/>
      <c r="L368" s="180"/>
      <c r="M368" s="232"/>
      <c r="N368" s="233"/>
      <c r="O368" s="233"/>
    </row>
    <row r="369" spans="1:15" s="234" customFormat="1">
      <c r="A369" s="404" t="str">
        <f t="shared" ref="A369:A432" si="27">B369&amp;C369&amp;D369</f>
        <v>150170500</v>
      </c>
      <c r="B369" s="888">
        <v>150</v>
      </c>
      <c r="C369" s="193">
        <v>170</v>
      </c>
      <c r="D369" s="193">
        <v>500</v>
      </c>
      <c r="E369" s="192"/>
      <c r="F369" s="192"/>
      <c r="G369" s="192"/>
      <c r="H369" s="192"/>
      <c r="I369" s="192"/>
      <c r="J369" s="192"/>
      <c r="K369" s="192"/>
      <c r="L369" s="192"/>
      <c r="M369" s="232"/>
      <c r="N369" s="233"/>
      <c r="O369" s="233"/>
    </row>
    <row r="370" spans="1:15" s="234" customFormat="1">
      <c r="A370" s="404" t="str">
        <f t="shared" si="27"/>
        <v>150180500</v>
      </c>
      <c r="B370" s="888">
        <v>150</v>
      </c>
      <c r="C370" s="193">
        <v>180</v>
      </c>
      <c r="D370" s="193">
        <v>500</v>
      </c>
      <c r="E370" s="192"/>
      <c r="F370" s="192"/>
      <c r="G370" s="192"/>
      <c r="H370" s="192"/>
      <c r="I370" s="192"/>
      <c r="J370" s="192"/>
      <c r="K370" s="192"/>
      <c r="L370" s="192"/>
      <c r="M370" s="232"/>
      <c r="N370" s="233"/>
      <c r="O370" s="233"/>
    </row>
    <row r="371" spans="1:15" s="234" customFormat="1">
      <c r="A371" s="404" t="str">
        <f t="shared" si="27"/>
        <v>150190500</v>
      </c>
      <c r="B371" s="888">
        <v>150</v>
      </c>
      <c r="C371" s="193">
        <v>190</v>
      </c>
      <c r="D371" s="193">
        <v>500</v>
      </c>
      <c r="E371" s="192"/>
      <c r="F371" s="192"/>
      <c r="G371" s="192"/>
      <c r="H371" s="192"/>
      <c r="I371" s="192"/>
      <c r="J371" s="192"/>
      <c r="K371" s="192"/>
      <c r="L371" s="192"/>
      <c r="M371" s="232"/>
      <c r="N371" s="233"/>
      <c r="O371" s="233"/>
    </row>
    <row r="372" spans="1:15" s="234" customFormat="1">
      <c r="A372" s="404" t="str">
        <f t="shared" si="27"/>
        <v>150200500</v>
      </c>
      <c r="B372" s="888">
        <v>150</v>
      </c>
      <c r="C372" s="193">
        <v>200</v>
      </c>
      <c r="D372" s="193">
        <v>500</v>
      </c>
      <c r="E372" s="192"/>
      <c r="F372" s="192"/>
      <c r="G372" s="192"/>
      <c r="H372" s="192"/>
      <c r="I372" s="192"/>
      <c r="J372" s="192"/>
      <c r="K372" s="192"/>
      <c r="L372" s="192"/>
      <c r="M372" s="232"/>
      <c r="N372" s="233"/>
      <c r="O372" s="233"/>
    </row>
    <row r="373" spans="1:15" s="234" customFormat="1">
      <c r="A373" s="404" t="str">
        <f t="shared" si="27"/>
        <v>150210500</v>
      </c>
      <c r="B373" s="888">
        <v>150</v>
      </c>
      <c r="C373" s="193">
        <v>210</v>
      </c>
      <c r="D373" s="193">
        <v>500</v>
      </c>
      <c r="E373" s="192"/>
      <c r="F373" s="192"/>
      <c r="G373" s="192"/>
      <c r="H373" s="192"/>
      <c r="I373" s="192"/>
      <c r="J373" s="192"/>
      <c r="K373" s="192"/>
      <c r="L373" s="192"/>
      <c r="M373" s="232"/>
      <c r="N373" s="233"/>
      <c r="O373" s="233"/>
    </row>
    <row r="374" spans="1:15" s="234" customFormat="1">
      <c r="A374" s="404" t="str">
        <f t="shared" si="27"/>
        <v>150220500</v>
      </c>
      <c r="B374" s="888">
        <v>150</v>
      </c>
      <c r="C374" s="193">
        <v>220</v>
      </c>
      <c r="D374" s="193">
        <v>500</v>
      </c>
      <c r="E374" s="192"/>
      <c r="F374" s="192"/>
      <c r="G374" s="192"/>
      <c r="H374" s="192"/>
      <c r="I374" s="192"/>
      <c r="J374" s="192"/>
      <c r="K374" s="192"/>
      <c r="L374" s="192"/>
      <c r="M374" s="232"/>
      <c r="N374" s="233"/>
      <c r="O374" s="233"/>
    </row>
    <row r="375" spans="1:15" s="234" customFormat="1">
      <c r="A375" s="404" t="str">
        <f t="shared" si="27"/>
        <v>150230500</v>
      </c>
      <c r="B375" s="888">
        <v>150</v>
      </c>
      <c r="C375" s="193">
        <v>230</v>
      </c>
      <c r="D375" s="193">
        <v>500</v>
      </c>
      <c r="E375" s="192"/>
      <c r="F375" s="192"/>
      <c r="G375" s="192"/>
      <c r="H375" s="192"/>
      <c r="I375" s="192"/>
      <c r="J375" s="192"/>
      <c r="K375" s="192"/>
      <c r="L375" s="192"/>
      <c r="M375" s="232"/>
      <c r="N375" s="233"/>
      <c r="O375" s="233"/>
    </row>
    <row r="376" spans="1:15" s="234" customFormat="1">
      <c r="A376" s="404" t="str">
        <f t="shared" si="27"/>
        <v>150240500</v>
      </c>
      <c r="B376" s="888">
        <v>150</v>
      </c>
      <c r="C376" s="193">
        <v>240</v>
      </c>
      <c r="D376" s="193">
        <v>500</v>
      </c>
      <c r="E376" s="192"/>
      <c r="F376" s="192"/>
      <c r="G376" s="192"/>
      <c r="H376" s="192"/>
      <c r="I376" s="192"/>
      <c r="J376" s="192"/>
      <c r="K376" s="192"/>
      <c r="L376" s="192"/>
      <c r="M376" s="232"/>
      <c r="N376" s="233"/>
      <c r="O376" s="233"/>
    </row>
    <row r="377" spans="1:15" s="234" customFormat="1">
      <c r="A377" s="404" t="str">
        <f t="shared" si="27"/>
        <v>150250500</v>
      </c>
      <c r="B377" s="888">
        <v>150</v>
      </c>
      <c r="C377" s="193">
        <v>250</v>
      </c>
      <c r="D377" s="193">
        <v>500</v>
      </c>
      <c r="E377" s="192"/>
      <c r="F377" s="192"/>
      <c r="G377" s="192"/>
      <c r="H377" s="192"/>
      <c r="I377" s="192"/>
      <c r="J377" s="192"/>
      <c r="K377" s="192"/>
      <c r="L377" s="192"/>
      <c r="M377" s="232"/>
      <c r="N377" s="233"/>
      <c r="O377" s="233"/>
    </row>
    <row r="378" spans="1:15" s="234" customFormat="1">
      <c r="A378" s="404" t="str">
        <f t="shared" si="27"/>
        <v>150260500</v>
      </c>
      <c r="B378" s="888">
        <v>150</v>
      </c>
      <c r="C378" s="193">
        <v>260</v>
      </c>
      <c r="D378" s="193">
        <v>500</v>
      </c>
      <c r="E378" s="192"/>
      <c r="F378" s="192"/>
      <c r="G378" s="192"/>
      <c r="H378" s="192"/>
      <c r="I378" s="192"/>
      <c r="J378" s="192"/>
      <c r="K378" s="192"/>
      <c r="L378" s="192"/>
      <c r="M378" s="232"/>
      <c r="N378" s="233"/>
      <c r="O378" s="233"/>
    </row>
    <row r="379" spans="1:15" s="234" customFormat="1">
      <c r="A379" s="404" t="str">
        <f t="shared" si="27"/>
        <v>150270500</v>
      </c>
      <c r="B379" s="888">
        <v>150</v>
      </c>
      <c r="C379" s="193">
        <v>270</v>
      </c>
      <c r="D379" s="193">
        <v>500</v>
      </c>
      <c r="E379" s="192"/>
      <c r="F379" s="192"/>
      <c r="G379" s="192"/>
      <c r="H379" s="192"/>
      <c r="I379" s="192"/>
      <c r="J379" s="192"/>
      <c r="K379" s="192"/>
      <c r="L379" s="192"/>
      <c r="M379" s="232"/>
      <c r="N379" s="233"/>
      <c r="O379" s="233"/>
    </row>
    <row r="380" spans="1:15" s="234" customFormat="1">
      <c r="A380" s="404" t="str">
        <f t="shared" si="27"/>
        <v>150280500</v>
      </c>
      <c r="B380" s="888">
        <v>150</v>
      </c>
      <c r="C380" s="193">
        <v>280</v>
      </c>
      <c r="D380" s="193">
        <v>500</v>
      </c>
      <c r="E380" s="192"/>
      <c r="F380" s="192"/>
      <c r="G380" s="192"/>
      <c r="H380" s="192"/>
      <c r="I380" s="192"/>
      <c r="J380" s="192"/>
      <c r="K380" s="192"/>
      <c r="L380" s="192"/>
      <c r="M380" s="232"/>
      <c r="N380" s="233"/>
      <c r="O380" s="233"/>
    </row>
    <row r="381" spans="1:15" s="234" customFormat="1">
      <c r="A381" s="404" t="str">
        <f t="shared" si="27"/>
        <v>150290500</v>
      </c>
      <c r="B381" s="888">
        <v>150</v>
      </c>
      <c r="C381" s="193">
        <v>290</v>
      </c>
      <c r="D381" s="193">
        <v>500</v>
      </c>
      <c r="E381" s="192"/>
      <c r="F381" s="192"/>
      <c r="G381" s="192"/>
      <c r="H381" s="192"/>
      <c r="I381" s="192"/>
      <c r="J381" s="192"/>
      <c r="K381" s="192"/>
      <c r="L381" s="192"/>
      <c r="M381" s="232"/>
      <c r="N381" s="233"/>
      <c r="O381" s="233"/>
    </row>
    <row r="382" spans="1:15" s="234" customFormat="1">
      <c r="A382" s="404" t="str">
        <f t="shared" si="27"/>
        <v>150300500</v>
      </c>
      <c r="B382" s="888">
        <v>150</v>
      </c>
      <c r="C382" s="193">
        <v>300</v>
      </c>
      <c r="D382" s="193">
        <v>500</v>
      </c>
      <c r="E382" s="192"/>
      <c r="F382" s="192"/>
      <c r="G382" s="192"/>
      <c r="H382" s="192"/>
      <c r="I382" s="192"/>
      <c r="J382" s="192"/>
      <c r="K382" s="192"/>
      <c r="L382" s="192"/>
      <c r="M382" s="232"/>
      <c r="N382" s="233"/>
      <c r="O382" s="233"/>
    </row>
    <row r="383" spans="1:15" s="234" customFormat="1">
      <c r="A383" s="404" t="str">
        <f t="shared" si="27"/>
        <v>150310500</v>
      </c>
      <c r="B383" s="888">
        <v>150</v>
      </c>
      <c r="C383" s="193">
        <v>310</v>
      </c>
      <c r="D383" s="193">
        <v>500</v>
      </c>
      <c r="E383" s="192"/>
      <c r="F383" s="192"/>
      <c r="G383" s="192"/>
      <c r="H383" s="192"/>
      <c r="I383" s="192"/>
      <c r="J383" s="192"/>
      <c r="K383" s="192"/>
      <c r="L383" s="192"/>
      <c r="M383" s="232"/>
      <c r="N383" s="233"/>
      <c r="O383" s="233"/>
    </row>
    <row r="384" spans="1:15" s="234" customFormat="1">
      <c r="A384" s="404" t="str">
        <f t="shared" si="27"/>
        <v>150320500</v>
      </c>
      <c r="B384" s="888">
        <v>150</v>
      </c>
      <c r="C384" s="193">
        <v>320</v>
      </c>
      <c r="D384" s="193">
        <v>500</v>
      </c>
      <c r="E384" s="192"/>
      <c r="F384" s="192"/>
      <c r="G384" s="192"/>
      <c r="H384" s="192"/>
      <c r="I384" s="192"/>
      <c r="J384" s="192"/>
      <c r="K384" s="192"/>
      <c r="L384" s="192"/>
      <c r="M384" s="232"/>
      <c r="N384" s="233"/>
      <c r="O384" s="233"/>
    </row>
    <row r="385" spans="1:15" s="234" customFormat="1">
      <c r="A385" s="404" t="str">
        <f t="shared" si="27"/>
        <v>150330500</v>
      </c>
      <c r="B385" s="888">
        <v>150</v>
      </c>
      <c r="C385" s="193">
        <v>330</v>
      </c>
      <c r="D385" s="193">
        <v>500</v>
      </c>
      <c r="E385" s="192"/>
      <c r="F385" s="192"/>
      <c r="G385" s="192"/>
      <c r="H385" s="192"/>
      <c r="I385" s="192"/>
      <c r="J385" s="192"/>
      <c r="K385" s="192"/>
      <c r="L385" s="192"/>
      <c r="M385" s="232"/>
      <c r="N385" s="233"/>
      <c r="O385" s="233"/>
    </row>
    <row r="386" spans="1:15" s="234" customFormat="1">
      <c r="A386" s="404" t="str">
        <f t="shared" si="27"/>
        <v>150340500</v>
      </c>
      <c r="B386" s="888">
        <v>150</v>
      </c>
      <c r="C386" s="193">
        <v>340</v>
      </c>
      <c r="D386" s="193">
        <v>500</v>
      </c>
      <c r="E386" s="192"/>
      <c r="F386" s="192"/>
      <c r="G386" s="192"/>
      <c r="H386" s="192"/>
      <c r="I386" s="192"/>
      <c r="J386" s="192"/>
      <c r="K386" s="192"/>
      <c r="L386" s="192"/>
      <c r="M386" s="232"/>
      <c r="N386" s="233"/>
      <c r="O386" s="233"/>
    </row>
    <row r="387" spans="1:15" s="234" customFormat="1">
      <c r="A387" s="404" t="str">
        <f t="shared" si="27"/>
        <v>150350500</v>
      </c>
      <c r="B387" s="888">
        <v>150</v>
      </c>
      <c r="C387" s="193">
        <v>350</v>
      </c>
      <c r="D387" s="193">
        <v>500</v>
      </c>
      <c r="E387" s="192"/>
      <c r="F387" s="192"/>
      <c r="G387" s="192"/>
      <c r="H387" s="192"/>
      <c r="I387" s="192"/>
      <c r="J387" s="192"/>
      <c r="K387" s="192"/>
      <c r="L387" s="192"/>
      <c r="M387" s="232"/>
      <c r="N387" s="233"/>
      <c r="O387" s="233"/>
    </row>
    <row r="388" spans="1:15" s="234" customFormat="1">
      <c r="A388" s="404" t="str">
        <f t="shared" si="27"/>
        <v>15020750</v>
      </c>
      <c r="B388" s="888">
        <v>150</v>
      </c>
      <c r="C388" s="193">
        <v>20</v>
      </c>
      <c r="D388" s="193">
        <v>750</v>
      </c>
      <c r="E388" s="180"/>
      <c r="F388" s="180"/>
      <c r="G388" s="180"/>
      <c r="H388" s="180"/>
      <c r="I388" s="180"/>
      <c r="J388" s="180"/>
      <c r="K388" s="180"/>
      <c r="L388" s="180"/>
      <c r="M388" s="232"/>
      <c r="N388" s="233"/>
      <c r="O388" s="233"/>
    </row>
    <row r="389" spans="1:15" s="234" customFormat="1">
      <c r="A389" s="404" t="str">
        <f t="shared" si="27"/>
        <v>15030750</v>
      </c>
      <c r="B389" s="888">
        <v>150</v>
      </c>
      <c r="C389" s="193">
        <v>30</v>
      </c>
      <c r="D389" s="193">
        <v>750</v>
      </c>
      <c r="E389" s="180"/>
      <c r="F389" s="180"/>
      <c r="G389" s="180"/>
      <c r="H389" s="180"/>
      <c r="I389" s="180"/>
      <c r="J389" s="180"/>
      <c r="K389" s="180"/>
      <c r="L389" s="180"/>
      <c r="M389" s="232"/>
      <c r="N389" s="233"/>
      <c r="O389" s="233"/>
    </row>
    <row r="390" spans="1:15" s="234" customFormat="1">
      <c r="A390" s="404" t="str">
        <f t="shared" si="27"/>
        <v>15040750</v>
      </c>
      <c r="B390" s="888">
        <v>150</v>
      </c>
      <c r="C390" s="193">
        <v>40</v>
      </c>
      <c r="D390" s="193">
        <v>750</v>
      </c>
      <c r="E390" s="180"/>
      <c r="F390" s="180"/>
      <c r="G390" s="180"/>
      <c r="H390" s="180"/>
      <c r="I390" s="180"/>
      <c r="J390" s="180"/>
      <c r="K390" s="180"/>
      <c r="L390" s="180"/>
      <c r="M390" s="232"/>
      <c r="N390" s="233"/>
      <c r="O390" s="233"/>
    </row>
    <row r="391" spans="1:15" s="234" customFormat="1">
      <c r="A391" s="404" t="str">
        <f t="shared" si="27"/>
        <v>15050750</v>
      </c>
      <c r="B391" s="888">
        <v>150</v>
      </c>
      <c r="C391" s="193">
        <v>50</v>
      </c>
      <c r="D391" s="193">
        <v>750</v>
      </c>
      <c r="E391" s="180"/>
      <c r="F391" s="180"/>
      <c r="G391" s="180"/>
      <c r="H391" s="180"/>
      <c r="I391" s="180"/>
      <c r="J391" s="180"/>
      <c r="K391" s="180"/>
      <c r="L391" s="180"/>
      <c r="M391" s="232"/>
      <c r="N391" s="233"/>
      <c r="O391" s="233"/>
    </row>
    <row r="392" spans="1:15" s="234" customFormat="1">
      <c r="A392" s="404" t="str">
        <f t="shared" si="27"/>
        <v>15060750</v>
      </c>
      <c r="B392" s="888">
        <v>150</v>
      </c>
      <c r="C392" s="193">
        <v>60</v>
      </c>
      <c r="D392" s="193">
        <v>750</v>
      </c>
      <c r="E392" s="180"/>
      <c r="F392" s="180"/>
      <c r="G392" s="180"/>
      <c r="H392" s="180"/>
      <c r="I392" s="180"/>
      <c r="J392" s="180"/>
      <c r="K392" s="180"/>
      <c r="L392" s="180"/>
      <c r="M392" s="232"/>
      <c r="N392" s="233"/>
      <c r="O392" s="233"/>
    </row>
    <row r="393" spans="1:15" s="234" customFormat="1">
      <c r="A393" s="404" t="str">
        <f t="shared" si="27"/>
        <v>15070750</v>
      </c>
      <c r="B393" s="888">
        <v>150</v>
      </c>
      <c r="C393" s="193">
        <v>70</v>
      </c>
      <c r="D393" s="193">
        <v>750</v>
      </c>
      <c r="E393" s="180"/>
      <c r="F393" s="180"/>
      <c r="G393" s="180"/>
      <c r="H393" s="180"/>
      <c r="I393" s="180"/>
      <c r="J393" s="180"/>
      <c r="K393" s="180"/>
      <c r="L393" s="180"/>
      <c r="M393" s="232"/>
      <c r="N393" s="233"/>
      <c r="O393" s="233"/>
    </row>
    <row r="394" spans="1:15" s="234" customFormat="1">
      <c r="A394" s="404" t="str">
        <f t="shared" si="27"/>
        <v>15080750</v>
      </c>
      <c r="B394" s="888">
        <v>150</v>
      </c>
      <c r="C394" s="193">
        <v>80</v>
      </c>
      <c r="D394" s="193">
        <v>750</v>
      </c>
      <c r="E394" s="180"/>
      <c r="F394" s="180"/>
      <c r="G394" s="180"/>
      <c r="H394" s="180"/>
      <c r="I394" s="180"/>
      <c r="J394" s="180"/>
      <c r="K394" s="180"/>
      <c r="L394" s="180"/>
      <c r="M394" s="232"/>
      <c r="N394" s="233"/>
      <c r="O394" s="233"/>
    </row>
    <row r="395" spans="1:15" s="234" customFormat="1">
      <c r="A395" s="404" t="str">
        <f t="shared" si="27"/>
        <v>15090750</v>
      </c>
      <c r="B395" s="888">
        <v>150</v>
      </c>
      <c r="C395" s="193">
        <v>90</v>
      </c>
      <c r="D395" s="193">
        <v>750</v>
      </c>
      <c r="E395" s="180"/>
      <c r="F395" s="180"/>
      <c r="G395" s="180"/>
      <c r="H395" s="180"/>
      <c r="I395" s="180"/>
      <c r="J395" s="180"/>
      <c r="K395" s="180"/>
      <c r="L395" s="180"/>
      <c r="M395" s="232"/>
      <c r="N395" s="233"/>
      <c r="O395" s="233"/>
    </row>
    <row r="396" spans="1:15" s="234" customFormat="1">
      <c r="A396" s="404" t="str">
        <f t="shared" si="27"/>
        <v>150100750</v>
      </c>
      <c r="B396" s="888">
        <v>150</v>
      </c>
      <c r="C396" s="193">
        <v>100</v>
      </c>
      <c r="D396" s="193">
        <v>750</v>
      </c>
      <c r="E396" s="180"/>
      <c r="F396" s="180"/>
      <c r="G396" s="180"/>
      <c r="H396" s="180"/>
      <c r="I396" s="180"/>
      <c r="J396" s="180"/>
      <c r="K396" s="180"/>
      <c r="L396" s="180"/>
      <c r="M396" s="232"/>
      <c r="N396" s="233"/>
      <c r="O396" s="233"/>
    </row>
    <row r="397" spans="1:15" s="234" customFormat="1">
      <c r="A397" s="404" t="str">
        <f t="shared" si="27"/>
        <v>150110750</v>
      </c>
      <c r="B397" s="888">
        <v>150</v>
      </c>
      <c r="C397" s="193">
        <v>110</v>
      </c>
      <c r="D397" s="193">
        <v>750</v>
      </c>
      <c r="E397" s="180"/>
      <c r="F397" s="180"/>
      <c r="G397" s="180"/>
      <c r="H397" s="180"/>
      <c r="I397" s="180"/>
      <c r="J397" s="180"/>
      <c r="K397" s="180"/>
      <c r="L397" s="180"/>
      <c r="M397" s="232"/>
      <c r="N397" s="233"/>
      <c r="O397" s="233"/>
    </row>
    <row r="398" spans="1:15" s="234" customFormat="1">
      <c r="A398" s="404" t="str">
        <f t="shared" si="27"/>
        <v>150120750</v>
      </c>
      <c r="B398" s="888">
        <v>150</v>
      </c>
      <c r="C398" s="193">
        <v>120</v>
      </c>
      <c r="D398" s="193">
        <v>750</v>
      </c>
      <c r="E398" s="180"/>
      <c r="F398" s="180"/>
      <c r="G398" s="180"/>
      <c r="H398" s="180"/>
      <c r="I398" s="180"/>
      <c r="J398" s="180"/>
      <c r="K398" s="180"/>
      <c r="L398" s="180"/>
      <c r="M398" s="232"/>
      <c r="N398" s="233"/>
      <c r="O398" s="233"/>
    </row>
    <row r="399" spans="1:15" s="234" customFormat="1">
      <c r="A399" s="404" t="str">
        <f t="shared" si="27"/>
        <v>150130750</v>
      </c>
      <c r="B399" s="888">
        <v>150</v>
      </c>
      <c r="C399" s="193">
        <v>130</v>
      </c>
      <c r="D399" s="193">
        <v>750</v>
      </c>
      <c r="E399" s="180"/>
      <c r="F399" s="180"/>
      <c r="G399" s="180"/>
      <c r="H399" s="180"/>
      <c r="I399" s="180"/>
      <c r="J399" s="180"/>
      <c r="K399" s="180"/>
      <c r="L399" s="180"/>
      <c r="M399" s="232"/>
      <c r="N399" s="233"/>
      <c r="O399" s="233"/>
    </row>
    <row r="400" spans="1:15" s="234" customFormat="1">
      <c r="A400" s="404" t="str">
        <f t="shared" si="27"/>
        <v>150140750</v>
      </c>
      <c r="B400" s="888">
        <v>150</v>
      </c>
      <c r="C400" s="193">
        <v>140</v>
      </c>
      <c r="D400" s="193">
        <v>750</v>
      </c>
      <c r="E400" s="180"/>
      <c r="F400" s="180"/>
      <c r="G400" s="180"/>
      <c r="H400" s="180"/>
      <c r="I400" s="180"/>
      <c r="J400" s="180"/>
      <c r="K400" s="180"/>
      <c r="L400" s="180"/>
      <c r="M400" s="232"/>
      <c r="N400" s="233"/>
      <c r="O400" s="233"/>
    </row>
    <row r="401" spans="1:15" s="234" customFormat="1">
      <c r="A401" s="404" t="str">
        <f t="shared" si="27"/>
        <v>150150750</v>
      </c>
      <c r="B401" s="888">
        <v>150</v>
      </c>
      <c r="C401" s="193">
        <v>150</v>
      </c>
      <c r="D401" s="193">
        <v>750</v>
      </c>
      <c r="E401" s="180"/>
      <c r="F401" s="180"/>
      <c r="G401" s="180"/>
      <c r="H401" s="180"/>
      <c r="I401" s="180"/>
      <c r="J401" s="180"/>
      <c r="K401" s="180"/>
      <c r="L401" s="180"/>
      <c r="M401" s="232"/>
      <c r="N401" s="233"/>
      <c r="O401" s="233"/>
    </row>
    <row r="402" spans="1:15" s="234" customFormat="1">
      <c r="A402" s="404" t="str">
        <f t="shared" si="27"/>
        <v>150160750</v>
      </c>
      <c r="B402" s="888">
        <v>150</v>
      </c>
      <c r="C402" s="193">
        <v>160</v>
      </c>
      <c r="D402" s="193">
        <v>750</v>
      </c>
      <c r="E402" s="180"/>
      <c r="F402" s="180"/>
      <c r="G402" s="180"/>
      <c r="H402" s="180"/>
      <c r="I402" s="180"/>
      <c r="J402" s="180"/>
      <c r="K402" s="180"/>
      <c r="L402" s="180"/>
      <c r="M402" s="232"/>
      <c r="N402" s="233"/>
      <c r="O402" s="233"/>
    </row>
    <row r="403" spans="1:15" s="234" customFormat="1">
      <c r="A403" s="404" t="str">
        <f t="shared" si="27"/>
        <v>150170750</v>
      </c>
      <c r="B403" s="888">
        <v>150</v>
      </c>
      <c r="C403" s="193">
        <v>170</v>
      </c>
      <c r="D403" s="193">
        <v>750</v>
      </c>
      <c r="E403" s="192"/>
      <c r="F403" s="192"/>
      <c r="G403" s="192"/>
      <c r="H403" s="192"/>
      <c r="I403" s="192"/>
      <c r="J403" s="192"/>
      <c r="K403" s="192"/>
      <c r="L403" s="192"/>
      <c r="M403" s="232"/>
      <c r="N403" s="233"/>
      <c r="O403" s="233"/>
    </row>
    <row r="404" spans="1:15" s="234" customFormat="1">
      <c r="A404" s="404" t="str">
        <f t="shared" si="27"/>
        <v>150180750</v>
      </c>
      <c r="B404" s="888">
        <v>150</v>
      </c>
      <c r="C404" s="193">
        <v>180</v>
      </c>
      <c r="D404" s="193">
        <v>750</v>
      </c>
      <c r="E404" s="192"/>
      <c r="F404" s="192"/>
      <c r="G404" s="192"/>
      <c r="H404" s="192"/>
      <c r="I404" s="192"/>
      <c r="J404" s="192"/>
      <c r="K404" s="192"/>
      <c r="L404" s="192"/>
      <c r="M404" s="232"/>
      <c r="N404" s="233"/>
      <c r="O404" s="233"/>
    </row>
    <row r="405" spans="1:15" s="234" customFormat="1">
      <c r="A405" s="404" t="str">
        <f t="shared" si="27"/>
        <v>150190750</v>
      </c>
      <c r="B405" s="888">
        <v>150</v>
      </c>
      <c r="C405" s="193">
        <v>190</v>
      </c>
      <c r="D405" s="193">
        <v>750</v>
      </c>
      <c r="E405" s="192"/>
      <c r="F405" s="192"/>
      <c r="G405" s="192"/>
      <c r="H405" s="192"/>
      <c r="I405" s="192"/>
      <c r="J405" s="192"/>
      <c r="K405" s="192"/>
      <c r="L405" s="192"/>
      <c r="M405" s="232"/>
      <c r="N405" s="233"/>
      <c r="O405" s="233"/>
    </row>
    <row r="406" spans="1:15" s="234" customFormat="1">
      <c r="A406" s="404" t="str">
        <f t="shared" si="27"/>
        <v>150200750</v>
      </c>
      <c r="B406" s="888">
        <v>150</v>
      </c>
      <c r="C406" s="193">
        <v>200</v>
      </c>
      <c r="D406" s="193">
        <v>750</v>
      </c>
      <c r="E406" s="192"/>
      <c r="F406" s="192"/>
      <c r="G406" s="192"/>
      <c r="H406" s="192"/>
      <c r="I406" s="192"/>
      <c r="J406" s="192"/>
      <c r="K406" s="192"/>
      <c r="L406" s="192"/>
      <c r="M406" s="232"/>
      <c r="N406" s="233"/>
      <c r="O406" s="233"/>
    </row>
    <row r="407" spans="1:15" s="234" customFormat="1">
      <c r="A407" s="404" t="str">
        <f t="shared" si="27"/>
        <v>150210750</v>
      </c>
      <c r="B407" s="888">
        <v>150</v>
      </c>
      <c r="C407" s="193">
        <v>210</v>
      </c>
      <c r="D407" s="193">
        <v>750</v>
      </c>
      <c r="E407" s="192"/>
      <c r="F407" s="192"/>
      <c r="G407" s="192"/>
      <c r="H407" s="192"/>
      <c r="I407" s="192"/>
      <c r="J407" s="192"/>
      <c r="K407" s="192"/>
      <c r="L407" s="192"/>
      <c r="M407" s="232"/>
      <c r="N407" s="233"/>
      <c r="O407" s="233"/>
    </row>
    <row r="408" spans="1:15" s="234" customFormat="1">
      <c r="A408" s="404" t="str">
        <f t="shared" si="27"/>
        <v>150220750</v>
      </c>
      <c r="B408" s="888">
        <v>150</v>
      </c>
      <c r="C408" s="193">
        <v>220</v>
      </c>
      <c r="D408" s="193">
        <v>750</v>
      </c>
      <c r="E408" s="192"/>
      <c r="F408" s="192"/>
      <c r="G408" s="192"/>
      <c r="H408" s="192"/>
      <c r="I408" s="192"/>
      <c r="J408" s="192"/>
      <c r="K408" s="192"/>
      <c r="L408" s="192"/>
      <c r="M408" s="232"/>
      <c r="N408" s="233"/>
      <c r="O408" s="233"/>
    </row>
    <row r="409" spans="1:15" s="234" customFormat="1">
      <c r="A409" s="404" t="str">
        <f t="shared" si="27"/>
        <v>150230750</v>
      </c>
      <c r="B409" s="888">
        <v>150</v>
      </c>
      <c r="C409" s="193">
        <v>230</v>
      </c>
      <c r="D409" s="193">
        <v>750</v>
      </c>
      <c r="E409" s="192"/>
      <c r="F409" s="192"/>
      <c r="G409" s="192"/>
      <c r="H409" s="192"/>
      <c r="I409" s="192"/>
      <c r="J409" s="192"/>
      <c r="K409" s="192"/>
      <c r="L409" s="192"/>
      <c r="M409" s="232"/>
      <c r="N409" s="233"/>
      <c r="O409" s="233"/>
    </row>
    <row r="410" spans="1:15" s="234" customFormat="1">
      <c r="A410" s="404" t="str">
        <f t="shared" si="27"/>
        <v>150240750</v>
      </c>
      <c r="B410" s="888">
        <v>150</v>
      </c>
      <c r="C410" s="193">
        <v>240</v>
      </c>
      <c r="D410" s="193">
        <v>750</v>
      </c>
      <c r="E410" s="192"/>
      <c r="F410" s="192"/>
      <c r="G410" s="192"/>
      <c r="H410" s="192"/>
      <c r="I410" s="192"/>
      <c r="J410" s="192"/>
      <c r="K410" s="192"/>
      <c r="L410" s="192"/>
      <c r="M410" s="232"/>
      <c r="N410" s="233"/>
      <c r="O410" s="233"/>
    </row>
    <row r="411" spans="1:15" s="234" customFormat="1">
      <c r="A411" s="404" t="str">
        <f t="shared" si="27"/>
        <v>150250750</v>
      </c>
      <c r="B411" s="888">
        <v>150</v>
      </c>
      <c r="C411" s="193">
        <v>250</v>
      </c>
      <c r="D411" s="193">
        <v>750</v>
      </c>
      <c r="E411" s="192"/>
      <c r="F411" s="192"/>
      <c r="G411" s="192"/>
      <c r="H411" s="192"/>
      <c r="I411" s="192"/>
      <c r="J411" s="192"/>
      <c r="K411" s="192"/>
      <c r="L411" s="192"/>
      <c r="M411" s="232"/>
      <c r="N411" s="233"/>
      <c r="O411" s="233"/>
    </row>
    <row r="412" spans="1:15" s="234" customFormat="1">
      <c r="A412" s="404" t="str">
        <f t="shared" si="27"/>
        <v>150260750</v>
      </c>
      <c r="B412" s="888">
        <v>150</v>
      </c>
      <c r="C412" s="193">
        <v>260</v>
      </c>
      <c r="D412" s="193">
        <v>750</v>
      </c>
      <c r="E412" s="192"/>
      <c r="F412" s="192"/>
      <c r="G412" s="192"/>
      <c r="H412" s="192"/>
      <c r="I412" s="192"/>
      <c r="J412" s="192"/>
      <c r="K412" s="192"/>
      <c r="L412" s="192"/>
      <c r="M412" s="232"/>
      <c r="N412" s="233"/>
      <c r="O412" s="233"/>
    </row>
    <row r="413" spans="1:15" s="234" customFormat="1">
      <c r="A413" s="404" t="str">
        <f t="shared" si="27"/>
        <v>150270750</v>
      </c>
      <c r="B413" s="888">
        <v>150</v>
      </c>
      <c r="C413" s="193">
        <v>270</v>
      </c>
      <c r="D413" s="193">
        <v>750</v>
      </c>
      <c r="E413" s="192"/>
      <c r="F413" s="192"/>
      <c r="G413" s="192"/>
      <c r="H413" s="192"/>
      <c r="I413" s="192"/>
      <c r="J413" s="192"/>
      <c r="K413" s="192"/>
      <c r="L413" s="192"/>
      <c r="M413" s="232"/>
      <c r="N413" s="233"/>
      <c r="O413" s="233"/>
    </row>
    <row r="414" spans="1:15" s="234" customFormat="1">
      <c r="A414" s="404" t="str">
        <f t="shared" si="27"/>
        <v>150280750</v>
      </c>
      <c r="B414" s="888">
        <v>150</v>
      </c>
      <c r="C414" s="193">
        <v>280</v>
      </c>
      <c r="D414" s="193">
        <v>750</v>
      </c>
      <c r="E414" s="192"/>
      <c r="F414" s="192"/>
      <c r="G414" s="192"/>
      <c r="H414" s="192"/>
      <c r="I414" s="192"/>
      <c r="J414" s="192"/>
      <c r="K414" s="192"/>
      <c r="L414" s="192"/>
      <c r="M414" s="232"/>
      <c r="N414" s="233"/>
      <c r="O414" s="233"/>
    </row>
    <row r="415" spans="1:15" s="234" customFormat="1">
      <c r="A415" s="404" t="str">
        <f t="shared" si="27"/>
        <v>150290750</v>
      </c>
      <c r="B415" s="888">
        <v>150</v>
      </c>
      <c r="C415" s="193">
        <v>290</v>
      </c>
      <c r="D415" s="193">
        <v>750</v>
      </c>
      <c r="E415" s="192"/>
      <c r="F415" s="192"/>
      <c r="G415" s="192"/>
      <c r="H415" s="192"/>
      <c r="I415" s="192"/>
      <c r="J415" s="192"/>
      <c r="K415" s="192"/>
      <c r="L415" s="192"/>
      <c r="M415" s="232"/>
      <c r="N415" s="233"/>
      <c r="O415" s="233"/>
    </row>
    <row r="416" spans="1:15" s="234" customFormat="1">
      <c r="A416" s="404" t="str">
        <f t="shared" si="27"/>
        <v>150300750</v>
      </c>
      <c r="B416" s="888">
        <v>150</v>
      </c>
      <c r="C416" s="193">
        <v>300</v>
      </c>
      <c r="D416" s="193">
        <v>750</v>
      </c>
      <c r="E416" s="192"/>
      <c r="F416" s="192"/>
      <c r="G416" s="192"/>
      <c r="H416" s="192"/>
      <c r="I416" s="192"/>
      <c r="J416" s="192"/>
      <c r="K416" s="192"/>
      <c r="L416" s="192"/>
      <c r="M416" s="232"/>
      <c r="N416" s="233"/>
      <c r="O416" s="233"/>
    </row>
    <row r="417" spans="1:15" s="234" customFormat="1">
      <c r="A417" s="404" t="str">
        <f t="shared" si="27"/>
        <v>150310750</v>
      </c>
      <c r="B417" s="888">
        <v>150</v>
      </c>
      <c r="C417" s="193">
        <v>310</v>
      </c>
      <c r="D417" s="193">
        <v>750</v>
      </c>
      <c r="E417" s="192"/>
      <c r="F417" s="192"/>
      <c r="G417" s="192"/>
      <c r="H417" s="192"/>
      <c r="I417" s="192"/>
      <c r="J417" s="192"/>
      <c r="K417" s="192"/>
      <c r="L417" s="192"/>
      <c r="M417" s="232"/>
      <c r="N417" s="233"/>
      <c r="O417" s="233"/>
    </row>
    <row r="418" spans="1:15" s="234" customFormat="1">
      <c r="A418" s="404" t="str">
        <f t="shared" si="27"/>
        <v>150320750</v>
      </c>
      <c r="B418" s="888">
        <v>150</v>
      </c>
      <c r="C418" s="193">
        <v>320</v>
      </c>
      <c r="D418" s="193">
        <v>750</v>
      </c>
      <c r="E418" s="192"/>
      <c r="F418" s="192"/>
      <c r="G418" s="192"/>
      <c r="H418" s="192"/>
      <c r="I418" s="192"/>
      <c r="J418" s="192"/>
      <c r="K418" s="192"/>
      <c r="L418" s="192"/>
      <c r="M418" s="232"/>
      <c r="N418" s="233"/>
      <c r="O418" s="233"/>
    </row>
    <row r="419" spans="1:15" s="234" customFormat="1">
      <c r="A419" s="404" t="str">
        <f t="shared" si="27"/>
        <v>150330750</v>
      </c>
      <c r="B419" s="888">
        <v>150</v>
      </c>
      <c r="C419" s="193">
        <v>330</v>
      </c>
      <c r="D419" s="193">
        <v>750</v>
      </c>
      <c r="E419" s="192"/>
      <c r="F419" s="192"/>
      <c r="G419" s="192"/>
      <c r="H419" s="192"/>
      <c r="I419" s="192"/>
      <c r="J419" s="192"/>
      <c r="K419" s="192"/>
      <c r="L419" s="192"/>
      <c r="M419" s="232"/>
      <c r="N419" s="233"/>
      <c r="O419" s="233"/>
    </row>
    <row r="420" spans="1:15" s="234" customFormat="1">
      <c r="A420" s="404" t="str">
        <f t="shared" si="27"/>
        <v>150340750</v>
      </c>
      <c r="B420" s="888">
        <v>150</v>
      </c>
      <c r="C420" s="193">
        <v>340</v>
      </c>
      <c r="D420" s="193">
        <v>750</v>
      </c>
      <c r="E420" s="192"/>
      <c r="F420" s="192"/>
      <c r="G420" s="192"/>
      <c r="H420" s="192"/>
      <c r="I420" s="192"/>
      <c r="J420" s="192"/>
      <c r="K420" s="192"/>
      <c r="L420" s="192"/>
      <c r="M420" s="232"/>
      <c r="N420" s="233"/>
      <c r="O420" s="233"/>
    </row>
    <row r="421" spans="1:15" s="234" customFormat="1">
      <c r="A421" s="404" t="str">
        <f t="shared" si="27"/>
        <v>150350750</v>
      </c>
      <c r="B421" s="888">
        <v>150</v>
      </c>
      <c r="C421" s="193">
        <v>350</v>
      </c>
      <c r="D421" s="193">
        <v>750</v>
      </c>
      <c r="E421" s="192"/>
      <c r="F421" s="192"/>
      <c r="G421" s="192"/>
      <c r="H421" s="192"/>
      <c r="I421" s="192"/>
      <c r="J421" s="192"/>
      <c r="K421" s="192"/>
      <c r="L421" s="192"/>
      <c r="M421" s="232"/>
      <c r="N421" s="233"/>
      <c r="O421" s="233"/>
    </row>
    <row r="422" spans="1:15" s="234" customFormat="1">
      <c r="A422" s="404" t="str">
        <f t="shared" si="27"/>
        <v>150201000</v>
      </c>
      <c r="B422" s="888">
        <v>150</v>
      </c>
      <c r="C422" s="193">
        <v>20</v>
      </c>
      <c r="D422" s="193">
        <v>1000</v>
      </c>
      <c r="E422" s="180"/>
      <c r="F422" s="180"/>
      <c r="G422" s="180"/>
      <c r="H422" s="180"/>
      <c r="I422" s="180"/>
      <c r="J422" s="180"/>
      <c r="K422" s="180"/>
      <c r="L422" s="180"/>
      <c r="M422" s="232"/>
      <c r="N422" s="233"/>
      <c r="O422" s="233"/>
    </row>
    <row r="423" spans="1:15" s="234" customFormat="1">
      <c r="A423" s="404" t="str">
        <f t="shared" si="27"/>
        <v>150301000</v>
      </c>
      <c r="B423" s="888">
        <v>150</v>
      </c>
      <c r="C423" s="193">
        <v>30</v>
      </c>
      <c r="D423" s="193">
        <v>1000</v>
      </c>
      <c r="E423" s="180"/>
      <c r="F423" s="180"/>
      <c r="G423" s="180"/>
      <c r="H423" s="180"/>
      <c r="I423" s="180"/>
      <c r="J423" s="180"/>
      <c r="K423" s="180"/>
      <c r="L423" s="180"/>
      <c r="M423" s="232"/>
      <c r="N423" s="233"/>
      <c r="O423" s="233"/>
    </row>
    <row r="424" spans="1:15" s="234" customFormat="1">
      <c r="A424" s="404" t="str">
        <f t="shared" si="27"/>
        <v>150401000</v>
      </c>
      <c r="B424" s="888">
        <v>150</v>
      </c>
      <c r="C424" s="193">
        <v>40</v>
      </c>
      <c r="D424" s="193">
        <v>1000</v>
      </c>
      <c r="E424" s="180"/>
      <c r="F424" s="180"/>
      <c r="G424" s="180"/>
      <c r="H424" s="180"/>
      <c r="I424" s="180"/>
      <c r="J424" s="180"/>
      <c r="K424" s="180"/>
      <c r="L424" s="180"/>
      <c r="M424" s="232"/>
      <c r="N424" s="233"/>
      <c r="O424" s="233"/>
    </row>
    <row r="425" spans="1:15" s="234" customFormat="1">
      <c r="A425" s="404" t="str">
        <f t="shared" si="27"/>
        <v>150501000</v>
      </c>
      <c r="B425" s="888">
        <v>150</v>
      </c>
      <c r="C425" s="193">
        <v>50</v>
      </c>
      <c r="D425" s="193">
        <v>1000</v>
      </c>
      <c r="E425" s="180"/>
      <c r="F425" s="180"/>
      <c r="G425" s="180"/>
      <c r="H425" s="180"/>
      <c r="I425" s="180"/>
      <c r="J425" s="180"/>
      <c r="K425" s="180"/>
      <c r="L425" s="180"/>
      <c r="M425" s="232"/>
      <c r="N425" s="233"/>
      <c r="O425" s="233"/>
    </row>
    <row r="426" spans="1:15" s="234" customFormat="1">
      <c r="A426" s="404" t="str">
        <f t="shared" si="27"/>
        <v>150601000</v>
      </c>
      <c r="B426" s="888">
        <v>150</v>
      </c>
      <c r="C426" s="193">
        <v>60</v>
      </c>
      <c r="D426" s="193">
        <v>1000</v>
      </c>
      <c r="E426" s="180"/>
      <c r="F426" s="180"/>
      <c r="G426" s="180"/>
      <c r="H426" s="180"/>
      <c r="I426" s="180"/>
      <c r="J426" s="180"/>
      <c r="K426" s="180"/>
      <c r="L426" s="180"/>
      <c r="M426" s="232"/>
      <c r="N426" s="233"/>
      <c r="O426" s="233"/>
    </row>
    <row r="427" spans="1:15" s="234" customFormat="1">
      <c r="A427" s="404" t="str">
        <f t="shared" si="27"/>
        <v>150701000</v>
      </c>
      <c r="B427" s="888">
        <v>150</v>
      </c>
      <c r="C427" s="193">
        <v>70</v>
      </c>
      <c r="D427" s="193">
        <v>1000</v>
      </c>
      <c r="E427" s="180"/>
      <c r="F427" s="180"/>
      <c r="G427" s="180"/>
      <c r="H427" s="180"/>
      <c r="I427" s="180"/>
      <c r="J427" s="180"/>
      <c r="K427" s="180"/>
      <c r="L427" s="180"/>
      <c r="M427" s="232"/>
      <c r="N427" s="233"/>
      <c r="O427" s="233"/>
    </row>
    <row r="428" spans="1:15" s="234" customFormat="1">
      <c r="A428" s="404" t="str">
        <f t="shared" si="27"/>
        <v>150801000</v>
      </c>
      <c r="B428" s="888">
        <v>150</v>
      </c>
      <c r="C428" s="193">
        <v>80</v>
      </c>
      <c r="D428" s="193">
        <v>1000</v>
      </c>
      <c r="E428" s="180"/>
      <c r="F428" s="180"/>
      <c r="G428" s="180"/>
      <c r="H428" s="180"/>
      <c r="I428" s="180"/>
      <c r="J428" s="180"/>
      <c r="K428" s="180"/>
      <c r="L428" s="180"/>
      <c r="M428" s="232"/>
      <c r="N428" s="233"/>
      <c r="O428" s="233"/>
    </row>
    <row r="429" spans="1:15" s="234" customFormat="1">
      <c r="A429" s="404" t="str">
        <f t="shared" si="27"/>
        <v>150901000</v>
      </c>
      <c r="B429" s="888">
        <v>150</v>
      </c>
      <c r="C429" s="193">
        <v>90</v>
      </c>
      <c r="D429" s="193">
        <v>1000</v>
      </c>
      <c r="E429" s="180"/>
      <c r="F429" s="180"/>
      <c r="G429" s="180"/>
      <c r="H429" s="180"/>
      <c r="I429" s="180"/>
      <c r="J429" s="180"/>
      <c r="K429" s="180"/>
      <c r="L429" s="180"/>
      <c r="M429" s="232"/>
      <c r="N429" s="233"/>
      <c r="O429" s="233"/>
    </row>
    <row r="430" spans="1:15" s="234" customFormat="1">
      <c r="A430" s="404" t="str">
        <f t="shared" si="27"/>
        <v>1501001000</v>
      </c>
      <c r="B430" s="888">
        <v>150</v>
      </c>
      <c r="C430" s="193">
        <v>100</v>
      </c>
      <c r="D430" s="193">
        <v>1000</v>
      </c>
      <c r="E430" s="180"/>
      <c r="F430" s="180"/>
      <c r="G430" s="180"/>
      <c r="H430" s="180"/>
      <c r="I430" s="180"/>
      <c r="J430" s="180"/>
      <c r="K430" s="180"/>
      <c r="L430" s="180"/>
      <c r="M430" s="232"/>
      <c r="N430" s="233"/>
      <c r="O430" s="233"/>
    </row>
    <row r="431" spans="1:15" s="234" customFormat="1">
      <c r="A431" s="404" t="str">
        <f t="shared" si="27"/>
        <v>1501101000</v>
      </c>
      <c r="B431" s="888">
        <v>150</v>
      </c>
      <c r="C431" s="193">
        <v>110</v>
      </c>
      <c r="D431" s="193">
        <v>1000</v>
      </c>
      <c r="E431" s="180"/>
      <c r="F431" s="180"/>
      <c r="G431" s="180"/>
      <c r="H431" s="180"/>
      <c r="I431" s="180"/>
      <c r="J431" s="180"/>
      <c r="K431" s="180"/>
      <c r="L431" s="180"/>
      <c r="M431" s="232"/>
      <c r="N431" s="233"/>
      <c r="O431" s="233"/>
    </row>
    <row r="432" spans="1:15" s="234" customFormat="1">
      <c r="A432" s="404" t="str">
        <f t="shared" si="27"/>
        <v>1501201000</v>
      </c>
      <c r="B432" s="888">
        <v>150</v>
      </c>
      <c r="C432" s="193">
        <v>120</v>
      </c>
      <c r="D432" s="193">
        <v>1000</v>
      </c>
      <c r="E432" s="180"/>
      <c r="F432" s="180"/>
      <c r="G432" s="180"/>
      <c r="H432" s="180"/>
      <c r="I432" s="180"/>
      <c r="J432" s="180"/>
      <c r="K432" s="180"/>
      <c r="L432" s="180"/>
      <c r="M432" s="232"/>
      <c r="N432" s="233"/>
      <c r="O432" s="233"/>
    </row>
    <row r="433" spans="1:15" s="234" customFormat="1">
      <c r="A433" s="404" t="str">
        <f t="shared" ref="A433:A496" si="28">B433&amp;C433&amp;D433</f>
        <v>1501301000</v>
      </c>
      <c r="B433" s="888">
        <v>150</v>
      </c>
      <c r="C433" s="193">
        <v>130</v>
      </c>
      <c r="D433" s="193">
        <v>1000</v>
      </c>
      <c r="E433" s="180"/>
      <c r="F433" s="180"/>
      <c r="G433" s="180"/>
      <c r="H433" s="180"/>
      <c r="I433" s="180"/>
      <c r="J433" s="180"/>
      <c r="K433" s="180"/>
      <c r="L433" s="180"/>
      <c r="M433" s="232"/>
      <c r="N433" s="233"/>
      <c r="O433" s="233"/>
    </row>
    <row r="434" spans="1:15" s="234" customFormat="1">
      <c r="A434" s="404" t="str">
        <f t="shared" si="28"/>
        <v>1501401000</v>
      </c>
      <c r="B434" s="888">
        <v>150</v>
      </c>
      <c r="C434" s="193">
        <v>140</v>
      </c>
      <c r="D434" s="193">
        <v>1000</v>
      </c>
      <c r="E434" s="180"/>
      <c r="F434" s="180"/>
      <c r="G434" s="180"/>
      <c r="H434" s="180"/>
      <c r="I434" s="180"/>
      <c r="J434" s="180"/>
      <c r="K434" s="180"/>
      <c r="L434" s="180"/>
      <c r="M434" s="232"/>
      <c r="N434" s="233"/>
      <c r="O434" s="233"/>
    </row>
    <row r="435" spans="1:15" s="234" customFormat="1">
      <c r="A435" s="404" t="str">
        <f t="shared" si="28"/>
        <v>1501501000</v>
      </c>
      <c r="B435" s="888">
        <v>150</v>
      </c>
      <c r="C435" s="193">
        <v>150</v>
      </c>
      <c r="D435" s="193">
        <v>1000</v>
      </c>
      <c r="E435" s="180"/>
      <c r="F435" s="180"/>
      <c r="G435" s="180"/>
      <c r="H435" s="180"/>
      <c r="I435" s="180"/>
      <c r="J435" s="180"/>
      <c r="K435" s="180"/>
      <c r="L435" s="180"/>
      <c r="M435" s="232"/>
      <c r="N435" s="233"/>
      <c r="O435" s="233"/>
    </row>
    <row r="436" spans="1:15" s="234" customFormat="1">
      <c r="A436" s="404" t="str">
        <f t="shared" si="28"/>
        <v>1501601000</v>
      </c>
      <c r="B436" s="888">
        <v>150</v>
      </c>
      <c r="C436" s="193">
        <v>160</v>
      </c>
      <c r="D436" s="193">
        <v>1000</v>
      </c>
      <c r="E436" s="180"/>
      <c r="F436" s="180"/>
      <c r="G436" s="180"/>
      <c r="H436" s="180"/>
      <c r="I436" s="180"/>
      <c r="J436" s="180"/>
      <c r="K436" s="180"/>
      <c r="L436" s="180"/>
      <c r="M436" s="232"/>
      <c r="N436" s="233"/>
      <c r="O436" s="233"/>
    </row>
    <row r="437" spans="1:15" s="234" customFormat="1">
      <c r="A437" s="404" t="str">
        <f t="shared" si="28"/>
        <v>1501701000</v>
      </c>
      <c r="B437" s="888">
        <v>150</v>
      </c>
      <c r="C437" s="193">
        <v>170</v>
      </c>
      <c r="D437" s="193">
        <v>1000</v>
      </c>
      <c r="E437" s="192"/>
      <c r="F437" s="192"/>
      <c r="G437" s="192"/>
      <c r="H437" s="192"/>
      <c r="I437" s="192"/>
      <c r="J437" s="192"/>
      <c r="K437" s="192"/>
      <c r="L437" s="192"/>
      <c r="M437" s="232"/>
      <c r="N437" s="233"/>
      <c r="O437" s="233"/>
    </row>
    <row r="438" spans="1:15" s="234" customFormat="1">
      <c r="A438" s="404" t="str">
        <f t="shared" si="28"/>
        <v>1501801000</v>
      </c>
      <c r="B438" s="888">
        <v>150</v>
      </c>
      <c r="C438" s="193">
        <v>180</v>
      </c>
      <c r="D438" s="193">
        <v>1000</v>
      </c>
      <c r="E438" s="192"/>
      <c r="F438" s="192"/>
      <c r="G438" s="192"/>
      <c r="H438" s="192"/>
      <c r="I438" s="192"/>
      <c r="J438" s="192"/>
      <c r="K438" s="192"/>
      <c r="L438" s="192"/>
      <c r="M438" s="232"/>
      <c r="N438" s="233"/>
      <c r="O438" s="233"/>
    </row>
    <row r="439" spans="1:15" s="234" customFormat="1">
      <c r="A439" s="404" t="str">
        <f t="shared" si="28"/>
        <v>1501901000</v>
      </c>
      <c r="B439" s="888">
        <v>150</v>
      </c>
      <c r="C439" s="193">
        <v>190</v>
      </c>
      <c r="D439" s="193">
        <v>1000</v>
      </c>
      <c r="E439" s="192"/>
      <c r="F439" s="192"/>
      <c r="G439" s="192"/>
      <c r="H439" s="192"/>
      <c r="I439" s="192"/>
      <c r="J439" s="192"/>
      <c r="K439" s="192"/>
      <c r="L439" s="192"/>
      <c r="M439" s="232"/>
      <c r="N439" s="233"/>
      <c r="O439" s="233"/>
    </row>
    <row r="440" spans="1:15" s="234" customFormat="1">
      <c r="A440" s="404" t="str">
        <f t="shared" si="28"/>
        <v>1502001000</v>
      </c>
      <c r="B440" s="888">
        <v>150</v>
      </c>
      <c r="C440" s="193">
        <v>200</v>
      </c>
      <c r="D440" s="193">
        <v>1000</v>
      </c>
      <c r="E440" s="192"/>
      <c r="F440" s="192"/>
      <c r="G440" s="192"/>
      <c r="H440" s="192"/>
      <c r="I440" s="192"/>
      <c r="J440" s="192"/>
      <c r="K440" s="192"/>
      <c r="L440" s="192"/>
      <c r="M440" s="232"/>
      <c r="N440" s="233"/>
      <c r="O440" s="233"/>
    </row>
    <row r="441" spans="1:15" s="234" customFormat="1">
      <c r="A441" s="404" t="str">
        <f t="shared" si="28"/>
        <v>1502101000</v>
      </c>
      <c r="B441" s="888">
        <v>150</v>
      </c>
      <c r="C441" s="193">
        <v>210</v>
      </c>
      <c r="D441" s="193">
        <v>1000</v>
      </c>
      <c r="E441" s="192"/>
      <c r="F441" s="192"/>
      <c r="G441" s="192"/>
      <c r="H441" s="192"/>
      <c r="I441" s="192"/>
      <c r="J441" s="192"/>
      <c r="K441" s="192"/>
      <c r="L441" s="192"/>
      <c r="M441" s="232"/>
      <c r="N441" s="233"/>
      <c r="O441" s="233"/>
    </row>
    <row r="442" spans="1:15" s="234" customFormat="1">
      <c r="A442" s="404" t="str">
        <f t="shared" si="28"/>
        <v>1502201000</v>
      </c>
      <c r="B442" s="888">
        <v>150</v>
      </c>
      <c r="C442" s="193">
        <v>220</v>
      </c>
      <c r="D442" s="193">
        <v>1000</v>
      </c>
      <c r="E442" s="192"/>
      <c r="F442" s="192"/>
      <c r="G442" s="192"/>
      <c r="H442" s="192"/>
      <c r="I442" s="192"/>
      <c r="J442" s="192"/>
      <c r="K442" s="192"/>
      <c r="L442" s="192"/>
      <c r="M442" s="232"/>
      <c r="N442" s="233"/>
      <c r="O442" s="233"/>
    </row>
    <row r="443" spans="1:15" s="234" customFormat="1">
      <c r="A443" s="404" t="str">
        <f t="shared" si="28"/>
        <v>1502301000</v>
      </c>
      <c r="B443" s="888">
        <v>150</v>
      </c>
      <c r="C443" s="193">
        <v>230</v>
      </c>
      <c r="D443" s="193">
        <v>1000</v>
      </c>
      <c r="E443" s="192"/>
      <c r="F443" s="192"/>
      <c r="G443" s="192"/>
      <c r="H443" s="192"/>
      <c r="I443" s="192"/>
      <c r="J443" s="192"/>
      <c r="K443" s="192"/>
      <c r="L443" s="192"/>
      <c r="M443" s="232"/>
      <c r="N443" s="233"/>
      <c r="O443" s="233"/>
    </row>
    <row r="444" spans="1:15" s="234" customFormat="1">
      <c r="A444" s="404" t="str">
        <f t="shared" si="28"/>
        <v>1502401000</v>
      </c>
      <c r="B444" s="888">
        <v>150</v>
      </c>
      <c r="C444" s="193">
        <v>240</v>
      </c>
      <c r="D444" s="193">
        <v>1000</v>
      </c>
      <c r="E444" s="192"/>
      <c r="F444" s="192"/>
      <c r="G444" s="192"/>
      <c r="H444" s="192"/>
      <c r="I444" s="192"/>
      <c r="J444" s="192"/>
      <c r="K444" s="192"/>
      <c r="L444" s="192"/>
      <c r="M444" s="232"/>
      <c r="N444" s="233"/>
      <c r="O444" s="233"/>
    </row>
    <row r="445" spans="1:15" s="234" customFormat="1">
      <c r="A445" s="404" t="str">
        <f t="shared" si="28"/>
        <v>1502501000</v>
      </c>
      <c r="B445" s="888">
        <v>150</v>
      </c>
      <c r="C445" s="193">
        <v>250</v>
      </c>
      <c r="D445" s="193">
        <v>1000</v>
      </c>
      <c r="E445" s="192"/>
      <c r="F445" s="192"/>
      <c r="G445" s="192"/>
      <c r="H445" s="192"/>
      <c r="I445" s="192"/>
      <c r="J445" s="192"/>
      <c r="K445" s="192"/>
      <c r="L445" s="192"/>
      <c r="M445" s="232"/>
      <c r="N445" s="233"/>
      <c r="O445" s="233"/>
    </row>
    <row r="446" spans="1:15" s="234" customFormat="1">
      <c r="A446" s="404" t="str">
        <f t="shared" si="28"/>
        <v>1502601000</v>
      </c>
      <c r="B446" s="888">
        <v>150</v>
      </c>
      <c r="C446" s="193">
        <v>260</v>
      </c>
      <c r="D446" s="193">
        <v>1000</v>
      </c>
      <c r="E446" s="192"/>
      <c r="F446" s="192"/>
      <c r="G446" s="192"/>
      <c r="H446" s="192"/>
      <c r="I446" s="192"/>
      <c r="J446" s="192"/>
      <c r="K446" s="192"/>
      <c r="L446" s="192"/>
      <c r="M446" s="232"/>
      <c r="N446" s="233"/>
      <c r="O446" s="233"/>
    </row>
    <row r="447" spans="1:15" s="234" customFormat="1">
      <c r="A447" s="404" t="str">
        <f t="shared" si="28"/>
        <v>1502701000</v>
      </c>
      <c r="B447" s="888">
        <v>150</v>
      </c>
      <c r="C447" s="193">
        <v>270</v>
      </c>
      <c r="D447" s="193">
        <v>1000</v>
      </c>
      <c r="E447" s="192"/>
      <c r="F447" s="192"/>
      <c r="G447" s="192"/>
      <c r="H447" s="192"/>
      <c r="I447" s="192"/>
      <c r="J447" s="192"/>
      <c r="K447" s="192"/>
      <c r="L447" s="192"/>
      <c r="M447" s="232"/>
      <c r="N447" s="233"/>
      <c r="O447" s="233"/>
    </row>
    <row r="448" spans="1:15" s="234" customFormat="1">
      <c r="A448" s="404" t="str">
        <f t="shared" si="28"/>
        <v>1502801000</v>
      </c>
      <c r="B448" s="888">
        <v>150</v>
      </c>
      <c r="C448" s="193">
        <v>280</v>
      </c>
      <c r="D448" s="193">
        <v>1000</v>
      </c>
      <c r="E448" s="192"/>
      <c r="F448" s="192"/>
      <c r="G448" s="192"/>
      <c r="H448" s="192"/>
      <c r="I448" s="192"/>
      <c r="J448" s="192"/>
      <c r="K448" s="192"/>
      <c r="L448" s="192"/>
      <c r="M448" s="232"/>
      <c r="N448" s="233"/>
      <c r="O448" s="233"/>
    </row>
    <row r="449" spans="1:15" s="234" customFormat="1">
      <c r="A449" s="404" t="str">
        <f t="shared" si="28"/>
        <v>1502901000</v>
      </c>
      <c r="B449" s="888">
        <v>150</v>
      </c>
      <c r="C449" s="193">
        <v>290</v>
      </c>
      <c r="D449" s="193">
        <v>1000</v>
      </c>
      <c r="E449" s="192"/>
      <c r="F449" s="192"/>
      <c r="G449" s="192"/>
      <c r="H449" s="192"/>
      <c r="I449" s="192"/>
      <c r="J449" s="192"/>
      <c r="K449" s="192"/>
      <c r="L449" s="192"/>
      <c r="M449" s="232"/>
      <c r="N449" s="233"/>
      <c r="O449" s="233"/>
    </row>
    <row r="450" spans="1:15" s="234" customFormat="1">
      <c r="A450" s="404" t="str">
        <f t="shared" si="28"/>
        <v>1503001000</v>
      </c>
      <c r="B450" s="888">
        <v>150</v>
      </c>
      <c r="C450" s="193">
        <v>300</v>
      </c>
      <c r="D450" s="193">
        <v>1000</v>
      </c>
      <c r="E450" s="192"/>
      <c r="F450" s="192"/>
      <c r="G450" s="192"/>
      <c r="H450" s="192"/>
      <c r="I450" s="192"/>
      <c r="J450" s="192"/>
      <c r="K450" s="192"/>
      <c r="L450" s="192"/>
      <c r="M450" s="232"/>
      <c r="N450" s="233"/>
      <c r="O450" s="233"/>
    </row>
    <row r="451" spans="1:15" s="234" customFormat="1">
      <c r="A451" s="404" t="str">
        <f t="shared" si="28"/>
        <v>1503101000</v>
      </c>
      <c r="B451" s="888">
        <v>150</v>
      </c>
      <c r="C451" s="193">
        <v>310</v>
      </c>
      <c r="D451" s="193">
        <v>1000</v>
      </c>
      <c r="E451" s="192"/>
      <c r="F451" s="192"/>
      <c r="G451" s="192"/>
      <c r="H451" s="192"/>
      <c r="I451" s="192"/>
      <c r="J451" s="192"/>
      <c r="K451" s="192"/>
      <c r="L451" s="192"/>
      <c r="M451" s="232"/>
      <c r="N451" s="233"/>
      <c r="O451" s="233"/>
    </row>
    <row r="452" spans="1:15" s="234" customFormat="1">
      <c r="A452" s="404" t="str">
        <f t="shared" si="28"/>
        <v>1503201000</v>
      </c>
      <c r="B452" s="888">
        <v>150</v>
      </c>
      <c r="C452" s="193">
        <v>320</v>
      </c>
      <c r="D452" s="193">
        <v>1000</v>
      </c>
      <c r="E452" s="192"/>
      <c r="F452" s="192"/>
      <c r="G452" s="192"/>
      <c r="H452" s="192"/>
      <c r="I452" s="192"/>
      <c r="J452" s="192"/>
      <c r="K452" s="192"/>
      <c r="L452" s="192"/>
      <c r="M452" s="232"/>
      <c r="N452" s="233"/>
      <c r="O452" s="233"/>
    </row>
    <row r="453" spans="1:15" s="234" customFormat="1">
      <c r="A453" s="404" t="str">
        <f t="shared" si="28"/>
        <v>1503301000</v>
      </c>
      <c r="B453" s="888">
        <v>150</v>
      </c>
      <c r="C453" s="193">
        <v>330</v>
      </c>
      <c r="D453" s="193">
        <v>1000</v>
      </c>
      <c r="E453" s="192"/>
      <c r="F453" s="192"/>
      <c r="G453" s="192"/>
      <c r="H453" s="192"/>
      <c r="I453" s="192"/>
      <c r="J453" s="192"/>
      <c r="K453" s="192"/>
      <c r="L453" s="192"/>
      <c r="M453" s="232"/>
      <c r="N453" s="233"/>
      <c r="O453" s="233"/>
    </row>
    <row r="454" spans="1:15" s="234" customFormat="1">
      <c r="A454" s="404" t="str">
        <f t="shared" si="28"/>
        <v>1503401000</v>
      </c>
      <c r="B454" s="888">
        <v>150</v>
      </c>
      <c r="C454" s="193">
        <v>340</v>
      </c>
      <c r="D454" s="193">
        <v>1000</v>
      </c>
      <c r="E454" s="192"/>
      <c r="F454" s="192"/>
      <c r="G454" s="192"/>
      <c r="H454" s="192"/>
      <c r="I454" s="192"/>
      <c r="J454" s="192"/>
      <c r="K454" s="192"/>
      <c r="L454" s="192"/>
      <c r="M454" s="232"/>
      <c r="N454" s="233"/>
      <c r="O454" s="233"/>
    </row>
    <row r="455" spans="1:15" s="234" customFormat="1">
      <c r="A455" s="404" t="str">
        <f t="shared" si="28"/>
        <v>1503501000</v>
      </c>
      <c r="B455" s="888">
        <v>150</v>
      </c>
      <c r="C455" s="193">
        <v>350</v>
      </c>
      <c r="D455" s="193">
        <v>1000</v>
      </c>
      <c r="E455" s="192"/>
      <c r="F455" s="192"/>
      <c r="G455" s="192"/>
      <c r="H455" s="192"/>
      <c r="I455" s="192"/>
      <c r="J455" s="192"/>
      <c r="K455" s="192"/>
      <c r="L455" s="192"/>
      <c r="M455" s="232"/>
      <c r="N455" s="233"/>
      <c r="O455" s="233"/>
    </row>
    <row r="456" spans="1:15" s="234" customFormat="1">
      <c r="A456" s="404" t="str">
        <f t="shared" si="28"/>
        <v>150201250</v>
      </c>
      <c r="B456" s="888">
        <v>150</v>
      </c>
      <c r="C456" s="193">
        <v>20</v>
      </c>
      <c r="D456" s="193">
        <v>1250</v>
      </c>
      <c r="E456" s="180"/>
      <c r="F456" s="180"/>
      <c r="G456" s="180"/>
      <c r="H456" s="180"/>
      <c r="I456" s="180"/>
      <c r="J456" s="180"/>
      <c r="K456" s="180"/>
      <c r="L456" s="180"/>
      <c r="M456" s="232"/>
      <c r="N456" s="233"/>
      <c r="O456" s="233"/>
    </row>
    <row r="457" spans="1:15" s="234" customFormat="1">
      <c r="A457" s="404" t="str">
        <f t="shared" si="28"/>
        <v>150301250</v>
      </c>
      <c r="B457" s="888">
        <v>150</v>
      </c>
      <c r="C457" s="193">
        <v>30</v>
      </c>
      <c r="D457" s="193">
        <v>1250</v>
      </c>
      <c r="E457" s="180"/>
      <c r="F457" s="180"/>
      <c r="G457" s="180"/>
      <c r="H457" s="180"/>
      <c r="I457" s="180"/>
      <c r="J457" s="180"/>
      <c r="K457" s="180"/>
      <c r="L457" s="180"/>
      <c r="M457" s="232"/>
      <c r="N457" s="233"/>
      <c r="O457" s="233"/>
    </row>
    <row r="458" spans="1:15" s="234" customFormat="1">
      <c r="A458" s="404" t="str">
        <f t="shared" si="28"/>
        <v>150401250</v>
      </c>
      <c r="B458" s="888">
        <v>150</v>
      </c>
      <c r="C458" s="193">
        <v>40</v>
      </c>
      <c r="D458" s="193">
        <v>1250</v>
      </c>
      <c r="E458" s="180"/>
      <c r="F458" s="180"/>
      <c r="G458" s="180"/>
      <c r="H458" s="180"/>
      <c r="I458" s="180"/>
      <c r="J458" s="180"/>
      <c r="K458" s="180"/>
      <c r="L458" s="180"/>
      <c r="M458" s="232"/>
      <c r="N458" s="233"/>
      <c r="O458" s="233"/>
    </row>
    <row r="459" spans="1:15" s="234" customFormat="1">
      <c r="A459" s="404" t="str">
        <f t="shared" si="28"/>
        <v>150501250</v>
      </c>
      <c r="B459" s="888">
        <v>150</v>
      </c>
      <c r="C459" s="193">
        <v>50</v>
      </c>
      <c r="D459" s="193">
        <v>1250</v>
      </c>
      <c r="E459" s="180"/>
      <c r="F459" s="180"/>
      <c r="G459" s="180"/>
      <c r="H459" s="180"/>
      <c r="I459" s="180"/>
      <c r="J459" s="180"/>
      <c r="K459" s="180"/>
      <c r="L459" s="180"/>
      <c r="M459" s="232"/>
      <c r="N459" s="233"/>
      <c r="O459" s="233"/>
    </row>
    <row r="460" spans="1:15" s="234" customFormat="1">
      <c r="A460" s="404" t="str">
        <f t="shared" si="28"/>
        <v>150601250</v>
      </c>
      <c r="B460" s="888">
        <v>150</v>
      </c>
      <c r="C460" s="193">
        <v>60</v>
      </c>
      <c r="D460" s="193">
        <v>1250</v>
      </c>
      <c r="E460" s="180"/>
      <c r="F460" s="180"/>
      <c r="G460" s="180"/>
      <c r="H460" s="180"/>
      <c r="I460" s="180"/>
      <c r="J460" s="180"/>
      <c r="K460" s="180"/>
      <c r="L460" s="180"/>
      <c r="M460" s="232"/>
      <c r="N460" s="233"/>
      <c r="O460" s="233"/>
    </row>
    <row r="461" spans="1:15" s="234" customFormat="1">
      <c r="A461" s="404" t="str">
        <f t="shared" si="28"/>
        <v>150701250</v>
      </c>
      <c r="B461" s="888">
        <v>150</v>
      </c>
      <c r="C461" s="193">
        <v>70</v>
      </c>
      <c r="D461" s="193">
        <v>1250</v>
      </c>
      <c r="E461" s="180"/>
      <c r="F461" s="180"/>
      <c r="G461" s="180"/>
      <c r="H461" s="180"/>
      <c r="I461" s="180"/>
      <c r="J461" s="180"/>
      <c r="K461" s="180"/>
      <c r="L461" s="180"/>
      <c r="M461" s="232"/>
      <c r="N461" s="233"/>
      <c r="O461" s="233"/>
    </row>
    <row r="462" spans="1:15" s="234" customFormat="1">
      <c r="A462" s="404" t="str">
        <f t="shared" si="28"/>
        <v>150801250</v>
      </c>
      <c r="B462" s="888">
        <v>150</v>
      </c>
      <c r="C462" s="193">
        <v>80</v>
      </c>
      <c r="D462" s="193">
        <v>1250</v>
      </c>
      <c r="E462" s="180"/>
      <c r="F462" s="180"/>
      <c r="G462" s="180"/>
      <c r="H462" s="180"/>
      <c r="I462" s="180"/>
      <c r="J462" s="180"/>
      <c r="K462" s="180"/>
      <c r="L462" s="180"/>
      <c r="M462" s="232"/>
      <c r="N462" s="233"/>
      <c r="O462" s="233"/>
    </row>
    <row r="463" spans="1:15" s="234" customFormat="1">
      <c r="A463" s="404" t="str">
        <f t="shared" si="28"/>
        <v>150901250</v>
      </c>
      <c r="B463" s="888">
        <v>150</v>
      </c>
      <c r="C463" s="193">
        <v>90</v>
      </c>
      <c r="D463" s="193">
        <v>1250</v>
      </c>
      <c r="E463" s="180"/>
      <c r="F463" s="180"/>
      <c r="G463" s="180"/>
      <c r="H463" s="180"/>
      <c r="I463" s="180"/>
      <c r="J463" s="180"/>
      <c r="K463" s="180"/>
      <c r="L463" s="180"/>
      <c r="M463" s="232"/>
      <c r="N463" s="233"/>
      <c r="O463" s="233"/>
    </row>
    <row r="464" spans="1:15" s="234" customFormat="1">
      <c r="A464" s="404" t="str">
        <f t="shared" si="28"/>
        <v>1501001250</v>
      </c>
      <c r="B464" s="888">
        <v>150</v>
      </c>
      <c r="C464" s="193">
        <v>100</v>
      </c>
      <c r="D464" s="193">
        <v>1250</v>
      </c>
      <c r="E464" s="180"/>
      <c r="F464" s="180"/>
      <c r="G464" s="180"/>
      <c r="H464" s="180"/>
      <c r="I464" s="180"/>
      <c r="J464" s="180"/>
      <c r="K464" s="180"/>
      <c r="L464" s="180"/>
      <c r="M464" s="232"/>
      <c r="N464" s="233"/>
      <c r="O464" s="233"/>
    </row>
    <row r="465" spans="1:15" s="234" customFormat="1">
      <c r="A465" s="404" t="str">
        <f t="shared" si="28"/>
        <v>1501101250</v>
      </c>
      <c r="B465" s="888">
        <v>150</v>
      </c>
      <c r="C465" s="193">
        <v>110</v>
      </c>
      <c r="D465" s="193">
        <v>1250</v>
      </c>
      <c r="E465" s="180"/>
      <c r="F465" s="180"/>
      <c r="G465" s="180"/>
      <c r="H465" s="180"/>
      <c r="I465" s="180"/>
      <c r="J465" s="180"/>
      <c r="K465" s="180"/>
      <c r="L465" s="180"/>
      <c r="M465" s="232"/>
      <c r="N465" s="233"/>
      <c r="O465" s="233"/>
    </row>
    <row r="466" spans="1:15" s="234" customFormat="1">
      <c r="A466" s="404" t="str">
        <f t="shared" si="28"/>
        <v>1501201250</v>
      </c>
      <c r="B466" s="888">
        <v>150</v>
      </c>
      <c r="C466" s="193">
        <v>120</v>
      </c>
      <c r="D466" s="193">
        <v>1250</v>
      </c>
      <c r="E466" s="180"/>
      <c r="F466" s="180"/>
      <c r="G466" s="180"/>
      <c r="H466" s="180"/>
      <c r="I466" s="180"/>
      <c r="J466" s="180"/>
      <c r="K466" s="180"/>
      <c r="L466" s="180"/>
      <c r="M466" s="232"/>
      <c r="N466" s="233"/>
      <c r="O466" s="233"/>
    </row>
    <row r="467" spans="1:15" s="234" customFormat="1">
      <c r="A467" s="404" t="str">
        <f t="shared" si="28"/>
        <v>1501301250</v>
      </c>
      <c r="B467" s="888">
        <v>150</v>
      </c>
      <c r="C467" s="193">
        <v>130</v>
      </c>
      <c r="D467" s="193">
        <v>1250</v>
      </c>
      <c r="E467" s="180"/>
      <c r="F467" s="180"/>
      <c r="G467" s="180"/>
      <c r="H467" s="180"/>
      <c r="I467" s="180"/>
      <c r="J467" s="180"/>
      <c r="K467" s="180"/>
      <c r="L467" s="180"/>
      <c r="M467" s="232"/>
      <c r="N467" s="233"/>
      <c r="O467" s="233"/>
    </row>
    <row r="468" spans="1:15" s="234" customFormat="1">
      <c r="A468" s="404" t="str">
        <f t="shared" si="28"/>
        <v>1501401250</v>
      </c>
      <c r="B468" s="888">
        <v>150</v>
      </c>
      <c r="C468" s="193">
        <v>140</v>
      </c>
      <c r="D468" s="193">
        <v>1250</v>
      </c>
      <c r="E468" s="180"/>
      <c r="F468" s="180"/>
      <c r="G468" s="180"/>
      <c r="H468" s="180"/>
      <c r="I468" s="180"/>
      <c r="J468" s="180"/>
      <c r="K468" s="180"/>
      <c r="L468" s="180"/>
      <c r="M468" s="232"/>
      <c r="N468" s="233"/>
      <c r="O468" s="233"/>
    </row>
    <row r="469" spans="1:15" s="234" customFormat="1">
      <c r="A469" s="404" t="str">
        <f t="shared" si="28"/>
        <v>1501501250</v>
      </c>
      <c r="B469" s="888">
        <v>150</v>
      </c>
      <c r="C469" s="193">
        <v>150</v>
      </c>
      <c r="D469" s="193">
        <v>1250</v>
      </c>
      <c r="E469" s="180"/>
      <c r="F469" s="180"/>
      <c r="G469" s="180"/>
      <c r="H469" s="180"/>
      <c r="I469" s="180"/>
      <c r="J469" s="180"/>
      <c r="K469" s="180"/>
      <c r="L469" s="180"/>
      <c r="M469" s="232"/>
      <c r="N469" s="233"/>
      <c r="O469" s="233"/>
    </row>
    <row r="470" spans="1:15" s="234" customFormat="1">
      <c r="A470" s="404" t="str">
        <f t="shared" si="28"/>
        <v>1501601250</v>
      </c>
      <c r="B470" s="888">
        <v>150</v>
      </c>
      <c r="C470" s="193">
        <v>160</v>
      </c>
      <c r="D470" s="193">
        <v>1250</v>
      </c>
      <c r="E470" s="180"/>
      <c r="F470" s="180"/>
      <c r="G470" s="180"/>
      <c r="H470" s="180"/>
      <c r="I470" s="180"/>
      <c r="J470" s="180"/>
      <c r="K470" s="180"/>
      <c r="L470" s="180"/>
      <c r="M470" s="232"/>
      <c r="N470" s="233"/>
      <c r="O470" s="233"/>
    </row>
    <row r="471" spans="1:15" s="234" customFormat="1">
      <c r="A471" s="404" t="str">
        <f t="shared" si="28"/>
        <v>1501701250</v>
      </c>
      <c r="B471" s="888">
        <v>150</v>
      </c>
      <c r="C471" s="193">
        <v>170</v>
      </c>
      <c r="D471" s="193">
        <v>1250</v>
      </c>
      <c r="E471" s="192"/>
      <c r="F471" s="192"/>
      <c r="G471" s="192"/>
      <c r="H471" s="192"/>
      <c r="I471" s="192"/>
      <c r="J471" s="192"/>
      <c r="K471" s="192"/>
      <c r="L471" s="192"/>
      <c r="M471" s="232"/>
      <c r="N471" s="233"/>
      <c r="O471" s="233"/>
    </row>
    <row r="472" spans="1:15" s="234" customFormat="1">
      <c r="A472" s="404" t="str">
        <f t="shared" si="28"/>
        <v>1501801250</v>
      </c>
      <c r="B472" s="888">
        <v>150</v>
      </c>
      <c r="C472" s="193">
        <v>180</v>
      </c>
      <c r="D472" s="193">
        <v>1250</v>
      </c>
      <c r="E472" s="192"/>
      <c r="F472" s="192"/>
      <c r="G472" s="192"/>
      <c r="H472" s="192"/>
      <c r="I472" s="192"/>
      <c r="J472" s="192"/>
      <c r="K472" s="192"/>
      <c r="L472" s="192"/>
      <c r="M472" s="232"/>
      <c r="N472" s="233"/>
      <c r="O472" s="233"/>
    </row>
    <row r="473" spans="1:15" s="234" customFormat="1">
      <c r="A473" s="404" t="str">
        <f t="shared" si="28"/>
        <v>1501901250</v>
      </c>
      <c r="B473" s="888">
        <v>150</v>
      </c>
      <c r="C473" s="193">
        <v>190</v>
      </c>
      <c r="D473" s="193">
        <v>1250</v>
      </c>
      <c r="E473" s="192"/>
      <c r="F473" s="192"/>
      <c r="G473" s="192"/>
      <c r="H473" s="192"/>
      <c r="I473" s="192"/>
      <c r="J473" s="192"/>
      <c r="K473" s="192"/>
      <c r="L473" s="192"/>
      <c r="M473" s="232"/>
      <c r="N473" s="233"/>
      <c r="O473" s="233"/>
    </row>
    <row r="474" spans="1:15" s="234" customFormat="1">
      <c r="A474" s="404" t="str">
        <f t="shared" si="28"/>
        <v>1502001250</v>
      </c>
      <c r="B474" s="888">
        <v>150</v>
      </c>
      <c r="C474" s="193">
        <v>200</v>
      </c>
      <c r="D474" s="193">
        <v>1250</v>
      </c>
      <c r="E474" s="192"/>
      <c r="F474" s="192"/>
      <c r="G474" s="192"/>
      <c r="H474" s="192"/>
      <c r="I474" s="192"/>
      <c r="J474" s="192"/>
      <c r="K474" s="192"/>
      <c r="L474" s="192"/>
      <c r="M474" s="232"/>
      <c r="N474" s="233"/>
      <c r="O474" s="233"/>
    </row>
    <row r="475" spans="1:15" s="234" customFormat="1">
      <c r="A475" s="404" t="str">
        <f t="shared" si="28"/>
        <v>1502101250</v>
      </c>
      <c r="B475" s="888">
        <v>150</v>
      </c>
      <c r="C475" s="193">
        <v>210</v>
      </c>
      <c r="D475" s="193">
        <v>1250</v>
      </c>
      <c r="E475" s="192"/>
      <c r="F475" s="192"/>
      <c r="G475" s="192"/>
      <c r="H475" s="192"/>
      <c r="I475" s="192"/>
      <c r="J475" s="192"/>
      <c r="K475" s="192"/>
      <c r="L475" s="192"/>
      <c r="M475" s="232"/>
      <c r="N475" s="233"/>
      <c r="O475" s="233"/>
    </row>
    <row r="476" spans="1:15" s="234" customFormat="1">
      <c r="A476" s="404" t="str">
        <f t="shared" si="28"/>
        <v>1502201250</v>
      </c>
      <c r="B476" s="888">
        <v>150</v>
      </c>
      <c r="C476" s="193">
        <v>220</v>
      </c>
      <c r="D476" s="193">
        <v>1250</v>
      </c>
      <c r="E476" s="192"/>
      <c r="F476" s="192"/>
      <c r="G476" s="192"/>
      <c r="H476" s="192"/>
      <c r="I476" s="192"/>
      <c r="J476" s="192"/>
      <c r="K476" s="192"/>
      <c r="L476" s="192"/>
      <c r="M476" s="232"/>
      <c r="N476" s="233"/>
      <c r="O476" s="233"/>
    </row>
    <row r="477" spans="1:15" s="234" customFormat="1">
      <c r="A477" s="404" t="str">
        <f t="shared" si="28"/>
        <v>1502301250</v>
      </c>
      <c r="B477" s="888">
        <v>150</v>
      </c>
      <c r="C477" s="193">
        <v>230</v>
      </c>
      <c r="D477" s="193">
        <v>1250</v>
      </c>
      <c r="E477" s="192"/>
      <c r="F477" s="192"/>
      <c r="G477" s="192"/>
      <c r="H477" s="192"/>
      <c r="I477" s="192"/>
      <c r="J477" s="192"/>
      <c r="K477" s="192"/>
      <c r="L477" s="192"/>
      <c r="M477" s="232"/>
      <c r="N477" s="233"/>
      <c r="O477" s="233"/>
    </row>
    <row r="478" spans="1:15" s="234" customFormat="1">
      <c r="A478" s="404" t="str">
        <f t="shared" si="28"/>
        <v>1502401250</v>
      </c>
      <c r="B478" s="888">
        <v>150</v>
      </c>
      <c r="C478" s="193">
        <v>240</v>
      </c>
      <c r="D478" s="193">
        <v>1250</v>
      </c>
      <c r="E478" s="192"/>
      <c r="F478" s="192"/>
      <c r="G478" s="192"/>
      <c r="H478" s="192"/>
      <c r="I478" s="192"/>
      <c r="J478" s="192"/>
      <c r="K478" s="192"/>
      <c r="L478" s="192"/>
      <c r="M478" s="232"/>
      <c r="N478" s="233"/>
      <c r="O478" s="233"/>
    </row>
    <row r="479" spans="1:15" s="234" customFormat="1">
      <c r="A479" s="404" t="str">
        <f t="shared" si="28"/>
        <v>1502501250</v>
      </c>
      <c r="B479" s="888">
        <v>150</v>
      </c>
      <c r="C479" s="193">
        <v>250</v>
      </c>
      <c r="D479" s="193">
        <v>1250</v>
      </c>
      <c r="E479" s="192"/>
      <c r="F479" s="192"/>
      <c r="G479" s="192"/>
      <c r="H479" s="192"/>
      <c r="I479" s="192"/>
      <c r="J479" s="192"/>
      <c r="K479" s="192"/>
      <c r="L479" s="192"/>
      <c r="M479" s="232"/>
      <c r="N479" s="233"/>
      <c r="O479" s="233"/>
    </row>
    <row r="480" spans="1:15" s="234" customFormat="1">
      <c r="A480" s="404" t="str">
        <f t="shared" si="28"/>
        <v>1502601250</v>
      </c>
      <c r="B480" s="888">
        <v>150</v>
      </c>
      <c r="C480" s="193">
        <v>260</v>
      </c>
      <c r="D480" s="193">
        <v>1250</v>
      </c>
      <c r="E480" s="192"/>
      <c r="F480" s="192"/>
      <c r="G480" s="192"/>
      <c r="H480" s="192"/>
      <c r="I480" s="192"/>
      <c r="J480" s="192"/>
      <c r="K480" s="192"/>
      <c r="L480" s="192"/>
      <c r="M480" s="232"/>
      <c r="N480" s="233"/>
      <c r="O480" s="233"/>
    </row>
    <row r="481" spans="1:15" s="234" customFormat="1">
      <c r="A481" s="404" t="str">
        <f t="shared" si="28"/>
        <v>1502701250</v>
      </c>
      <c r="B481" s="888">
        <v>150</v>
      </c>
      <c r="C481" s="193">
        <v>270</v>
      </c>
      <c r="D481" s="193">
        <v>1250</v>
      </c>
      <c r="E481" s="192"/>
      <c r="F481" s="192"/>
      <c r="G481" s="192"/>
      <c r="H481" s="192"/>
      <c r="I481" s="192"/>
      <c r="J481" s="192"/>
      <c r="K481" s="192"/>
      <c r="L481" s="192"/>
      <c r="M481" s="232"/>
      <c r="N481" s="233"/>
      <c r="O481" s="233"/>
    </row>
    <row r="482" spans="1:15" s="234" customFormat="1">
      <c r="A482" s="404" t="str">
        <f t="shared" si="28"/>
        <v>1502801250</v>
      </c>
      <c r="B482" s="888">
        <v>150</v>
      </c>
      <c r="C482" s="193">
        <v>280</v>
      </c>
      <c r="D482" s="193">
        <v>1250</v>
      </c>
      <c r="E482" s="192"/>
      <c r="F482" s="192"/>
      <c r="G482" s="192"/>
      <c r="H482" s="192"/>
      <c r="I482" s="192"/>
      <c r="J482" s="192"/>
      <c r="K482" s="192"/>
      <c r="L482" s="192"/>
      <c r="M482" s="232"/>
      <c r="N482" s="233"/>
      <c r="O482" s="233"/>
    </row>
    <row r="483" spans="1:15" s="234" customFormat="1">
      <c r="A483" s="404" t="str">
        <f t="shared" si="28"/>
        <v>1502901250</v>
      </c>
      <c r="B483" s="888">
        <v>150</v>
      </c>
      <c r="C483" s="193">
        <v>290</v>
      </c>
      <c r="D483" s="193">
        <v>1250</v>
      </c>
      <c r="E483" s="192"/>
      <c r="F483" s="192"/>
      <c r="G483" s="192"/>
      <c r="H483" s="192"/>
      <c r="I483" s="192"/>
      <c r="J483" s="192"/>
      <c r="K483" s="192"/>
      <c r="L483" s="192"/>
      <c r="M483" s="232"/>
      <c r="N483" s="233"/>
      <c r="O483" s="233"/>
    </row>
    <row r="484" spans="1:15" s="234" customFormat="1">
      <c r="A484" s="404" t="str">
        <f t="shared" si="28"/>
        <v>1503001250</v>
      </c>
      <c r="B484" s="888">
        <v>150</v>
      </c>
      <c r="C484" s="193">
        <v>300</v>
      </c>
      <c r="D484" s="193">
        <v>1250</v>
      </c>
      <c r="E484" s="192"/>
      <c r="F484" s="192"/>
      <c r="G484" s="192"/>
      <c r="H484" s="192"/>
      <c r="I484" s="192"/>
      <c r="J484" s="192"/>
      <c r="K484" s="192"/>
      <c r="L484" s="192"/>
      <c r="M484" s="232"/>
      <c r="N484" s="233"/>
      <c r="O484" s="233"/>
    </row>
    <row r="485" spans="1:15" s="234" customFormat="1">
      <c r="A485" s="404" t="str">
        <f t="shared" si="28"/>
        <v>1503101250</v>
      </c>
      <c r="B485" s="888">
        <v>150</v>
      </c>
      <c r="C485" s="193">
        <v>310</v>
      </c>
      <c r="D485" s="193">
        <v>1250</v>
      </c>
      <c r="E485" s="192"/>
      <c r="F485" s="192"/>
      <c r="G485" s="192"/>
      <c r="H485" s="192"/>
      <c r="I485" s="192"/>
      <c r="J485" s="192"/>
      <c r="K485" s="192"/>
      <c r="L485" s="192"/>
      <c r="M485" s="232"/>
      <c r="N485" s="233"/>
      <c r="O485" s="233"/>
    </row>
    <row r="486" spans="1:15" s="234" customFormat="1">
      <c r="A486" s="404" t="str">
        <f t="shared" si="28"/>
        <v>1503201250</v>
      </c>
      <c r="B486" s="888">
        <v>150</v>
      </c>
      <c r="C486" s="193">
        <v>320</v>
      </c>
      <c r="D486" s="193">
        <v>1250</v>
      </c>
      <c r="E486" s="192"/>
      <c r="F486" s="192"/>
      <c r="G486" s="192"/>
      <c r="H486" s="192"/>
      <c r="I486" s="192"/>
      <c r="J486" s="192"/>
      <c r="K486" s="192"/>
      <c r="L486" s="192"/>
      <c r="M486" s="232"/>
      <c r="N486" s="233"/>
      <c r="O486" s="233"/>
    </row>
    <row r="487" spans="1:15" s="234" customFormat="1">
      <c r="A487" s="404" t="str">
        <f t="shared" si="28"/>
        <v>1503301250</v>
      </c>
      <c r="B487" s="888">
        <v>150</v>
      </c>
      <c r="C487" s="193">
        <v>330</v>
      </c>
      <c r="D487" s="193">
        <v>1250</v>
      </c>
      <c r="E487" s="192"/>
      <c r="F487" s="192"/>
      <c r="G487" s="192"/>
      <c r="H487" s="192"/>
      <c r="I487" s="192"/>
      <c r="J487" s="192"/>
      <c r="K487" s="192"/>
      <c r="L487" s="192"/>
      <c r="M487" s="232"/>
      <c r="N487" s="233"/>
      <c r="O487" s="233"/>
    </row>
    <row r="488" spans="1:15" s="234" customFormat="1">
      <c r="A488" s="404" t="str">
        <f t="shared" si="28"/>
        <v>1503401250</v>
      </c>
      <c r="B488" s="888">
        <v>150</v>
      </c>
      <c r="C488" s="193">
        <v>340</v>
      </c>
      <c r="D488" s="193">
        <v>1250</v>
      </c>
      <c r="E488" s="192"/>
      <c r="F488" s="192"/>
      <c r="G488" s="192"/>
      <c r="H488" s="192"/>
      <c r="I488" s="192"/>
      <c r="J488" s="192"/>
      <c r="K488" s="192"/>
      <c r="L488" s="192"/>
      <c r="M488" s="232"/>
      <c r="N488" s="233"/>
      <c r="O488" s="233"/>
    </row>
    <row r="489" spans="1:15" s="234" customFormat="1">
      <c r="A489" s="404" t="str">
        <f t="shared" si="28"/>
        <v>1503501250</v>
      </c>
      <c r="B489" s="888">
        <v>150</v>
      </c>
      <c r="C489" s="193">
        <v>350</v>
      </c>
      <c r="D489" s="193">
        <v>1250</v>
      </c>
      <c r="E489" s="192"/>
      <c r="F489" s="192"/>
      <c r="G489" s="192"/>
      <c r="H489" s="192"/>
      <c r="I489" s="192"/>
      <c r="J489" s="192"/>
      <c r="K489" s="192"/>
      <c r="L489" s="192"/>
      <c r="M489" s="232"/>
      <c r="N489" s="233"/>
      <c r="O489" s="233"/>
    </row>
    <row r="490" spans="1:15" s="234" customFormat="1">
      <c r="A490" s="404" t="str">
        <f t="shared" si="28"/>
        <v>150201500</v>
      </c>
      <c r="B490" s="888">
        <v>150</v>
      </c>
      <c r="C490" s="193">
        <v>20</v>
      </c>
      <c r="D490" s="193">
        <v>1500</v>
      </c>
      <c r="E490" s="180"/>
      <c r="F490" s="180"/>
      <c r="G490" s="180"/>
      <c r="H490" s="180"/>
      <c r="I490" s="180"/>
      <c r="J490" s="180"/>
      <c r="K490" s="180"/>
      <c r="L490" s="180"/>
      <c r="M490" s="232"/>
      <c r="N490" s="233"/>
      <c r="O490" s="233"/>
    </row>
    <row r="491" spans="1:15" s="234" customFormat="1">
      <c r="A491" s="404" t="str">
        <f t="shared" si="28"/>
        <v>150301500</v>
      </c>
      <c r="B491" s="888">
        <v>150</v>
      </c>
      <c r="C491" s="193">
        <v>30</v>
      </c>
      <c r="D491" s="193">
        <v>1500</v>
      </c>
      <c r="E491" s="180"/>
      <c r="F491" s="180"/>
      <c r="G491" s="180"/>
      <c r="H491" s="180"/>
      <c r="I491" s="180"/>
      <c r="J491" s="180"/>
      <c r="K491" s="180"/>
      <c r="L491" s="180"/>
      <c r="M491" s="232"/>
      <c r="N491" s="233"/>
      <c r="O491" s="233"/>
    </row>
    <row r="492" spans="1:15" s="234" customFormat="1">
      <c r="A492" s="404" t="str">
        <f t="shared" si="28"/>
        <v>150401500</v>
      </c>
      <c r="B492" s="888">
        <v>150</v>
      </c>
      <c r="C492" s="193">
        <v>40</v>
      </c>
      <c r="D492" s="193">
        <v>1500</v>
      </c>
      <c r="E492" s="180"/>
      <c r="F492" s="180"/>
      <c r="G492" s="180"/>
      <c r="H492" s="180"/>
      <c r="I492" s="180"/>
      <c r="J492" s="180"/>
      <c r="K492" s="180"/>
      <c r="L492" s="180"/>
      <c r="M492" s="232"/>
      <c r="N492" s="233"/>
      <c r="O492" s="233"/>
    </row>
    <row r="493" spans="1:15" s="234" customFormat="1">
      <c r="A493" s="404" t="str">
        <f t="shared" si="28"/>
        <v>150501500</v>
      </c>
      <c r="B493" s="888">
        <v>150</v>
      </c>
      <c r="C493" s="193">
        <v>50</v>
      </c>
      <c r="D493" s="193">
        <v>1500</v>
      </c>
      <c r="E493" s="180"/>
      <c r="F493" s="180"/>
      <c r="G493" s="180"/>
      <c r="H493" s="180"/>
      <c r="I493" s="180"/>
      <c r="J493" s="180"/>
      <c r="K493" s="180"/>
      <c r="L493" s="180"/>
      <c r="M493" s="232"/>
      <c r="N493" s="233"/>
      <c r="O493" s="233"/>
    </row>
    <row r="494" spans="1:15" s="234" customFormat="1">
      <c r="A494" s="404" t="str">
        <f t="shared" si="28"/>
        <v>150601500</v>
      </c>
      <c r="B494" s="888">
        <v>150</v>
      </c>
      <c r="C494" s="193">
        <v>60</v>
      </c>
      <c r="D494" s="193">
        <v>1500</v>
      </c>
      <c r="E494" s="180"/>
      <c r="F494" s="180"/>
      <c r="G494" s="180"/>
      <c r="H494" s="180"/>
      <c r="I494" s="180"/>
      <c r="J494" s="180"/>
      <c r="K494" s="180"/>
      <c r="L494" s="180"/>
      <c r="M494" s="232"/>
      <c r="N494" s="233"/>
      <c r="O494" s="233"/>
    </row>
    <row r="495" spans="1:15" s="234" customFormat="1">
      <c r="A495" s="404" t="str">
        <f t="shared" si="28"/>
        <v>150701500</v>
      </c>
      <c r="B495" s="888">
        <v>150</v>
      </c>
      <c r="C495" s="193">
        <v>70</v>
      </c>
      <c r="D495" s="193">
        <v>1500</v>
      </c>
      <c r="E495" s="180"/>
      <c r="F495" s="180"/>
      <c r="G495" s="180"/>
      <c r="H495" s="180"/>
      <c r="I495" s="180"/>
      <c r="J495" s="180"/>
      <c r="K495" s="180"/>
      <c r="L495" s="180"/>
      <c r="M495" s="232"/>
      <c r="N495" s="233"/>
      <c r="O495" s="233"/>
    </row>
    <row r="496" spans="1:15" s="234" customFormat="1">
      <c r="A496" s="404" t="str">
        <f t="shared" si="28"/>
        <v>150801500</v>
      </c>
      <c r="B496" s="888">
        <v>150</v>
      </c>
      <c r="C496" s="193">
        <v>80</v>
      </c>
      <c r="D496" s="193">
        <v>1500</v>
      </c>
      <c r="E496" s="180"/>
      <c r="F496" s="180"/>
      <c r="G496" s="180"/>
      <c r="H496" s="180"/>
      <c r="I496" s="180"/>
      <c r="J496" s="180"/>
      <c r="K496" s="180"/>
      <c r="L496" s="180"/>
      <c r="M496" s="232"/>
      <c r="N496" s="233"/>
      <c r="O496" s="233"/>
    </row>
    <row r="497" spans="1:15" s="234" customFormat="1">
      <c r="A497" s="404" t="str">
        <f t="shared" ref="A497:A560" si="29">B497&amp;C497&amp;D497</f>
        <v>150901500</v>
      </c>
      <c r="B497" s="888">
        <v>150</v>
      </c>
      <c r="C497" s="193">
        <v>90</v>
      </c>
      <c r="D497" s="193">
        <v>1500</v>
      </c>
      <c r="E497" s="180"/>
      <c r="F497" s="180"/>
      <c r="G497" s="180"/>
      <c r="H497" s="180"/>
      <c r="I497" s="180"/>
      <c r="J497" s="180"/>
      <c r="K497" s="180"/>
      <c r="L497" s="180"/>
      <c r="M497" s="232"/>
      <c r="N497" s="233"/>
      <c r="O497" s="233"/>
    </row>
    <row r="498" spans="1:15" s="234" customFormat="1">
      <c r="A498" s="404" t="str">
        <f t="shared" si="29"/>
        <v>1501001500</v>
      </c>
      <c r="B498" s="888">
        <v>150</v>
      </c>
      <c r="C498" s="193">
        <v>100</v>
      </c>
      <c r="D498" s="193">
        <v>1500</v>
      </c>
      <c r="E498" s="180"/>
      <c r="F498" s="180"/>
      <c r="G498" s="180"/>
      <c r="H498" s="180"/>
      <c r="I498" s="180"/>
      <c r="J498" s="180"/>
      <c r="K498" s="180"/>
      <c r="L498" s="180"/>
      <c r="M498" s="232"/>
      <c r="N498" s="233"/>
      <c r="O498" s="233"/>
    </row>
    <row r="499" spans="1:15" s="234" customFormat="1">
      <c r="A499" s="404" t="str">
        <f t="shared" si="29"/>
        <v>1501101500</v>
      </c>
      <c r="B499" s="888">
        <v>150</v>
      </c>
      <c r="C499" s="193">
        <v>110</v>
      </c>
      <c r="D499" s="193">
        <v>1500</v>
      </c>
      <c r="E499" s="180"/>
      <c r="F499" s="180"/>
      <c r="G499" s="180"/>
      <c r="H499" s="180"/>
      <c r="I499" s="180"/>
      <c r="J499" s="180"/>
      <c r="K499" s="180"/>
      <c r="L499" s="180"/>
      <c r="M499" s="232"/>
      <c r="N499" s="233"/>
      <c r="O499" s="233"/>
    </row>
    <row r="500" spans="1:15" s="234" customFormat="1">
      <c r="A500" s="404" t="str">
        <f t="shared" si="29"/>
        <v>1501201500</v>
      </c>
      <c r="B500" s="888">
        <v>150</v>
      </c>
      <c r="C500" s="193">
        <v>120</v>
      </c>
      <c r="D500" s="193">
        <v>1500</v>
      </c>
      <c r="E500" s="180"/>
      <c r="F500" s="180"/>
      <c r="G500" s="180"/>
      <c r="H500" s="180"/>
      <c r="I500" s="180"/>
      <c r="J500" s="180"/>
      <c r="K500" s="180"/>
      <c r="L500" s="180"/>
      <c r="M500" s="232"/>
      <c r="N500" s="233"/>
      <c r="O500" s="233"/>
    </row>
    <row r="501" spans="1:15" s="234" customFormat="1">
      <c r="A501" s="404" t="str">
        <f t="shared" si="29"/>
        <v>1501301500</v>
      </c>
      <c r="B501" s="888">
        <v>150</v>
      </c>
      <c r="C501" s="193">
        <v>130</v>
      </c>
      <c r="D501" s="193">
        <v>1500</v>
      </c>
      <c r="E501" s="180"/>
      <c r="F501" s="180"/>
      <c r="G501" s="180"/>
      <c r="H501" s="180"/>
      <c r="I501" s="180"/>
      <c r="J501" s="180"/>
      <c r="K501" s="180"/>
      <c r="L501" s="180"/>
      <c r="M501" s="232"/>
      <c r="N501" s="233"/>
      <c r="O501" s="233"/>
    </row>
    <row r="502" spans="1:15" s="234" customFormat="1">
      <c r="A502" s="404" t="str">
        <f t="shared" si="29"/>
        <v>1501401500</v>
      </c>
      <c r="B502" s="888">
        <v>150</v>
      </c>
      <c r="C502" s="193">
        <v>140</v>
      </c>
      <c r="D502" s="193">
        <v>1500</v>
      </c>
      <c r="E502" s="180"/>
      <c r="F502" s="180"/>
      <c r="G502" s="180"/>
      <c r="H502" s="180"/>
      <c r="I502" s="180"/>
      <c r="J502" s="180"/>
      <c r="K502" s="180"/>
      <c r="L502" s="180"/>
      <c r="M502" s="232"/>
      <c r="N502" s="233"/>
      <c r="O502" s="233"/>
    </row>
    <row r="503" spans="1:15" s="234" customFormat="1">
      <c r="A503" s="404" t="str">
        <f t="shared" si="29"/>
        <v>1501501500</v>
      </c>
      <c r="B503" s="888">
        <v>150</v>
      </c>
      <c r="C503" s="193">
        <v>150</v>
      </c>
      <c r="D503" s="193">
        <v>1500</v>
      </c>
      <c r="E503" s="180"/>
      <c r="F503" s="180"/>
      <c r="G503" s="180"/>
      <c r="H503" s="180"/>
      <c r="I503" s="180"/>
      <c r="J503" s="180"/>
      <c r="K503" s="180"/>
      <c r="L503" s="180"/>
      <c r="M503" s="232"/>
      <c r="N503" s="233"/>
      <c r="O503" s="233"/>
    </row>
    <row r="504" spans="1:15" s="234" customFormat="1">
      <c r="A504" s="404" t="str">
        <f t="shared" si="29"/>
        <v>1501601500</v>
      </c>
      <c r="B504" s="888">
        <v>150</v>
      </c>
      <c r="C504" s="193">
        <v>160</v>
      </c>
      <c r="D504" s="193">
        <v>1500</v>
      </c>
      <c r="E504" s="180"/>
      <c r="F504" s="180"/>
      <c r="G504" s="180"/>
      <c r="H504" s="180"/>
      <c r="I504" s="180"/>
      <c r="J504" s="180"/>
      <c r="K504" s="180"/>
      <c r="L504" s="180"/>
      <c r="M504" s="232"/>
      <c r="N504" s="233"/>
      <c r="O504" s="233"/>
    </row>
    <row r="505" spans="1:15" s="234" customFormat="1">
      <c r="A505" s="404" t="str">
        <f t="shared" si="29"/>
        <v>1501701500</v>
      </c>
      <c r="B505" s="888">
        <v>150</v>
      </c>
      <c r="C505" s="193">
        <v>170</v>
      </c>
      <c r="D505" s="193">
        <v>1500</v>
      </c>
      <c r="E505" s="192"/>
      <c r="F505" s="192"/>
      <c r="G505" s="192"/>
      <c r="H505" s="192"/>
      <c r="I505" s="192"/>
      <c r="J505" s="192"/>
      <c r="K505" s="192"/>
      <c r="L505" s="192"/>
      <c r="M505" s="232"/>
      <c r="N505" s="233"/>
      <c r="O505" s="233"/>
    </row>
    <row r="506" spans="1:15" s="234" customFormat="1">
      <c r="A506" s="404" t="str">
        <f t="shared" si="29"/>
        <v>1501801500</v>
      </c>
      <c r="B506" s="888">
        <v>150</v>
      </c>
      <c r="C506" s="193">
        <v>180</v>
      </c>
      <c r="D506" s="193">
        <v>1500</v>
      </c>
      <c r="E506" s="192"/>
      <c r="F506" s="192"/>
      <c r="G506" s="192"/>
      <c r="H506" s="192"/>
      <c r="I506" s="192"/>
      <c r="J506" s="192"/>
      <c r="K506" s="192"/>
      <c r="L506" s="192"/>
      <c r="M506" s="232"/>
      <c r="N506" s="233"/>
      <c r="O506" s="233"/>
    </row>
    <row r="507" spans="1:15" s="234" customFormat="1">
      <c r="A507" s="404" t="str">
        <f t="shared" si="29"/>
        <v>1501901500</v>
      </c>
      <c r="B507" s="888">
        <v>150</v>
      </c>
      <c r="C507" s="193">
        <v>190</v>
      </c>
      <c r="D507" s="193">
        <v>1500</v>
      </c>
      <c r="E507" s="192"/>
      <c r="F507" s="192"/>
      <c r="G507" s="192"/>
      <c r="H507" s="192"/>
      <c r="I507" s="192"/>
      <c r="J507" s="192"/>
      <c r="K507" s="192"/>
      <c r="L507" s="192"/>
      <c r="M507" s="232"/>
      <c r="N507" s="233"/>
      <c r="O507" s="233"/>
    </row>
    <row r="508" spans="1:15" s="234" customFormat="1">
      <c r="A508" s="404" t="str">
        <f t="shared" si="29"/>
        <v>1502001500</v>
      </c>
      <c r="B508" s="888">
        <v>150</v>
      </c>
      <c r="C508" s="193">
        <v>200</v>
      </c>
      <c r="D508" s="193">
        <v>1500</v>
      </c>
      <c r="E508" s="192"/>
      <c r="F508" s="192"/>
      <c r="G508" s="192"/>
      <c r="H508" s="192"/>
      <c r="I508" s="192"/>
      <c r="J508" s="192"/>
      <c r="K508" s="192"/>
      <c r="L508" s="192"/>
      <c r="M508" s="232"/>
      <c r="N508" s="233"/>
      <c r="O508" s="233"/>
    </row>
    <row r="509" spans="1:15" s="234" customFormat="1">
      <c r="A509" s="404" t="str">
        <f t="shared" si="29"/>
        <v>1502101500</v>
      </c>
      <c r="B509" s="888">
        <v>150</v>
      </c>
      <c r="C509" s="193">
        <v>210</v>
      </c>
      <c r="D509" s="193">
        <v>1500</v>
      </c>
      <c r="E509" s="192"/>
      <c r="F509" s="192"/>
      <c r="G509" s="192"/>
      <c r="H509" s="192"/>
      <c r="I509" s="192"/>
      <c r="J509" s="192"/>
      <c r="K509" s="192"/>
      <c r="L509" s="192"/>
      <c r="M509" s="232"/>
      <c r="N509" s="233"/>
      <c r="O509" s="233"/>
    </row>
    <row r="510" spans="1:15" s="234" customFormat="1">
      <c r="A510" s="404" t="str">
        <f t="shared" si="29"/>
        <v>1502201500</v>
      </c>
      <c r="B510" s="888">
        <v>150</v>
      </c>
      <c r="C510" s="193">
        <v>220</v>
      </c>
      <c r="D510" s="193">
        <v>1500</v>
      </c>
      <c r="E510" s="192"/>
      <c r="F510" s="192"/>
      <c r="G510" s="192"/>
      <c r="H510" s="192"/>
      <c r="I510" s="192"/>
      <c r="J510" s="192"/>
      <c r="K510" s="192"/>
      <c r="L510" s="192"/>
      <c r="M510" s="232"/>
      <c r="N510" s="233"/>
      <c r="O510" s="233"/>
    </row>
    <row r="511" spans="1:15" s="234" customFormat="1">
      <c r="A511" s="404" t="str">
        <f t="shared" si="29"/>
        <v>1502301500</v>
      </c>
      <c r="B511" s="888">
        <v>150</v>
      </c>
      <c r="C511" s="193">
        <v>230</v>
      </c>
      <c r="D511" s="193">
        <v>1500</v>
      </c>
      <c r="E511" s="192"/>
      <c r="F511" s="192"/>
      <c r="G511" s="192"/>
      <c r="H511" s="192"/>
      <c r="I511" s="192"/>
      <c r="J511" s="192"/>
      <c r="K511" s="192"/>
      <c r="L511" s="192"/>
      <c r="M511" s="232"/>
      <c r="N511" s="233"/>
      <c r="O511" s="233"/>
    </row>
    <row r="512" spans="1:15" s="234" customFormat="1">
      <c r="A512" s="404" t="str">
        <f t="shared" si="29"/>
        <v>1502401500</v>
      </c>
      <c r="B512" s="888">
        <v>150</v>
      </c>
      <c r="C512" s="193">
        <v>240</v>
      </c>
      <c r="D512" s="193">
        <v>1500</v>
      </c>
      <c r="E512" s="192"/>
      <c r="F512" s="192"/>
      <c r="G512" s="192"/>
      <c r="H512" s="192"/>
      <c r="I512" s="192"/>
      <c r="J512" s="192"/>
      <c r="K512" s="192"/>
      <c r="L512" s="192"/>
      <c r="M512" s="232"/>
      <c r="N512" s="233"/>
      <c r="O512" s="233"/>
    </row>
    <row r="513" spans="1:15" s="234" customFormat="1">
      <c r="A513" s="404" t="str">
        <f t="shared" si="29"/>
        <v>1502501500</v>
      </c>
      <c r="B513" s="888">
        <v>150</v>
      </c>
      <c r="C513" s="193">
        <v>250</v>
      </c>
      <c r="D513" s="193">
        <v>1500</v>
      </c>
      <c r="E513" s="192"/>
      <c r="F513" s="192"/>
      <c r="G513" s="192"/>
      <c r="H513" s="192"/>
      <c r="I513" s="192"/>
      <c r="J513" s="192"/>
      <c r="K513" s="192"/>
      <c r="L513" s="192"/>
      <c r="M513" s="232"/>
      <c r="N513" s="233"/>
      <c r="O513" s="233"/>
    </row>
    <row r="514" spans="1:15" s="234" customFormat="1">
      <c r="A514" s="404" t="str">
        <f t="shared" si="29"/>
        <v>1502601500</v>
      </c>
      <c r="B514" s="888">
        <v>150</v>
      </c>
      <c r="C514" s="193">
        <v>260</v>
      </c>
      <c r="D514" s="193">
        <v>1500</v>
      </c>
      <c r="E514" s="192"/>
      <c r="F514" s="192"/>
      <c r="G514" s="192"/>
      <c r="H514" s="192"/>
      <c r="I514" s="192"/>
      <c r="J514" s="192"/>
      <c r="K514" s="192"/>
      <c r="L514" s="192"/>
      <c r="M514" s="232"/>
      <c r="N514" s="233"/>
      <c r="O514" s="233"/>
    </row>
    <row r="515" spans="1:15" s="234" customFormat="1">
      <c r="A515" s="404" t="str">
        <f t="shared" si="29"/>
        <v>1502701500</v>
      </c>
      <c r="B515" s="888">
        <v>150</v>
      </c>
      <c r="C515" s="193">
        <v>270</v>
      </c>
      <c r="D515" s="193">
        <v>1500</v>
      </c>
      <c r="E515" s="192"/>
      <c r="F515" s="192"/>
      <c r="G515" s="192"/>
      <c r="H515" s="192"/>
      <c r="I515" s="192"/>
      <c r="J515" s="192"/>
      <c r="K515" s="192"/>
      <c r="L515" s="192"/>
      <c r="M515" s="232"/>
      <c r="N515" s="233"/>
      <c r="O515" s="233"/>
    </row>
    <row r="516" spans="1:15" s="234" customFormat="1">
      <c r="A516" s="404" t="str">
        <f t="shared" si="29"/>
        <v>1502801500</v>
      </c>
      <c r="B516" s="888">
        <v>150</v>
      </c>
      <c r="C516" s="193">
        <v>280</v>
      </c>
      <c r="D516" s="193">
        <v>1500</v>
      </c>
      <c r="E516" s="192"/>
      <c r="F516" s="192"/>
      <c r="G516" s="192"/>
      <c r="H516" s="192"/>
      <c r="I516" s="192"/>
      <c r="J516" s="192"/>
      <c r="K516" s="192"/>
      <c r="L516" s="192"/>
      <c r="M516" s="232"/>
      <c r="N516" s="233"/>
      <c r="O516" s="233"/>
    </row>
    <row r="517" spans="1:15" s="234" customFormat="1">
      <c r="A517" s="404" t="str">
        <f t="shared" si="29"/>
        <v>1502901500</v>
      </c>
      <c r="B517" s="888">
        <v>150</v>
      </c>
      <c r="C517" s="193">
        <v>290</v>
      </c>
      <c r="D517" s="193">
        <v>1500</v>
      </c>
      <c r="E517" s="192"/>
      <c r="F517" s="192"/>
      <c r="G517" s="192"/>
      <c r="H517" s="192"/>
      <c r="I517" s="192"/>
      <c r="J517" s="192"/>
      <c r="K517" s="192"/>
      <c r="L517" s="192"/>
      <c r="M517" s="232"/>
      <c r="N517" s="233"/>
      <c r="O517" s="233"/>
    </row>
    <row r="518" spans="1:15" s="234" customFormat="1">
      <c r="A518" s="404" t="str">
        <f t="shared" si="29"/>
        <v>1503001500</v>
      </c>
      <c r="B518" s="888">
        <v>150</v>
      </c>
      <c r="C518" s="193">
        <v>300</v>
      </c>
      <c r="D518" s="193">
        <v>1500</v>
      </c>
      <c r="E518" s="192"/>
      <c r="F518" s="192"/>
      <c r="G518" s="192"/>
      <c r="H518" s="192"/>
      <c r="I518" s="192"/>
      <c r="J518" s="192"/>
      <c r="K518" s="192"/>
      <c r="L518" s="192"/>
      <c r="M518" s="232"/>
      <c r="N518" s="233"/>
      <c r="O518" s="233"/>
    </row>
    <row r="519" spans="1:15" s="234" customFormat="1">
      <c r="A519" s="404" t="str">
        <f t="shared" si="29"/>
        <v>1503101500</v>
      </c>
      <c r="B519" s="888">
        <v>150</v>
      </c>
      <c r="C519" s="193">
        <v>310</v>
      </c>
      <c r="D519" s="193">
        <v>1500</v>
      </c>
      <c r="E519" s="192"/>
      <c r="F519" s="192"/>
      <c r="G519" s="192"/>
      <c r="H519" s="192"/>
      <c r="I519" s="192"/>
      <c r="J519" s="192"/>
      <c r="K519" s="192"/>
      <c r="L519" s="192"/>
      <c r="M519" s="232"/>
      <c r="N519" s="233"/>
      <c r="O519" s="233"/>
    </row>
    <row r="520" spans="1:15" s="234" customFormat="1">
      <c r="A520" s="404" t="str">
        <f t="shared" si="29"/>
        <v>1503201500</v>
      </c>
      <c r="B520" s="888">
        <v>150</v>
      </c>
      <c r="C520" s="193">
        <v>320</v>
      </c>
      <c r="D520" s="193">
        <v>1500</v>
      </c>
      <c r="E520" s="192"/>
      <c r="F520" s="192"/>
      <c r="G520" s="192"/>
      <c r="H520" s="192"/>
      <c r="I520" s="192"/>
      <c r="J520" s="192"/>
      <c r="K520" s="192"/>
      <c r="L520" s="192"/>
      <c r="M520" s="232"/>
      <c r="N520" s="233"/>
      <c r="O520" s="233"/>
    </row>
    <row r="521" spans="1:15" s="234" customFormat="1">
      <c r="A521" s="404" t="str">
        <f t="shared" si="29"/>
        <v>1503301500</v>
      </c>
      <c r="B521" s="888">
        <v>150</v>
      </c>
      <c r="C521" s="193">
        <v>330</v>
      </c>
      <c r="D521" s="193">
        <v>1500</v>
      </c>
      <c r="E521" s="192"/>
      <c r="F521" s="192"/>
      <c r="G521" s="192"/>
      <c r="H521" s="192"/>
      <c r="I521" s="192"/>
      <c r="J521" s="192"/>
      <c r="K521" s="192"/>
      <c r="L521" s="192"/>
      <c r="M521" s="232"/>
      <c r="N521" s="233"/>
      <c r="O521" s="233"/>
    </row>
    <row r="522" spans="1:15" s="234" customFormat="1">
      <c r="A522" s="404" t="str">
        <f t="shared" si="29"/>
        <v>1503401500</v>
      </c>
      <c r="B522" s="888">
        <v>150</v>
      </c>
      <c r="C522" s="193">
        <v>340</v>
      </c>
      <c r="D522" s="193">
        <v>1500</v>
      </c>
      <c r="E522" s="192"/>
      <c r="F522" s="192"/>
      <c r="G522" s="192"/>
      <c r="H522" s="192"/>
      <c r="I522" s="192"/>
      <c r="J522" s="192"/>
      <c r="K522" s="192"/>
      <c r="L522" s="192"/>
      <c r="M522" s="232"/>
      <c r="N522" s="233"/>
      <c r="O522" s="233"/>
    </row>
    <row r="523" spans="1:15" s="234" customFormat="1">
      <c r="A523" s="404" t="str">
        <f t="shared" si="29"/>
        <v>1503501500</v>
      </c>
      <c r="B523" s="888">
        <v>150</v>
      </c>
      <c r="C523" s="193">
        <v>350</v>
      </c>
      <c r="D523" s="193">
        <v>1500</v>
      </c>
      <c r="E523" s="192"/>
      <c r="F523" s="192"/>
      <c r="G523" s="192"/>
      <c r="H523" s="192"/>
      <c r="I523" s="192"/>
      <c r="J523" s="192"/>
      <c r="K523" s="192"/>
      <c r="L523" s="192"/>
      <c r="M523" s="232"/>
      <c r="N523" s="233"/>
      <c r="O523" s="233"/>
    </row>
    <row r="524" spans="1:15" s="234" customFormat="1">
      <c r="A524" s="404" t="str">
        <f t="shared" si="29"/>
        <v>150201750</v>
      </c>
      <c r="B524" s="888">
        <v>150</v>
      </c>
      <c r="C524" s="193">
        <v>20</v>
      </c>
      <c r="D524" s="193">
        <v>1750</v>
      </c>
      <c r="E524" s="180"/>
      <c r="F524" s="180"/>
      <c r="G524" s="180"/>
      <c r="H524" s="180"/>
      <c r="I524" s="180"/>
      <c r="J524" s="180"/>
      <c r="K524" s="180"/>
      <c r="L524" s="180"/>
      <c r="M524" s="232"/>
      <c r="N524" s="233"/>
      <c r="O524" s="233"/>
    </row>
    <row r="525" spans="1:15" s="234" customFormat="1">
      <c r="A525" s="404" t="str">
        <f t="shared" si="29"/>
        <v>150301750</v>
      </c>
      <c r="B525" s="888">
        <v>150</v>
      </c>
      <c r="C525" s="193">
        <v>30</v>
      </c>
      <c r="D525" s="193">
        <v>1750</v>
      </c>
      <c r="E525" s="180"/>
      <c r="F525" s="180"/>
      <c r="G525" s="180"/>
      <c r="H525" s="180"/>
      <c r="I525" s="180"/>
      <c r="J525" s="180"/>
      <c r="K525" s="180"/>
      <c r="L525" s="180"/>
      <c r="M525" s="232"/>
      <c r="N525" s="233"/>
      <c r="O525" s="233"/>
    </row>
    <row r="526" spans="1:15" s="234" customFormat="1">
      <c r="A526" s="404" t="str">
        <f t="shared" si="29"/>
        <v>150401750</v>
      </c>
      <c r="B526" s="888">
        <v>150</v>
      </c>
      <c r="C526" s="193">
        <v>40</v>
      </c>
      <c r="D526" s="193">
        <v>1750</v>
      </c>
      <c r="E526" s="180"/>
      <c r="F526" s="180"/>
      <c r="G526" s="180"/>
      <c r="H526" s="180"/>
      <c r="I526" s="180"/>
      <c r="J526" s="180"/>
      <c r="K526" s="180"/>
      <c r="L526" s="180"/>
      <c r="M526" s="232"/>
      <c r="N526" s="233"/>
      <c r="O526" s="233"/>
    </row>
    <row r="527" spans="1:15" s="234" customFormat="1">
      <c r="A527" s="404" t="str">
        <f t="shared" si="29"/>
        <v>150501750</v>
      </c>
      <c r="B527" s="888">
        <v>150</v>
      </c>
      <c r="C527" s="193">
        <v>50</v>
      </c>
      <c r="D527" s="193">
        <v>1750</v>
      </c>
      <c r="E527" s="180"/>
      <c r="F527" s="180"/>
      <c r="G527" s="180"/>
      <c r="H527" s="180"/>
      <c r="I527" s="180"/>
      <c r="J527" s="180"/>
      <c r="K527" s="180"/>
      <c r="L527" s="180"/>
      <c r="M527" s="232"/>
      <c r="N527" s="233"/>
      <c r="O527" s="233"/>
    </row>
    <row r="528" spans="1:15" s="234" customFormat="1">
      <c r="A528" s="404" t="str">
        <f t="shared" si="29"/>
        <v>150601750</v>
      </c>
      <c r="B528" s="888">
        <v>150</v>
      </c>
      <c r="C528" s="193">
        <v>60</v>
      </c>
      <c r="D528" s="193">
        <v>1750</v>
      </c>
      <c r="E528" s="180"/>
      <c r="F528" s="180"/>
      <c r="G528" s="180"/>
      <c r="H528" s="180"/>
      <c r="I528" s="180"/>
      <c r="J528" s="180"/>
      <c r="K528" s="180"/>
      <c r="L528" s="180"/>
      <c r="M528" s="232"/>
      <c r="N528" s="233"/>
      <c r="O528" s="233"/>
    </row>
    <row r="529" spans="1:15" s="234" customFormat="1">
      <c r="A529" s="404" t="str">
        <f t="shared" si="29"/>
        <v>150701750</v>
      </c>
      <c r="B529" s="888">
        <v>150</v>
      </c>
      <c r="C529" s="193">
        <v>70</v>
      </c>
      <c r="D529" s="193">
        <v>1750</v>
      </c>
      <c r="E529" s="180"/>
      <c r="F529" s="180"/>
      <c r="G529" s="180"/>
      <c r="H529" s="180"/>
      <c r="I529" s="180"/>
      <c r="J529" s="180"/>
      <c r="K529" s="180"/>
      <c r="L529" s="180"/>
      <c r="M529" s="232"/>
      <c r="N529" s="233"/>
      <c r="O529" s="233"/>
    </row>
    <row r="530" spans="1:15" s="234" customFormat="1">
      <c r="A530" s="404" t="str">
        <f t="shared" si="29"/>
        <v>150801750</v>
      </c>
      <c r="B530" s="888">
        <v>150</v>
      </c>
      <c r="C530" s="193">
        <v>80</v>
      </c>
      <c r="D530" s="193">
        <v>1750</v>
      </c>
      <c r="E530" s="180"/>
      <c r="F530" s="180"/>
      <c r="G530" s="180"/>
      <c r="H530" s="180"/>
      <c r="I530" s="180"/>
      <c r="J530" s="180"/>
      <c r="K530" s="180"/>
      <c r="L530" s="180"/>
      <c r="M530" s="232"/>
      <c r="N530" s="233"/>
      <c r="O530" s="233"/>
    </row>
    <row r="531" spans="1:15" s="234" customFormat="1">
      <c r="A531" s="404" t="str">
        <f t="shared" si="29"/>
        <v>150901750</v>
      </c>
      <c r="B531" s="888">
        <v>150</v>
      </c>
      <c r="C531" s="193">
        <v>90</v>
      </c>
      <c r="D531" s="193">
        <v>1750</v>
      </c>
      <c r="E531" s="180"/>
      <c r="F531" s="180"/>
      <c r="G531" s="180"/>
      <c r="H531" s="180"/>
      <c r="I531" s="180"/>
      <c r="J531" s="180"/>
      <c r="K531" s="180"/>
      <c r="L531" s="180"/>
      <c r="M531" s="232"/>
      <c r="N531" s="233"/>
      <c r="O531" s="233"/>
    </row>
    <row r="532" spans="1:15" s="234" customFormat="1">
      <c r="A532" s="404" t="str">
        <f t="shared" si="29"/>
        <v>1501001750</v>
      </c>
      <c r="B532" s="888">
        <v>150</v>
      </c>
      <c r="C532" s="193">
        <v>100</v>
      </c>
      <c r="D532" s="193">
        <v>1750</v>
      </c>
      <c r="E532" s="180"/>
      <c r="F532" s="180"/>
      <c r="G532" s="180"/>
      <c r="H532" s="180"/>
      <c r="I532" s="180"/>
      <c r="J532" s="180"/>
      <c r="K532" s="180"/>
      <c r="L532" s="180"/>
      <c r="M532" s="232"/>
      <c r="N532" s="233"/>
      <c r="O532" s="233"/>
    </row>
    <row r="533" spans="1:15" s="234" customFormat="1">
      <c r="A533" s="404" t="str">
        <f t="shared" si="29"/>
        <v>1501101750</v>
      </c>
      <c r="B533" s="888">
        <v>150</v>
      </c>
      <c r="C533" s="193">
        <v>110</v>
      </c>
      <c r="D533" s="193">
        <v>1750</v>
      </c>
      <c r="E533" s="180"/>
      <c r="F533" s="180"/>
      <c r="G533" s="180"/>
      <c r="H533" s="180"/>
      <c r="I533" s="180"/>
      <c r="J533" s="180"/>
      <c r="K533" s="180"/>
      <c r="L533" s="180"/>
      <c r="M533" s="232"/>
      <c r="N533" s="233"/>
      <c r="O533" s="233"/>
    </row>
    <row r="534" spans="1:15" s="234" customFormat="1">
      <c r="A534" s="404" t="str">
        <f t="shared" si="29"/>
        <v>1501201750</v>
      </c>
      <c r="B534" s="888">
        <v>150</v>
      </c>
      <c r="C534" s="193">
        <v>120</v>
      </c>
      <c r="D534" s="193">
        <v>1750</v>
      </c>
      <c r="E534" s="180"/>
      <c r="F534" s="180"/>
      <c r="G534" s="180"/>
      <c r="H534" s="180"/>
      <c r="I534" s="180"/>
      <c r="J534" s="180"/>
      <c r="K534" s="180"/>
      <c r="L534" s="180"/>
      <c r="M534" s="232"/>
      <c r="N534" s="233"/>
      <c r="O534" s="233"/>
    </row>
    <row r="535" spans="1:15" s="234" customFormat="1">
      <c r="A535" s="404" t="str">
        <f t="shared" si="29"/>
        <v>1501301750</v>
      </c>
      <c r="B535" s="888">
        <v>150</v>
      </c>
      <c r="C535" s="193">
        <v>130</v>
      </c>
      <c r="D535" s="193">
        <v>1750</v>
      </c>
      <c r="E535" s="180"/>
      <c r="F535" s="180"/>
      <c r="G535" s="180"/>
      <c r="H535" s="180"/>
      <c r="I535" s="180"/>
      <c r="J535" s="180"/>
      <c r="K535" s="180"/>
      <c r="L535" s="180"/>
      <c r="M535" s="232"/>
      <c r="N535" s="233"/>
      <c r="O535" s="233"/>
    </row>
    <row r="536" spans="1:15" s="234" customFormat="1">
      <c r="A536" s="404" t="str">
        <f t="shared" si="29"/>
        <v>1501401750</v>
      </c>
      <c r="B536" s="888">
        <v>150</v>
      </c>
      <c r="C536" s="193">
        <v>140</v>
      </c>
      <c r="D536" s="193">
        <v>1750</v>
      </c>
      <c r="E536" s="180"/>
      <c r="F536" s="180"/>
      <c r="G536" s="180"/>
      <c r="H536" s="180"/>
      <c r="I536" s="180"/>
      <c r="J536" s="180"/>
      <c r="K536" s="180"/>
      <c r="L536" s="180"/>
      <c r="M536" s="232"/>
      <c r="N536" s="233"/>
      <c r="O536" s="233"/>
    </row>
    <row r="537" spans="1:15" s="234" customFormat="1">
      <c r="A537" s="404" t="str">
        <f t="shared" si="29"/>
        <v>1501501750</v>
      </c>
      <c r="B537" s="888">
        <v>150</v>
      </c>
      <c r="C537" s="193">
        <v>150</v>
      </c>
      <c r="D537" s="193">
        <v>1750</v>
      </c>
      <c r="E537" s="180"/>
      <c r="F537" s="180"/>
      <c r="G537" s="180"/>
      <c r="H537" s="180"/>
      <c r="I537" s="180"/>
      <c r="J537" s="180"/>
      <c r="K537" s="180"/>
      <c r="L537" s="180"/>
      <c r="M537" s="232"/>
      <c r="N537" s="233"/>
      <c r="O537" s="233"/>
    </row>
    <row r="538" spans="1:15" s="234" customFormat="1">
      <c r="A538" s="404" t="str">
        <f t="shared" si="29"/>
        <v>1501601750</v>
      </c>
      <c r="B538" s="888">
        <v>150</v>
      </c>
      <c r="C538" s="193">
        <v>160</v>
      </c>
      <c r="D538" s="193">
        <v>1750</v>
      </c>
      <c r="E538" s="180"/>
      <c r="F538" s="180"/>
      <c r="G538" s="180"/>
      <c r="H538" s="180"/>
      <c r="I538" s="180"/>
      <c r="J538" s="180"/>
      <c r="K538" s="180"/>
      <c r="L538" s="180"/>
      <c r="M538" s="232"/>
      <c r="N538" s="233"/>
      <c r="O538" s="233"/>
    </row>
    <row r="539" spans="1:15" s="234" customFormat="1">
      <c r="A539" s="404" t="str">
        <f t="shared" si="29"/>
        <v>1501701750</v>
      </c>
      <c r="B539" s="888">
        <v>150</v>
      </c>
      <c r="C539" s="193">
        <v>170</v>
      </c>
      <c r="D539" s="193">
        <v>1750</v>
      </c>
      <c r="E539" s="192"/>
      <c r="F539" s="192"/>
      <c r="G539" s="192"/>
      <c r="H539" s="192"/>
      <c r="I539" s="192"/>
      <c r="J539" s="192"/>
      <c r="K539" s="192"/>
      <c r="L539" s="192"/>
      <c r="M539" s="232"/>
      <c r="N539" s="233"/>
      <c r="O539" s="233"/>
    </row>
    <row r="540" spans="1:15" s="234" customFormat="1">
      <c r="A540" s="404" t="str">
        <f t="shared" si="29"/>
        <v>1501801750</v>
      </c>
      <c r="B540" s="888">
        <v>150</v>
      </c>
      <c r="C540" s="193">
        <v>180</v>
      </c>
      <c r="D540" s="193">
        <v>1750</v>
      </c>
      <c r="E540" s="192"/>
      <c r="F540" s="192"/>
      <c r="G540" s="192"/>
      <c r="H540" s="192"/>
      <c r="I540" s="192"/>
      <c r="J540" s="192"/>
      <c r="K540" s="192"/>
      <c r="L540" s="192"/>
      <c r="M540" s="232"/>
      <c r="N540" s="233"/>
      <c r="O540" s="233"/>
    </row>
    <row r="541" spans="1:15" s="234" customFormat="1">
      <c r="A541" s="404" t="str">
        <f t="shared" si="29"/>
        <v>1501901750</v>
      </c>
      <c r="B541" s="888">
        <v>150</v>
      </c>
      <c r="C541" s="193">
        <v>190</v>
      </c>
      <c r="D541" s="193">
        <v>1750</v>
      </c>
      <c r="E541" s="192"/>
      <c r="F541" s="192"/>
      <c r="G541" s="192"/>
      <c r="H541" s="192"/>
      <c r="I541" s="192"/>
      <c r="J541" s="192"/>
      <c r="K541" s="192"/>
      <c r="L541" s="192"/>
      <c r="M541" s="232"/>
      <c r="N541" s="233"/>
      <c r="O541" s="233"/>
    </row>
    <row r="542" spans="1:15" s="234" customFormat="1">
      <c r="A542" s="404" t="str">
        <f t="shared" si="29"/>
        <v>1502001750</v>
      </c>
      <c r="B542" s="888">
        <v>150</v>
      </c>
      <c r="C542" s="193">
        <v>200</v>
      </c>
      <c r="D542" s="193">
        <v>1750</v>
      </c>
      <c r="E542" s="192"/>
      <c r="F542" s="192"/>
      <c r="G542" s="192"/>
      <c r="H542" s="192"/>
      <c r="I542" s="192"/>
      <c r="J542" s="192"/>
      <c r="K542" s="192"/>
      <c r="L542" s="192"/>
      <c r="M542" s="232"/>
      <c r="N542" s="233"/>
      <c r="O542" s="233"/>
    </row>
    <row r="543" spans="1:15" s="234" customFormat="1">
      <c r="A543" s="404" t="str">
        <f t="shared" si="29"/>
        <v>1502101750</v>
      </c>
      <c r="B543" s="888">
        <v>150</v>
      </c>
      <c r="C543" s="193">
        <v>210</v>
      </c>
      <c r="D543" s="193">
        <v>1750</v>
      </c>
      <c r="E543" s="192"/>
      <c r="F543" s="192"/>
      <c r="G543" s="192"/>
      <c r="H543" s="192"/>
      <c r="I543" s="192"/>
      <c r="J543" s="192"/>
      <c r="K543" s="192"/>
      <c r="L543" s="192"/>
      <c r="M543" s="232"/>
      <c r="N543" s="233"/>
      <c r="O543" s="233"/>
    </row>
    <row r="544" spans="1:15" s="234" customFormat="1">
      <c r="A544" s="404" t="str">
        <f t="shared" si="29"/>
        <v>1502201750</v>
      </c>
      <c r="B544" s="888">
        <v>150</v>
      </c>
      <c r="C544" s="193">
        <v>220</v>
      </c>
      <c r="D544" s="193">
        <v>1750</v>
      </c>
      <c r="E544" s="192"/>
      <c r="F544" s="192"/>
      <c r="G544" s="192"/>
      <c r="H544" s="192"/>
      <c r="I544" s="192"/>
      <c r="J544" s="192"/>
      <c r="K544" s="192"/>
      <c r="L544" s="192"/>
      <c r="M544" s="232"/>
      <c r="N544" s="233"/>
      <c r="O544" s="233"/>
    </row>
    <row r="545" spans="1:15" s="234" customFormat="1">
      <c r="A545" s="404" t="str">
        <f t="shared" si="29"/>
        <v>1502301750</v>
      </c>
      <c r="B545" s="888">
        <v>150</v>
      </c>
      <c r="C545" s="193">
        <v>230</v>
      </c>
      <c r="D545" s="193">
        <v>1750</v>
      </c>
      <c r="E545" s="192"/>
      <c r="F545" s="192"/>
      <c r="G545" s="192"/>
      <c r="H545" s="192"/>
      <c r="I545" s="192"/>
      <c r="J545" s="192"/>
      <c r="K545" s="192"/>
      <c r="L545" s="192"/>
      <c r="M545" s="232"/>
      <c r="N545" s="233"/>
      <c r="O545" s="233"/>
    </row>
    <row r="546" spans="1:15" s="234" customFormat="1">
      <c r="A546" s="404" t="str">
        <f t="shared" si="29"/>
        <v>1502401750</v>
      </c>
      <c r="B546" s="888">
        <v>150</v>
      </c>
      <c r="C546" s="193">
        <v>240</v>
      </c>
      <c r="D546" s="193">
        <v>1750</v>
      </c>
      <c r="E546" s="192"/>
      <c r="F546" s="192"/>
      <c r="G546" s="192"/>
      <c r="H546" s="192"/>
      <c r="I546" s="192"/>
      <c r="J546" s="192"/>
      <c r="K546" s="192"/>
      <c r="L546" s="192"/>
      <c r="M546" s="232"/>
      <c r="N546" s="233"/>
      <c r="O546" s="233"/>
    </row>
    <row r="547" spans="1:15" s="234" customFormat="1">
      <c r="A547" s="404" t="str">
        <f t="shared" si="29"/>
        <v>1502501750</v>
      </c>
      <c r="B547" s="888">
        <v>150</v>
      </c>
      <c r="C547" s="193">
        <v>250</v>
      </c>
      <c r="D547" s="193">
        <v>1750</v>
      </c>
      <c r="E547" s="192"/>
      <c r="F547" s="192"/>
      <c r="G547" s="192"/>
      <c r="H547" s="192"/>
      <c r="I547" s="192"/>
      <c r="J547" s="192"/>
      <c r="K547" s="192"/>
      <c r="L547" s="192"/>
      <c r="M547" s="232"/>
      <c r="N547" s="233"/>
      <c r="O547" s="233"/>
    </row>
    <row r="548" spans="1:15" s="234" customFormat="1">
      <c r="A548" s="404" t="str">
        <f t="shared" si="29"/>
        <v>1502601750</v>
      </c>
      <c r="B548" s="888">
        <v>150</v>
      </c>
      <c r="C548" s="193">
        <v>260</v>
      </c>
      <c r="D548" s="193">
        <v>1750</v>
      </c>
      <c r="E548" s="192"/>
      <c r="F548" s="192"/>
      <c r="G548" s="192"/>
      <c r="H548" s="192"/>
      <c r="I548" s="192"/>
      <c r="J548" s="192"/>
      <c r="K548" s="192"/>
      <c r="L548" s="192"/>
      <c r="M548" s="232"/>
      <c r="N548" s="233"/>
      <c r="O548" s="233"/>
    </row>
    <row r="549" spans="1:15" s="234" customFormat="1">
      <c r="A549" s="404" t="str">
        <f t="shared" si="29"/>
        <v>1502701750</v>
      </c>
      <c r="B549" s="888">
        <v>150</v>
      </c>
      <c r="C549" s="193">
        <v>270</v>
      </c>
      <c r="D549" s="193">
        <v>1750</v>
      </c>
      <c r="E549" s="192"/>
      <c r="F549" s="192"/>
      <c r="G549" s="192"/>
      <c r="H549" s="192"/>
      <c r="I549" s="192"/>
      <c r="J549" s="192"/>
      <c r="K549" s="192"/>
      <c r="L549" s="192"/>
      <c r="M549" s="232"/>
      <c r="N549" s="233"/>
      <c r="O549" s="233"/>
    </row>
    <row r="550" spans="1:15" s="234" customFormat="1">
      <c r="A550" s="404" t="str">
        <f t="shared" si="29"/>
        <v>1502801750</v>
      </c>
      <c r="B550" s="888">
        <v>150</v>
      </c>
      <c r="C550" s="193">
        <v>280</v>
      </c>
      <c r="D550" s="193">
        <v>1750</v>
      </c>
      <c r="E550" s="192"/>
      <c r="F550" s="192"/>
      <c r="G550" s="192"/>
      <c r="H550" s="192"/>
      <c r="I550" s="192"/>
      <c r="J550" s="192"/>
      <c r="K550" s="192"/>
      <c r="L550" s="192"/>
      <c r="M550" s="232"/>
      <c r="N550" s="233"/>
      <c r="O550" s="233"/>
    </row>
    <row r="551" spans="1:15" s="234" customFormat="1">
      <c r="A551" s="404" t="str">
        <f t="shared" si="29"/>
        <v>1502901750</v>
      </c>
      <c r="B551" s="888">
        <v>150</v>
      </c>
      <c r="C551" s="193">
        <v>290</v>
      </c>
      <c r="D551" s="193">
        <v>1750</v>
      </c>
      <c r="E551" s="192"/>
      <c r="F551" s="192"/>
      <c r="G551" s="192"/>
      <c r="H551" s="192"/>
      <c r="I551" s="192"/>
      <c r="J551" s="192"/>
      <c r="K551" s="192"/>
      <c r="L551" s="192"/>
      <c r="M551" s="232"/>
      <c r="N551" s="233"/>
      <c r="O551" s="233"/>
    </row>
    <row r="552" spans="1:15" s="234" customFormat="1">
      <c r="A552" s="404" t="str">
        <f t="shared" si="29"/>
        <v>1503001750</v>
      </c>
      <c r="B552" s="888">
        <v>150</v>
      </c>
      <c r="C552" s="193">
        <v>300</v>
      </c>
      <c r="D552" s="193">
        <v>1750</v>
      </c>
      <c r="E552" s="192"/>
      <c r="F552" s="192"/>
      <c r="G552" s="192"/>
      <c r="H552" s="192"/>
      <c r="I552" s="192"/>
      <c r="J552" s="192"/>
      <c r="K552" s="192"/>
      <c r="L552" s="192"/>
      <c r="M552" s="232"/>
      <c r="N552" s="233"/>
      <c r="O552" s="233"/>
    </row>
    <row r="553" spans="1:15" s="234" customFormat="1">
      <c r="A553" s="404" t="str">
        <f t="shared" si="29"/>
        <v>1503101750</v>
      </c>
      <c r="B553" s="888">
        <v>150</v>
      </c>
      <c r="C553" s="193">
        <v>310</v>
      </c>
      <c r="D553" s="193">
        <v>1750</v>
      </c>
      <c r="E553" s="192"/>
      <c r="F553" s="192"/>
      <c r="G553" s="192"/>
      <c r="H553" s="192"/>
      <c r="I553" s="192"/>
      <c r="J553" s="192"/>
      <c r="K553" s="192"/>
      <c r="L553" s="192"/>
      <c r="M553" s="232"/>
      <c r="N553" s="233"/>
      <c r="O553" s="233"/>
    </row>
    <row r="554" spans="1:15" s="234" customFormat="1">
      <c r="A554" s="404" t="str">
        <f t="shared" si="29"/>
        <v>1503201750</v>
      </c>
      <c r="B554" s="888">
        <v>150</v>
      </c>
      <c r="C554" s="193">
        <v>320</v>
      </c>
      <c r="D554" s="193">
        <v>1750</v>
      </c>
      <c r="E554" s="192"/>
      <c r="F554" s="192"/>
      <c r="G554" s="192"/>
      <c r="H554" s="192"/>
      <c r="I554" s="192"/>
      <c r="J554" s="192"/>
      <c r="K554" s="192"/>
      <c r="L554" s="192"/>
      <c r="M554" s="232"/>
      <c r="N554" s="233"/>
      <c r="O554" s="233"/>
    </row>
    <row r="555" spans="1:15" s="234" customFormat="1">
      <c r="A555" s="404" t="str">
        <f t="shared" si="29"/>
        <v>1503301750</v>
      </c>
      <c r="B555" s="888">
        <v>150</v>
      </c>
      <c r="C555" s="193">
        <v>330</v>
      </c>
      <c r="D555" s="193">
        <v>1750</v>
      </c>
      <c r="E555" s="192"/>
      <c r="F555" s="192"/>
      <c r="G555" s="192"/>
      <c r="H555" s="192"/>
      <c r="I555" s="192"/>
      <c r="J555" s="192"/>
      <c r="K555" s="192"/>
      <c r="L555" s="192"/>
      <c r="M555" s="232"/>
      <c r="N555" s="233"/>
      <c r="O555" s="233"/>
    </row>
    <row r="556" spans="1:15" s="234" customFormat="1">
      <c r="A556" s="404" t="str">
        <f t="shared" si="29"/>
        <v>1503401750</v>
      </c>
      <c r="B556" s="888">
        <v>150</v>
      </c>
      <c r="C556" s="193">
        <v>340</v>
      </c>
      <c r="D556" s="193">
        <v>1750</v>
      </c>
      <c r="E556" s="192"/>
      <c r="F556" s="192"/>
      <c r="G556" s="192"/>
      <c r="H556" s="192"/>
      <c r="I556" s="192"/>
      <c r="J556" s="192"/>
      <c r="K556" s="192"/>
      <c r="L556" s="192"/>
      <c r="M556" s="232"/>
      <c r="N556" s="233"/>
      <c r="O556" s="233"/>
    </row>
    <row r="557" spans="1:15" s="234" customFormat="1">
      <c r="A557" s="404" t="str">
        <f t="shared" si="29"/>
        <v>1503501750</v>
      </c>
      <c r="B557" s="888">
        <v>150</v>
      </c>
      <c r="C557" s="193">
        <v>350</v>
      </c>
      <c r="D557" s="193">
        <v>1750</v>
      </c>
      <c r="E557" s="192"/>
      <c r="F557" s="192"/>
      <c r="G557" s="192"/>
      <c r="H557" s="192"/>
      <c r="I557" s="192"/>
      <c r="J557" s="192"/>
      <c r="K557" s="192"/>
      <c r="L557" s="192"/>
      <c r="M557" s="232"/>
      <c r="N557" s="233"/>
      <c r="O557" s="233"/>
    </row>
    <row r="558" spans="1:15" s="234" customFormat="1">
      <c r="A558" s="404" t="str">
        <f t="shared" si="29"/>
        <v>150202000</v>
      </c>
      <c r="B558" s="888">
        <v>150</v>
      </c>
      <c r="C558" s="193">
        <v>20</v>
      </c>
      <c r="D558" s="193">
        <v>2000</v>
      </c>
      <c r="E558" s="180"/>
      <c r="F558" s="180"/>
      <c r="G558" s="180"/>
      <c r="H558" s="180"/>
      <c r="I558" s="180"/>
      <c r="J558" s="180"/>
      <c r="K558" s="180"/>
      <c r="L558" s="180"/>
      <c r="M558" s="232"/>
      <c r="N558" s="233"/>
      <c r="O558" s="233"/>
    </row>
    <row r="559" spans="1:15" s="234" customFormat="1">
      <c r="A559" s="404" t="str">
        <f t="shared" si="29"/>
        <v>150302000</v>
      </c>
      <c r="B559" s="888">
        <v>150</v>
      </c>
      <c r="C559" s="193">
        <v>30</v>
      </c>
      <c r="D559" s="193">
        <v>2000</v>
      </c>
      <c r="E559" s="180"/>
      <c r="F559" s="180"/>
      <c r="G559" s="180"/>
      <c r="H559" s="180"/>
      <c r="I559" s="180"/>
      <c r="J559" s="180"/>
      <c r="K559" s="180"/>
      <c r="L559" s="180"/>
      <c r="M559" s="232"/>
      <c r="N559" s="233"/>
      <c r="O559" s="233"/>
    </row>
    <row r="560" spans="1:15" s="234" customFormat="1">
      <c r="A560" s="404" t="str">
        <f t="shared" si="29"/>
        <v>150402000</v>
      </c>
      <c r="B560" s="888">
        <v>150</v>
      </c>
      <c r="C560" s="193">
        <v>40</v>
      </c>
      <c r="D560" s="193">
        <v>2000</v>
      </c>
      <c r="E560" s="180"/>
      <c r="F560" s="180"/>
      <c r="G560" s="180"/>
      <c r="H560" s="180"/>
      <c r="I560" s="180"/>
      <c r="J560" s="180"/>
      <c r="K560" s="180"/>
      <c r="L560" s="180"/>
      <c r="M560" s="232"/>
      <c r="N560" s="233"/>
      <c r="O560" s="233"/>
    </row>
    <row r="561" spans="1:15" s="234" customFormat="1">
      <c r="A561" s="404" t="str">
        <f t="shared" ref="A561:A624" si="30">B561&amp;C561&amp;D561</f>
        <v>150502000</v>
      </c>
      <c r="B561" s="888">
        <v>150</v>
      </c>
      <c r="C561" s="193">
        <v>50</v>
      </c>
      <c r="D561" s="193">
        <v>2000</v>
      </c>
      <c r="E561" s="180"/>
      <c r="F561" s="180"/>
      <c r="G561" s="180"/>
      <c r="H561" s="180"/>
      <c r="I561" s="180"/>
      <c r="J561" s="180"/>
      <c r="K561" s="180"/>
      <c r="L561" s="180"/>
      <c r="M561" s="232"/>
      <c r="N561" s="233"/>
      <c r="O561" s="233"/>
    </row>
    <row r="562" spans="1:15" s="234" customFormat="1">
      <c r="A562" s="404" t="str">
        <f t="shared" si="30"/>
        <v>150602000</v>
      </c>
      <c r="B562" s="888">
        <v>150</v>
      </c>
      <c r="C562" s="193">
        <v>60</v>
      </c>
      <c r="D562" s="193">
        <v>2000</v>
      </c>
      <c r="E562" s="180"/>
      <c r="F562" s="180"/>
      <c r="G562" s="180"/>
      <c r="H562" s="180"/>
      <c r="I562" s="180"/>
      <c r="J562" s="180"/>
      <c r="K562" s="180"/>
      <c r="L562" s="180"/>
      <c r="M562" s="232"/>
      <c r="N562" s="233"/>
      <c r="O562" s="233"/>
    </row>
    <row r="563" spans="1:15" s="234" customFormat="1">
      <c r="A563" s="404" t="str">
        <f t="shared" si="30"/>
        <v>150702000</v>
      </c>
      <c r="B563" s="888">
        <v>150</v>
      </c>
      <c r="C563" s="193">
        <v>70</v>
      </c>
      <c r="D563" s="193">
        <v>2000</v>
      </c>
      <c r="E563" s="180"/>
      <c r="F563" s="180"/>
      <c r="G563" s="180"/>
      <c r="H563" s="180"/>
      <c r="I563" s="180"/>
      <c r="J563" s="180"/>
      <c r="K563" s="180"/>
      <c r="L563" s="180"/>
      <c r="M563" s="232"/>
      <c r="N563" s="233"/>
      <c r="O563" s="233"/>
    </row>
    <row r="564" spans="1:15" s="234" customFormat="1">
      <c r="A564" s="404" t="str">
        <f t="shared" si="30"/>
        <v>150802000</v>
      </c>
      <c r="B564" s="888">
        <v>150</v>
      </c>
      <c r="C564" s="193">
        <v>80</v>
      </c>
      <c r="D564" s="193">
        <v>2000</v>
      </c>
      <c r="E564" s="180"/>
      <c r="F564" s="180"/>
      <c r="G564" s="180"/>
      <c r="H564" s="180"/>
      <c r="I564" s="180"/>
      <c r="J564" s="180"/>
      <c r="K564" s="180"/>
      <c r="L564" s="180"/>
      <c r="M564" s="232"/>
      <c r="N564" s="233"/>
      <c r="O564" s="233"/>
    </row>
    <row r="565" spans="1:15" s="234" customFormat="1">
      <c r="A565" s="404" t="str">
        <f t="shared" si="30"/>
        <v>150902000</v>
      </c>
      <c r="B565" s="888">
        <v>150</v>
      </c>
      <c r="C565" s="193">
        <v>90</v>
      </c>
      <c r="D565" s="193">
        <v>2000</v>
      </c>
      <c r="E565" s="180"/>
      <c r="F565" s="180"/>
      <c r="G565" s="180"/>
      <c r="H565" s="180"/>
      <c r="I565" s="180"/>
      <c r="J565" s="180"/>
      <c r="K565" s="180"/>
      <c r="L565" s="180"/>
      <c r="M565" s="232"/>
      <c r="N565" s="233"/>
      <c r="O565" s="233"/>
    </row>
    <row r="566" spans="1:15" s="234" customFormat="1">
      <c r="A566" s="404" t="str">
        <f t="shared" si="30"/>
        <v>1501002000</v>
      </c>
      <c r="B566" s="888">
        <v>150</v>
      </c>
      <c r="C566" s="193">
        <v>100</v>
      </c>
      <c r="D566" s="193">
        <v>2000</v>
      </c>
      <c r="E566" s="180"/>
      <c r="F566" s="180"/>
      <c r="G566" s="180"/>
      <c r="H566" s="180"/>
      <c r="I566" s="180"/>
      <c r="J566" s="180"/>
      <c r="K566" s="180"/>
      <c r="L566" s="180"/>
      <c r="M566" s="232"/>
      <c r="N566" s="233"/>
      <c r="O566" s="233"/>
    </row>
    <row r="567" spans="1:15" s="234" customFormat="1">
      <c r="A567" s="404" t="str">
        <f t="shared" si="30"/>
        <v>1501102000</v>
      </c>
      <c r="B567" s="888">
        <v>150</v>
      </c>
      <c r="C567" s="193">
        <v>110</v>
      </c>
      <c r="D567" s="193">
        <v>2000</v>
      </c>
      <c r="E567" s="180"/>
      <c r="F567" s="180"/>
      <c r="G567" s="180"/>
      <c r="H567" s="180"/>
      <c r="I567" s="180"/>
      <c r="J567" s="180"/>
      <c r="K567" s="180"/>
      <c r="L567" s="180"/>
      <c r="M567" s="232"/>
      <c r="N567" s="233"/>
      <c r="O567" s="233"/>
    </row>
    <row r="568" spans="1:15" s="234" customFormat="1">
      <c r="A568" s="404" t="str">
        <f t="shared" si="30"/>
        <v>1501202000</v>
      </c>
      <c r="B568" s="888">
        <v>150</v>
      </c>
      <c r="C568" s="193">
        <v>120</v>
      </c>
      <c r="D568" s="193">
        <v>2000</v>
      </c>
      <c r="E568" s="180"/>
      <c r="F568" s="180"/>
      <c r="G568" s="180"/>
      <c r="H568" s="180"/>
      <c r="I568" s="180"/>
      <c r="J568" s="180"/>
      <c r="K568" s="180"/>
      <c r="L568" s="180"/>
      <c r="M568" s="232"/>
      <c r="N568" s="233"/>
      <c r="O568" s="233"/>
    </row>
    <row r="569" spans="1:15" s="234" customFormat="1">
      <c r="A569" s="404" t="str">
        <f t="shared" si="30"/>
        <v>1501302000</v>
      </c>
      <c r="B569" s="888">
        <v>150</v>
      </c>
      <c r="C569" s="193">
        <v>130</v>
      </c>
      <c r="D569" s="193">
        <v>2000</v>
      </c>
      <c r="E569" s="180"/>
      <c r="F569" s="180"/>
      <c r="G569" s="180"/>
      <c r="H569" s="180"/>
      <c r="I569" s="180"/>
      <c r="J569" s="180"/>
      <c r="K569" s="180"/>
      <c r="L569" s="180"/>
      <c r="M569" s="232"/>
      <c r="N569" s="233"/>
      <c r="O569" s="233"/>
    </row>
    <row r="570" spans="1:15" s="234" customFormat="1">
      <c r="A570" s="404" t="str">
        <f t="shared" si="30"/>
        <v>1501402000</v>
      </c>
      <c r="B570" s="888">
        <v>150</v>
      </c>
      <c r="C570" s="193">
        <v>140</v>
      </c>
      <c r="D570" s="193">
        <v>2000</v>
      </c>
      <c r="E570" s="180"/>
      <c r="F570" s="180"/>
      <c r="G570" s="180"/>
      <c r="H570" s="180"/>
      <c r="I570" s="180"/>
      <c r="J570" s="180"/>
      <c r="K570" s="180"/>
      <c r="L570" s="180"/>
      <c r="M570" s="232"/>
      <c r="N570" s="233"/>
      <c r="O570" s="233"/>
    </row>
    <row r="571" spans="1:15" s="234" customFormat="1">
      <c r="A571" s="404" t="str">
        <f t="shared" si="30"/>
        <v>1501502000</v>
      </c>
      <c r="B571" s="888">
        <v>150</v>
      </c>
      <c r="C571" s="193">
        <v>150</v>
      </c>
      <c r="D571" s="193">
        <v>2000</v>
      </c>
      <c r="E571" s="180"/>
      <c r="F571" s="180"/>
      <c r="G571" s="180"/>
      <c r="H571" s="180"/>
      <c r="I571" s="180"/>
      <c r="J571" s="180"/>
      <c r="K571" s="180"/>
      <c r="L571" s="180"/>
      <c r="M571" s="232"/>
      <c r="N571" s="233"/>
      <c r="O571" s="233"/>
    </row>
    <row r="572" spans="1:15" s="234" customFormat="1">
      <c r="A572" s="404" t="str">
        <f t="shared" si="30"/>
        <v>1501602000</v>
      </c>
      <c r="B572" s="888">
        <v>150</v>
      </c>
      <c r="C572" s="193">
        <v>160</v>
      </c>
      <c r="D572" s="193">
        <v>2000</v>
      </c>
      <c r="E572" s="180"/>
      <c r="F572" s="180"/>
      <c r="G572" s="180"/>
      <c r="H572" s="180"/>
      <c r="I572" s="180"/>
      <c r="J572" s="180"/>
      <c r="K572" s="180"/>
      <c r="L572" s="180"/>
      <c r="M572" s="232"/>
      <c r="N572" s="233"/>
      <c r="O572" s="233"/>
    </row>
    <row r="573" spans="1:15" s="234" customFormat="1">
      <c r="A573" s="404" t="str">
        <f t="shared" si="30"/>
        <v>1501702000</v>
      </c>
      <c r="B573" s="888">
        <v>150</v>
      </c>
      <c r="C573" s="193">
        <v>170</v>
      </c>
      <c r="D573" s="193">
        <v>2000</v>
      </c>
      <c r="E573" s="192"/>
      <c r="F573" s="192"/>
      <c r="G573" s="192"/>
      <c r="H573" s="192"/>
      <c r="I573" s="192"/>
      <c r="J573" s="192"/>
      <c r="K573" s="192"/>
      <c r="L573" s="192"/>
      <c r="M573" s="232"/>
      <c r="N573" s="233"/>
      <c r="O573" s="233"/>
    </row>
    <row r="574" spans="1:15" s="234" customFormat="1">
      <c r="A574" s="404" t="str">
        <f t="shared" si="30"/>
        <v>1501802000</v>
      </c>
      <c r="B574" s="888">
        <v>150</v>
      </c>
      <c r="C574" s="193">
        <v>180</v>
      </c>
      <c r="D574" s="193">
        <v>2000</v>
      </c>
      <c r="E574" s="192"/>
      <c r="F574" s="192"/>
      <c r="G574" s="192"/>
      <c r="H574" s="192"/>
      <c r="I574" s="192"/>
      <c r="J574" s="192"/>
      <c r="K574" s="192"/>
      <c r="L574" s="192"/>
      <c r="M574" s="232"/>
      <c r="N574" s="233"/>
      <c r="O574" s="233"/>
    </row>
    <row r="575" spans="1:15" s="234" customFormat="1">
      <c r="A575" s="404" t="str">
        <f t="shared" si="30"/>
        <v>1501902000</v>
      </c>
      <c r="B575" s="888">
        <v>150</v>
      </c>
      <c r="C575" s="193">
        <v>190</v>
      </c>
      <c r="D575" s="193">
        <v>2000</v>
      </c>
      <c r="E575" s="192"/>
      <c r="F575" s="192"/>
      <c r="G575" s="192"/>
      <c r="H575" s="192"/>
      <c r="I575" s="192"/>
      <c r="J575" s="192"/>
      <c r="K575" s="192"/>
      <c r="L575" s="192"/>
      <c r="M575" s="232"/>
      <c r="N575" s="233"/>
      <c r="O575" s="233"/>
    </row>
    <row r="576" spans="1:15" s="234" customFormat="1">
      <c r="A576" s="404" t="str">
        <f t="shared" si="30"/>
        <v>1502002000</v>
      </c>
      <c r="B576" s="888">
        <v>150</v>
      </c>
      <c r="C576" s="193">
        <v>200</v>
      </c>
      <c r="D576" s="193">
        <v>2000</v>
      </c>
      <c r="E576" s="192"/>
      <c r="F576" s="192"/>
      <c r="G576" s="192"/>
      <c r="H576" s="192"/>
      <c r="I576" s="192"/>
      <c r="J576" s="192"/>
      <c r="K576" s="192"/>
      <c r="L576" s="192"/>
      <c r="M576" s="232"/>
      <c r="N576" s="233"/>
      <c r="O576" s="233"/>
    </row>
    <row r="577" spans="1:15" s="234" customFormat="1">
      <c r="A577" s="404" t="str">
        <f t="shared" si="30"/>
        <v>1502102000</v>
      </c>
      <c r="B577" s="888">
        <v>150</v>
      </c>
      <c r="C577" s="193">
        <v>210</v>
      </c>
      <c r="D577" s="193">
        <v>2000</v>
      </c>
      <c r="E577" s="192"/>
      <c r="F577" s="192"/>
      <c r="G577" s="192"/>
      <c r="H577" s="192"/>
      <c r="I577" s="192"/>
      <c r="J577" s="192"/>
      <c r="K577" s="192"/>
      <c r="L577" s="192"/>
      <c r="M577" s="232"/>
      <c r="N577" s="233"/>
      <c r="O577" s="233"/>
    </row>
    <row r="578" spans="1:15" s="234" customFormat="1">
      <c r="A578" s="404" t="str">
        <f t="shared" si="30"/>
        <v>1502202000</v>
      </c>
      <c r="B578" s="888">
        <v>150</v>
      </c>
      <c r="C578" s="193">
        <v>220</v>
      </c>
      <c r="D578" s="193">
        <v>2000</v>
      </c>
      <c r="E578" s="192"/>
      <c r="F578" s="192"/>
      <c r="G578" s="192"/>
      <c r="H578" s="192"/>
      <c r="I578" s="192"/>
      <c r="J578" s="192"/>
      <c r="K578" s="192"/>
      <c r="L578" s="192"/>
      <c r="M578" s="232"/>
      <c r="N578" s="233"/>
      <c r="O578" s="233"/>
    </row>
    <row r="579" spans="1:15" s="234" customFormat="1">
      <c r="A579" s="404" t="str">
        <f t="shared" si="30"/>
        <v>1502302000</v>
      </c>
      <c r="B579" s="888">
        <v>150</v>
      </c>
      <c r="C579" s="193">
        <v>230</v>
      </c>
      <c r="D579" s="193">
        <v>2000</v>
      </c>
      <c r="E579" s="192"/>
      <c r="F579" s="192"/>
      <c r="G579" s="192"/>
      <c r="H579" s="192"/>
      <c r="I579" s="192"/>
      <c r="J579" s="192"/>
      <c r="K579" s="192"/>
      <c r="L579" s="192"/>
      <c r="M579" s="232"/>
      <c r="N579" s="233"/>
      <c r="O579" s="233"/>
    </row>
    <row r="580" spans="1:15" s="234" customFormat="1">
      <c r="A580" s="404" t="str">
        <f t="shared" si="30"/>
        <v>1502402000</v>
      </c>
      <c r="B580" s="888">
        <v>150</v>
      </c>
      <c r="C580" s="193">
        <v>240</v>
      </c>
      <c r="D580" s="193">
        <v>2000</v>
      </c>
      <c r="E580" s="192"/>
      <c r="F580" s="192"/>
      <c r="G580" s="192"/>
      <c r="H580" s="192"/>
      <c r="I580" s="192"/>
      <c r="J580" s="192"/>
      <c r="K580" s="192"/>
      <c r="L580" s="192"/>
      <c r="M580" s="232"/>
      <c r="N580" s="233"/>
      <c r="O580" s="233"/>
    </row>
    <row r="581" spans="1:15" s="234" customFormat="1">
      <c r="A581" s="404" t="str">
        <f t="shared" si="30"/>
        <v>1502502000</v>
      </c>
      <c r="B581" s="888">
        <v>150</v>
      </c>
      <c r="C581" s="193">
        <v>250</v>
      </c>
      <c r="D581" s="193">
        <v>2000</v>
      </c>
      <c r="E581" s="192"/>
      <c r="F581" s="192"/>
      <c r="G581" s="192"/>
      <c r="H581" s="192"/>
      <c r="I581" s="192"/>
      <c r="J581" s="192"/>
      <c r="K581" s="192"/>
      <c r="L581" s="192"/>
      <c r="M581" s="232"/>
      <c r="N581" s="233"/>
      <c r="O581" s="233"/>
    </row>
    <row r="582" spans="1:15" s="234" customFormat="1">
      <c r="A582" s="404" t="str">
        <f t="shared" si="30"/>
        <v>1502602000</v>
      </c>
      <c r="B582" s="888">
        <v>150</v>
      </c>
      <c r="C582" s="193">
        <v>260</v>
      </c>
      <c r="D582" s="193">
        <v>2000</v>
      </c>
      <c r="E582" s="192"/>
      <c r="F582" s="192"/>
      <c r="G582" s="192"/>
      <c r="H582" s="192"/>
      <c r="I582" s="192"/>
      <c r="J582" s="192"/>
      <c r="K582" s="192"/>
      <c r="L582" s="192"/>
      <c r="M582" s="232"/>
      <c r="N582" s="233"/>
      <c r="O582" s="233"/>
    </row>
    <row r="583" spans="1:15" s="234" customFormat="1">
      <c r="A583" s="404" t="str">
        <f t="shared" si="30"/>
        <v>1502702000</v>
      </c>
      <c r="B583" s="888">
        <v>150</v>
      </c>
      <c r="C583" s="193">
        <v>270</v>
      </c>
      <c r="D583" s="193">
        <v>2000</v>
      </c>
      <c r="E583" s="192"/>
      <c r="F583" s="192"/>
      <c r="G583" s="192"/>
      <c r="H583" s="192"/>
      <c r="I583" s="192"/>
      <c r="J583" s="192"/>
      <c r="K583" s="192"/>
      <c r="L583" s="192"/>
      <c r="M583" s="232"/>
      <c r="N583" s="233"/>
      <c r="O583" s="233"/>
    </row>
    <row r="584" spans="1:15" s="234" customFormat="1">
      <c r="A584" s="404" t="str">
        <f t="shared" si="30"/>
        <v>1502802000</v>
      </c>
      <c r="B584" s="888">
        <v>150</v>
      </c>
      <c r="C584" s="193">
        <v>280</v>
      </c>
      <c r="D584" s="193">
        <v>2000</v>
      </c>
      <c r="E584" s="192"/>
      <c r="F584" s="192"/>
      <c r="G584" s="192"/>
      <c r="H584" s="192"/>
      <c r="I584" s="192"/>
      <c r="J584" s="192"/>
      <c r="K584" s="192"/>
      <c r="L584" s="192"/>
      <c r="M584" s="232"/>
      <c r="N584" s="233"/>
      <c r="O584" s="233"/>
    </row>
    <row r="585" spans="1:15" s="234" customFormat="1">
      <c r="A585" s="404" t="str">
        <f t="shared" si="30"/>
        <v>1502902000</v>
      </c>
      <c r="B585" s="888">
        <v>150</v>
      </c>
      <c r="C585" s="193">
        <v>290</v>
      </c>
      <c r="D585" s="193">
        <v>2000</v>
      </c>
      <c r="E585" s="192"/>
      <c r="F585" s="192"/>
      <c r="G585" s="192"/>
      <c r="H585" s="192"/>
      <c r="I585" s="192"/>
      <c r="J585" s="192"/>
      <c r="K585" s="192"/>
      <c r="L585" s="192"/>
      <c r="M585" s="232"/>
      <c r="N585" s="233"/>
      <c r="O585" s="233"/>
    </row>
    <row r="586" spans="1:15" s="234" customFormat="1">
      <c r="A586" s="404" t="str">
        <f t="shared" si="30"/>
        <v>1503002000</v>
      </c>
      <c r="B586" s="888">
        <v>150</v>
      </c>
      <c r="C586" s="193">
        <v>300</v>
      </c>
      <c r="D586" s="193">
        <v>2000</v>
      </c>
      <c r="E586" s="192"/>
      <c r="F586" s="192"/>
      <c r="G586" s="192"/>
      <c r="H586" s="192"/>
      <c r="I586" s="192"/>
      <c r="J586" s="192"/>
      <c r="K586" s="192"/>
      <c r="L586" s="192"/>
      <c r="M586" s="232"/>
      <c r="N586" s="233"/>
      <c r="O586" s="233"/>
    </row>
    <row r="587" spans="1:15" s="234" customFormat="1">
      <c r="A587" s="404" t="str">
        <f t="shared" si="30"/>
        <v>1503102000</v>
      </c>
      <c r="B587" s="888">
        <v>150</v>
      </c>
      <c r="C587" s="193">
        <v>310</v>
      </c>
      <c r="D587" s="193">
        <v>2000</v>
      </c>
      <c r="E587" s="192"/>
      <c r="F587" s="192"/>
      <c r="G587" s="192"/>
      <c r="H587" s="192"/>
      <c r="I587" s="192"/>
      <c r="J587" s="192"/>
      <c r="K587" s="192"/>
      <c r="L587" s="192"/>
      <c r="M587" s="232"/>
      <c r="N587" s="233"/>
      <c r="O587" s="233"/>
    </row>
    <row r="588" spans="1:15" s="234" customFormat="1">
      <c r="A588" s="404" t="str">
        <f t="shared" si="30"/>
        <v>1503202000</v>
      </c>
      <c r="B588" s="888">
        <v>150</v>
      </c>
      <c r="C588" s="193">
        <v>320</v>
      </c>
      <c r="D588" s="193">
        <v>2000</v>
      </c>
      <c r="E588" s="192"/>
      <c r="F588" s="192"/>
      <c r="G588" s="192"/>
      <c r="H588" s="192"/>
      <c r="I588" s="192"/>
      <c r="J588" s="192"/>
      <c r="K588" s="192"/>
      <c r="L588" s="192"/>
      <c r="M588" s="232"/>
      <c r="N588" s="233"/>
      <c r="O588" s="233"/>
    </row>
    <row r="589" spans="1:15" s="234" customFormat="1">
      <c r="A589" s="404" t="str">
        <f t="shared" si="30"/>
        <v>1503302000</v>
      </c>
      <c r="B589" s="888">
        <v>150</v>
      </c>
      <c r="C589" s="193">
        <v>330</v>
      </c>
      <c r="D589" s="193">
        <v>2000</v>
      </c>
      <c r="E589" s="192"/>
      <c r="F589" s="192"/>
      <c r="G589" s="192"/>
      <c r="H589" s="192"/>
      <c r="I589" s="192"/>
      <c r="J589" s="192"/>
      <c r="K589" s="192"/>
      <c r="L589" s="192"/>
      <c r="M589" s="232"/>
      <c r="N589" s="233"/>
      <c r="O589" s="233"/>
    </row>
    <row r="590" spans="1:15" s="234" customFormat="1">
      <c r="A590" s="404" t="str">
        <f t="shared" si="30"/>
        <v>1503402000</v>
      </c>
      <c r="B590" s="888">
        <v>150</v>
      </c>
      <c r="C590" s="193">
        <v>340</v>
      </c>
      <c r="D590" s="193">
        <v>2000</v>
      </c>
      <c r="E590" s="192"/>
      <c r="F590" s="192"/>
      <c r="G590" s="192"/>
      <c r="H590" s="192"/>
      <c r="I590" s="192"/>
      <c r="J590" s="192"/>
      <c r="K590" s="192"/>
      <c r="L590" s="192"/>
      <c r="M590" s="232"/>
      <c r="N590" s="233"/>
      <c r="O590" s="233"/>
    </row>
    <row r="591" spans="1:15" s="234" customFormat="1">
      <c r="A591" s="404" t="str">
        <f t="shared" si="30"/>
        <v>1503502000</v>
      </c>
      <c r="B591" s="888">
        <v>150</v>
      </c>
      <c r="C591" s="193">
        <v>350</v>
      </c>
      <c r="D591" s="193">
        <v>2000</v>
      </c>
      <c r="E591" s="192"/>
      <c r="F591" s="192"/>
      <c r="G591" s="192"/>
      <c r="H591" s="192"/>
      <c r="I591" s="192"/>
      <c r="J591" s="192"/>
      <c r="K591" s="192"/>
      <c r="L591" s="192"/>
      <c r="M591" s="232"/>
      <c r="N591" s="233"/>
      <c r="O591" s="233"/>
    </row>
    <row r="592" spans="1:15" s="234" customFormat="1">
      <c r="A592" s="404" t="str">
        <f t="shared" si="30"/>
        <v>150202250</v>
      </c>
      <c r="B592" s="888">
        <v>150</v>
      </c>
      <c r="C592" s="193">
        <v>20</v>
      </c>
      <c r="D592" s="193">
        <v>2250</v>
      </c>
      <c r="E592" s="180"/>
      <c r="F592" s="180"/>
      <c r="G592" s="180"/>
      <c r="H592" s="180"/>
      <c r="I592" s="180"/>
      <c r="J592" s="180"/>
      <c r="K592" s="180"/>
      <c r="L592" s="180"/>
      <c r="M592" s="232"/>
      <c r="N592" s="233"/>
      <c r="O592" s="233"/>
    </row>
    <row r="593" spans="1:15" s="234" customFormat="1">
      <c r="A593" s="404" t="str">
        <f t="shared" si="30"/>
        <v>150302250</v>
      </c>
      <c r="B593" s="888">
        <v>150</v>
      </c>
      <c r="C593" s="193">
        <v>30</v>
      </c>
      <c r="D593" s="193">
        <v>2250</v>
      </c>
      <c r="E593" s="180"/>
      <c r="F593" s="180"/>
      <c r="G593" s="180"/>
      <c r="H593" s="180"/>
      <c r="I593" s="180"/>
      <c r="J593" s="180"/>
      <c r="K593" s="180"/>
      <c r="L593" s="180"/>
      <c r="M593" s="232"/>
      <c r="N593" s="233"/>
      <c r="O593" s="233"/>
    </row>
    <row r="594" spans="1:15" s="234" customFormat="1">
      <c r="A594" s="404" t="str">
        <f t="shared" si="30"/>
        <v>150402250</v>
      </c>
      <c r="B594" s="888">
        <v>150</v>
      </c>
      <c r="C594" s="193">
        <v>40</v>
      </c>
      <c r="D594" s="193">
        <v>2250</v>
      </c>
      <c r="E594" s="180"/>
      <c r="F594" s="180"/>
      <c r="G594" s="180"/>
      <c r="H594" s="180"/>
      <c r="I594" s="180"/>
      <c r="J594" s="180"/>
      <c r="K594" s="180"/>
      <c r="L594" s="180"/>
      <c r="M594" s="232"/>
      <c r="N594" s="233"/>
      <c r="O594" s="233"/>
    </row>
    <row r="595" spans="1:15" s="234" customFormat="1">
      <c r="A595" s="404" t="str">
        <f t="shared" si="30"/>
        <v>150502250</v>
      </c>
      <c r="B595" s="888">
        <v>150</v>
      </c>
      <c r="C595" s="193">
        <v>50</v>
      </c>
      <c r="D595" s="193">
        <v>2250</v>
      </c>
      <c r="E595" s="180"/>
      <c r="F595" s="180"/>
      <c r="G595" s="180"/>
      <c r="H595" s="180"/>
      <c r="I595" s="180"/>
      <c r="J595" s="180"/>
      <c r="K595" s="180"/>
      <c r="L595" s="180"/>
      <c r="M595" s="232"/>
      <c r="N595" s="233"/>
      <c r="O595" s="233"/>
    </row>
    <row r="596" spans="1:15" s="234" customFormat="1">
      <c r="A596" s="404" t="str">
        <f t="shared" si="30"/>
        <v>150602250</v>
      </c>
      <c r="B596" s="888">
        <v>150</v>
      </c>
      <c r="C596" s="193">
        <v>60</v>
      </c>
      <c r="D596" s="193">
        <v>2250</v>
      </c>
      <c r="E596" s="180"/>
      <c r="F596" s="180"/>
      <c r="G596" s="180"/>
      <c r="H596" s="180"/>
      <c r="I596" s="180"/>
      <c r="J596" s="180"/>
      <c r="K596" s="180"/>
      <c r="L596" s="180"/>
      <c r="M596" s="232"/>
      <c r="N596" s="233"/>
      <c r="O596" s="233"/>
    </row>
    <row r="597" spans="1:15" s="234" customFormat="1">
      <c r="A597" s="404" t="str">
        <f t="shared" si="30"/>
        <v>150702250</v>
      </c>
      <c r="B597" s="888">
        <v>150</v>
      </c>
      <c r="C597" s="193">
        <v>70</v>
      </c>
      <c r="D597" s="193">
        <v>2250</v>
      </c>
      <c r="E597" s="180"/>
      <c r="F597" s="180"/>
      <c r="G597" s="180"/>
      <c r="H597" s="180"/>
      <c r="I597" s="180"/>
      <c r="J597" s="180"/>
      <c r="K597" s="180"/>
      <c r="L597" s="180"/>
      <c r="M597" s="232"/>
      <c r="N597" s="233"/>
      <c r="O597" s="233"/>
    </row>
    <row r="598" spans="1:15" s="234" customFormat="1">
      <c r="A598" s="404" t="str">
        <f t="shared" si="30"/>
        <v>150802250</v>
      </c>
      <c r="B598" s="888">
        <v>150</v>
      </c>
      <c r="C598" s="193">
        <v>80</v>
      </c>
      <c r="D598" s="193">
        <v>2250</v>
      </c>
      <c r="E598" s="180"/>
      <c r="F598" s="180"/>
      <c r="G598" s="180"/>
      <c r="H598" s="180"/>
      <c r="I598" s="180"/>
      <c r="J598" s="180"/>
      <c r="K598" s="180"/>
      <c r="L598" s="180"/>
      <c r="M598" s="232"/>
      <c r="N598" s="233"/>
      <c r="O598" s="233"/>
    </row>
    <row r="599" spans="1:15" s="234" customFormat="1">
      <c r="A599" s="404" t="str">
        <f t="shared" si="30"/>
        <v>150902250</v>
      </c>
      <c r="B599" s="888">
        <v>150</v>
      </c>
      <c r="C599" s="193">
        <v>90</v>
      </c>
      <c r="D599" s="193">
        <v>2250</v>
      </c>
      <c r="E599" s="180"/>
      <c r="F599" s="180"/>
      <c r="G599" s="180"/>
      <c r="H599" s="180"/>
      <c r="I599" s="180"/>
      <c r="J599" s="180"/>
      <c r="K599" s="180"/>
      <c r="L599" s="180"/>
      <c r="M599" s="232"/>
      <c r="N599" s="233"/>
      <c r="O599" s="233"/>
    </row>
    <row r="600" spans="1:15" s="234" customFormat="1">
      <c r="A600" s="404" t="str">
        <f t="shared" si="30"/>
        <v>1501002250</v>
      </c>
      <c r="B600" s="888">
        <v>150</v>
      </c>
      <c r="C600" s="193">
        <v>100</v>
      </c>
      <c r="D600" s="193">
        <v>2250</v>
      </c>
      <c r="E600" s="180"/>
      <c r="F600" s="180"/>
      <c r="G600" s="180"/>
      <c r="H600" s="180"/>
      <c r="I600" s="180"/>
      <c r="J600" s="180"/>
      <c r="K600" s="180"/>
      <c r="L600" s="180"/>
      <c r="M600" s="232"/>
      <c r="N600" s="233"/>
      <c r="O600" s="233"/>
    </row>
    <row r="601" spans="1:15" s="234" customFormat="1">
      <c r="A601" s="404" t="str">
        <f t="shared" si="30"/>
        <v>1501102250</v>
      </c>
      <c r="B601" s="888">
        <v>150</v>
      </c>
      <c r="C601" s="193">
        <v>110</v>
      </c>
      <c r="D601" s="193">
        <v>2250</v>
      </c>
      <c r="E601" s="180"/>
      <c r="F601" s="180"/>
      <c r="G601" s="180"/>
      <c r="H601" s="180"/>
      <c r="I601" s="180"/>
      <c r="J601" s="180"/>
      <c r="K601" s="180"/>
      <c r="L601" s="180"/>
      <c r="M601" s="232"/>
      <c r="N601" s="233"/>
      <c r="O601" s="233"/>
    </row>
    <row r="602" spans="1:15" s="234" customFormat="1">
      <c r="A602" s="404" t="str">
        <f t="shared" si="30"/>
        <v>1501202250</v>
      </c>
      <c r="B602" s="888">
        <v>150</v>
      </c>
      <c r="C602" s="193">
        <v>120</v>
      </c>
      <c r="D602" s="193">
        <v>2250</v>
      </c>
      <c r="E602" s="180"/>
      <c r="F602" s="180"/>
      <c r="G602" s="180"/>
      <c r="H602" s="180"/>
      <c r="I602" s="180"/>
      <c r="J602" s="180"/>
      <c r="K602" s="180"/>
      <c r="L602" s="180"/>
      <c r="M602" s="232"/>
      <c r="N602" s="233"/>
      <c r="O602" s="233"/>
    </row>
    <row r="603" spans="1:15" s="234" customFormat="1">
      <c r="A603" s="404" t="str">
        <f t="shared" si="30"/>
        <v>1501302250</v>
      </c>
      <c r="B603" s="888">
        <v>150</v>
      </c>
      <c r="C603" s="193">
        <v>130</v>
      </c>
      <c r="D603" s="193">
        <v>2250</v>
      </c>
      <c r="E603" s="180"/>
      <c r="F603" s="180"/>
      <c r="G603" s="180"/>
      <c r="H603" s="180"/>
      <c r="I603" s="180"/>
      <c r="J603" s="180"/>
      <c r="K603" s="180"/>
      <c r="L603" s="180"/>
      <c r="M603" s="232"/>
      <c r="N603" s="233"/>
      <c r="O603" s="233"/>
    </row>
    <row r="604" spans="1:15" s="234" customFormat="1">
      <c r="A604" s="404" t="str">
        <f t="shared" si="30"/>
        <v>1501402250</v>
      </c>
      <c r="B604" s="888">
        <v>150</v>
      </c>
      <c r="C604" s="193">
        <v>140</v>
      </c>
      <c r="D604" s="193">
        <v>2250</v>
      </c>
      <c r="E604" s="180"/>
      <c r="F604" s="180"/>
      <c r="G604" s="180"/>
      <c r="H604" s="180"/>
      <c r="I604" s="180"/>
      <c r="J604" s="180"/>
      <c r="K604" s="180"/>
      <c r="L604" s="180"/>
      <c r="M604" s="232"/>
      <c r="N604" s="233"/>
      <c r="O604" s="233"/>
    </row>
    <row r="605" spans="1:15" s="234" customFormat="1">
      <c r="A605" s="404" t="str">
        <f t="shared" si="30"/>
        <v>1501502250</v>
      </c>
      <c r="B605" s="888">
        <v>150</v>
      </c>
      <c r="C605" s="193">
        <v>150</v>
      </c>
      <c r="D605" s="193">
        <v>2250</v>
      </c>
      <c r="E605" s="180"/>
      <c r="F605" s="180"/>
      <c r="G605" s="180"/>
      <c r="H605" s="180"/>
      <c r="I605" s="180"/>
      <c r="J605" s="180"/>
      <c r="K605" s="180"/>
      <c r="L605" s="180"/>
      <c r="M605" s="232"/>
      <c r="N605" s="233"/>
      <c r="O605" s="233"/>
    </row>
    <row r="606" spans="1:15" s="234" customFormat="1">
      <c r="A606" s="404" t="str">
        <f t="shared" si="30"/>
        <v>1501602250</v>
      </c>
      <c r="B606" s="888">
        <v>150</v>
      </c>
      <c r="C606" s="193">
        <v>160</v>
      </c>
      <c r="D606" s="193">
        <v>2250</v>
      </c>
      <c r="E606" s="180"/>
      <c r="F606" s="180"/>
      <c r="G606" s="180"/>
      <c r="H606" s="180"/>
      <c r="I606" s="180"/>
      <c r="J606" s="180"/>
      <c r="K606" s="180"/>
      <c r="L606" s="180"/>
      <c r="M606" s="232"/>
      <c r="N606" s="233"/>
      <c r="O606" s="233"/>
    </row>
    <row r="607" spans="1:15" s="234" customFormat="1">
      <c r="A607" s="404" t="str">
        <f t="shared" si="30"/>
        <v>1501702250</v>
      </c>
      <c r="B607" s="888">
        <v>150</v>
      </c>
      <c r="C607" s="193">
        <v>170</v>
      </c>
      <c r="D607" s="193">
        <v>2250</v>
      </c>
      <c r="E607" s="192"/>
      <c r="F607" s="192"/>
      <c r="G607" s="192"/>
      <c r="H607" s="192"/>
      <c r="I607" s="192"/>
      <c r="J607" s="192"/>
      <c r="K607" s="192"/>
      <c r="L607" s="192"/>
      <c r="M607" s="232"/>
      <c r="N607" s="233"/>
      <c r="O607" s="233"/>
    </row>
    <row r="608" spans="1:15" s="234" customFormat="1">
      <c r="A608" s="404" t="str">
        <f t="shared" si="30"/>
        <v>1501802250</v>
      </c>
      <c r="B608" s="888">
        <v>150</v>
      </c>
      <c r="C608" s="193">
        <v>180</v>
      </c>
      <c r="D608" s="193">
        <v>2250</v>
      </c>
      <c r="E608" s="192"/>
      <c r="F608" s="192"/>
      <c r="G608" s="192"/>
      <c r="H608" s="192"/>
      <c r="I608" s="192"/>
      <c r="J608" s="192"/>
      <c r="K608" s="192"/>
      <c r="L608" s="192"/>
      <c r="M608" s="232"/>
      <c r="N608" s="233"/>
      <c r="O608" s="233"/>
    </row>
    <row r="609" spans="1:15" s="234" customFormat="1">
      <c r="A609" s="404" t="str">
        <f t="shared" si="30"/>
        <v>1501902250</v>
      </c>
      <c r="B609" s="888">
        <v>150</v>
      </c>
      <c r="C609" s="193">
        <v>190</v>
      </c>
      <c r="D609" s="193">
        <v>2250</v>
      </c>
      <c r="E609" s="192"/>
      <c r="F609" s="192"/>
      <c r="G609" s="192"/>
      <c r="H609" s="192"/>
      <c r="I609" s="192"/>
      <c r="J609" s="192"/>
      <c r="K609" s="192"/>
      <c r="L609" s="192"/>
      <c r="M609" s="232"/>
      <c r="N609" s="233"/>
      <c r="O609" s="233"/>
    </row>
    <row r="610" spans="1:15" s="234" customFormat="1">
      <c r="A610" s="404" t="str">
        <f t="shared" si="30"/>
        <v>1502002250</v>
      </c>
      <c r="B610" s="888">
        <v>150</v>
      </c>
      <c r="C610" s="193">
        <v>200</v>
      </c>
      <c r="D610" s="193">
        <v>2250</v>
      </c>
      <c r="E610" s="192"/>
      <c r="F610" s="192"/>
      <c r="G610" s="192"/>
      <c r="H610" s="192"/>
      <c r="I610" s="192"/>
      <c r="J610" s="192"/>
      <c r="K610" s="192"/>
      <c r="L610" s="192"/>
      <c r="M610" s="232"/>
      <c r="N610" s="233"/>
      <c r="O610" s="233"/>
    </row>
    <row r="611" spans="1:15" s="234" customFormat="1">
      <c r="A611" s="404" t="str">
        <f t="shared" si="30"/>
        <v>1502102250</v>
      </c>
      <c r="B611" s="888">
        <v>150</v>
      </c>
      <c r="C611" s="193">
        <v>210</v>
      </c>
      <c r="D611" s="193">
        <v>2250</v>
      </c>
      <c r="E611" s="192"/>
      <c r="F611" s="192"/>
      <c r="G611" s="192"/>
      <c r="H611" s="192"/>
      <c r="I611" s="192"/>
      <c r="J611" s="192"/>
      <c r="K611" s="192"/>
      <c r="L611" s="192"/>
      <c r="M611" s="232"/>
      <c r="N611" s="233"/>
      <c r="O611" s="233"/>
    </row>
    <row r="612" spans="1:15" s="234" customFormat="1">
      <c r="A612" s="404" t="str">
        <f t="shared" si="30"/>
        <v>1502202250</v>
      </c>
      <c r="B612" s="888">
        <v>150</v>
      </c>
      <c r="C612" s="193">
        <v>220</v>
      </c>
      <c r="D612" s="193">
        <v>2250</v>
      </c>
      <c r="E612" s="192"/>
      <c r="F612" s="192"/>
      <c r="G612" s="192"/>
      <c r="H612" s="192"/>
      <c r="I612" s="192"/>
      <c r="J612" s="192"/>
      <c r="K612" s="192"/>
      <c r="L612" s="192"/>
      <c r="M612" s="232"/>
      <c r="N612" s="233"/>
      <c r="O612" s="233"/>
    </row>
    <row r="613" spans="1:15" s="234" customFormat="1">
      <c r="A613" s="404" t="str">
        <f t="shared" si="30"/>
        <v>1502302250</v>
      </c>
      <c r="B613" s="888">
        <v>150</v>
      </c>
      <c r="C613" s="193">
        <v>230</v>
      </c>
      <c r="D613" s="193">
        <v>2250</v>
      </c>
      <c r="E613" s="192"/>
      <c r="F613" s="192"/>
      <c r="G613" s="192"/>
      <c r="H613" s="192"/>
      <c r="I613" s="192"/>
      <c r="J613" s="192"/>
      <c r="K613" s="192"/>
      <c r="L613" s="192"/>
      <c r="M613" s="232"/>
      <c r="N613" s="233"/>
      <c r="O613" s="233"/>
    </row>
    <row r="614" spans="1:15" s="234" customFormat="1">
      <c r="A614" s="404" t="str">
        <f t="shared" si="30"/>
        <v>1502402250</v>
      </c>
      <c r="B614" s="888">
        <v>150</v>
      </c>
      <c r="C614" s="193">
        <v>240</v>
      </c>
      <c r="D614" s="193">
        <v>2250</v>
      </c>
      <c r="E614" s="192"/>
      <c r="F614" s="192"/>
      <c r="G614" s="192"/>
      <c r="H614" s="192"/>
      <c r="I614" s="192"/>
      <c r="J614" s="192"/>
      <c r="K614" s="192"/>
      <c r="L614" s="192"/>
      <c r="M614" s="232"/>
      <c r="N614" s="233"/>
      <c r="O614" s="233"/>
    </row>
    <row r="615" spans="1:15" s="234" customFormat="1">
      <c r="A615" s="404" t="str">
        <f t="shared" si="30"/>
        <v>1502502250</v>
      </c>
      <c r="B615" s="888">
        <v>150</v>
      </c>
      <c r="C615" s="193">
        <v>250</v>
      </c>
      <c r="D615" s="193">
        <v>2250</v>
      </c>
      <c r="E615" s="192"/>
      <c r="F615" s="192"/>
      <c r="G615" s="192"/>
      <c r="H615" s="192"/>
      <c r="I615" s="192"/>
      <c r="J615" s="192"/>
      <c r="K615" s="192"/>
      <c r="L615" s="192"/>
      <c r="M615" s="232"/>
      <c r="N615" s="233"/>
      <c r="O615" s="233"/>
    </row>
    <row r="616" spans="1:15" s="234" customFormat="1">
      <c r="A616" s="404" t="str">
        <f t="shared" si="30"/>
        <v>1502602250</v>
      </c>
      <c r="B616" s="888">
        <v>150</v>
      </c>
      <c r="C616" s="193">
        <v>260</v>
      </c>
      <c r="D616" s="193">
        <v>2250</v>
      </c>
      <c r="E616" s="192"/>
      <c r="F616" s="192"/>
      <c r="G616" s="192"/>
      <c r="H616" s="192"/>
      <c r="I616" s="192"/>
      <c r="J616" s="192"/>
      <c r="K616" s="192"/>
      <c r="L616" s="192"/>
      <c r="M616" s="232"/>
      <c r="N616" s="233"/>
      <c r="O616" s="233"/>
    </row>
    <row r="617" spans="1:15" s="234" customFormat="1">
      <c r="A617" s="404" t="str">
        <f t="shared" si="30"/>
        <v>1502702250</v>
      </c>
      <c r="B617" s="888">
        <v>150</v>
      </c>
      <c r="C617" s="193">
        <v>270</v>
      </c>
      <c r="D617" s="193">
        <v>2250</v>
      </c>
      <c r="E617" s="192"/>
      <c r="F617" s="192"/>
      <c r="G617" s="192"/>
      <c r="H617" s="192"/>
      <c r="I617" s="192"/>
      <c r="J617" s="192"/>
      <c r="K617" s="192"/>
      <c r="L617" s="192"/>
      <c r="M617" s="232"/>
      <c r="N617" s="233"/>
      <c r="O617" s="233"/>
    </row>
    <row r="618" spans="1:15" s="234" customFormat="1">
      <c r="A618" s="404" t="str">
        <f t="shared" si="30"/>
        <v>1502802250</v>
      </c>
      <c r="B618" s="888">
        <v>150</v>
      </c>
      <c r="C618" s="193">
        <v>280</v>
      </c>
      <c r="D618" s="193">
        <v>2250</v>
      </c>
      <c r="E618" s="192"/>
      <c r="F618" s="192"/>
      <c r="G618" s="192"/>
      <c r="H618" s="192"/>
      <c r="I618" s="192"/>
      <c r="J618" s="192"/>
      <c r="K618" s="192"/>
      <c r="L618" s="192"/>
      <c r="M618" s="232"/>
      <c r="N618" s="233"/>
      <c r="O618" s="233"/>
    </row>
    <row r="619" spans="1:15" s="234" customFormat="1">
      <c r="A619" s="404" t="str">
        <f t="shared" si="30"/>
        <v>1502902250</v>
      </c>
      <c r="B619" s="888">
        <v>150</v>
      </c>
      <c r="C619" s="193">
        <v>290</v>
      </c>
      <c r="D619" s="193">
        <v>2250</v>
      </c>
      <c r="E619" s="192"/>
      <c r="F619" s="192"/>
      <c r="G619" s="192"/>
      <c r="H619" s="192"/>
      <c r="I619" s="192"/>
      <c r="J619" s="192"/>
      <c r="K619" s="192"/>
      <c r="L619" s="192"/>
      <c r="M619" s="232"/>
      <c r="N619" s="233"/>
      <c r="O619" s="233"/>
    </row>
    <row r="620" spans="1:15" s="234" customFormat="1">
      <c r="A620" s="404" t="str">
        <f t="shared" si="30"/>
        <v>1503002250</v>
      </c>
      <c r="B620" s="888">
        <v>150</v>
      </c>
      <c r="C620" s="193">
        <v>300</v>
      </c>
      <c r="D620" s="193">
        <v>2250</v>
      </c>
      <c r="E620" s="192"/>
      <c r="F620" s="192"/>
      <c r="G620" s="192"/>
      <c r="H620" s="192"/>
      <c r="I620" s="192"/>
      <c r="J620" s="192"/>
      <c r="K620" s="192"/>
      <c r="L620" s="192"/>
      <c r="M620" s="232"/>
      <c r="N620" s="233"/>
      <c r="O620" s="233"/>
    </row>
    <row r="621" spans="1:15" s="234" customFormat="1">
      <c r="A621" s="404" t="str">
        <f t="shared" si="30"/>
        <v>1503102250</v>
      </c>
      <c r="B621" s="888">
        <v>150</v>
      </c>
      <c r="C621" s="193">
        <v>310</v>
      </c>
      <c r="D621" s="193">
        <v>2250</v>
      </c>
      <c r="E621" s="192"/>
      <c r="F621" s="192"/>
      <c r="G621" s="192"/>
      <c r="H621" s="192"/>
      <c r="I621" s="192"/>
      <c r="J621" s="192"/>
      <c r="K621" s="192"/>
      <c r="L621" s="192"/>
      <c r="M621" s="232"/>
      <c r="N621" s="233"/>
      <c r="O621" s="233"/>
    </row>
    <row r="622" spans="1:15" s="234" customFormat="1">
      <c r="A622" s="404" t="str">
        <f t="shared" si="30"/>
        <v>1503202250</v>
      </c>
      <c r="B622" s="888">
        <v>150</v>
      </c>
      <c r="C622" s="193">
        <v>320</v>
      </c>
      <c r="D622" s="193">
        <v>2250</v>
      </c>
      <c r="E622" s="192"/>
      <c r="F622" s="192"/>
      <c r="G622" s="192"/>
      <c r="H622" s="192"/>
      <c r="I622" s="192"/>
      <c r="J622" s="192"/>
      <c r="K622" s="192"/>
      <c r="L622" s="192"/>
      <c r="M622" s="232"/>
      <c r="N622" s="233"/>
      <c r="O622" s="233"/>
    </row>
    <row r="623" spans="1:15" s="234" customFormat="1">
      <c r="A623" s="404" t="str">
        <f t="shared" si="30"/>
        <v>1503302250</v>
      </c>
      <c r="B623" s="888">
        <v>150</v>
      </c>
      <c r="C623" s="193">
        <v>330</v>
      </c>
      <c r="D623" s="193">
        <v>2250</v>
      </c>
      <c r="E623" s="192"/>
      <c r="F623" s="192"/>
      <c r="G623" s="192"/>
      <c r="H623" s="192"/>
      <c r="I623" s="192"/>
      <c r="J623" s="192"/>
      <c r="K623" s="192"/>
      <c r="L623" s="192"/>
      <c r="M623" s="232"/>
      <c r="N623" s="233"/>
      <c r="O623" s="233"/>
    </row>
    <row r="624" spans="1:15" s="234" customFormat="1">
      <c r="A624" s="404" t="str">
        <f t="shared" si="30"/>
        <v>1503402250</v>
      </c>
      <c r="B624" s="888">
        <v>150</v>
      </c>
      <c r="C624" s="193">
        <v>340</v>
      </c>
      <c r="D624" s="193">
        <v>2250</v>
      </c>
      <c r="E624" s="192"/>
      <c r="F624" s="192"/>
      <c r="G624" s="192"/>
      <c r="H624" s="192"/>
      <c r="I624" s="192"/>
      <c r="J624" s="192"/>
      <c r="K624" s="192"/>
      <c r="L624" s="192"/>
      <c r="M624" s="232"/>
      <c r="N624" s="233"/>
      <c r="O624" s="233"/>
    </row>
    <row r="625" spans="1:15" s="234" customFormat="1">
      <c r="A625" s="404" t="str">
        <f t="shared" ref="A625:A688" si="31">B625&amp;C625&amp;D625</f>
        <v>1503502250</v>
      </c>
      <c r="B625" s="888">
        <v>150</v>
      </c>
      <c r="C625" s="193">
        <v>350</v>
      </c>
      <c r="D625" s="193">
        <v>2250</v>
      </c>
      <c r="E625" s="192"/>
      <c r="F625" s="192"/>
      <c r="G625" s="192"/>
      <c r="H625" s="192"/>
      <c r="I625" s="192"/>
      <c r="J625" s="192"/>
      <c r="K625" s="192"/>
      <c r="L625" s="192"/>
      <c r="M625" s="232"/>
      <c r="N625" s="233"/>
      <c r="O625" s="233"/>
    </row>
    <row r="626" spans="1:15" s="234" customFormat="1">
      <c r="A626" s="404" t="str">
        <f t="shared" si="31"/>
        <v>150202500</v>
      </c>
      <c r="B626" s="888">
        <v>150</v>
      </c>
      <c r="C626" s="193">
        <v>20</v>
      </c>
      <c r="D626" s="193">
        <v>2500</v>
      </c>
      <c r="E626" s="180"/>
      <c r="F626" s="180"/>
      <c r="G626" s="180"/>
      <c r="H626" s="180"/>
      <c r="I626" s="180"/>
      <c r="J626" s="180"/>
      <c r="K626" s="180"/>
      <c r="L626" s="180"/>
      <c r="M626" s="232"/>
      <c r="N626" s="233"/>
      <c r="O626" s="233"/>
    </row>
    <row r="627" spans="1:15" s="234" customFormat="1">
      <c r="A627" s="404" t="str">
        <f t="shared" si="31"/>
        <v>150302500</v>
      </c>
      <c r="B627" s="888">
        <v>150</v>
      </c>
      <c r="C627" s="193">
        <v>30</v>
      </c>
      <c r="D627" s="193">
        <v>2500</v>
      </c>
      <c r="E627" s="180"/>
      <c r="F627" s="180"/>
      <c r="G627" s="180"/>
      <c r="H627" s="180"/>
      <c r="I627" s="180"/>
      <c r="J627" s="180"/>
      <c r="K627" s="180"/>
      <c r="L627" s="180"/>
      <c r="M627" s="232"/>
      <c r="N627" s="233"/>
      <c r="O627" s="233"/>
    </row>
    <row r="628" spans="1:15" s="234" customFormat="1">
      <c r="A628" s="404" t="str">
        <f t="shared" si="31"/>
        <v>150402500</v>
      </c>
      <c r="B628" s="888">
        <v>150</v>
      </c>
      <c r="C628" s="193">
        <v>40</v>
      </c>
      <c r="D628" s="193">
        <v>2500</v>
      </c>
      <c r="E628" s="180"/>
      <c r="F628" s="180"/>
      <c r="G628" s="180"/>
      <c r="H628" s="180"/>
      <c r="I628" s="180"/>
      <c r="J628" s="180"/>
      <c r="K628" s="180"/>
      <c r="L628" s="180"/>
      <c r="M628" s="232"/>
      <c r="N628" s="233"/>
      <c r="O628" s="233"/>
    </row>
    <row r="629" spans="1:15" s="234" customFormat="1">
      <c r="A629" s="404" t="str">
        <f t="shared" si="31"/>
        <v>150502500</v>
      </c>
      <c r="B629" s="888">
        <v>150</v>
      </c>
      <c r="C629" s="193">
        <v>50</v>
      </c>
      <c r="D629" s="193">
        <v>2500</v>
      </c>
      <c r="E629" s="180"/>
      <c r="F629" s="180"/>
      <c r="G629" s="180"/>
      <c r="H629" s="180"/>
      <c r="I629" s="180"/>
      <c r="J629" s="180"/>
      <c r="K629" s="180"/>
      <c r="L629" s="180"/>
      <c r="M629" s="232"/>
      <c r="N629" s="233"/>
      <c r="O629" s="233"/>
    </row>
    <row r="630" spans="1:15" s="234" customFormat="1">
      <c r="A630" s="404" t="str">
        <f t="shared" si="31"/>
        <v>150602500</v>
      </c>
      <c r="B630" s="888">
        <v>150</v>
      </c>
      <c r="C630" s="193">
        <v>60</v>
      </c>
      <c r="D630" s="193">
        <v>2500</v>
      </c>
      <c r="E630" s="180"/>
      <c r="F630" s="180"/>
      <c r="G630" s="180"/>
      <c r="H630" s="180"/>
      <c r="I630" s="180"/>
      <c r="J630" s="180"/>
      <c r="K630" s="180"/>
      <c r="L630" s="180"/>
      <c r="M630" s="232"/>
      <c r="N630" s="233"/>
      <c r="O630" s="233"/>
    </row>
    <row r="631" spans="1:15" s="234" customFormat="1">
      <c r="A631" s="404" t="str">
        <f t="shared" si="31"/>
        <v>150702500</v>
      </c>
      <c r="B631" s="888">
        <v>150</v>
      </c>
      <c r="C631" s="193">
        <v>70</v>
      </c>
      <c r="D631" s="193">
        <v>2500</v>
      </c>
      <c r="E631" s="180"/>
      <c r="F631" s="180"/>
      <c r="G631" s="180"/>
      <c r="H631" s="180"/>
      <c r="I631" s="180"/>
      <c r="J631" s="180"/>
      <c r="K631" s="180"/>
      <c r="L631" s="180"/>
      <c r="M631" s="232"/>
      <c r="N631" s="233"/>
      <c r="O631" s="233"/>
    </row>
    <row r="632" spans="1:15" s="234" customFormat="1">
      <c r="A632" s="404" t="str">
        <f t="shared" si="31"/>
        <v>150802500</v>
      </c>
      <c r="B632" s="888">
        <v>150</v>
      </c>
      <c r="C632" s="193">
        <v>80</v>
      </c>
      <c r="D632" s="193">
        <v>2500</v>
      </c>
      <c r="E632" s="180"/>
      <c r="F632" s="180"/>
      <c r="G632" s="180"/>
      <c r="H632" s="180"/>
      <c r="I632" s="180"/>
      <c r="J632" s="180"/>
      <c r="K632" s="180"/>
      <c r="L632" s="180"/>
      <c r="M632" s="232"/>
      <c r="N632" s="233"/>
      <c r="O632" s="233"/>
    </row>
    <row r="633" spans="1:15" s="234" customFormat="1">
      <c r="A633" s="404" t="str">
        <f t="shared" si="31"/>
        <v>150902500</v>
      </c>
      <c r="B633" s="888">
        <v>150</v>
      </c>
      <c r="C633" s="193">
        <v>90</v>
      </c>
      <c r="D633" s="193">
        <v>2500</v>
      </c>
      <c r="E633" s="180"/>
      <c r="F633" s="180"/>
      <c r="G633" s="180"/>
      <c r="H633" s="180"/>
      <c r="I633" s="180"/>
      <c r="J633" s="180"/>
      <c r="K633" s="180"/>
      <c r="L633" s="180"/>
      <c r="M633" s="232"/>
      <c r="N633" s="233"/>
      <c r="O633" s="233"/>
    </row>
    <row r="634" spans="1:15" s="234" customFormat="1">
      <c r="A634" s="404" t="str">
        <f t="shared" si="31"/>
        <v>1501002500</v>
      </c>
      <c r="B634" s="888">
        <v>150</v>
      </c>
      <c r="C634" s="193">
        <v>100</v>
      </c>
      <c r="D634" s="193">
        <v>2500</v>
      </c>
      <c r="E634" s="180"/>
      <c r="F634" s="180"/>
      <c r="G634" s="180"/>
      <c r="H634" s="180"/>
      <c r="I634" s="180"/>
      <c r="J634" s="180"/>
      <c r="K634" s="180"/>
      <c r="L634" s="180"/>
      <c r="M634" s="232"/>
      <c r="N634" s="233"/>
      <c r="O634" s="233"/>
    </row>
    <row r="635" spans="1:15" s="234" customFormat="1">
      <c r="A635" s="404" t="str">
        <f t="shared" si="31"/>
        <v>1501102500</v>
      </c>
      <c r="B635" s="888">
        <v>150</v>
      </c>
      <c r="C635" s="193">
        <v>110</v>
      </c>
      <c r="D635" s="193">
        <v>2500</v>
      </c>
      <c r="E635" s="180"/>
      <c r="F635" s="180"/>
      <c r="G635" s="180"/>
      <c r="H635" s="180"/>
      <c r="I635" s="180"/>
      <c r="J635" s="180"/>
      <c r="K635" s="180"/>
      <c r="L635" s="180"/>
      <c r="M635" s="232"/>
      <c r="N635" s="233"/>
      <c r="O635" s="233"/>
    </row>
    <row r="636" spans="1:15" s="234" customFormat="1">
      <c r="A636" s="404" t="str">
        <f t="shared" si="31"/>
        <v>1501202500</v>
      </c>
      <c r="B636" s="888">
        <v>150</v>
      </c>
      <c r="C636" s="193">
        <v>120</v>
      </c>
      <c r="D636" s="193">
        <v>2500</v>
      </c>
      <c r="E636" s="180"/>
      <c r="F636" s="180"/>
      <c r="G636" s="180"/>
      <c r="H636" s="180"/>
      <c r="I636" s="180"/>
      <c r="J636" s="180"/>
      <c r="K636" s="180"/>
      <c r="L636" s="180"/>
      <c r="M636" s="232"/>
      <c r="N636" s="233"/>
      <c r="O636" s="233"/>
    </row>
    <row r="637" spans="1:15" s="234" customFormat="1">
      <c r="A637" s="404" t="str">
        <f t="shared" si="31"/>
        <v>1501302500</v>
      </c>
      <c r="B637" s="888">
        <v>150</v>
      </c>
      <c r="C637" s="193">
        <v>130</v>
      </c>
      <c r="D637" s="193">
        <v>2500</v>
      </c>
      <c r="E637" s="180"/>
      <c r="F637" s="180"/>
      <c r="G637" s="180"/>
      <c r="H637" s="180"/>
      <c r="I637" s="180"/>
      <c r="J637" s="180"/>
      <c r="K637" s="180"/>
      <c r="L637" s="180"/>
      <c r="M637" s="232"/>
      <c r="N637" s="233"/>
      <c r="O637" s="233"/>
    </row>
    <row r="638" spans="1:15" s="234" customFormat="1">
      <c r="A638" s="404" t="str">
        <f t="shared" si="31"/>
        <v>1501402500</v>
      </c>
      <c r="B638" s="888">
        <v>150</v>
      </c>
      <c r="C638" s="193">
        <v>140</v>
      </c>
      <c r="D638" s="193">
        <v>2500</v>
      </c>
      <c r="E638" s="180"/>
      <c r="F638" s="180"/>
      <c r="G638" s="180"/>
      <c r="H638" s="180"/>
      <c r="I638" s="180"/>
      <c r="J638" s="180"/>
      <c r="K638" s="180"/>
      <c r="L638" s="180"/>
      <c r="M638" s="232"/>
      <c r="N638" s="233"/>
      <c r="O638" s="233"/>
    </row>
    <row r="639" spans="1:15" s="234" customFormat="1">
      <c r="A639" s="404" t="str">
        <f t="shared" si="31"/>
        <v>1501502500</v>
      </c>
      <c r="B639" s="888">
        <v>150</v>
      </c>
      <c r="C639" s="193">
        <v>150</v>
      </c>
      <c r="D639" s="193">
        <v>2500</v>
      </c>
      <c r="E639" s="180"/>
      <c r="F639" s="180"/>
      <c r="G639" s="180"/>
      <c r="H639" s="180"/>
      <c r="I639" s="180"/>
      <c r="J639" s="180"/>
      <c r="K639" s="180"/>
      <c r="L639" s="180"/>
      <c r="M639" s="232"/>
      <c r="N639" s="233"/>
      <c r="O639" s="233"/>
    </row>
    <row r="640" spans="1:15" s="234" customFormat="1">
      <c r="A640" s="404" t="str">
        <f t="shared" si="31"/>
        <v>1501602500</v>
      </c>
      <c r="B640" s="888">
        <v>150</v>
      </c>
      <c r="C640" s="193">
        <v>160</v>
      </c>
      <c r="D640" s="193">
        <v>2500</v>
      </c>
      <c r="E640" s="180"/>
      <c r="F640" s="180"/>
      <c r="G640" s="180"/>
      <c r="H640" s="180"/>
      <c r="I640" s="180"/>
      <c r="J640" s="180"/>
      <c r="K640" s="180"/>
      <c r="L640" s="180"/>
      <c r="M640" s="232"/>
      <c r="N640" s="233"/>
      <c r="O640" s="233"/>
    </row>
    <row r="641" spans="1:15" s="234" customFormat="1">
      <c r="A641" s="404" t="str">
        <f t="shared" si="31"/>
        <v>1501702500</v>
      </c>
      <c r="B641" s="888">
        <v>150</v>
      </c>
      <c r="C641" s="193">
        <v>170</v>
      </c>
      <c r="D641" s="193">
        <v>2500</v>
      </c>
      <c r="E641" s="192"/>
      <c r="F641" s="192"/>
      <c r="G641" s="192"/>
      <c r="H641" s="192"/>
      <c r="I641" s="192"/>
      <c r="J641" s="192"/>
      <c r="K641" s="192"/>
      <c r="L641" s="192"/>
      <c r="M641" s="232"/>
      <c r="N641" s="233"/>
      <c r="O641" s="233"/>
    </row>
    <row r="642" spans="1:15" s="234" customFormat="1">
      <c r="A642" s="404" t="str">
        <f t="shared" si="31"/>
        <v>1501802500</v>
      </c>
      <c r="B642" s="888">
        <v>150</v>
      </c>
      <c r="C642" s="193">
        <v>180</v>
      </c>
      <c r="D642" s="193">
        <v>2500</v>
      </c>
      <c r="E642" s="192"/>
      <c r="F642" s="192"/>
      <c r="G642" s="192"/>
      <c r="H642" s="192"/>
      <c r="I642" s="192"/>
      <c r="J642" s="192"/>
      <c r="K642" s="192"/>
      <c r="L642" s="192"/>
      <c r="M642" s="232"/>
      <c r="N642" s="233"/>
      <c r="O642" s="233"/>
    </row>
    <row r="643" spans="1:15" s="234" customFormat="1">
      <c r="A643" s="404" t="str">
        <f t="shared" si="31"/>
        <v>1501902500</v>
      </c>
      <c r="B643" s="888">
        <v>150</v>
      </c>
      <c r="C643" s="193">
        <v>190</v>
      </c>
      <c r="D643" s="193">
        <v>2500</v>
      </c>
      <c r="E643" s="192"/>
      <c r="F643" s="192"/>
      <c r="G643" s="192"/>
      <c r="H643" s="192"/>
      <c r="I643" s="192"/>
      <c r="J643" s="192"/>
      <c r="K643" s="192"/>
      <c r="L643" s="192"/>
      <c r="M643" s="232"/>
      <c r="N643" s="233"/>
      <c r="O643" s="233"/>
    </row>
    <row r="644" spans="1:15" s="234" customFormat="1">
      <c r="A644" s="404" t="str">
        <f t="shared" si="31"/>
        <v>1502002500</v>
      </c>
      <c r="B644" s="888">
        <v>150</v>
      </c>
      <c r="C644" s="193">
        <v>200</v>
      </c>
      <c r="D644" s="193">
        <v>2500</v>
      </c>
      <c r="E644" s="192"/>
      <c r="F644" s="192"/>
      <c r="G644" s="192"/>
      <c r="H644" s="192"/>
      <c r="I644" s="192"/>
      <c r="J644" s="192"/>
      <c r="K644" s="192"/>
      <c r="L644" s="192"/>
      <c r="M644" s="232"/>
      <c r="N644" s="233"/>
      <c r="O644" s="233"/>
    </row>
    <row r="645" spans="1:15" s="234" customFormat="1">
      <c r="A645" s="404" t="str">
        <f t="shared" si="31"/>
        <v>1502102500</v>
      </c>
      <c r="B645" s="888">
        <v>150</v>
      </c>
      <c r="C645" s="193">
        <v>210</v>
      </c>
      <c r="D645" s="193">
        <v>2500</v>
      </c>
      <c r="E645" s="192"/>
      <c r="F645" s="192"/>
      <c r="G645" s="192"/>
      <c r="H645" s="192"/>
      <c r="I645" s="192"/>
      <c r="J645" s="192"/>
      <c r="K645" s="192"/>
      <c r="L645" s="192"/>
      <c r="M645" s="232"/>
      <c r="N645" s="233"/>
      <c r="O645" s="233"/>
    </row>
    <row r="646" spans="1:15" s="234" customFormat="1">
      <c r="A646" s="404" t="str">
        <f t="shared" si="31"/>
        <v>1502202500</v>
      </c>
      <c r="B646" s="888">
        <v>150</v>
      </c>
      <c r="C646" s="193">
        <v>220</v>
      </c>
      <c r="D646" s="193">
        <v>2500</v>
      </c>
      <c r="E646" s="192"/>
      <c r="F646" s="192"/>
      <c r="G646" s="192"/>
      <c r="H646" s="192"/>
      <c r="I646" s="192"/>
      <c r="J646" s="192"/>
      <c r="K646" s="192"/>
      <c r="L646" s="192"/>
      <c r="M646" s="232"/>
      <c r="N646" s="233"/>
      <c r="O646" s="233"/>
    </row>
    <row r="647" spans="1:15" s="234" customFormat="1">
      <c r="A647" s="404" t="str">
        <f t="shared" si="31"/>
        <v>1502302500</v>
      </c>
      <c r="B647" s="888">
        <v>150</v>
      </c>
      <c r="C647" s="193">
        <v>230</v>
      </c>
      <c r="D647" s="193">
        <v>2500</v>
      </c>
      <c r="E647" s="192"/>
      <c r="F647" s="192"/>
      <c r="G647" s="192"/>
      <c r="H647" s="192"/>
      <c r="I647" s="192"/>
      <c r="J647" s="192"/>
      <c r="K647" s="192"/>
      <c r="L647" s="192"/>
      <c r="M647" s="232"/>
      <c r="N647" s="233"/>
      <c r="O647" s="233"/>
    </row>
    <row r="648" spans="1:15" s="234" customFormat="1">
      <c r="A648" s="404" t="str">
        <f t="shared" si="31"/>
        <v>1502402500</v>
      </c>
      <c r="B648" s="888">
        <v>150</v>
      </c>
      <c r="C648" s="193">
        <v>240</v>
      </c>
      <c r="D648" s="193">
        <v>2500</v>
      </c>
      <c r="E648" s="192"/>
      <c r="F648" s="192"/>
      <c r="G648" s="192"/>
      <c r="H648" s="192"/>
      <c r="I648" s="192"/>
      <c r="J648" s="192"/>
      <c r="K648" s="192"/>
      <c r="L648" s="192"/>
      <c r="M648" s="232"/>
      <c r="N648" s="233"/>
      <c r="O648" s="233"/>
    </row>
    <row r="649" spans="1:15" s="234" customFormat="1">
      <c r="A649" s="404" t="str">
        <f t="shared" si="31"/>
        <v>1502502500</v>
      </c>
      <c r="B649" s="888">
        <v>150</v>
      </c>
      <c r="C649" s="193">
        <v>250</v>
      </c>
      <c r="D649" s="193">
        <v>2500</v>
      </c>
      <c r="E649" s="192"/>
      <c r="F649" s="192"/>
      <c r="G649" s="192"/>
      <c r="H649" s="192"/>
      <c r="I649" s="192"/>
      <c r="J649" s="192"/>
      <c r="K649" s="192"/>
      <c r="L649" s="192"/>
      <c r="M649" s="232"/>
      <c r="N649" s="233"/>
      <c r="O649" s="233"/>
    </row>
    <row r="650" spans="1:15" s="234" customFormat="1">
      <c r="A650" s="404" t="str">
        <f t="shared" si="31"/>
        <v>1502602500</v>
      </c>
      <c r="B650" s="888">
        <v>150</v>
      </c>
      <c r="C650" s="193">
        <v>260</v>
      </c>
      <c r="D650" s="193">
        <v>2500</v>
      </c>
      <c r="E650" s="192"/>
      <c r="F650" s="192"/>
      <c r="G650" s="192"/>
      <c r="H650" s="192"/>
      <c r="I650" s="192"/>
      <c r="J650" s="192"/>
      <c r="K650" s="192"/>
      <c r="L650" s="192"/>
      <c r="M650" s="232"/>
      <c r="N650" s="233"/>
      <c r="O650" s="233"/>
    </row>
    <row r="651" spans="1:15" s="234" customFormat="1">
      <c r="A651" s="404" t="str">
        <f t="shared" si="31"/>
        <v>1502702500</v>
      </c>
      <c r="B651" s="888">
        <v>150</v>
      </c>
      <c r="C651" s="193">
        <v>270</v>
      </c>
      <c r="D651" s="193">
        <v>2500</v>
      </c>
      <c r="E651" s="192"/>
      <c r="F651" s="192"/>
      <c r="G651" s="192"/>
      <c r="H651" s="192"/>
      <c r="I651" s="192"/>
      <c r="J651" s="192"/>
      <c r="K651" s="192"/>
      <c r="L651" s="192"/>
      <c r="M651" s="232"/>
      <c r="N651" s="233"/>
      <c r="O651" s="233"/>
    </row>
    <row r="652" spans="1:15" s="234" customFormat="1">
      <c r="A652" s="404" t="str">
        <f t="shared" si="31"/>
        <v>1502802500</v>
      </c>
      <c r="B652" s="888">
        <v>150</v>
      </c>
      <c r="C652" s="193">
        <v>280</v>
      </c>
      <c r="D652" s="193">
        <v>2500</v>
      </c>
      <c r="E652" s="192"/>
      <c r="F652" s="192"/>
      <c r="G652" s="192"/>
      <c r="H652" s="192"/>
      <c r="I652" s="192"/>
      <c r="J652" s="192"/>
      <c r="K652" s="192"/>
      <c r="L652" s="192"/>
      <c r="M652" s="232"/>
      <c r="N652" s="233"/>
      <c r="O652" s="233"/>
    </row>
    <row r="653" spans="1:15" s="234" customFormat="1">
      <c r="A653" s="404" t="str">
        <f t="shared" si="31"/>
        <v>1502902500</v>
      </c>
      <c r="B653" s="888">
        <v>150</v>
      </c>
      <c r="C653" s="193">
        <v>290</v>
      </c>
      <c r="D653" s="193">
        <v>2500</v>
      </c>
      <c r="E653" s="192"/>
      <c r="F653" s="192"/>
      <c r="G653" s="192"/>
      <c r="H653" s="192"/>
      <c r="I653" s="192"/>
      <c r="J653" s="192"/>
      <c r="K653" s="192"/>
      <c r="L653" s="192"/>
      <c r="M653" s="232"/>
      <c r="N653" s="233"/>
      <c r="O653" s="233"/>
    </row>
    <row r="654" spans="1:15" s="234" customFormat="1">
      <c r="A654" s="404" t="str">
        <f t="shared" si="31"/>
        <v>1503002500</v>
      </c>
      <c r="B654" s="888">
        <v>150</v>
      </c>
      <c r="C654" s="193">
        <v>300</v>
      </c>
      <c r="D654" s="193">
        <v>2500</v>
      </c>
      <c r="E654" s="192"/>
      <c r="F654" s="192"/>
      <c r="G654" s="192"/>
      <c r="H654" s="192"/>
      <c r="I654" s="192"/>
      <c r="J654" s="192"/>
      <c r="K654" s="192"/>
      <c r="L654" s="192"/>
      <c r="M654" s="232"/>
      <c r="N654" s="233"/>
      <c r="O654" s="233"/>
    </row>
    <row r="655" spans="1:15" s="234" customFormat="1">
      <c r="A655" s="404" t="str">
        <f t="shared" si="31"/>
        <v>1503102500</v>
      </c>
      <c r="B655" s="888">
        <v>150</v>
      </c>
      <c r="C655" s="193">
        <v>310</v>
      </c>
      <c r="D655" s="193">
        <v>2500</v>
      </c>
      <c r="E655" s="192"/>
      <c r="F655" s="192"/>
      <c r="G655" s="192"/>
      <c r="H655" s="192"/>
      <c r="I655" s="192"/>
      <c r="J655" s="192"/>
      <c r="K655" s="192"/>
      <c r="L655" s="192"/>
      <c r="M655" s="232"/>
      <c r="N655" s="233"/>
      <c r="O655" s="233"/>
    </row>
    <row r="656" spans="1:15" s="234" customFormat="1">
      <c r="A656" s="404" t="str">
        <f t="shared" si="31"/>
        <v>1503202500</v>
      </c>
      <c r="B656" s="888">
        <v>150</v>
      </c>
      <c r="C656" s="193">
        <v>320</v>
      </c>
      <c r="D656" s="193">
        <v>2500</v>
      </c>
      <c r="E656" s="192"/>
      <c r="F656" s="192"/>
      <c r="G656" s="192"/>
      <c r="H656" s="192"/>
      <c r="I656" s="192"/>
      <c r="J656" s="192"/>
      <c r="K656" s="192"/>
      <c r="L656" s="192"/>
      <c r="M656" s="232"/>
      <c r="N656" s="233"/>
      <c r="O656" s="233"/>
    </row>
    <row r="657" spans="1:15" s="234" customFormat="1">
      <c r="A657" s="404" t="str">
        <f t="shared" si="31"/>
        <v>1503302500</v>
      </c>
      <c r="B657" s="888">
        <v>150</v>
      </c>
      <c r="C657" s="193">
        <v>330</v>
      </c>
      <c r="D657" s="193">
        <v>2500</v>
      </c>
      <c r="E657" s="192"/>
      <c r="F657" s="192"/>
      <c r="G657" s="192"/>
      <c r="H657" s="192"/>
      <c r="I657" s="192"/>
      <c r="J657" s="192"/>
      <c r="K657" s="192"/>
      <c r="L657" s="192"/>
      <c r="M657" s="232"/>
      <c r="N657" s="233"/>
      <c r="O657" s="233"/>
    </row>
    <row r="658" spans="1:15" s="234" customFormat="1">
      <c r="A658" s="404" t="str">
        <f t="shared" si="31"/>
        <v>1503402500</v>
      </c>
      <c r="B658" s="888">
        <v>150</v>
      </c>
      <c r="C658" s="193">
        <v>340</v>
      </c>
      <c r="D658" s="193">
        <v>2500</v>
      </c>
      <c r="E658" s="192"/>
      <c r="F658" s="192"/>
      <c r="G658" s="192"/>
      <c r="H658" s="192"/>
      <c r="I658" s="192"/>
      <c r="J658" s="192"/>
      <c r="K658" s="192"/>
      <c r="L658" s="192"/>
      <c r="M658" s="232"/>
      <c r="N658" s="233"/>
      <c r="O658" s="233"/>
    </row>
    <row r="659" spans="1:15" s="234" customFormat="1">
      <c r="A659" s="404" t="str">
        <f t="shared" si="31"/>
        <v>1503502500</v>
      </c>
      <c r="B659" s="888">
        <v>150</v>
      </c>
      <c r="C659" s="193">
        <v>350</v>
      </c>
      <c r="D659" s="193">
        <v>2500</v>
      </c>
      <c r="E659" s="192"/>
      <c r="F659" s="192"/>
      <c r="G659" s="192"/>
      <c r="H659" s="192"/>
      <c r="I659" s="192"/>
      <c r="J659" s="192"/>
      <c r="K659" s="192"/>
      <c r="L659" s="192"/>
      <c r="M659" s="232"/>
      <c r="N659" s="233"/>
      <c r="O659" s="233"/>
    </row>
    <row r="660" spans="1:15" s="234" customFormat="1">
      <c r="A660" s="404" t="str">
        <f t="shared" si="31"/>
        <v>20020500</v>
      </c>
      <c r="B660" s="888">
        <v>200</v>
      </c>
      <c r="C660" s="193">
        <v>20</v>
      </c>
      <c r="D660" s="193">
        <v>500</v>
      </c>
      <c r="E660" s="897">
        <f>E661</f>
        <v>5</v>
      </c>
      <c r="F660" s="897">
        <f>F661</f>
        <v>11</v>
      </c>
      <c r="G660" s="897">
        <f>G661+1</f>
        <v>24</v>
      </c>
      <c r="H660" s="897">
        <f t="shared" ref="H660:L660" si="32">H661+1</f>
        <v>27</v>
      </c>
      <c r="I660" s="897">
        <f t="shared" si="32"/>
        <v>30</v>
      </c>
      <c r="J660" s="897">
        <f t="shared" si="32"/>
        <v>27</v>
      </c>
      <c r="K660" s="897">
        <f t="shared" si="32"/>
        <v>22</v>
      </c>
      <c r="L660" s="897">
        <f t="shared" si="32"/>
        <v>18</v>
      </c>
      <c r="M660" s="232"/>
      <c r="N660" s="233"/>
      <c r="O660" s="233"/>
    </row>
    <row r="661" spans="1:15" s="234" customFormat="1">
      <c r="A661" s="404" t="str">
        <f t="shared" si="31"/>
        <v>20030500</v>
      </c>
      <c r="B661" s="888">
        <v>200</v>
      </c>
      <c r="C661" s="193">
        <v>30</v>
      </c>
      <c r="D661" s="193">
        <v>500</v>
      </c>
      <c r="E661" s="898">
        <v>5</v>
      </c>
      <c r="F661" s="898">
        <v>11</v>
      </c>
      <c r="G661" s="898">
        <v>23</v>
      </c>
      <c r="H661" s="898">
        <v>26</v>
      </c>
      <c r="I661" s="898">
        <v>29</v>
      </c>
      <c r="J661" s="898">
        <v>26</v>
      </c>
      <c r="K661" s="898">
        <v>21</v>
      </c>
      <c r="L661" s="898">
        <v>17</v>
      </c>
      <c r="M661" s="232"/>
      <c r="N661" s="233"/>
      <c r="O661" s="233"/>
    </row>
    <row r="662" spans="1:15" s="234" customFormat="1">
      <c r="A662" s="404" t="str">
        <f t="shared" si="31"/>
        <v>20040500</v>
      </c>
      <c r="B662" s="888">
        <v>200</v>
      </c>
      <c r="C662" s="193">
        <v>40</v>
      </c>
      <c r="D662" s="193">
        <v>500</v>
      </c>
      <c r="E662" s="898">
        <v>5</v>
      </c>
      <c r="F662" s="898">
        <v>8</v>
      </c>
      <c r="G662" s="898">
        <v>22</v>
      </c>
      <c r="H662" s="898">
        <v>23</v>
      </c>
      <c r="I662" s="898">
        <v>27</v>
      </c>
      <c r="J662" s="898">
        <v>25</v>
      </c>
      <c r="K662" s="898">
        <v>19</v>
      </c>
      <c r="L662" s="898">
        <v>15</v>
      </c>
      <c r="M662" s="232"/>
      <c r="N662" s="233"/>
      <c r="O662" s="233"/>
    </row>
    <row r="663" spans="1:15" s="234" customFormat="1">
      <c r="A663" s="404" t="str">
        <f t="shared" si="31"/>
        <v>20050500</v>
      </c>
      <c r="B663" s="888">
        <v>200</v>
      </c>
      <c r="C663" s="193">
        <v>50</v>
      </c>
      <c r="D663" s="193">
        <v>500</v>
      </c>
      <c r="E663" s="898">
        <v>4</v>
      </c>
      <c r="F663" s="898">
        <v>7</v>
      </c>
      <c r="G663" s="898">
        <v>20</v>
      </c>
      <c r="H663" s="898">
        <v>21</v>
      </c>
      <c r="I663" s="898">
        <v>25</v>
      </c>
      <c r="J663" s="898">
        <v>24</v>
      </c>
      <c r="K663" s="898">
        <v>18</v>
      </c>
      <c r="L663" s="898">
        <v>13</v>
      </c>
      <c r="M663" s="232"/>
      <c r="N663" s="233"/>
      <c r="O663" s="233"/>
    </row>
    <row r="664" spans="1:15" s="234" customFormat="1">
      <c r="A664" s="404" t="str">
        <f t="shared" si="31"/>
        <v>20060500</v>
      </c>
      <c r="B664" s="888">
        <v>200</v>
      </c>
      <c r="C664" s="193">
        <v>60</v>
      </c>
      <c r="D664" s="193">
        <v>500</v>
      </c>
      <c r="E664" s="898">
        <v>3</v>
      </c>
      <c r="F664" s="898">
        <v>6</v>
      </c>
      <c r="G664" s="898">
        <v>18</v>
      </c>
      <c r="H664" s="898">
        <v>19</v>
      </c>
      <c r="I664" s="898">
        <v>22</v>
      </c>
      <c r="J664" s="898">
        <v>21</v>
      </c>
      <c r="K664" s="898">
        <v>15</v>
      </c>
      <c r="L664" s="898">
        <v>12</v>
      </c>
      <c r="M664" s="232"/>
      <c r="N664" s="233"/>
      <c r="O664" s="233"/>
    </row>
    <row r="665" spans="1:15" s="234" customFormat="1">
      <c r="A665" s="404" t="str">
        <f t="shared" si="31"/>
        <v>20070500</v>
      </c>
      <c r="B665" s="888">
        <v>200</v>
      </c>
      <c r="C665" s="193">
        <v>70</v>
      </c>
      <c r="D665" s="193">
        <v>500</v>
      </c>
      <c r="E665" s="898">
        <v>3</v>
      </c>
      <c r="F665" s="898">
        <v>6</v>
      </c>
      <c r="G665" s="898">
        <v>16</v>
      </c>
      <c r="H665" s="898">
        <v>17</v>
      </c>
      <c r="I665" s="898">
        <v>21</v>
      </c>
      <c r="J665" s="898">
        <v>19</v>
      </c>
      <c r="K665" s="898">
        <v>14</v>
      </c>
      <c r="L665" s="898">
        <v>11</v>
      </c>
      <c r="M665" s="232"/>
      <c r="N665" s="233"/>
      <c r="O665" s="233"/>
    </row>
    <row r="666" spans="1:15" s="234" customFormat="1">
      <c r="A666" s="404" t="str">
        <f t="shared" si="31"/>
        <v>20080500</v>
      </c>
      <c r="B666" s="888">
        <v>200</v>
      </c>
      <c r="C666" s="193">
        <v>80</v>
      </c>
      <c r="D666" s="193">
        <v>500</v>
      </c>
      <c r="E666" s="898">
        <v>3</v>
      </c>
      <c r="F666" s="898">
        <v>5</v>
      </c>
      <c r="G666" s="898">
        <v>15</v>
      </c>
      <c r="H666" s="898">
        <v>15</v>
      </c>
      <c r="I666" s="898">
        <v>19</v>
      </c>
      <c r="J666" s="898">
        <v>17</v>
      </c>
      <c r="K666" s="898">
        <v>12</v>
      </c>
      <c r="L666" s="898">
        <v>9</v>
      </c>
      <c r="M666" s="232"/>
      <c r="N666" s="233"/>
      <c r="O666" s="233"/>
    </row>
    <row r="667" spans="1:15" s="234" customFormat="1">
      <c r="A667" s="404" t="str">
        <f t="shared" si="31"/>
        <v>20090500</v>
      </c>
      <c r="B667" s="888">
        <v>200</v>
      </c>
      <c r="C667" s="193">
        <v>90</v>
      </c>
      <c r="D667" s="193">
        <v>500</v>
      </c>
      <c r="E667" s="898">
        <v>3</v>
      </c>
      <c r="F667" s="898">
        <v>5</v>
      </c>
      <c r="G667" s="898">
        <v>14</v>
      </c>
      <c r="H667" s="898">
        <v>14</v>
      </c>
      <c r="I667" s="898">
        <v>18</v>
      </c>
      <c r="J667" s="898">
        <v>15</v>
      </c>
      <c r="K667" s="898">
        <v>11</v>
      </c>
      <c r="L667" s="898">
        <v>9</v>
      </c>
      <c r="M667" s="232"/>
      <c r="N667" s="233"/>
      <c r="O667" s="233"/>
    </row>
    <row r="668" spans="1:15" s="234" customFormat="1">
      <c r="A668" s="404" t="str">
        <f t="shared" si="31"/>
        <v>200100500</v>
      </c>
      <c r="B668" s="888">
        <v>200</v>
      </c>
      <c r="C668" s="193">
        <v>100</v>
      </c>
      <c r="D668" s="193">
        <v>500</v>
      </c>
      <c r="E668" s="898">
        <v>2</v>
      </c>
      <c r="F668" s="898">
        <v>4</v>
      </c>
      <c r="G668" s="898">
        <v>13</v>
      </c>
      <c r="H668" s="898">
        <v>13</v>
      </c>
      <c r="I668" s="898">
        <v>16</v>
      </c>
      <c r="J668" s="898">
        <v>13</v>
      </c>
      <c r="K668" s="898">
        <v>10</v>
      </c>
      <c r="L668" s="898">
        <v>8</v>
      </c>
      <c r="M668" s="232"/>
      <c r="N668" s="233"/>
      <c r="O668" s="233"/>
    </row>
    <row r="669" spans="1:15" s="234" customFormat="1">
      <c r="A669" s="404" t="str">
        <f t="shared" si="31"/>
        <v>200110500</v>
      </c>
      <c r="B669" s="888">
        <v>200</v>
      </c>
      <c r="C669" s="193">
        <v>110</v>
      </c>
      <c r="D669" s="193">
        <v>500</v>
      </c>
      <c r="E669" s="898">
        <v>2</v>
      </c>
      <c r="F669" s="898">
        <v>4</v>
      </c>
      <c r="G669" s="898">
        <v>12</v>
      </c>
      <c r="H669" s="898">
        <v>12</v>
      </c>
      <c r="I669" s="898">
        <v>15</v>
      </c>
      <c r="J669" s="898">
        <v>12</v>
      </c>
      <c r="K669" s="898">
        <v>9</v>
      </c>
      <c r="L669" s="898">
        <v>8</v>
      </c>
      <c r="M669" s="232"/>
      <c r="N669" s="233"/>
      <c r="O669" s="233"/>
    </row>
    <row r="670" spans="1:15" s="234" customFormat="1">
      <c r="A670" s="404" t="str">
        <f t="shared" si="31"/>
        <v>200120500</v>
      </c>
      <c r="B670" s="888">
        <v>200</v>
      </c>
      <c r="C670" s="193">
        <v>120</v>
      </c>
      <c r="D670" s="193">
        <v>500</v>
      </c>
      <c r="E670" s="898">
        <v>2</v>
      </c>
      <c r="F670" s="898">
        <v>4</v>
      </c>
      <c r="G670" s="898">
        <v>11</v>
      </c>
      <c r="H670" s="898">
        <v>11</v>
      </c>
      <c r="I670" s="898">
        <v>14</v>
      </c>
      <c r="J670" s="898">
        <v>11</v>
      </c>
      <c r="K670" s="898">
        <v>8</v>
      </c>
      <c r="L670" s="898">
        <v>7</v>
      </c>
      <c r="M670" s="232"/>
      <c r="N670" s="233"/>
      <c r="O670" s="233"/>
    </row>
    <row r="671" spans="1:15" s="234" customFormat="1">
      <c r="A671" s="404" t="str">
        <f t="shared" si="31"/>
        <v>200130500</v>
      </c>
      <c r="B671" s="888">
        <v>200</v>
      </c>
      <c r="C671" s="193">
        <v>130</v>
      </c>
      <c r="D671" s="193">
        <v>500</v>
      </c>
      <c r="E671" s="898">
        <v>2</v>
      </c>
      <c r="F671" s="898">
        <v>4</v>
      </c>
      <c r="G671" s="898">
        <v>11</v>
      </c>
      <c r="H671" s="898">
        <v>10</v>
      </c>
      <c r="I671" s="898">
        <v>13</v>
      </c>
      <c r="J671" s="898">
        <v>10</v>
      </c>
      <c r="K671" s="898">
        <v>8</v>
      </c>
      <c r="L671" s="898">
        <v>7</v>
      </c>
      <c r="M671" s="232"/>
      <c r="N671" s="233"/>
      <c r="O671" s="233"/>
    </row>
    <row r="672" spans="1:15" s="234" customFormat="1">
      <c r="A672" s="404" t="str">
        <f t="shared" si="31"/>
        <v>200140500</v>
      </c>
      <c r="B672" s="888">
        <v>200</v>
      </c>
      <c r="C672" s="193">
        <v>140</v>
      </c>
      <c r="D672" s="193">
        <v>500</v>
      </c>
      <c r="E672" s="898">
        <v>2</v>
      </c>
      <c r="F672" s="898">
        <v>4</v>
      </c>
      <c r="G672" s="898">
        <v>10</v>
      </c>
      <c r="H672" s="898">
        <v>9</v>
      </c>
      <c r="I672" s="898">
        <v>12</v>
      </c>
      <c r="J672" s="898">
        <v>9</v>
      </c>
      <c r="K672" s="898">
        <v>7</v>
      </c>
      <c r="L672" s="898">
        <v>6</v>
      </c>
      <c r="M672" s="232"/>
      <c r="N672" s="233"/>
      <c r="O672" s="233"/>
    </row>
    <row r="673" spans="1:15" s="234" customFormat="1">
      <c r="A673" s="404" t="str">
        <f t="shared" si="31"/>
        <v>200150500</v>
      </c>
      <c r="B673" s="888">
        <v>200</v>
      </c>
      <c r="C673" s="193">
        <v>150</v>
      </c>
      <c r="D673" s="193">
        <v>500</v>
      </c>
      <c r="E673" s="898">
        <v>2</v>
      </c>
      <c r="F673" s="898">
        <v>3</v>
      </c>
      <c r="G673" s="898">
        <v>9</v>
      </c>
      <c r="H673" s="898">
        <v>9</v>
      </c>
      <c r="I673" s="898">
        <v>11</v>
      </c>
      <c r="J673" s="898">
        <v>9</v>
      </c>
      <c r="K673" s="898">
        <v>7</v>
      </c>
      <c r="L673" s="898">
        <v>6</v>
      </c>
      <c r="M673" s="232"/>
      <c r="N673" s="233"/>
      <c r="O673" s="233"/>
    </row>
    <row r="674" spans="1:15" s="234" customFormat="1">
      <c r="A674" s="404" t="str">
        <f t="shared" si="31"/>
        <v>200160500</v>
      </c>
      <c r="B674" s="888">
        <v>200</v>
      </c>
      <c r="C674" s="193">
        <v>160</v>
      </c>
      <c r="D674" s="193">
        <v>500</v>
      </c>
      <c r="E674" s="898">
        <v>1</v>
      </c>
      <c r="F674" s="898">
        <v>3</v>
      </c>
      <c r="G674" s="898">
        <v>8</v>
      </c>
      <c r="H674" s="898">
        <v>8</v>
      </c>
      <c r="I674" s="898">
        <v>10</v>
      </c>
      <c r="J674" s="898">
        <v>8</v>
      </c>
      <c r="K674" s="898">
        <v>7</v>
      </c>
      <c r="L674" s="898">
        <v>6</v>
      </c>
      <c r="M674" s="232"/>
      <c r="N674" s="233"/>
      <c r="O674" s="233"/>
    </row>
    <row r="675" spans="1:15" s="234" customFormat="1">
      <c r="A675" s="404" t="str">
        <f t="shared" si="31"/>
        <v>200170500</v>
      </c>
      <c r="B675" s="888">
        <v>200</v>
      </c>
      <c r="C675" s="193">
        <v>170</v>
      </c>
      <c r="D675" s="193">
        <v>500</v>
      </c>
      <c r="E675" s="898">
        <v>1</v>
      </c>
      <c r="F675" s="898">
        <v>3</v>
      </c>
      <c r="G675" s="898">
        <v>8</v>
      </c>
      <c r="H675" s="898">
        <v>8</v>
      </c>
      <c r="I675" s="898">
        <v>10</v>
      </c>
      <c r="J675" s="898">
        <v>8</v>
      </c>
      <c r="K675" s="898">
        <v>7</v>
      </c>
      <c r="L675" s="898">
        <v>6</v>
      </c>
      <c r="M675" s="232"/>
      <c r="N675" s="233"/>
      <c r="O675" s="233"/>
    </row>
    <row r="676" spans="1:15" s="234" customFormat="1">
      <c r="A676" s="404" t="str">
        <f t="shared" si="31"/>
        <v>200180500</v>
      </c>
      <c r="B676" s="888">
        <v>200</v>
      </c>
      <c r="C676" s="193">
        <v>180</v>
      </c>
      <c r="D676" s="193">
        <v>500</v>
      </c>
      <c r="E676" s="898">
        <v>1</v>
      </c>
      <c r="F676" s="898">
        <v>3</v>
      </c>
      <c r="G676" s="898">
        <v>8</v>
      </c>
      <c r="H676" s="898">
        <v>8</v>
      </c>
      <c r="I676" s="898">
        <v>9</v>
      </c>
      <c r="J676" s="898">
        <v>7</v>
      </c>
      <c r="K676" s="898">
        <v>6</v>
      </c>
      <c r="L676" s="898">
        <v>5</v>
      </c>
      <c r="M676" s="232"/>
      <c r="N676" s="233"/>
      <c r="O676" s="233"/>
    </row>
    <row r="677" spans="1:15" s="234" customFormat="1">
      <c r="A677" s="404" t="str">
        <f t="shared" si="31"/>
        <v>200190500</v>
      </c>
      <c r="B677" s="888">
        <v>200</v>
      </c>
      <c r="C677" s="193">
        <v>190</v>
      </c>
      <c r="D677" s="193">
        <v>500</v>
      </c>
      <c r="E677" s="898">
        <v>1</v>
      </c>
      <c r="F677" s="898">
        <v>3</v>
      </c>
      <c r="G677" s="898">
        <v>8</v>
      </c>
      <c r="H677" s="898">
        <v>8</v>
      </c>
      <c r="I677" s="898">
        <v>9</v>
      </c>
      <c r="J677" s="898">
        <v>8</v>
      </c>
      <c r="K677" s="898">
        <v>6</v>
      </c>
      <c r="L677" s="898">
        <v>5</v>
      </c>
      <c r="M677" s="232"/>
      <c r="N677" s="233"/>
      <c r="O677" s="233"/>
    </row>
    <row r="678" spans="1:15" s="234" customFormat="1">
      <c r="A678" s="404" t="str">
        <f t="shared" si="31"/>
        <v>200200500</v>
      </c>
      <c r="B678" s="888">
        <v>200</v>
      </c>
      <c r="C678" s="193">
        <v>200</v>
      </c>
      <c r="D678" s="193">
        <v>500</v>
      </c>
      <c r="E678" s="898">
        <v>1</v>
      </c>
      <c r="F678" s="898">
        <v>3</v>
      </c>
      <c r="G678" s="898">
        <v>7</v>
      </c>
      <c r="H678" s="898">
        <v>7</v>
      </c>
      <c r="I678" s="898">
        <v>8</v>
      </c>
      <c r="J678" s="898">
        <v>8</v>
      </c>
      <c r="K678" s="898">
        <v>6</v>
      </c>
      <c r="L678" s="898">
        <v>5</v>
      </c>
      <c r="M678" s="232"/>
      <c r="N678" s="233"/>
      <c r="O678" s="233"/>
    </row>
    <row r="679" spans="1:15" s="234" customFormat="1">
      <c r="A679" s="404" t="str">
        <f t="shared" si="31"/>
        <v>200210500</v>
      </c>
      <c r="B679" s="888">
        <v>200</v>
      </c>
      <c r="C679" s="193">
        <v>210</v>
      </c>
      <c r="D679" s="193">
        <v>500</v>
      </c>
      <c r="E679" s="192"/>
      <c r="F679" s="192"/>
      <c r="G679" s="192"/>
      <c r="H679" s="192"/>
      <c r="I679" s="192"/>
      <c r="J679" s="192"/>
      <c r="K679" s="192"/>
      <c r="L679" s="192"/>
      <c r="M679" s="232"/>
      <c r="N679" s="233"/>
      <c r="O679" s="233"/>
    </row>
    <row r="680" spans="1:15" s="234" customFormat="1">
      <c r="A680" s="404" t="str">
        <f t="shared" si="31"/>
        <v>200220500</v>
      </c>
      <c r="B680" s="888">
        <v>200</v>
      </c>
      <c r="C680" s="193">
        <v>220</v>
      </c>
      <c r="D680" s="193">
        <v>500</v>
      </c>
      <c r="E680" s="192"/>
      <c r="F680" s="192"/>
      <c r="G680" s="192"/>
      <c r="H680" s="192"/>
      <c r="I680" s="192"/>
      <c r="J680" s="192"/>
      <c r="K680" s="192"/>
      <c r="L680" s="192"/>
      <c r="M680" s="232"/>
      <c r="N680" s="233"/>
      <c r="O680" s="233"/>
    </row>
    <row r="681" spans="1:15" s="234" customFormat="1">
      <c r="A681" s="404" t="str">
        <f t="shared" si="31"/>
        <v>200230500</v>
      </c>
      <c r="B681" s="888">
        <v>200</v>
      </c>
      <c r="C681" s="193">
        <v>230</v>
      </c>
      <c r="D681" s="193">
        <v>500</v>
      </c>
      <c r="E681" s="192"/>
      <c r="F681" s="192"/>
      <c r="G681" s="192"/>
      <c r="H681" s="192"/>
      <c r="I681" s="192"/>
      <c r="J681" s="192"/>
      <c r="K681" s="192"/>
      <c r="L681" s="192"/>
      <c r="M681" s="232"/>
      <c r="N681" s="233"/>
      <c r="O681" s="233"/>
    </row>
    <row r="682" spans="1:15" s="234" customFormat="1">
      <c r="A682" s="404" t="str">
        <f t="shared" si="31"/>
        <v>200240500</v>
      </c>
      <c r="B682" s="888">
        <v>200</v>
      </c>
      <c r="C682" s="193">
        <v>240</v>
      </c>
      <c r="D682" s="193">
        <v>500</v>
      </c>
      <c r="E682" s="192"/>
      <c r="F682" s="192"/>
      <c r="G682" s="192"/>
      <c r="H682" s="192"/>
      <c r="I682" s="192"/>
      <c r="J682" s="192"/>
      <c r="K682" s="192"/>
      <c r="L682" s="192"/>
      <c r="M682" s="232"/>
      <c r="N682" s="233"/>
      <c r="O682" s="233"/>
    </row>
    <row r="683" spans="1:15" s="234" customFormat="1">
      <c r="A683" s="404" t="str">
        <f t="shared" si="31"/>
        <v>200250500</v>
      </c>
      <c r="B683" s="888">
        <v>200</v>
      </c>
      <c r="C683" s="193">
        <v>250</v>
      </c>
      <c r="D683" s="193">
        <v>500</v>
      </c>
      <c r="E683" s="192"/>
      <c r="F683" s="192"/>
      <c r="G683" s="192"/>
      <c r="H683" s="192"/>
      <c r="I683" s="192"/>
      <c r="J683" s="192"/>
      <c r="K683" s="192"/>
      <c r="L683" s="192"/>
      <c r="M683" s="232"/>
      <c r="N683" s="233"/>
      <c r="O683" s="233"/>
    </row>
    <row r="684" spans="1:15" s="234" customFormat="1">
      <c r="A684" s="404" t="str">
        <f t="shared" si="31"/>
        <v>200260500</v>
      </c>
      <c r="B684" s="888">
        <v>200</v>
      </c>
      <c r="C684" s="193">
        <v>260</v>
      </c>
      <c r="D684" s="193">
        <v>500</v>
      </c>
      <c r="E684" s="192"/>
      <c r="F684" s="192"/>
      <c r="G684" s="192"/>
      <c r="H684" s="192"/>
      <c r="I684" s="192"/>
      <c r="J684" s="192"/>
      <c r="K684" s="192"/>
      <c r="L684" s="192"/>
      <c r="M684" s="232"/>
      <c r="N684" s="233"/>
      <c r="O684" s="233"/>
    </row>
    <row r="685" spans="1:15" s="234" customFormat="1">
      <c r="A685" s="404" t="str">
        <f t="shared" si="31"/>
        <v>200270500</v>
      </c>
      <c r="B685" s="888">
        <v>200</v>
      </c>
      <c r="C685" s="193">
        <v>270</v>
      </c>
      <c r="D685" s="193">
        <v>500</v>
      </c>
      <c r="E685" s="192"/>
      <c r="F685" s="192"/>
      <c r="G685" s="192"/>
      <c r="H685" s="192"/>
      <c r="I685" s="192"/>
      <c r="J685" s="192"/>
      <c r="K685" s="192"/>
      <c r="L685" s="192"/>
      <c r="M685" s="232"/>
      <c r="N685" s="233"/>
      <c r="O685" s="233"/>
    </row>
    <row r="686" spans="1:15" s="234" customFormat="1">
      <c r="A686" s="404" t="str">
        <f t="shared" si="31"/>
        <v>200280500</v>
      </c>
      <c r="B686" s="888">
        <v>200</v>
      </c>
      <c r="C686" s="193">
        <v>280</v>
      </c>
      <c r="D686" s="193">
        <v>500</v>
      </c>
      <c r="E686" s="192"/>
      <c r="F686" s="192"/>
      <c r="G686" s="192"/>
      <c r="H686" s="192"/>
      <c r="I686" s="192"/>
      <c r="J686" s="192"/>
      <c r="K686" s="192"/>
      <c r="L686" s="192"/>
      <c r="M686" s="232"/>
      <c r="N686" s="233"/>
      <c r="O686" s="233"/>
    </row>
    <row r="687" spans="1:15" s="234" customFormat="1">
      <c r="A687" s="404" t="str">
        <f t="shared" si="31"/>
        <v>200290500</v>
      </c>
      <c r="B687" s="888">
        <v>200</v>
      </c>
      <c r="C687" s="193">
        <v>290</v>
      </c>
      <c r="D687" s="193">
        <v>500</v>
      </c>
      <c r="E687" s="192"/>
      <c r="F687" s="192"/>
      <c r="G687" s="192"/>
      <c r="H687" s="192"/>
      <c r="I687" s="192"/>
      <c r="J687" s="192"/>
      <c r="K687" s="192"/>
      <c r="L687" s="192"/>
      <c r="M687" s="232"/>
      <c r="N687" s="233"/>
      <c r="O687" s="233"/>
    </row>
    <row r="688" spans="1:15" s="234" customFormat="1">
      <c r="A688" s="404" t="str">
        <f t="shared" si="31"/>
        <v>200300500</v>
      </c>
      <c r="B688" s="888">
        <v>200</v>
      </c>
      <c r="C688" s="193">
        <v>300</v>
      </c>
      <c r="D688" s="193">
        <v>500</v>
      </c>
      <c r="E688" s="192"/>
      <c r="F688" s="192"/>
      <c r="G688" s="192"/>
      <c r="H688" s="192"/>
      <c r="I688" s="192"/>
      <c r="J688" s="192"/>
      <c r="K688" s="192"/>
      <c r="L688" s="192"/>
      <c r="M688" s="232"/>
      <c r="N688" s="233"/>
      <c r="O688" s="233"/>
    </row>
    <row r="689" spans="1:15" s="234" customFormat="1">
      <c r="A689" s="404" t="str">
        <f t="shared" ref="A689:A752" si="33">B689&amp;C689&amp;D689</f>
        <v>200310500</v>
      </c>
      <c r="B689" s="888">
        <v>200</v>
      </c>
      <c r="C689" s="193">
        <v>310</v>
      </c>
      <c r="D689" s="193">
        <v>500</v>
      </c>
      <c r="E689" s="192"/>
      <c r="F689" s="192"/>
      <c r="G689" s="192"/>
      <c r="H689" s="192"/>
      <c r="I689" s="192"/>
      <c r="J689" s="192"/>
      <c r="K689" s="192"/>
      <c r="L689" s="192"/>
      <c r="M689" s="232"/>
      <c r="N689" s="233"/>
      <c r="O689" s="233"/>
    </row>
    <row r="690" spans="1:15" s="234" customFormat="1">
      <c r="A690" s="404" t="str">
        <f t="shared" si="33"/>
        <v>200320500</v>
      </c>
      <c r="B690" s="888">
        <v>200</v>
      </c>
      <c r="C690" s="193">
        <v>320</v>
      </c>
      <c r="D690" s="193">
        <v>500</v>
      </c>
      <c r="E690" s="192"/>
      <c r="F690" s="192"/>
      <c r="G690" s="192"/>
      <c r="H690" s="192"/>
      <c r="I690" s="192"/>
      <c r="J690" s="192"/>
      <c r="K690" s="192"/>
      <c r="L690" s="192"/>
      <c r="M690" s="232"/>
      <c r="N690" s="233"/>
      <c r="O690" s="233"/>
    </row>
    <row r="691" spans="1:15" s="234" customFormat="1">
      <c r="A691" s="404" t="str">
        <f t="shared" si="33"/>
        <v>200330500</v>
      </c>
      <c r="B691" s="888">
        <v>200</v>
      </c>
      <c r="C691" s="193">
        <v>330</v>
      </c>
      <c r="D691" s="193">
        <v>500</v>
      </c>
      <c r="E691" s="192"/>
      <c r="F691" s="192"/>
      <c r="G691" s="192"/>
      <c r="H691" s="192"/>
      <c r="I691" s="192"/>
      <c r="J691" s="192"/>
      <c r="K691" s="192"/>
      <c r="L691" s="192"/>
      <c r="M691" s="232"/>
      <c r="N691" s="233"/>
      <c r="O691" s="233"/>
    </row>
    <row r="692" spans="1:15" s="234" customFormat="1">
      <c r="A692" s="404" t="str">
        <f t="shared" si="33"/>
        <v>200340500</v>
      </c>
      <c r="B692" s="888">
        <v>200</v>
      </c>
      <c r="C692" s="193">
        <v>340</v>
      </c>
      <c r="D692" s="193">
        <v>500</v>
      </c>
      <c r="E692" s="192"/>
      <c r="F692" s="192"/>
      <c r="G692" s="192"/>
      <c r="H692" s="192"/>
      <c r="I692" s="192"/>
      <c r="J692" s="192"/>
      <c r="K692" s="192"/>
      <c r="L692" s="192"/>
      <c r="M692" s="232"/>
      <c r="N692" s="233"/>
      <c r="O692" s="233"/>
    </row>
    <row r="693" spans="1:15" s="234" customFormat="1">
      <c r="A693" s="404" t="str">
        <f t="shared" si="33"/>
        <v>200350500</v>
      </c>
      <c r="B693" s="888">
        <v>200</v>
      </c>
      <c r="C693" s="193">
        <v>350</v>
      </c>
      <c r="D693" s="193">
        <v>500</v>
      </c>
      <c r="E693" s="192"/>
      <c r="F693" s="192"/>
      <c r="G693" s="192"/>
      <c r="H693" s="192"/>
      <c r="I693" s="192"/>
      <c r="J693" s="192"/>
      <c r="K693" s="192"/>
      <c r="L693" s="192"/>
      <c r="M693" s="232"/>
      <c r="N693" s="233"/>
      <c r="O693" s="233"/>
    </row>
    <row r="694" spans="1:15" s="234" customFormat="1">
      <c r="A694" s="404" t="str">
        <f t="shared" si="33"/>
        <v>20020750</v>
      </c>
      <c r="B694" s="888">
        <v>200</v>
      </c>
      <c r="C694" s="193">
        <v>20</v>
      </c>
      <c r="D694" s="193">
        <v>750</v>
      </c>
      <c r="E694" s="897">
        <f>E695</f>
        <v>6</v>
      </c>
      <c r="F694" s="897">
        <f>F695</f>
        <v>13</v>
      </c>
      <c r="G694" s="897">
        <f>G695+1</f>
        <v>30</v>
      </c>
      <c r="H694" s="897">
        <f t="shared" ref="H694:L694" si="34">H695+1</f>
        <v>32</v>
      </c>
      <c r="I694" s="897">
        <f t="shared" si="34"/>
        <v>37</v>
      </c>
      <c r="J694" s="897">
        <f t="shared" si="34"/>
        <v>34</v>
      </c>
      <c r="K694" s="897">
        <f t="shared" si="34"/>
        <v>26</v>
      </c>
      <c r="L694" s="897">
        <f t="shared" si="34"/>
        <v>21</v>
      </c>
      <c r="M694" s="232"/>
      <c r="N694" s="233"/>
      <c r="O694" s="233"/>
    </row>
    <row r="695" spans="1:15" s="234" customFormat="1">
      <c r="A695" s="404" t="str">
        <f t="shared" si="33"/>
        <v>20030750</v>
      </c>
      <c r="B695" s="888">
        <v>200</v>
      </c>
      <c r="C695" s="193">
        <v>30</v>
      </c>
      <c r="D695" s="193">
        <v>750</v>
      </c>
      <c r="E695" s="898">
        <v>6</v>
      </c>
      <c r="F695" s="898">
        <v>13</v>
      </c>
      <c r="G695" s="898">
        <v>29</v>
      </c>
      <c r="H695" s="898">
        <v>31</v>
      </c>
      <c r="I695" s="898">
        <v>36</v>
      </c>
      <c r="J695" s="898">
        <v>33</v>
      </c>
      <c r="K695" s="898">
        <v>25</v>
      </c>
      <c r="L695" s="898">
        <v>20</v>
      </c>
      <c r="M695" s="232"/>
      <c r="N695" s="233"/>
      <c r="O695" s="233"/>
    </row>
    <row r="696" spans="1:15" s="234" customFormat="1">
      <c r="A696" s="404" t="str">
        <f t="shared" si="33"/>
        <v>20040750</v>
      </c>
      <c r="B696" s="888">
        <v>200</v>
      </c>
      <c r="C696" s="193">
        <v>40</v>
      </c>
      <c r="D696" s="193">
        <v>750</v>
      </c>
      <c r="E696" s="898">
        <v>6</v>
      </c>
      <c r="F696" s="898">
        <v>12</v>
      </c>
      <c r="G696" s="898">
        <v>28</v>
      </c>
      <c r="H696" s="898">
        <v>30</v>
      </c>
      <c r="I696" s="898">
        <v>34</v>
      </c>
      <c r="J696" s="898">
        <v>31</v>
      </c>
      <c r="K696" s="898">
        <v>23</v>
      </c>
      <c r="L696" s="898">
        <v>18</v>
      </c>
      <c r="M696" s="232"/>
      <c r="N696" s="233"/>
      <c r="O696" s="233"/>
    </row>
    <row r="697" spans="1:15" s="234" customFormat="1">
      <c r="A697" s="404" t="str">
        <f t="shared" si="33"/>
        <v>20050750</v>
      </c>
      <c r="B697" s="888">
        <v>200</v>
      </c>
      <c r="C697" s="193">
        <v>50</v>
      </c>
      <c r="D697" s="193">
        <v>750</v>
      </c>
      <c r="E697" s="898">
        <v>5</v>
      </c>
      <c r="F697" s="898">
        <v>11</v>
      </c>
      <c r="G697" s="898">
        <v>26</v>
      </c>
      <c r="H697" s="898">
        <v>28</v>
      </c>
      <c r="I697" s="898">
        <v>33</v>
      </c>
      <c r="J697" s="898">
        <v>29</v>
      </c>
      <c r="K697" s="898">
        <v>21</v>
      </c>
      <c r="L697" s="898">
        <v>17</v>
      </c>
      <c r="M697" s="232"/>
      <c r="N697" s="233"/>
      <c r="O697" s="233"/>
    </row>
    <row r="698" spans="1:15" s="234" customFormat="1">
      <c r="A698" s="404" t="str">
        <f t="shared" si="33"/>
        <v>20060750</v>
      </c>
      <c r="B698" s="888">
        <v>200</v>
      </c>
      <c r="C698" s="193">
        <v>60</v>
      </c>
      <c r="D698" s="193">
        <v>750</v>
      </c>
      <c r="E698" s="898">
        <v>5</v>
      </c>
      <c r="F698" s="898">
        <v>10</v>
      </c>
      <c r="G698" s="898">
        <v>24</v>
      </c>
      <c r="H698" s="898">
        <v>25</v>
      </c>
      <c r="I698" s="898">
        <v>29</v>
      </c>
      <c r="J698" s="898">
        <v>25</v>
      </c>
      <c r="K698" s="898">
        <v>18</v>
      </c>
      <c r="L698" s="898">
        <v>15</v>
      </c>
      <c r="M698" s="232"/>
      <c r="N698" s="233"/>
      <c r="O698" s="233"/>
    </row>
    <row r="699" spans="1:15" s="234" customFormat="1">
      <c r="A699" s="404" t="str">
        <f t="shared" si="33"/>
        <v>20070750</v>
      </c>
      <c r="B699" s="888">
        <v>200</v>
      </c>
      <c r="C699" s="193">
        <v>70</v>
      </c>
      <c r="D699" s="193">
        <v>750</v>
      </c>
      <c r="E699" s="898">
        <v>4</v>
      </c>
      <c r="F699" s="898">
        <v>9</v>
      </c>
      <c r="G699" s="898">
        <v>21</v>
      </c>
      <c r="H699" s="898">
        <v>22</v>
      </c>
      <c r="I699" s="898">
        <v>27</v>
      </c>
      <c r="J699" s="898">
        <v>23</v>
      </c>
      <c r="K699" s="898">
        <v>16</v>
      </c>
      <c r="L699" s="898">
        <v>13</v>
      </c>
      <c r="M699" s="232"/>
      <c r="N699" s="233"/>
      <c r="O699" s="233"/>
    </row>
    <row r="700" spans="1:15" s="234" customFormat="1">
      <c r="A700" s="404" t="str">
        <f t="shared" si="33"/>
        <v>20080750</v>
      </c>
      <c r="B700" s="888">
        <v>200</v>
      </c>
      <c r="C700" s="193">
        <v>80</v>
      </c>
      <c r="D700" s="193">
        <v>750</v>
      </c>
      <c r="E700" s="898">
        <v>4</v>
      </c>
      <c r="F700" s="898">
        <v>9</v>
      </c>
      <c r="G700" s="898">
        <v>20</v>
      </c>
      <c r="H700" s="898">
        <v>21</v>
      </c>
      <c r="I700" s="898">
        <v>24</v>
      </c>
      <c r="J700" s="898">
        <v>20</v>
      </c>
      <c r="K700" s="898">
        <v>14</v>
      </c>
      <c r="L700" s="898">
        <v>11</v>
      </c>
      <c r="M700" s="232"/>
      <c r="N700" s="233"/>
      <c r="O700" s="233"/>
    </row>
    <row r="701" spans="1:15" s="234" customFormat="1">
      <c r="A701" s="404" t="str">
        <f t="shared" si="33"/>
        <v>20090750</v>
      </c>
      <c r="B701" s="888">
        <v>200</v>
      </c>
      <c r="C701" s="193">
        <v>90</v>
      </c>
      <c r="D701" s="193">
        <v>750</v>
      </c>
      <c r="E701" s="898">
        <v>3</v>
      </c>
      <c r="F701" s="898">
        <v>8</v>
      </c>
      <c r="G701" s="898">
        <v>18</v>
      </c>
      <c r="H701" s="898">
        <v>19</v>
      </c>
      <c r="I701" s="898">
        <v>23</v>
      </c>
      <c r="J701" s="898">
        <v>18</v>
      </c>
      <c r="K701" s="898">
        <v>13</v>
      </c>
      <c r="L701" s="898">
        <v>11</v>
      </c>
      <c r="M701" s="232"/>
      <c r="N701" s="233"/>
      <c r="O701" s="233"/>
    </row>
    <row r="702" spans="1:15" s="234" customFormat="1">
      <c r="A702" s="404" t="str">
        <f t="shared" si="33"/>
        <v>200100750</v>
      </c>
      <c r="B702" s="888">
        <v>200</v>
      </c>
      <c r="C702" s="193">
        <v>100</v>
      </c>
      <c r="D702" s="193">
        <v>750</v>
      </c>
      <c r="E702" s="898">
        <v>3</v>
      </c>
      <c r="F702" s="898">
        <v>8</v>
      </c>
      <c r="G702" s="898">
        <v>17</v>
      </c>
      <c r="H702" s="898">
        <v>18</v>
      </c>
      <c r="I702" s="898">
        <v>21</v>
      </c>
      <c r="J702" s="898">
        <v>17</v>
      </c>
      <c r="K702" s="898">
        <v>12</v>
      </c>
      <c r="L702" s="898">
        <v>10</v>
      </c>
      <c r="M702" s="232"/>
      <c r="N702" s="233"/>
      <c r="O702" s="233"/>
    </row>
    <row r="703" spans="1:15" s="234" customFormat="1">
      <c r="A703" s="404" t="str">
        <f t="shared" si="33"/>
        <v>200110750</v>
      </c>
      <c r="B703" s="888">
        <v>200</v>
      </c>
      <c r="C703" s="193">
        <v>110</v>
      </c>
      <c r="D703" s="193">
        <v>750</v>
      </c>
      <c r="E703" s="898">
        <v>3</v>
      </c>
      <c r="F703" s="898">
        <v>8</v>
      </c>
      <c r="G703" s="898">
        <v>16</v>
      </c>
      <c r="H703" s="898">
        <v>17</v>
      </c>
      <c r="I703" s="898">
        <v>20</v>
      </c>
      <c r="J703" s="898">
        <v>16</v>
      </c>
      <c r="K703" s="898">
        <v>12</v>
      </c>
      <c r="L703" s="898">
        <v>10</v>
      </c>
      <c r="M703" s="232"/>
      <c r="N703" s="233"/>
      <c r="O703" s="233"/>
    </row>
    <row r="704" spans="1:15" s="234" customFormat="1">
      <c r="A704" s="404" t="str">
        <f t="shared" si="33"/>
        <v>200120750</v>
      </c>
      <c r="B704" s="888">
        <v>200</v>
      </c>
      <c r="C704" s="193">
        <v>120</v>
      </c>
      <c r="D704" s="193">
        <v>750</v>
      </c>
      <c r="E704" s="898">
        <v>3</v>
      </c>
      <c r="F704" s="898">
        <v>7</v>
      </c>
      <c r="G704" s="898">
        <v>15</v>
      </c>
      <c r="H704" s="898">
        <v>16</v>
      </c>
      <c r="I704" s="898">
        <v>18</v>
      </c>
      <c r="J704" s="898">
        <v>14</v>
      </c>
      <c r="K704" s="898">
        <v>11</v>
      </c>
      <c r="L704" s="898">
        <v>9</v>
      </c>
      <c r="M704" s="232"/>
      <c r="N704" s="233"/>
      <c r="O704" s="233"/>
    </row>
    <row r="705" spans="1:15" s="234" customFormat="1">
      <c r="A705" s="404" t="str">
        <f t="shared" si="33"/>
        <v>200130750</v>
      </c>
      <c r="B705" s="888">
        <v>200</v>
      </c>
      <c r="C705" s="193">
        <v>130</v>
      </c>
      <c r="D705" s="193">
        <v>750</v>
      </c>
      <c r="E705" s="898">
        <v>2</v>
      </c>
      <c r="F705" s="898">
        <v>7</v>
      </c>
      <c r="G705" s="898">
        <v>14</v>
      </c>
      <c r="H705" s="898">
        <v>15</v>
      </c>
      <c r="I705" s="898">
        <v>17</v>
      </c>
      <c r="J705" s="898">
        <v>13</v>
      </c>
      <c r="K705" s="898">
        <v>10</v>
      </c>
      <c r="L705" s="898">
        <v>9</v>
      </c>
      <c r="M705" s="232"/>
      <c r="N705" s="233"/>
      <c r="O705" s="233"/>
    </row>
    <row r="706" spans="1:15" s="234" customFormat="1">
      <c r="A706" s="404" t="str">
        <f t="shared" si="33"/>
        <v>200140750</v>
      </c>
      <c r="B706" s="888">
        <v>200</v>
      </c>
      <c r="C706" s="193">
        <v>140</v>
      </c>
      <c r="D706" s="193">
        <v>750</v>
      </c>
      <c r="E706" s="898">
        <v>2</v>
      </c>
      <c r="F706" s="898">
        <v>7</v>
      </c>
      <c r="G706" s="898">
        <v>13</v>
      </c>
      <c r="H706" s="898">
        <v>14</v>
      </c>
      <c r="I706" s="898">
        <v>16</v>
      </c>
      <c r="J706" s="898">
        <v>12</v>
      </c>
      <c r="K706" s="898">
        <v>9</v>
      </c>
      <c r="L706" s="898">
        <v>8</v>
      </c>
      <c r="M706" s="232"/>
      <c r="N706" s="233"/>
      <c r="O706" s="233"/>
    </row>
    <row r="707" spans="1:15" s="234" customFormat="1">
      <c r="A707" s="404" t="str">
        <f t="shared" si="33"/>
        <v>200150750</v>
      </c>
      <c r="B707" s="888">
        <v>200</v>
      </c>
      <c r="C707" s="193">
        <v>150</v>
      </c>
      <c r="D707" s="193">
        <v>750</v>
      </c>
      <c r="E707" s="898">
        <v>2</v>
      </c>
      <c r="F707" s="898">
        <v>6</v>
      </c>
      <c r="G707" s="898">
        <v>12</v>
      </c>
      <c r="H707" s="898">
        <v>13</v>
      </c>
      <c r="I707" s="898">
        <v>15</v>
      </c>
      <c r="J707" s="898">
        <v>11</v>
      </c>
      <c r="K707" s="898">
        <v>9</v>
      </c>
      <c r="L707" s="898">
        <v>8</v>
      </c>
      <c r="M707" s="232"/>
      <c r="N707" s="233"/>
      <c r="O707" s="233"/>
    </row>
    <row r="708" spans="1:15" s="234" customFormat="1">
      <c r="A708" s="404" t="str">
        <f t="shared" si="33"/>
        <v>200160750</v>
      </c>
      <c r="B708" s="888">
        <v>200</v>
      </c>
      <c r="C708" s="193">
        <v>160</v>
      </c>
      <c r="D708" s="193">
        <v>750</v>
      </c>
      <c r="E708" s="898">
        <v>2</v>
      </c>
      <c r="F708" s="898">
        <v>6</v>
      </c>
      <c r="G708" s="898">
        <v>12</v>
      </c>
      <c r="H708" s="898">
        <v>13</v>
      </c>
      <c r="I708" s="898">
        <v>14</v>
      </c>
      <c r="J708" s="898">
        <v>11</v>
      </c>
      <c r="K708" s="898">
        <v>8</v>
      </c>
      <c r="L708" s="898">
        <v>7</v>
      </c>
      <c r="M708" s="232"/>
      <c r="N708" s="233"/>
      <c r="O708" s="233"/>
    </row>
    <row r="709" spans="1:15" s="234" customFormat="1">
      <c r="A709" s="404" t="str">
        <f t="shared" si="33"/>
        <v>200170750</v>
      </c>
      <c r="B709" s="888">
        <v>200</v>
      </c>
      <c r="C709" s="193">
        <v>170</v>
      </c>
      <c r="D709" s="193">
        <v>750</v>
      </c>
      <c r="E709" s="898">
        <v>2</v>
      </c>
      <c r="F709" s="898">
        <v>6</v>
      </c>
      <c r="G709" s="898">
        <v>11</v>
      </c>
      <c r="H709" s="898">
        <v>12</v>
      </c>
      <c r="I709" s="898">
        <v>13</v>
      </c>
      <c r="J709" s="898">
        <v>10</v>
      </c>
      <c r="K709" s="898">
        <v>8</v>
      </c>
      <c r="L709" s="898">
        <v>7</v>
      </c>
      <c r="M709" s="232"/>
      <c r="N709" s="233"/>
      <c r="O709" s="233"/>
    </row>
    <row r="710" spans="1:15" s="234" customFormat="1">
      <c r="A710" s="404" t="str">
        <f t="shared" si="33"/>
        <v>200180750</v>
      </c>
      <c r="B710" s="888">
        <v>200</v>
      </c>
      <c r="C710" s="193">
        <v>180</v>
      </c>
      <c r="D710" s="193">
        <v>750</v>
      </c>
      <c r="E710" s="898">
        <v>2</v>
      </c>
      <c r="F710" s="898">
        <v>6</v>
      </c>
      <c r="G710" s="898">
        <v>10</v>
      </c>
      <c r="H710" s="898">
        <v>11</v>
      </c>
      <c r="I710" s="898">
        <v>12</v>
      </c>
      <c r="J710" s="898">
        <v>9</v>
      </c>
      <c r="K710" s="898">
        <v>7</v>
      </c>
      <c r="L710" s="898">
        <v>6</v>
      </c>
      <c r="M710" s="232"/>
      <c r="N710" s="233"/>
      <c r="O710" s="233"/>
    </row>
    <row r="711" spans="1:15" s="234" customFormat="1">
      <c r="A711" s="404" t="str">
        <f t="shared" si="33"/>
        <v>200190750</v>
      </c>
      <c r="B711" s="888">
        <v>200</v>
      </c>
      <c r="C711" s="193">
        <v>190</v>
      </c>
      <c r="D711" s="193">
        <v>750</v>
      </c>
      <c r="E711" s="898">
        <v>2</v>
      </c>
      <c r="F711" s="898">
        <v>5</v>
      </c>
      <c r="G711" s="898">
        <v>10</v>
      </c>
      <c r="H711" s="898">
        <v>11</v>
      </c>
      <c r="I711" s="898">
        <v>11</v>
      </c>
      <c r="J711" s="898">
        <v>9</v>
      </c>
      <c r="K711" s="898">
        <v>7</v>
      </c>
      <c r="L711" s="898">
        <v>6</v>
      </c>
      <c r="M711" s="232"/>
      <c r="N711" s="233"/>
      <c r="O711" s="233"/>
    </row>
    <row r="712" spans="1:15" s="234" customFormat="1">
      <c r="A712" s="404" t="str">
        <f t="shared" si="33"/>
        <v>200200750</v>
      </c>
      <c r="B712" s="888">
        <v>200</v>
      </c>
      <c r="C712" s="193">
        <v>200</v>
      </c>
      <c r="D712" s="193">
        <v>750</v>
      </c>
      <c r="E712" s="898">
        <v>2</v>
      </c>
      <c r="F712" s="898">
        <v>5</v>
      </c>
      <c r="G712" s="898">
        <v>9</v>
      </c>
      <c r="H712" s="898">
        <v>10</v>
      </c>
      <c r="I712" s="898">
        <v>11</v>
      </c>
      <c r="J712" s="898">
        <v>9</v>
      </c>
      <c r="K712" s="898">
        <v>7</v>
      </c>
      <c r="L712" s="898">
        <v>5</v>
      </c>
      <c r="M712" s="232"/>
      <c r="N712" s="233"/>
      <c r="O712" s="233"/>
    </row>
    <row r="713" spans="1:15" s="234" customFormat="1">
      <c r="A713" s="404" t="str">
        <f t="shared" si="33"/>
        <v>200210750</v>
      </c>
      <c r="B713" s="888">
        <v>200</v>
      </c>
      <c r="C713" s="193">
        <v>210</v>
      </c>
      <c r="D713" s="193">
        <v>750</v>
      </c>
      <c r="E713" s="192"/>
      <c r="F713" s="192"/>
      <c r="G713" s="192"/>
      <c r="H713" s="192"/>
      <c r="I713" s="192"/>
      <c r="J713" s="192"/>
      <c r="K713" s="192"/>
      <c r="L713" s="192"/>
      <c r="M713" s="232"/>
      <c r="N713" s="233"/>
      <c r="O713" s="233"/>
    </row>
    <row r="714" spans="1:15" s="234" customFormat="1">
      <c r="A714" s="404" t="str">
        <f t="shared" si="33"/>
        <v>200220750</v>
      </c>
      <c r="B714" s="888">
        <v>200</v>
      </c>
      <c r="C714" s="193">
        <v>220</v>
      </c>
      <c r="D714" s="193">
        <v>750</v>
      </c>
      <c r="E714" s="192"/>
      <c r="F714" s="192"/>
      <c r="G714" s="192"/>
      <c r="H714" s="192"/>
      <c r="I714" s="192"/>
      <c r="J714" s="192"/>
      <c r="K714" s="192"/>
      <c r="L714" s="192"/>
      <c r="M714" s="232"/>
      <c r="N714" s="233"/>
      <c r="O714" s="233"/>
    </row>
    <row r="715" spans="1:15" s="234" customFormat="1">
      <c r="A715" s="404" t="str">
        <f t="shared" si="33"/>
        <v>200230750</v>
      </c>
      <c r="B715" s="888">
        <v>200</v>
      </c>
      <c r="C715" s="193">
        <v>230</v>
      </c>
      <c r="D715" s="193">
        <v>750</v>
      </c>
      <c r="E715" s="192"/>
      <c r="F715" s="192"/>
      <c r="G715" s="192"/>
      <c r="H715" s="192"/>
      <c r="I715" s="192"/>
      <c r="J715" s="192"/>
      <c r="K715" s="192"/>
      <c r="L715" s="192"/>
      <c r="M715" s="232"/>
      <c r="N715" s="233"/>
      <c r="O715" s="233"/>
    </row>
    <row r="716" spans="1:15" s="234" customFormat="1">
      <c r="A716" s="404" t="str">
        <f t="shared" si="33"/>
        <v>200240750</v>
      </c>
      <c r="B716" s="888">
        <v>200</v>
      </c>
      <c r="C716" s="193">
        <v>240</v>
      </c>
      <c r="D716" s="193">
        <v>750</v>
      </c>
      <c r="E716" s="192"/>
      <c r="F716" s="192"/>
      <c r="G716" s="192"/>
      <c r="H716" s="192"/>
      <c r="I716" s="192"/>
      <c r="J716" s="192"/>
      <c r="K716" s="192"/>
      <c r="L716" s="192"/>
      <c r="M716" s="232"/>
      <c r="N716" s="233"/>
      <c r="O716" s="233"/>
    </row>
    <row r="717" spans="1:15" s="234" customFormat="1">
      <c r="A717" s="404" t="str">
        <f t="shared" si="33"/>
        <v>200250750</v>
      </c>
      <c r="B717" s="888">
        <v>200</v>
      </c>
      <c r="C717" s="193">
        <v>250</v>
      </c>
      <c r="D717" s="193">
        <v>750</v>
      </c>
      <c r="E717" s="192"/>
      <c r="F717" s="192"/>
      <c r="G717" s="192"/>
      <c r="H717" s="192"/>
      <c r="I717" s="192"/>
      <c r="J717" s="192"/>
      <c r="K717" s="192"/>
      <c r="L717" s="192"/>
      <c r="M717" s="232"/>
      <c r="N717" s="233"/>
      <c r="O717" s="233"/>
    </row>
    <row r="718" spans="1:15" s="234" customFormat="1">
      <c r="A718" s="404" t="str">
        <f t="shared" si="33"/>
        <v>200260750</v>
      </c>
      <c r="B718" s="888">
        <v>200</v>
      </c>
      <c r="C718" s="193">
        <v>260</v>
      </c>
      <c r="D718" s="193">
        <v>750</v>
      </c>
      <c r="E718" s="192"/>
      <c r="F718" s="192"/>
      <c r="G718" s="192"/>
      <c r="H718" s="192"/>
      <c r="I718" s="192"/>
      <c r="J718" s="192"/>
      <c r="K718" s="192"/>
      <c r="L718" s="192"/>
      <c r="M718" s="232"/>
      <c r="N718" s="233"/>
      <c r="O718" s="233"/>
    </row>
    <row r="719" spans="1:15" s="234" customFormat="1">
      <c r="A719" s="404" t="str">
        <f t="shared" si="33"/>
        <v>200270750</v>
      </c>
      <c r="B719" s="888">
        <v>200</v>
      </c>
      <c r="C719" s="193">
        <v>270</v>
      </c>
      <c r="D719" s="193">
        <v>750</v>
      </c>
      <c r="E719" s="192"/>
      <c r="F719" s="192"/>
      <c r="G719" s="192"/>
      <c r="H719" s="192"/>
      <c r="I719" s="192"/>
      <c r="J719" s="192"/>
      <c r="K719" s="192"/>
      <c r="L719" s="192"/>
      <c r="M719" s="232"/>
      <c r="N719" s="233"/>
      <c r="O719" s="233"/>
    </row>
    <row r="720" spans="1:15" s="234" customFormat="1">
      <c r="A720" s="404" t="str">
        <f t="shared" si="33"/>
        <v>200280750</v>
      </c>
      <c r="B720" s="888">
        <v>200</v>
      </c>
      <c r="C720" s="193">
        <v>280</v>
      </c>
      <c r="D720" s="193">
        <v>750</v>
      </c>
      <c r="E720" s="192"/>
      <c r="F720" s="192"/>
      <c r="G720" s="192"/>
      <c r="H720" s="192"/>
      <c r="I720" s="192"/>
      <c r="J720" s="192"/>
      <c r="K720" s="192"/>
      <c r="L720" s="192"/>
      <c r="M720" s="232"/>
      <c r="N720" s="233"/>
      <c r="O720" s="233"/>
    </row>
    <row r="721" spans="1:15" s="234" customFormat="1">
      <c r="A721" s="404" t="str">
        <f t="shared" si="33"/>
        <v>200290750</v>
      </c>
      <c r="B721" s="888">
        <v>200</v>
      </c>
      <c r="C721" s="193">
        <v>290</v>
      </c>
      <c r="D721" s="193">
        <v>750</v>
      </c>
      <c r="E721" s="192"/>
      <c r="F721" s="192"/>
      <c r="G721" s="192"/>
      <c r="H721" s="192"/>
      <c r="I721" s="192"/>
      <c r="J721" s="192"/>
      <c r="K721" s="192"/>
      <c r="L721" s="192"/>
      <c r="M721" s="232"/>
      <c r="N721" s="233"/>
      <c r="O721" s="233"/>
    </row>
    <row r="722" spans="1:15" s="234" customFormat="1">
      <c r="A722" s="404" t="str">
        <f t="shared" si="33"/>
        <v>200300750</v>
      </c>
      <c r="B722" s="888">
        <v>200</v>
      </c>
      <c r="C722" s="193">
        <v>300</v>
      </c>
      <c r="D722" s="193">
        <v>750</v>
      </c>
      <c r="E722" s="192"/>
      <c r="F722" s="192"/>
      <c r="G722" s="192"/>
      <c r="H722" s="192"/>
      <c r="I722" s="192"/>
      <c r="J722" s="192"/>
      <c r="K722" s="192"/>
      <c r="L722" s="192"/>
      <c r="M722" s="232"/>
      <c r="N722" s="233"/>
      <c r="O722" s="233"/>
    </row>
    <row r="723" spans="1:15" s="234" customFormat="1">
      <c r="A723" s="404" t="str">
        <f t="shared" si="33"/>
        <v>200310750</v>
      </c>
      <c r="B723" s="888">
        <v>200</v>
      </c>
      <c r="C723" s="193">
        <v>310</v>
      </c>
      <c r="D723" s="193">
        <v>750</v>
      </c>
      <c r="E723" s="192"/>
      <c r="F723" s="192"/>
      <c r="G723" s="192"/>
      <c r="H723" s="192"/>
      <c r="I723" s="192"/>
      <c r="J723" s="192"/>
      <c r="K723" s="192"/>
      <c r="L723" s="192"/>
      <c r="M723" s="232"/>
      <c r="N723" s="233"/>
      <c r="O723" s="233"/>
    </row>
    <row r="724" spans="1:15" s="234" customFormat="1">
      <c r="A724" s="404" t="str">
        <f t="shared" si="33"/>
        <v>200320750</v>
      </c>
      <c r="B724" s="888">
        <v>200</v>
      </c>
      <c r="C724" s="193">
        <v>320</v>
      </c>
      <c r="D724" s="193">
        <v>750</v>
      </c>
      <c r="E724" s="192"/>
      <c r="F724" s="192"/>
      <c r="G724" s="192"/>
      <c r="H724" s="192"/>
      <c r="I724" s="192"/>
      <c r="J724" s="192"/>
      <c r="K724" s="192"/>
      <c r="L724" s="192"/>
      <c r="M724" s="232"/>
      <c r="N724" s="233"/>
      <c r="O724" s="233"/>
    </row>
    <row r="725" spans="1:15" s="234" customFormat="1">
      <c r="A725" s="404" t="str">
        <f t="shared" si="33"/>
        <v>200330750</v>
      </c>
      <c r="B725" s="888">
        <v>200</v>
      </c>
      <c r="C725" s="193">
        <v>330</v>
      </c>
      <c r="D725" s="193">
        <v>750</v>
      </c>
      <c r="E725" s="192"/>
      <c r="F725" s="192"/>
      <c r="G725" s="192"/>
      <c r="H725" s="192"/>
      <c r="I725" s="192"/>
      <c r="J725" s="192"/>
      <c r="K725" s="192"/>
      <c r="L725" s="192"/>
      <c r="M725" s="232"/>
      <c r="N725" s="233"/>
      <c r="O725" s="233"/>
    </row>
    <row r="726" spans="1:15" s="234" customFormat="1">
      <c r="A726" s="404" t="str">
        <f t="shared" si="33"/>
        <v>200340750</v>
      </c>
      <c r="B726" s="888">
        <v>200</v>
      </c>
      <c r="C726" s="193">
        <v>340</v>
      </c>
      <c r="D726" s="193">
        <v>750</v>
      </c>
      <c r="E726" s="192"/>
      <c r="F726" s="192"/>
      <c r="G726" s="192"/>
      <c r="H726" s="192"/>
      <c r="I726" s="192"/>
      <c r="J726" s="192"/>
      <c r="K726" s="192"/>
      <c r="L726" s="192"/>
      <c r="M726" s="232"/>
      <c r="N726" s="233"/>
      <c r="O726" s="233"/>
    </row>
    <row r="727" spans="1:15" s="234" customFormat="1">
      <c r="A727" s="404" t="str">
        <f t="shared" si="33"/>
        <v>200350750</v>
      </c>
      <c r="B727" s="888">
        <v>200</v>
      </c>
      <c r="C727" s="193">
        <v>350</v>
      </c>
      <c r="D727" s="193">
        <v>750</v>
      </c>
      <c r="E727" s="192"/>
      <c r="F727" s="192"/>
      <c r="G727" s="192"/>
      <c r="H727" s="192"/>
      <c r="I727" s="192"/>
      <c r="J727" s="192"/>
      <c r="K727" s="192"/>
      <c r="L727" s="192"/>
      <c r="M727" s="232"/>
      <c r="N727" s="233"/>
      <c r="O727" s="233"/>
    </row>
    <row r="728" spans="1:15" s="234" customFormat="1">
      <c r="A728" s="404" t="str">
        <f t="shared" si="33"/>
        <v>200201000</v>
      </c>
      <c r="B728" s="888">
        <v>200</v>
      </c>
      <c r="C728" s="193">
        <v>20</v>
      </c>
      <c r="D728" s="193">
        <v>1000</v>
      </c>
      <c r="E728" s="897">
        <f>E729</f>
        <v>8</v>
      </c>
      <c r="F728" s="897">
        <f>F729</f>
        <v>17</v>
      </c>
      <c r="G728" s="897">
        <f>G729+1</f>
        <v>35</v>
      </c>
      <c r="H728" s="897">
        <f t="shared" ref="H728:L728" si="35">H729+1</f>
        <v>39</v>
      </c>
      <c r="I728" s="897">
        <f t="shared" si="35"/>
        <v>44</v>
      </c>
      <c r="J728" s="897">
        <f t="shared" si="35"/>
        <v>40</v>
      </c>
      <c r="K728" s="897">
        <f t="shared" si="35"/>
        <v>28</v>
      </c>
      <c r="L728" s="897">
        <f t="shared" si="35"/>
        <v>24</v>
      </c>
      <c r="M728" s="232"/>
      <c r="N728" s="233"/>
      <c r="O728" s="233"/>
    </row>
    <row r="729" spans="1:15" s="234" customFormat="1">
      <c r="A729" s="404" t="str">
        <f t="shared" si="33"/>
        <v>200301000</v>
      </c>
      <c r="B729" s="888">
        <v>200</v>
      </c>
      <c r="C729" s="193">
        <v>30</v>
      </c>
      <c r="D729" s="193">
        <v>1000</v>
      </c>
      <c r="E729" s="898">
        <v>8</v>
      </c>
      <c r="F729" s="898">
        <v>17</v>
      </c>
      <c r="G729" s="898">
        <v>34</v>
      </c>
      <c r="H729" s="898">
        <v>38</v>
      </c>
      <c r="I729" s="898">
        <v>43</v>
      </c>
      <c r="J729" s="898">
        <v>39</v>
      </c>
      <c r="K729" s="898">
        <v>27</v>
      </c>
      <c r="L729" s="898">
        <v>23</v>
      </c>
      <c r="M729" s="232"/>
      <c r="N729" s="233"/>
      <c r="O729" s="233"/>
    </row>
    <row r="730" spans="1:15" s="234" customFormat="1">
      <c r="A730" s="404" t="str">
        <f t="shared" si="33"/>
        <v>200401000</v>
      </c>
      <c r="B730" s="888">
        <v>200</v>
      </c>
      <c r="C730" s="193">
        <v>40</v>
      </c>
      <c r="D730" s="193">
        <v>1000</v>
      </c>
      <c r="E730" s="898">
        <v>7</v>
      </c>
      <c r="F730" s="898">
        <v>16</v>
      </c>
      <c r="G730" s="898">
        <v>33</v>
      </c>
      <c r="H730" s="898">
        <v>36</v>
      </c>
      <c r="I730" s="898">
        <v>42</v>
      </c>
      <c r="J730" s="898">
        <v>38</v>
      </c>
      <c r="K730" s="898">
        <v>26</v>
      </c>
      <c r="L730" s="898">
        <v>22</v>
      </c>
      <c r="M730" s="232"/>
      <c r="N730" s="233"/>
      <c r="O730" s="233"/>
    </row>
    <row r="731" spans="1:15" s="234" customFormat="1">
      <c r="A731" s="404" t="str">
        <f t="shared" si="33"/>
        <v>200501000</v>
      </c>
      <c r="B731" s="888">
        <v>200</v>
      </c>
      <c r="C731" s="193">
        <v>50</v>
      </c>
      <c r="D731" s="193">
        <v>1000</v>
      </c>
      <c r="E731" s="898">
        <v>7</v>
      </c>
      <c r="F731" s="898">
        <v>15</v>
      </c>
      <c r="G731" s="898">
        <v>32</v>
      </c>
      <c r="H731" s="898">
        <v>35</v>
      </c>
      <c r="I731" s="898">
        <v>40</v>
      </c>
      <c r="J731" s="898">
        <v>36</v>
      </c>
      <c r="K731" s="898">
        <v>25</v>
      </c>
      <c r="L731" s="898">
        <v>20</v>
      </c>
      <c r="M731" s="232"/>
      <c r="N731" s="233"/>
      <c r="O731" s="233"/>
    </row>
    <row r="732" spans="1:15" s="234" customFormat="1">
      <c r="A732" s="404" t="str">
        <f t="shared" si="33"/>
        <v>200601000</v>
      </c>
      <c r="B732" s="888">
        <v>200</v>
      </c>
      <c r="C732" s="193">
        <v>60</v>
      </c>
      <c r="D732" s="193">
        <v>1000</v>
      </c>
      <c r="E732" s="898">
        <v>6</v>
      </c>
      <c r="F732" s="898">
        <v>14</v>
      </c>
      <c r="G732" s="898">
        <v>29</v>
      </c>
      <c r="H732" s="898">
        <v>31</v>
      </c>
      <c r="I732" s="898">
        <v>36</v>
      </c>
      <c r="J732" s="898">
        <v>32</v>
      </c>
      <c r="K732" s="898">
        <v>21</v>
      </c>
      <c r="L732" s="898">
        <v>18</v>
      </c>
      <c r="M732" s="232"/>
      <c r="N732" s="233"/>
      <c r="O732" s="233"/>
    </row>
    <row r="733" spans="1:15" s="234" customFormat="1">
      <c r="A733" s="404" t="str">
        <f t="shared" si="33"/>
        <v>200701000</v>
      </c>
      <c r="B733" s="888">
        <v>200</v>
      </c>
      <c r="C733" s="193">
        <v>70</v>
      </c>
      <c r="D733" s="193">
        <v>1000</v>
      </c>
      <c r="E733" s="898">
        <v>5</v>
      </c>
      <c r="F733" s="898">
        <v>13</v>
      </c>
      <c r="G733" s="898">
        <v>27</v>
      </c>
      <c r="H733" s="898">
        <v>28</v>
      </c>
      <c r="I733" s="898">
        <v>33</v>
      </c>
      <c r="J733" s="898">
        <v>28</v>
      </c>
      <c r="K733" s="898">
        <v>19</v>
      </c>
      <c r="L733" s="898">
        <v>16</v>
      </c>
      <c r="M733" s="232"/>
      <c r="N733" s="233"/>
      <c r="O733" s="233"/>
    </row>
    <row r="734" spans="1:15" s="234" customFormat="1">
      <c r="A734" s="404" t="str">
        <f t="shared" si="33"/>
        <v>200801000</v>
      </c>
      <c r="B734" s="888">
        <v>200</v>
      </c>
      <c r="C734" s="193">
        <v>80</v>
      </c>
      <c r="D734" s="193">
        <v>1000</v>
      </c>
      <c r="E734" s="898">
        <v>5</v>
      </c>
      <c r="F734" s="898">
        <v>12</v>
      </c>
      <c r="G734" s="898">
        <v>25</v>
      </c>
      <c r="H734" s="898">
        <v>26</v>
      </c>
      <c r="I734" s="898">
        <v>30</v>
      </c>
      <c r="J734" s="898">
        <v>25</v>
      </c>
      <c r="K734" s="898">
        <v>17</v>
      </c>
      <c r="L734" s="898">
        <v>14</v>
      </c>
      <c r="M734" s="232"/>
      <c r="N734" s="233"/>
      <c r="O734" s="233"/>
    </row>
    <row r="735" spans="1:15" s="234" customFormat="1">
      <c r="A735" s="404" t="str">
        <f t="shared" si="33"/>
        <v>200901000</v>
      </c>
      <c r="B735" s="888">
        <v>200</v>
      </c>
      <c r="C735" s="193">
        <v>90</v>
      </c>
      <c r="D735" s="193">
        <v>1000</v>
      </c>
      <c r="E735" s="898">
        <v>4</v>
      </c>
      <c r="F735" s="898">
        <v>12</v>
      </c>
      <c r="G735" s="898">
        <v>24</v>
      </c>
      <c r="H735" s="898">
        <v>25</v>
      </c>
      <c r="I735" s="898">
        <v>28</v>
      </c>
      <c r="J735" s="898">
        <v>23</v>
      </c>
      <c r="K735" s="898">
        <v>16</v>
      </c>
      <c r="L735" s="898">
        <v>13</v>
      </c>
      <c r="M735" s="232"/>
      <c r="N735" s="233"/>
      <c r="O735" s="233"/>
    </row>
    <row r="736" spans="1:15" s="234" customFormat="1">
      <c r="A736" s="404" t="str">
        <f t="shared" si="33"/>
        <v>2001001000</v>
      </c>
      <c r="B736" s="888">
        <v>200</v>
      </c>
      <c r="C736" s="193">
        <v>100</v>
      </c>
      <c r="D736" s="193">
        <v>1000</v>
      </c>
      <c r="E736" s="898">
        <v>4</v>
      </c>
      <c r="F736" s="898">
        <v>11</v>
      </c>
      <c r="G736" s="898">
        <v>22</v>
      </c>
      <c r="H736" s="898">
        <v>23</v>
      </c>
      <c r="I736" s="898">
        <v>26</v>
      </c>
      <c r="J736" s="898">
        <v>21</v>
      </c>
      <c r="K736" s="898">
        <v>14</v>
      </c>
      <c r="L736" s="898">
        <v>12</v>
      </c>
      <c r="M736" s="232"/>
      <c r="N736" s="233"/>
      <c r="O736" s="233"/>
    </row>
    <row r="737" spans="1:15" s="234" customFormat="1">
      <c r="A737" s="404" t="str">
        <f t="shared" si="33"/>
        <v>2001101000</v>
      </c>
      <c r="B737" s="888">
        <v>200</v>
      </c>
      <c r="C737" s="193">
        <v>110</v>
      </c>
      <c r="D737" s="193">
        <v>1000</v>
      </c>
      <c r="E737" s="898">
        <v>4</v>
      </c>
      <c r="F737" s="898">
        <v>11</v>
      </c>
      <c r="G737" s="898">
        <v>21</v>
      </c>
      <c r="H737" s="898">
        <v>22</v>
      </c>
      <c r="I737" s="898">
        <v>25</v>
      </c>
      <c r="J737" s="898">
        <v>19</v>
      </c>
      <c r="K737" s="898">
        <v>13</v>
      </c>
      <c r="L737" s="898">
        <v>11</v>
      </c>
      <c r="M737" s="232"/>
      <c r="N737" s="233"/>
      <c r="O737" s="233"/>
    </row>
    <row r="738" spans="1:15" s="234" customFormat="1">
      <c r="A738" s="404" t="str">
        <f t="shared" si="33"/>
        <v>2001201000</v>
      </c>
      <c r="B738" s="888">
        <v>200</v>
      </c>
      <c r="C738" s="193">
        <v>120</v>
      </c>
      <c r="D738" s="193">
        <v>1000</v>
      </c>
      <c r="E738" s="898">
        <v>3</v>
      </c>
      <c r="F738" s="898">
        <v>10</v>
      </c>
      <c r="G738" s="898">
        <v>19</v>
      </c>
      <c r="H738" s="898">
        <v>20</v>
      </c>
      <c r="I738" s="898">
        <v>23</v>
      </c>
      <c r="J738" s="898">
        <v>18</v>
      </c>
      <c r="K738" s="898">
        <v>12</v>
      </c>
      <c r="L738" s="898">
        <v>10</v>
      </c>
      <c r="M738" s="232"/>
      <c r="N738" s="233"/>
      <c r="O738" s="233"/>
    </row>
    <row r="739" spans="1:15" s="234" customFormat="1">
      <c r="A739" s="404" t="str">
        <f t="shared" si="33"/>
        <v>2001301000</v>
      </c>
      <c r="B739" s="888">
        <v>200</v>
      </c>
      <c r="C739" s="193">
        <v>130</v>
      </c>
      <c r="D739" s="193">
        <v>1000</v>
      </c>
      <c r="E739" s="898">
        <v>3</v>
      </c>
      <c r="F739" s="898">
        <v>10</v>
      </c>
      <c r="G739" s="898">
        <v>18</v>
      </c>
      <c r="H739" s="898">
        <v>19</v>
      </c>
      <c r="I739" s="898">
        <v>21</v>
      </c>
      <c r="J739" s="898">
        <v>17</v>
      </c>
      <c r="K739" s="898">
        <v>12</v>
      </c>
      <c r="L739" s="898">
        <v>10</v>
      </c>
      <c r="M739" s="232"/>
      <c r="N739" s="233"/>
      <c r="O739" s="233"/>
    </row>
    <row r="740" spans="1:15" s="234" customFormat="1">
      <c r="A740" s="404" t="str">
        <f t="shared" si="33"/>
        <v>2001401000</v>
      </c>
      <c r="B740" s="888">
        <v>200</v>
      </c>
      <c r="C740" s="193">
        <v>140</v>
      </c>
      <c r="D740" s="193">
        <v>1000</v>
      </c>
      <c r="E740" s="898">
        <v>3</v>
      </c>
      <c r="F740" s="898">
        <v>9</v>
      </c>
      <c r="G740" s="898">
        <v>17</v>
      </c>
      <c r="H740" s="898">
        <v>18</v>
      </c>
      <c r="I740" s="898">
        <v>20</v>
      </c>
      <c r="J740" s="898">
        <v>15</v>
      </c>
      <c r="K740" s="898">
        <v>11</v>
      </c>
      <c r="L740" s="898">
        <v>9</v>
      </c>
      <c r="M740" s="232"/>
      <c r="N740" s="233"/>
      <c r="O740" s="233"/>
    </row>
    <row r="741" spans="1:15" s="234" customFormat="1">
      <c r="A741" s="404" t="str">
        <f t="shared" si="33"/>
        <v>2001501000</v>
      </c>
      <c r="B741" s="888">
        <v>200</v>
      </c>
      <c r="C741" s="193">
        <v>150</v>
      </c>
      <c r="D741" s="193">
        <v>1000</v>
      </c>
      <c r="E741" s="898">
        <v>3</v>
      </c>
      <c r="F741" s="898">
        <v>9</v>
      </c>
      <c r="G741" s="898">
        <v>16</v>
      </c>
      <c r="H741" s="898">
        <v>17</v>
      </c>
      <c r="I741" s="898">
        <v>18</v>
      </c>
      <c r="J741" s="898">
        <v>14</v>
      </c>
      <c r="K741" s="898">
        <v>10</v>
      </c>
      <c r="L741" s="898">
        <v>8</v>
      </c>
      <c r="M741" s="232"/>
      <c r="N741" s="233"/>
      <c r="O741" s="233"/>
    </row>
    <row r="742" spans="1:15" s="234" customFormat="1">
      <c r="A742" s="404" t="str">
        <f t="shared" si="33"/>
        <v>2001601000</v>
      </c>
      <c r="B742" s="888">
        <v>200</v>
      </c>
      <c r="C742" s="193">
        <v>160</v>
      </c>
      <c r="D742" s="193">
        <v>1000</v>
      </c>
      <c r="E742" s="898">
        <v>2</v>
      </c>
      <c r="F742" s="898">
        <v>8</v>
      </c>
      <c r="G742" s="898">
        <v>15</v>
      </c>
      <c r="H742" s="898">
        <v>16</v>
      </c>
      <c r="I742" s="898">
        <v>17</v>
      </c>
      <c r="J742" s="898">
        <v>13</v>
      </c>
      <c r="K742" s="898">
        <v>10</v>
      </c>
      <c r="L742" s="898">
        <v>8</v>
      </c>
      <c r="M742" s="232"/>
      <c r="N742" s="233"/>
      <c r="O742" s="233"/>
    </row>
    <row r="743" spans="1:15" s="234" customFormat="1">
      <c r="A743" s="404" t="str">
        <f t="shared" si="33"/>
        <v>2001701000</v>
      </c>
      <c r="B743" s="888">
        <v>200</v>
      </c>
      <c r="C743" s="193">
        <v>170</v>
      </c>
      <c r="D743" s="193">
        <v>1000</v>
      </c>
      <c r="E743" s="898">
        <v>2</v>
      </c>
      <c r="F743" s="898">
        <v>8</v>
      </c>
      <c r="G743" s="898">
        <v>15</v>
      </c>
      <c r="H743" s="898">
        <v>16</v>
      </c>
      <c r="I743" s="898">
        <v>16</v>
      </c>
      <c r="J743" s="898">
        <v>12</v>
      </c>
      <c r="K743" s="898">
        <v>9</v>
      </c>
      <c r="L743" s="898">
        <v>7</v>
      </c>
      <c r="M743" s="232"/>
      <c r="N743" s="233"/>
      <c r="O743" s="233"/>
    </row>
    <row r="744" spans="1:15" s="234" customFormat="1">
      <c r="A744" s="404" t="str">
        <f t="shared" si="33"/>
        <v>2001801000</v>
      </c>
      <c r="B744" s="888">
        <v>200</v>
      </c>
      <c r="C744" s="193">
        <v>180</v>
      </c>
      <c r="D744" s="193">
        <v>1000</v>
      </c>
      <c r="E744" s="898">
        <v>2</v>
      </c>
      <c r="F744" s="898">
        <v>8</v>
      </c>
      <c r="G744" s="898">
        <v>14</v>
      </c>
      <c r="H744" s="898">
        <v>15</v>
      </c>
      <c r="I744" s="898">
        <v>15</v>
      </c>
      <c r="J744" s="898">
        <v>11</v>
      </c>
      <c r="K744" s="898">
        <v>8</v>
      </c>
      <c r="L744" s="898">
        <v>7</v>
      </c>
      <c r="M744" s="232"/>
      <c r="N744" s="233"/>
      <c r="O744" s="233"/>
    </row>
    <row r="745" spans="1:15" s="234" customFormat="1">
      <c r="A745" s="404" t="str">
        <f t="shared" si="33"/>
        <v>2001901000</v>
      </c>
      <c r="B745" s="888">
        <v>200</v>
      </c>
      <c r="C745" s="193">
        <v>190</v>
      </c>
      <c r="D745" s="193">
        <v>1000</v>
      </c>
      <c r="E745" s="898">
        <v>2</v>
      </c>
      <c r="F745" s="898">
        <v>8</v>
      </c>
      <c r="G745" s="898">
        <v>13</v>
      </c>
      <c r="H745" s="898">
        <v>14</v>
      </c>
      <c r="I745" s="898">
        <v>14</v>
      </c>
      <c r="J745" s="898">
        <v>11</v>
      </c>
      <c r="K745" s="898">
        <v>8</v>
      </c>
      <c r="L745" s="898">
        <v>6</v>
      </c>
      <c r="M745" s="232"/>
      <c r="N745" s="233"/>
      <c r="O745" s="233"/>
    </row>
    <row r="746" spans="1:15" s="234" customFormat="1">
      <c r="A746" s="404" t="str">
        <f t="shared" si="33"/>
        <v>2002001000</v>
      </c>
      <c r="B746" s="888">
        <v>200</v>
      </c>
      <c r="C746" s="193">
        <v>200</v>
      </c>
      <c r="D746" s="193">
        <v>1000</v>
      </c>
      <c r="E746" s="898">
        <v>2</v>
      </c>
      <c r="F746" s="898">
        <v>8</v>
      </c>
      <c r="G746" s="898">
        <v>12</v>
      </c>
      <c r="H746" s="898">
        <v>13</v>
      </c>
      <c r="I746" s="898">
        <v>13</v>
      </c>
      <c r="J746" s="898">
        <v>10</v>
      </c>
      <c r="K746" s="898">
        <v>8</v>
      </c>
      <c r="L746" s="898">
        <v>6</v>
      </c>
      <c r="M746" s="232"/>
      <c r="N746" s="233"/>
      <c r="O746" s="233"/>
    </row>
    <row r="747" spans="1:15" s="234" customFormat="1">
      <c r="A747" s="404" t="str">
        <f t="shared" si="33"/>
        <v>2002101000</v>
      </c>
      <c r="B747" s="888">
        <v>200</v>
      </c>
      <c r="C747" s="193">
        <v>210</v>
      </c>
      <c r="D747" s="193">
        <v>1000</v>
      </c>
      <c r="E747" s="192"/>
      <c r="F747" s="192"/>
      <c r="G747" s="192"/>
      <c r="H747" s="192"/>
      <c r="I747" s="192"/>
      <c r="J747" s="192"/>
      <c r="K747" s="192"/>
      <c r="L747" s="192"/>
      <c r="M747" s="232"/>
      <c r="N747" s="233"/>
      <c r="O747" s="233"/>
    </row>
    <row r="748" spans="1:15" s="234" customFormat="1">
      <c r="A748" s="404" t="str">
        <f t="shared" si="33"/>
        <v>2002201000</v>
      </c>
      <c r="B748" s="888">
        <v>200</v>
      </c>
      <c r="C748" s="193">
        <v>220</v>
      </c>
      <c r="D748" s="193">
        <v>1000</v>
      </c>
      <c r="E748" s="192"/>
      <c r="F748" s="192"/>
      <c r="G748" s="192"/>
      <c r="H748" s="192"/>
      <c r="I748" s="192"/>
      <c r="J748" s="192"/>
      <c r="K748" s="192"/>
      <c r="L748" s="192"/>
      <c r="M748" s="232"/>
      <c r="N748" s="233"/>
      <c r="O748" s="233"/>
    </row>
    <row r="749" spans="1:15" s="234" customFormat="1">
      <c r="A749" s="404" t="str">
        <f t="shared" si="33"/>
        <v>2002301000</v>
      </c>
      <c r="B749" s="888">
        <v>200</v>
      </c>
      <c r="C749" s="193">
        <v>230</v>
      </c>
      <c r="D749" s="193">
        <v>1000</v>
      </c>
      <c r="E749" s="192"/>
      <c r="F749" s="192"/>
      <c r="G749" s="192"/>
      <c r="H749" s="192"/>
      <c r="I749" s="192"/>
      <c r="J749" s="192"/>
      <c r="K749" s="192"/>
      <c r="L749" s="192"/>
      <c r="M749" s="232"/>
      <c r="N749" s="233"/>
      <c r="O749" s="233"/>
    </row>
    <row r="750" spans="1:15" s="234" customFormat="1">
      <c r="A750" s="404" t="str">
        <f t="shared" si="33"/>
        <v>2002401000</v>
      </c>
      <c r="B750" s="888">
        <v>200</v>
      </c>
      <c r="C750" s="193">
        <v>240</v>
      </c>
      <c r="D750" s="193">
        <v>1000</v>
      </c>
      <c r="E750" s="192"/>
      <c r="F750" s="192"/>
      <c r="G750" s="192"/>
      <c r="H750" s="192"/>
      <c r="I750" s="192"/>
      <c r="J750" s="192"/>
      <c r="K750" s="192"/>
      <c r="L750" s="192"/>
      <c r="M750" s="232"/>
      <c r="N750" s="233"/>
      <c r="O750" s="233"/>
    </row>
    <row r="751" spans="1:15" s="234" customFormat="1">
      <c r="A751" s="404" t="str">
        <f t="shared" si="33"/>
        <v>2002501000</v>
      </c>
      <c r="B751" s="888">
        <v>200</v>
      </c>
      <c r="C751" s="193">
        <v>250</v>
      </c>
      <c r="D751" s="193">
        <v>1000</v>
      </c>
      <c r="E751" s="192"/>
      <c r="F751" s="192"/>
      <c r="G751" s="192"/>
      <c r="H751" s="192"/>
      <c r="I751" s="192"/>
      <c r="J751" s="192"/>
      <c r="K751" s="192"/>
      <c r="L751" s="192"/>
      <c r="M751" s="232"/>
      <c r="N751" s="233"/>
      <c r="O751" s="233"/>
    </row>
    <row r="752" spans="1:15" s="234" customFormat="1">
      <c r="A752" s="404" t="str">
        <f t="shared" si="33"/>
        <v>2002601000</v>
      </c>
      <c r="B752" s="888">
        <v>200</v>
      </c>
      <c r="C752" s="193">
        <v>260</v>
      </c>
      <c r="D752" s="193">
        <v>1000</v>
      </c>
      <c r="E752" s="192"/>
      <c r="F752" s="192"/>
      <c r="G752" s="192"/>
      <c r="H752" s="192"/>
      <c r="I752" s="192"/>
      <c r="J752" s="192"/>
      <c r="K752" s="192"/>
      <c r="L752" s="192"/>
      <c r="M752" s="232"/>
      <c r="N752" s="233"/>
      <c r="O752" s="233"/>
    </row>
    <row r="753" spans="1:15" s="234" customFormat="1">
      <c r="A753" s="404" t="str">
        <f t="shared" ref="A753:A816" si="36">B753&amp;C753&amp;D753</f>
        <v>2002701000</v>
      </c>
      <c r="B753" s="888">
        <v>200</v>
      </c>
      <c r="C753" s="193">
        <v>270</v>
      </c>
      <c r="D753" s="193">
        <v>1000</v>
      </c>
      <c r="E753" s="192"/>
      <c r="F753" s="192"/>
      <c r="G753" s="192"/>
      <c r="H753" s="192"/>
      <c r="I753" s="192"/>
      <c r="J753" s="192"/>
      <c r="K753" s="192"/>
      <c r="L753" s="192"/>
      <c r="M753" s="232"/>
      <c r="N753" s="233"/>
      <c r="O753" s="233"/>
    </row>
    <row r="754" spans="1:15" s="234" customFormat="1">
      <c r="A754" s="404" t="str">
        <f t="shared" si="36"/>
        <v>2002801000</v>
      </c>
      <c r="B754" s="888">
        <v>200</v>
      </c>
      <c r="C754" s="193">
        <v>280</v>
      </c>
      <c r="D754" s="193">
        <v>1000</v>
      </c>
      <c r="E754" s="192"/>
      <c r="F754" s="192"/>
      <c r="G754" s="192"/>
      <c r="H754" s="192"/>
      <c r="I754" s="192"/>
      <c r="J754" s="192"/>
      <c r="K754" s="192"/>
      <c r="L754" s="192"/>
      <c r="M754" s="232"/>
      <c r="N754" s="233"/>
      <c r="O754" s="233"/>
    </row>
    <row r="755" spans="1:15" s="234" customFormat="1">
      <c r="A755" s="404" t="str">
        <f t="shared" si="36"/>
        <v>2002901000</v>
      </c>
      <c r="B755" s="888">
        <v>200</v>
      </c>
      <c r="C755" s="193">
        <v>290</v>
      </c>
      <c r="D755" s="193">
        <v>1000</v>
      </c>
      <c r="E755" s="192"/>
      <c r="F755" s="192"/>
      <c r="G755" s="192"/>
      <c r="H755" s="192"/>
      <c r="I755" s="192"/>
      <c r="J755" s="192"/>
      <c r="K755" s="192"/>
      <c r="L755" s="192"/>
      <c r="M755" s="232"/>
      <c r="N755" s="233"/>
      <c r="O755" s="233"/>
    </row>
    <row r="756" spans="1:15" s="234" customFormat="1">
      <c r="A756" s="404" t="str">
        <f t="shared" si="36"/>
        <v>2003001000</v>
      </c>
      <c r="B756" s="888">
        <v>200</v>
      </c>
      <c r="C756" s="193">
        <v>300</v>
      </c>
      <c r="D756" s="193">
        <v>1000</v>
      </c>
      <c r="E756" s="192"/>
      <c r="F756" s="192"/>
      <c r="G756" s="192"/>
      <c r="H756" s="192"/>
      <c r="I756" s="192"/>
      <c r="J756" s="192"/>
      <c r="K756" s="192"/>
      <c r="L756" s="192"/>
      <c r="M756" s="232"/>
      <c r="N756" s="233"/>
      <c r="O756" s="233"/>
    </row>
    <row r="757" spans="1:15" s="234" customFormat="1">
      <c r="A757" s="404" t="str">
        <f t="shared" si="36"/>
        <v>2003101000</v>
      </c>
      <c r="B757" s="888">
        <v>200</v>
      </c>
      <c r="C757" s="193">
        <v>310</v>
      </c>
      <c r="D757" s="193">
        <v>1000</v>
      </c>
      <c r="E757" s="192"/>
      <c r="F757" s="192"/>
      <c r="G757" s="192"/>
      <c r="H757" s="192"/>
      <c r="I757" s="192"/>
      <c r="J757" s="192"/>
      <c r="K757" s="192"/>
      <c r="L757" s="192"/>
      <c r="M757" s="232"/>
      <c r="N757" s="233"/>
      <c r="O757" s="233"/>
    </row>
    <row r="758" spans="1:15" s="234" customFormat="1">
      <c r="A758" s="404" t="str">
        <f t="shared" si="36"/>
        <v>2003201000</v>
      </c>
      <c r="B758" s="888">
        <v>200</v>
      </c>
      <c r="C758" s="193">
        <v>320</v>
      </c>
      <c r="D758" s="193">
        <v>1000</v>
      </c>
      <c r="E758" s="192"/>
      <c r="F758" s="192"/>
      <c r="G758" s="192"/>
      <c r="H758" s="192"/>
      <c r="I758" s="192"/>
      <c r="J758" s="192"/>
      <c r="K758" s="192"/>
      <c r="L758" s="192"/>
      <c r="M758" s="232"/>
      <c r="N758" s="233"/>
      <c r="O758" s="233"/>
    </row>
    <row r="759" spans="1:15" s="234" customFormat="1">
      <c r="A759" s="404" t="str">
        <f t="shared" si="36"/>
        <v>2003301000</v>
      </c>
      <c r="B759" s="888">
        <v>200</v>
      </c>
      <c r="C759" s="193">
        <v>330</v>
      </c>
      <c r="D759" s="193">
        <v>1000</v>
      </c>
      <c r="E759" s="192"/>
      <c r="F759" s="192"/>
      <c r="G759" s="192"/>
      <c r="H759" s="192"/>
      <c r="I759" s="192"/>
      <c r="J759" s="192"/>
      <c r="K759" s="192"/>
      <c r="L759" s="192"/>
      <c r="M759" s="232"/>
      <c r="N759" s="233"/>
      <c r="O759" s="233"/>
    </row>
    <row r="760" spans="1:15" s="234" customFormat="1">
      <c r="A760" s="404" t="str">
        <f t="shared" si="36"/>
        <v>2003401000</v>
      </c>
      <c r="B760" s="888">
        <v>200</v>
      </c>
      <c r="C760" s="193">
        <v>340</v>
      </c>
      <c r="D760" s="193">
        <v>1000</v>
      </c>
      <c r="E760" s="192"/>
      <c r="F760" s="192"/>
      <c r="G760" s="192"/>
      <c r="H760" s="192"/>
      <c r="I760" s="192"/>
      <c r="J760" s="192"/>
      <c r="K760" s="192"/>
      <c r="L760" s="192"/>
      <c r="M760" s="232"/>
      <c r="N760" s="233"/>
      <c r="O760" s="233"/>
    </row>
    <row r="761" spans="1:15" s="234" customFormat="1">
      <c r="A761" s="404" t="str">
        <f t="shared" si="36"/>
        <v>2003501000</v>
      </c>
      <c r="B761" s="888">
        <v>200</v>
      </c>
      <c r="C761" s="193">
        <v>350</v>
      </c>
      <c r="D761" s="193">
        <v>1000</v>
      </c>
      <c r="E761" s="192"/>
      <c r="F761" s="192"/>
      <c r="G761" s="192"/>
      <c r="H761" s="192"/>
      <c r="I761" s="192"/>
      <c r="J761" s="192"/>
      <c r="K761" s="192"/>
      <c r="L761" s="192"/>
      <c r="M761" s="232"/>
      <c r="N761" s="233"/>
      <c r="O761" s="233"/>
    </row>
    <row r="762" spans="1:15" s="234" customFormat="1">
      <c r="A762" s="404" t="str">
        <f t="shared" si="36"/>
        <v>200201250</v>
      </c>
      <c r="B762" s="888">
        <v>200</v>
      </c>
      <c r="C762" s="193">
        <v>20</v>
      </c>
      <c r="D762" s="193">
        <v>1250</v>
      </c>
      <c r="E762" s="897">
        <f>E763</f>
        <v>9</v>
      </c>
      <c r="F762" s="897">
        <f>F763</f>
        <v>21</v>
      </c>
      <c r="G762" s="897">
        <f>G763+1</f>
        <v>41</v>
      </c>
      <c r="H762" s="897">
        <f t="shared" ref="H762:L762" si="37">H763+1</f>
        <v>44</v>
      </c>
      <c r="I762" s="897">
        <f t="shared" si="37"/>
        <v>49</v>
      </c>
      <c r="J762" s="897">
        <f t="shared" si="37"/>
        <v>44</v>
      </c>
      <c r="K762" s="897">
        <f t="shared" si="37"/>
        <v>32</v>
      </c>
      <c r="L762" s="897">
        <f t="shared" si="37"/>
        <v>26</v>
      </c>
      <c r="M762" s="232"/>
      <c r="N762" s="233"/>
      <c r="O762" s="233"/>
    </row>
    <row r="763" spans="1:15" s="234" customFormat="1">
      <c r="A763" s="404" t="str">
        <f t="shared" si="36"/>
        <v>200301250</v>
      </c>
      <c r="B763" s="888">
        <v>200</v>
      </c>
      <c r="C763" s="193">
        <v>30</v>
      </c>
      <c r="D763" s="193">
        <v>1250</v>
      </c>
      <c r="E763" s="898">
        <v>9</v>
      </c>
      <c r="F763" s="898">
        <v>21</v>
      </c>
      <c r="G763" s="898">
        <v>40</v>
      </c>
      <c r="H763" s="898">
        <v>43</v>
      </c>
      <c r="I763" s="898">
        <v>48</v>
      </c>
      <c r="J763" s="898">
        <v>43</v>
      </c>
      <c r="K763" s="898">
        <v>31</v>
      </c>
      <c r="L763" s="898">
        <v>25</v>
      </c>
      <c r="M763" s="232"/>
      <c r="N763" s="233"/>
      <c r="O763" s="233"/>
    </row>
    <row r="764" spans="1:15" s="234" customFormat="1">
      <c r="A764" s="404" t="str">
        <f t="shared" si="36"/>
        <v>200401250</v>
      </c>
      <c r="B764" s="888">
        <v>200</v>
      </c>
      <c r="C764" s="193">
        <v>40</v>
      </c>
      <c r="D764" s="193">
        <v>1250</v>
      </c>
      <c r="E764" s="898">
        <v>8</v>
      </c>
      <c r="F764" s="898">
        <v>20</v>
      </c>
      <c r="G764" s="898">
        <v>39</v>
      </c>
      <c r="H764" s="898">
        <v>43</v>
      </c>
      <c r="I764" s="898">
        <v>47</v>
      </c>
      <c r="J764" s="898">
        <v>42</v>
      </c>
      <c r="K764" s="898">
        <v>30</v>
      </c>
      <c r="L764" s="898">
        <v>24</v>
      </c>
      <c r="M764" s="232"/>
      <c r="N764" s="233"/>
      <c r="O764" s="233"/>
    </row>
    <row r="765" spans="1:15" s="234" customFormat="1">
      <c r="A765" s="404" t="str">
        <f t="shared" si="36"/>
        <v>200501250</v>
      </c>
      <c r="B765" s="888">
        <v>200</v>
      </c>
      <c r="C765" s="193">
        <v>50</v>
      </c>
      <c r="D765" s="193">
        <v>1250</v>
      </c>
      <c r="E765" s="898">
        <v>8</v>
      </c>
      <c r="F765" s="898">
        <v>19</v>
      </c>
      <c r="G765" s="898">
        <v>38</v>
      </c>
      <c r="H765" s="898">
        <v>42</v>
      </c>
      <c r="I765" s="898">
        <v>46</v>
      </c>
      <c r="J765" s="898">
        <v>41</v>
      </c>
      <c r="K765" s="898">
        <v>28</v>
      </c>
      <c r="L765" s="898">
        <v>23</v>
      </c>
      <c r="M765" s="232"/>
      <c r="N765" s="233"/>
      <c r="O765" s="233"/>
    </row>
    <row r="766" spans="1:15" s="234" customFormat="1">
      <c r="A766" s="404" t="str">
        <f t="shared" si="36"/>
        <v>200601250</v>
      </c>
      <c r="B766" s="888">
        <v>200</v>
      </c>
      <c r="C766" s="193">
        <v>60</v>
      </c>
      <c r="D766" s="193">
        <v>1250</v>
      </c>
      <c r="E766" s="898">
        <v>7</v>
      </c>
      <c r="F766" s="898">
        <v>17</v>
      </c>
      <c r="G766" s="898">
        <v>34</v>
      </c>
      <c r="H766" s="898">
        <v>37</v>
      </c>
      <c r="I766" s="898">
        <v>42</v>
      </c>
      <c r="J766" s="898">
        <v>36</v>
      </c>
      <c r="K766" s="898">
        <v>24</v>
      </c>
      <c r="L766" s="898">
        <v>19</v>
      </c>
      <c r="M766" s="232"/>
      <c r="N766" s="233"/>
      <c r="O766" s="233"/>
    </row>
    <row r="767" spans="1:15" s="234" customFormat="1">
      <c r="A767" s="404" t="str">
        <f t="shared" si="36"/>
        <v>200701250</v>
      </c>
      <c r="B767" s="888">
        <v>200</v>
      </c>
      <c r="C767" s="193">
        <v>70</v>
      </c>
      <c r="D767" s="193">
        <v>1250</v>
      </c>
      <c r="E767" s="898">
        <v>6</v>
      </c>
      <c r="F767" s="898">
        <v>16</v>
      </c>
      <c r="G767" s="898">
        <v>32</v>
      </c>
      <c r="H767" s="898">
        <v>34</v>
      </c>
      <c r="I767" s="898">
        <v>39</v>
      </c>
      <c r="J767" s="898">
        <v>33</v>
      </c>
      <c r="K767" s="898">
        <v>22</v>
      </c>
      <c r="L767" s="898">
        <v>18</v>
      </c>
      <c r="M767" s="232"/>
      <c r="N767" s="233"/>
      <c r="O767" s="233"/>
    </row>
    <row r="768" spans="1:15" s="234" customFormat="1">
      <c r="A768" s="404" t="str">
        <f t="shared" si="36"/>
        <v>200801250</v>
      </c>
      <c r="B768" s="888">
        <v>200</v>
      </c>
      <c r="C768" s="193">
        <v>80</v>
      </c>
      <c r="D768" s="193">
        <v>1250</v>
      </c>
      <c r="E768" s="898">
        <v>5</v>
      </c>
      <c r="F768" s="898">
        <v>15</v>
      </c>
      <c r="G768" s="898">
        <v>30</v>
      </c>
      <c r="H768" s="898">
        <v>31</v>
      </c>
      <c r="I768" s="898">
        <v>36</v>
      </c>
      <c r="J768" s="898">
        <v>29</v>
      </c>
      <c r="K768" s="898">
        <v>20</v>
      </c>
      <c r="L768" s="898">
        <v>16</v>
      </c>
      <c r="M768" s="232"/>
      <c r="N768" s="233"/>
      <c r="O768" s="233"/>
    </row>
    <row r="769" spans="1:15" s="234" customFormat="1">
      <c r="A769" s="404" t="str">
        <f t="shared" si="36"/>
        <v>200901250</v>
      </c>
      <c r="B769" s="888">
        <v>200</v>
      </c>
      <c r="C769" s="193">
        <v>90</v>
      </c>
      <c r="D769" s="193">
        <v>1250</v>
      </c>
      <c r="E769" s="898">
        <v>5</v>
      </c>
      <c r="F769" s="898">
        <v>15</v>
      </c>
      <c r="G769" s="898">
        <v>28</v>
      </c>
      <c r="H769" s="898">
        <v>29</v>
      </c>
      <c r="I769" s="898">
        <v>33</v>
      </c>
      <c r="J769" s="898">
        <v>27</v>
      </c>
      <c r="K769" s="898">
        <v>18</v>
      </c>
      <c r="L769" s="898">
        <v>14</v>
      </c>
      <c r="M769" s="232"/>
      <c r="N769" s="233"/>
      <c r="O769" s="233"/>
    </row>
    <row r="770" spans="1:15" s="234" customFormat="1">
      <c r="A770" s="404" t="str">
        <f t="shared" si="36"/>
        <v>2001001250</v>
      </c>
      <c r="B770" s="888">
        <v>200</v>
      </c>
      <c r="C770" s="193">
        <v>100</v>
      </c>
      <c r="D770" s="193">
        <v>1250</v>
      </c>
      <c r="E770" s="898">
        <v>5</v>
      </c>
      <c r="F770" s="898">
        <v>14</v>
      </c>
      <c r="G770" s="898">
        <v>27</v>
      </c>
      <c r="H770" s="898">
        <v>28</v>
      </c>
      <c r="I770" s="898">
        <v>31</v>
      </c>
      <c r="J770" s="898">
        <v>25</v>
      </c>
      <c r="K770" s="898">
        <v>16</v>
      </c>
      <c r="L770" s="898">
        <v>13</v>
      </c>
      <c r="M770" s="232"/>
      <c r="N770" s="233"/>
      <c r="O770" s="233"/>
    </row>
    <row r="771" spans="1:15" s="234" customFormat="1">
      <c r="A771" s="404" t="str">
        <f t="shared" si="36"/>
        <v>2001101250</v>
      </c>
      <c r="B771" s="888">
        <v>200</v>
      </c>
      <c r="C771" s="193">
        <v>110</v>
      </c>
      <c r="D771" s="193">
        <v>1250</v>
      </c>
      <c r="E771" s="898">
        <v>4</v>
      </c>
      <c r="F771" s="898">
        <v>13</v>
      </c>
      <c r="G771" s="898">
        <v>25</v>
      </c>
      <c r="H771" s="898">
        <v>26</v>
      </c>
      <c r="I771" s="898">
        <v>29</v>
      </c>
      <c r="J771" s="898">
        <v>23</v>
      </c>
      <c r="K771" s="898">
        <v>15</v>
      </c>
      <c r="L771" s="898">
        <v>12</v>
      </c>
      <c r="M771" s="232"/>
      <c r="N771" s="233"/>
      <c r="O771" s="233"/>
    </row>
    <row r="772" spans="1:15" s="234" customFormat="1">
      <c r="A772" s="404" t="str">
        <f t="shared" si="36"/>
        <v>2001201250</v>
      </c>
      <c r="B772" s="888">
        <v>200</v>
      </c>
      <c r="C772" s="193">
        <v>120</v>
      </c>
      <c r="D772" s="193">
        <v>1250</v>
      </c>
      <c r="E772" s="898">
        <v>4</v>
      </c>
      <c r="F772" s="898">
        <v>13</v>
      </c>
      <c r="G772" s="898">
        <v>23</v>
      </c>
      <c r="H772" s="898">
        <v>24</v>
      </c>
      <c r="I772" s="898">
        <v>27</v>
      </c>
      <c r="J772" s="898">
        <v>21</v>
      </c>
      <c r="K772" s="898">
        <v>14</v>
      </c>
      <c r="L772" s="898">
        <v>12</v>
      </c>
      <c r="M772" s="232"/>
      <c r="N772" s="233"/>
      <c r="O772" s="233"/>
    </row>
    <row r="773" spans="1:15" s="234" customFormat="1">
      <c r="A773" s="404" t="str">
        <f t="shared" si="36"/>
        <v>2001301250</v>
      </c>
      <c r="B773" s="888">
        <v>200</v>
      </c>
      <c r="C773" s="193">
        <v>130</v>
      </c>
      <c r="D773" s="193">
        <v>1250</v>
      </c>
      <c r="E773" s="898">
        <v>4</v>
      </c>
      <c r="F773" s="898">
        <v>12</v>
      </c>
      <c r="G773" s="898">
        <v>22</v>
      </c>
      <c r="H773" s="898">
        <v>23</v>
      </c>
      <c r="I773" s="898">
        <v>25</v>
      </c>
      <c r="J773" s="898">
        <v>19</v>
      </c>
      <c r="K773" s="898">
        <v>13</v>
      </c>
      <c r="L773" s="898">
        <v>11</v>
      </c>
      <c r="M773" s="232"/>
      <c r="N773" s="233"/>
      <c r="O773" s="233"/>
    </row>
    <row r="774" spans="1:15" s="234" customFormat="1">
      <c r="A774" s="404" t="str">
        <f t="shared" si="36"/>
        <v>2001401250</v>
      </c>
      <c r="B774" s="888">
        <v>200</v>
      </c>
      <c r="C774" s="193">
        <v>140</v>
      </c>
      <c r="D774" s="193">
        <v>1250</v>
      </c>
      <c r="E774" s="898">
        <v>3</v>
      </c>
      <c r="F774" s="898">
        <v>12</v>
      </c>
      <c r="G774" s="898">
        <v>20</v>
      </c>
      <c r="H774" s="898">
        <v>21</v>
      </c>
      <c r="I774" s="898">
        <v>23</v>
      </c>
      <c r="J774" s="898">
        <v>18</v>
      </c>
      <c r="K774" s="898">
        <v>12</v>
      </c>
      <c r="L774" s="898">
        <v>10</v>
      </c>
      <c r="M774" s="232"/>
      <c r="N774" s="233"/>
      <c r="O774" s="233"/>
    </row>
    <row r="775" spans="1:15" s="234" customFormat="1">
      <c r="A775" s="404" t="str">
        <f t="shared" si="36"/>
        <v>2001501250</v>
      </c>
      <c r="B775" s="888">
        <v>200</v>
      </c>
      <c r="C775" s="193">
        <v>150</v>
      </c>
      <c r="D775" s="193">
        <v>1250</v>
      </c>
      <c r="E775" s="898">
        <v>3</v>
      </c>
      <c r="F775" s="898">
        <v>11</v>
      </c>
      <c r="G775" s="898">
        <v>19</v>
      </c>
      <c r="H775" s="898">
        <v>20</v>
      </c>
      <c r="I775" s="898">
        <v>22</v>
      </c>
      <c r="J775" s="898">
        <v>16</v>
      </c>
      <c r="K775" s="898">
        <v>11</v>
      </c>
      <c r="L775" s="898">
        <v>9</v>
      </c>
      <c r="M775" s="232"/>
      <c r="N775" s="233"/>
      <c r="O775" s="233"/>
    </row>
    <row r="776" spans="1:15" s="234" customFormat="1">
      <c r="A776" s="404" t="str">
        <f t="shared" si="36"/>
        <v>2001601250</v>
      </c>
      <c r="B776" s="888">
        <v>200</v>
      </c>
      <c r="C776" s="193">
        <v>160</v>
      </c>
      <c r="D776" s="193">
        <v>1250</v>
      </c>
      <c r="E776" s="898">
        <v>3</v>
      </c>
      <c r="F776" s="898">
        <v>11</v>
      </c>
      <c r="G776" s="898">
        <v>18</v>
      </c>
      <c r="H776" s="898">
        <v>19</v>
      </c>
      <c r="I776" s="898">
        <v>21</v>
      </c>
      <c r="J776" s="898">
        <v>15</v>
      </c>
      <c r="K776" s="898">
        <v>11</v>
      </c>
      <c r="L776" s="898">
        <v>9</v>
      </c>
      <c r="M776" s="232"/>
      <c r="N776" s="233"/>
      <c r="O776" s="233"/>
    </row>
    <row r="777" spans="1:15" s="234" customFormat="1">
      <c r="A777" s="404" t="str">
        <f t="shared" si="36"/>
        <v>2001701250</v>
      </c>
      <c r="B777" s="888">
        <v>200</v>
      </c>
      <c r="C777" s="193">
        <v>170</v>
      </c>
      <c r="D777" s="193">
        <v>1250</v>
      </c>
      <c r="E777" s="898">
        <v>3</v>
      </c>
      <c r="F777" s="898">
        <v>10</v>
      </c>
      <c r="G777" s="898">
        <v>18</v>
      </c>
      <c r="H777" s="898">
        <v>19</v>
      </c>
      <c r="I777" s="898">
        <v>19</v>
      </c>
      <c r="J777" s="898">
        <v>14</v>
      </c>
      <c r="K777" s="898">
        <v>10</v>
      </c>
      <c r="L777" s="898">
        <v>8</v>
      </c>
      <c r="M777" s="232"/>
      <c r="N777" s="233"/>
      <c r="O777" s="233"/>
    </row>
    <row r="778" spans="1:15" s="234" customFormat="1">
      <c r="A778" s="404" t="str">
        <f t="shared" si="36"/>
        <v>2001801250</v>
      </c>
      <c r="B778" s="888">
        <v>200</v>
      </c>
      <c r="C778" s="193">
        <v>180</v>
      </c>
      <c r="D778" s="193">
        <v>1250</v>
      </c>
      <c r="E778" s="898">
        <v>3</v>
      </c>
      <c r="F778" s="898">
        <v>10</v>
      </c>
      <c r="G778" s="898">
        <v>17</v>
      </c>
      <c r="H778" s="898">
        <v>18</v>
      </c>
      <c r="I778" s="898">
        <v>18</v>
      </c>
      <c r="J778" s="898">
        <v>13</v>
      </c>
      <c r="K778" s="898">
        <v>9</v>
      </c>
      <c r="L778" s="898">
        <v>8</v>
      </c>
      <c r="M778" s="232"/>
      <c r="N778" s="233"/>
      <c r="O778" s="233"/>
    </row>
    <row r="779" spans="1:15" s="234" customFormat="1">
      <c r="A779" s="404" t="str">
        <f t="shared" si="36"/>
        <v>2001901250</v>
      </c>
      <c r="B779" s="888">
        <v>200</v>
      </c>
      <c r="C779" s="193">
        <v>190</v>
      </c>
      <c r="D779" s="193">
        <v>1250</v>
      </c>
      <c r="E779" s="898">
        <v>3</v>
      </c>
      <c r="F779" s="898">
        <v>10</v>
      </c>
      <c r="G779" s="898">
        <v>16</v>
      </c>
      <c r="H779" s="898">
        <v>17</v>
      </c>
      <c r="I779" s="898">
        <v>17</v>
      </c>
      <c r="J779" s="898">
        <v>12</v>
      </c>
      <c r="K779" s="898">
        <v>9</v>
      </c>
      <c r="L779" s="898">
        <v>7</v>
      </c>
      <c r="M779" s="232"/>
      <c r="N779" s="233"/>
      <c r="O779" s="233"/>
    </row>
    <row r="780" spans="1:15" s="234" customFormat="1">
      <c r="A780" s="404" t="str">
        <f t="shared" si="36"/>
        <v>2002001250</v>
      </c>
      <c r="B780" s="888">
        <v>200</v>
      </c>
      <c r="C780" s="193">
        <v>200</v>
      </c>
      <c r="D780" s="193">
        <v>1250</v>
      </c>
      <c r="E780" s="898">
        <v>3</v>
      </c>
      <c r="F780" s="898">
        <v>9</v>
      </c>
      <c r="G780" s="898">
        <v>14</v>
      </c>
      <c r="H780" s="898">
        <v>15</v>
      </c>
      <c r="I780" s="898">
        <v>15</v>
      </c>
      <c r="J780" s="898">
        <v>11</v>
      </c>
      <c r="K780" s="898">
        <v>9</v>
      </c>
      <c r="L780" s="898">
        <v>7</v>
      </c>
      <c r="M780" s="232"/>
      <c r="N780" s="233"/>
      <c r="O780" s="233"/>
    </row>
    <row r="781" spans="1:15" s="234" customFormat="1">
      <c r="A781" s="404" t="str">
        <f t="shared" si="36"/>
        <v>2002101250</v>
      </c>
      <c r="B781" s="888">
        <v>200</v>
      </c>
      <c r="C781" s="193">
        <v>210</v>
      </c>
      <c r="D781" s="193">
        <v>1250</v>
      </c>
      <c r="E781" s="192"/>
      <c r="F781" s="192"/>
      <c r="G781" s="192"/>
      <c r="H781" s="192"/>
      <c r="I781" s="192"/>
      <c r="J781" s="192"/>
      <c r="K781" s="192"/>
      <c r="L781" s="192"/>
      <c r="M781" s="232"/>
      <c r="N781" s="233"/>
      <c r="O781" s="233"/>
    </row>
    <row r="782" spans="1:15" s="234" customFormat="1">
      <c r="A782" s="404" t="str">
        <f t="shared" si="36"/>
        <v>2002201250</v>
      </c>
      <c r="B782" s="888">
        <v>200</v>
      </c>
      <c r="C782" s="193">
        <v>220</v>
      </c>
      <c r="D782" s="193">
        <v>1250</v>
      </c>
      <c r="E782" s="192"/>
      <c r="F782" s="192"/>
      <c r="G782" s="192"/>
      <c r="H782" s="192"/>
      <c r="I782" s="192"/>
      <c r="J782" s="192"/>
      <c r="K782" s="192"/>
      <c r="L782" s="192"/>
      <c r="M782" s="232"/>
      <c r="N782" s="233"/>
      <c r="O782" s="233"/>
    </row>
    <row r="783" spans="1:15" s="234" customFormat="1">
      <c r="A783" s="404" t="str">
        <f t="shared" si="36"/>
        <v>2002301250</v>
      </c>
      <c r="B783" s="888">
        <v>200</v>
      </c>
      <c r="C783" s="193">
        <v>230</v>
      </c>
      <c r="D783" s="193">
        <v>1250</v>
      </c>
      <c r="E783" s="192"/>
      <c r="F783" s="192"/>
      <c r="G783" s="192"/>
      <c r="H783" s="192"/>
      <c r="I783" s="192"/>
      <c r="J783" s="192"/>
      <c r="K783" s="192"/>
      <c r="L783" s="192"/>
      <c r="M783" s="232"/>
      <c r="N783" s="233"/>
      <c r="O783" s="233"/>
    </row>
    <row r="784" spans="1:15" s="234" customFormat="1">
      <c r="A784" s="404" t="str">
        <f t="shared" si="36"/>
        <v>2002401250</v>
      </c>
      <c r="B784" s="888">
        <v>200</v>
      </c>
      <c r="C784" s="193">
        <v>240</v>
      </c>
      <c r="D784" s="193">
        <v>1250</v>
      </c>
      <c r="E784" s="192"/>
      <c r="F784" s="192"/>
      <c r="G784" s="192"/>
      <c r="H784" s="192"/>
      <c r="I784" s="192"/>
      <c r="J784" s="192"/>
      <c r="K784" s="192"/>
      <c r="L784" s="192"/>
      <c r="M784" s="232"/>
      <c r="N784" s="233"/>
      <c r="O784" s="233"/>
    </row>
    <row r="785" spans="1:15" s="234" customFormat="1">
      <c r="A785" s="404" t="str">
        <f t="shared" si="36"/>
        <v>2002501250</v>
      </c>
      <c r="B785" s="888">
        <v>200</v>
      </c>
      <c r="C785" s="193">
        <v>250</v>
      </c>
      <c r="D785" s="193">
        <v>1250</v>
      </c>
      <c r="E785" s="192"/>
      <c r="F785" s="192"/>
      <c r="G785" s="192"/>
      <c r="H785" s="192"/>
      <c r="I785" s="192"/>
      <c r="J785" s="192"/>
      <c r="K785" s="192"/>
      <c r="L785" s="192"/>
      <c r="M785" s="232"/>
      <c r="N785" s="233"/>
      <c r="O785" s="233"/>
    </row>
    <row r="786" spans="1:15" s="234" customFormat="1">
      <c r="A786" s="404" t="str">
        <f t="shared" si="36"/>
        <v>2002601250</v>
      </c>
      <c r="B786" s="888">
        <v>200</v>
      </c>
      <c r="C786" s="193">
        <v>260</v>
      </c>
      <c r="D786" s="193">
        <v>1250</v>
      </c>
      <c r="E786" s="192"/>
      <c r="F786" s="192"/>
      <c r="G786" s="192"/>
      <c r="H786" s="192"/>
      <c r="I786" s="192"/>
      <c r="J786" s="192"/>
      <c r="K786" s="192"/>
      <c r="L786" s="192"/>
      <c r="M786" s="232"/>
      <c r="N786" s="233"/>
      <c r="O786" s="233"/>
    </row>
    <row r="787" spans="1:15" s="234" customFormat="1">
      <c r="A787" s="404" t="str">
        <f t="shared" si="36"/>
        <v>2002701250</v>
      </c>
      <c r="B787" s="888">
        <v>200</v>
      </c>
      <c r="C787" s="193">
        <v>270</v>
      </c>
      <c r="D787" s="193">
        <v>1250</v>
      </c>
      <c r="E787" s="192"/>
      <c r="F787" s="192"/>
      <c r="G787" s="192"/>
      <c r="H787" s="192"/>
      <c r="I787" s="192"/>
      <c r="J787" s="192"/>
      <c r="K787" s="192"/>
      <c r="L787" s="192"/>
      <c r="M787" s="232"/>
      <c r="N787" s="233"/>
      <c r="O787" s="233"/>
    </row>
    <row r="788" spans="1:15" s="234" customFormat="1">
      <c r="A788" s="404" t="str">
        <f t="shared" si="36"/>
        <v>2002801250</v>
      </c>
      <c r="B788" s="888">
        <v>200</v>
      </c>
      <c r="C788" s="193">
        <v>280</v>
      </c>
      <c r="D788" s="193">
        <v>1250</v>
      </c>
      <c r="E788" s="192"/>
      <c r="F788" s="192"/>
      <c r="G788" s="192"/>
      <c r="H788" s="192"/>
      <c r="I788" s="192"/>
      <c r="J788" s="192"/>
      <c r="K788" s="192"/>
      <c r="L788" s="192"/>
      <c r="M788" s="232"/>
      <c r="N788" s="233"/>
      <c r="O788" s="233"/>
    </row>
    <row r="789" spans="1:15" s="234" customFormat="1">
      <c r="A789" s="404" t="str">
        <f t="shared" si="36"/>
        <v>2002901250</v>
      </c>
      <c r="B789" s="888">
        <v>200</v>
      </c>
      <c r="C789" s="193">
        <v>290</v>
      </c>
      <c r="D789" s="193">
        <v>1250</v>
      </c>
      <c r="E789" s="192"/>
      <c r="F789" s="192"/>
      <c r="G789" s="192"/>
      <c r="H789" s="192"/>
      <c r="I789" s="192"/>
      <c r="J789" s="192"/>
      <c r="K789" s="192"/>
      <c r="L789" s="192"/>
      <c r="M789" s="232"/>
      <c r="N789" s="233"/>
      <c r="O789" s="233"/>
    </row>
    <row r="790" spans="1:15" s="234" customFormat="1">
      <c r="A790" s="404" t="str">
        <f t="shared" si="36"/>
        <v>2003001250</v>
      </c>
      <c r="B790" s="888">
        <v>200</v>
      </c>
      <c r="C790" s="193">
        <v>300</v>
      </c>
      <c r="D790" s="193">
        <v>1250</v>
      </c>
      <c r="E790" s="192"/>
      <c r="F790" s="192"/>
      <c r="G790" s="192"/>
      <c r="H790" s="192"/>
      <c r="I790" s="192"/>
      <c r="J790" s="192"/>
      <c r="K790" s="192"/>
      <c r="L790" s="192"/>
      <c r="M790" s="232"/>
      <c r="N790" s="233"/>
      <c r="O790" s="233"/>
    </row>
    <row r="791" spans="1:15" s="234" customFormat="1">
      <c r="A791" s="404" t="str">
        <f t="shared" si="36"/>
        <v>2003101250</v>
      </c>
      <c r="B791" s="888">
        <v>200</v>
      </c>
      <c r="C791" s="193">
        <v>310</v>
      </c>
      <c r="D791" s="193">
        <v>1250</v>
      </c>
      <c r="E791" s="192"/>
      <c r="F791" s="192"/>
      <c r="G791" s="192"/>
      <c r="H791" s="192"/>
      <c r="I791" s="192"/>
      <c r="J791" s="192"/>
      <c r="K791" s="192"/>
      <c r="L791" s="192"/>
      <c r="M791" s="232"/>
      <c r="N791" s="233"/>
      <c r="O791" s="233"/>
    </row>
    <row r="792" spans="1:15" s="234" customFormat="1">
      <c r="A792" s="404" t="str">
        <f t="shared" si="36"/>
        <v>2003201250</v>
      </c>
      <c r="B792" s="888">
        <v>200</v>
      </c>
      <c r="C792" s="193">
        <v>320</v>
      </c>
      <c r="D792" s="193">
        <v>1250</v>
      </c>
      <c r="E792" s="192"/>
      <c r="F792" s="192"/>
      <c r="G792" s="192"/>
      <c r="H792" s="192"/>
      <c r="I792" s="192"/>
      <c r="J792" s="192"/>
      <c r="K792" s="192"/>
      <c r="L792" s="192"/>
      <c r="M792" s="232"/>
      <c r="N792" s="233"/>
      <c r="O792" s="233"/>
    </row>
    <row r="793" spans="1:15" s="234" customFormat="1">
      <c r="A793" s="404" t="str">
        <f t="shared" si="36"/>
        <v>2003301250</v>
      </c>
      <c r="B793" s="888">
        <v>200</v>
      </c>
      <c r="C793" s="193">
        <v>330</v>
      </c>
      <c r="D793" s="193">
        <v>1250</v>
      </c>
      <c r="E793" s="192"/>
      <c r="F793" s="192"/>
      <c r="G793" s="192"/>
      <c r="H793" s="192"/>
      <c r="I793" s="192"/>
      <c r="J793" s="192"/>
      <c r="K793" s="192"/>
      <c r="L793" s="192"/>
      <c r="M793" s="232"/>
      <c r="N793" s="233"/>
      <c r="O793" s="233"/>
    </row>
    <row r="794" spans="1:15" s="234" customFormat="1">
      <c r="A794" s="404" t="str">
        <f t="shared" si="36"/>
        <v>2003401250</v>
      </c>
      <c r="B794" s="888">
        <v>200</v>
      </c>
      <c r="C794" s="193">
        <v>340</v>
      </c>
      <c r="D794" s="193">
        <v>1250</v>
      </c>
      <c r="E794" s="192"/>
      <c r="F794" s="192"/>
      <c r="G794" s="192"/>
      <c r="H794" s="192"/>
      <c r="I794" s="192"/>
      <c r="J794" s="192"/>
      <c r="K794" s="192"/>
      <c r="L794" s="192"/>
      <c r="M794" s="232"/>
      <c r="N794" s="233"/>
      <c r="O794" s="233"/>
    </row>
    <row r="795" spans="1:15" s="234" customFormat="1">
      <c r="A795" s="404" t="str">
        <f t="shared" si="36"/>
        <v>2003501250</v>
      </c>
      <c r="B795" s="888">
        <v>200</v>
      </c>
      <c r="C795" s="193">
        <v>350</v>
      </c>
      <c r="D795" s="193">
        <v>1250</v>
      </c>
      <c r="E795" s="192"/>
      <c r="F795" s="192"/>
      <c r="G795" s="192"/>
      <c r="H795" s="192"/>
      <c r="I795" s="192"/>
      <c r="J795" s="192"/>
      <c r="K795" s="192"/>
      <c r="L795" s="192"/>
      <c r="M795" s="232"/>
      <c r="N795" s="233"/>
      <c r="O795" s="233"/>
    </row>
    <row r="796" spans="1:15" s="234" customFormat="1">
      <c r="A796" s="404" t="str">
        <f t="shared" si="36"/>
        <v>200201500</v>
      </c>
      <c r="B796" s="888">
        <v>200</v>
      </c>
      <c r="C796" s="193">
        <v>20</v>
      </c>
      <c r="D796" s="193">
        <v>1500</v>
      </c>
      <c r="E796" s="897">
        <f>E797</f>
        <v>10</v>
      </c>
      <c r="F796" s="897">
        <f>F797</f>
        <v>24</v>
      </c>
      <c r="G796" s="897">
        <f>G797+1</f>
        <v>46</v>
      </c>
      <c r="H796" s="897">
        <v>50</v>
      </c>
      <c r="I796" s="897">
        <v>50</v>
      </c>
      <c r="J796" s="897">
        <f t="shared" ref="J796:L796" si="38">J797+1</f>
        <v>48</v>
      </c>
      <c r="K796" s="897">
        <f t="shared" si="38"/>
        <v>36</v>
      </c>
      <c r="L796" s="897">
        <f t="shared" si="38"/>
        <v>28</v>
      </c>
      <c r="M796" s="232"/>
      <c r="N796" s="233"/>
      <c r="O796" s="233"/>
    </row>
    <row r="797" spans="1:15" s="234" customFormat="1">
      <c r="A797" s="404" t="str">
        <f t="shared" si="36"/>
        <v>200301500</v>
      </c>
      <c r="B797" s="888">
        <v>200</v>
      </c>
      <c r="C797" s="193">
        <v>30</v>
      </c>
      <c r="D797" s="193">
        <v>1500</v>
      </c>
      <c r="E797" s="898">
        <v>10</v>
      </c>
      <c r="F797" s="898">
        <v>24</v>
      </c>
      <c r="G797" s="898">
        <v>45</v>
      </c>
      <c r="H797" s="898">
        <v>50</v>
      </c>
      <c r="I797" s="898">
        <v>50</v>
      </c>
      <c r="J797" s="898">
        <v>47</v>
      </c>
      <c r="K797" s="898">
        <v>35</v>
      </c>
      <c r="L797" s="898">
        <v>27</v>
      </c>
      <c r="M797" s="232"/>
      <c r="N797" s="233"/>
      <c r="O797" s="233"/>
    </row>
    <row r="798" spans="1:15" s="234" customFormat="1">
      <c r="A798" s="404" t="str">
        <f t="shared" si="36"/>
        <v>200401500</v>
      </c>
      <c r="B798" s="888">
        <v>200</v>
      </c>
      <c r="C798" s="193">
        <v>40</v>
      </c>
      <c r="D798" s="193">
        <v>1500</v>
      </c>
      <c r="E798" s="898">
        <v>9</v>
      </c>
      <c r="F798" s="898">
        <v>23</v>
      </c>
      <c r="G798" s="898">
        <v>44</v>
      </c>
      <c r="H798" s="898">
        <v>49</v>
      </c>
      <c r="I798" s="898">
        <v>50</v>
      </c>
      <c r="J798" s="898">
        <v>46</v>
      </c>
      <c r="K798" s="898">
        <v>33</v>
      </c>
      <c r="L798" s="898">
        <v>26</v>
      </c>
      <c r="M798" s="232"/>
      <c r="N798" s="233"/>
      <c r="O798" s="233"/>
    </row>
    <row r="799" spans="1:15" s="234" customFormat="1">
      <c r="A799" s="404" t="str">
        <f t="shared" si="36"/>
        <v>200501500</v>
      </c>
      <c r="B799" s="888">
        <v>200</v>
      </c>
      <c r="C799" s="193">
        <v>50</v>
      </c>
      <c r="D799" s="193">
        <v>1500</v>
      </c>
      <c r="E799" s="898">
        <v>8</v>
      </c>
      <c r="F799" s="898">
        <v>22</v>
      </c>
      <c r="G799" s="898">
        <v>43</v>
      </c>
      <c r="H799" s="898">
        <v>48</v>
      </c>
      <c r="I799" s="898">
        <v>50</v>
      </c>
      <c r="J799" s="898">
        <v>46</v>
      </c>
      <c r="K799" s="898">
        <v>31</v>
      </c>
      <c r="L799" s="898">
        <v>25</v>
      </c>
      <c r="M799" s="232"/>
      <c r="N799" s="233"/>
      <c r="O799" s="233"/>
    </row>
    <row r="800" spans="1:15" s="234" customFormat="1">
      <c r="A800" s="404" t="str">
        <f t="shared" si="36"/>
        <v>200601500</v>
      </c>
      <c r="B800" s="888">
        <v>200</v>
      </c>
      <c r="C800" s="193">
        <v>60</v>
      </c>
      <c r="D800" s="193">
        <v>1500</v>
      </c>
      <c r="E800" s="898">
        <v>7</v>
      </c>
      <c r="F800" s="898">
        <v>21</v>
      </c>
      <c r="G800" s="898">
        <v>39</v>
      </c>
      <c r="H800" s="898">
        <v>43</v>
      </c>
      <c r="I800" s="898">
        <v>48</v>
      </c>
      <c r="J800" s="898">
        <v>41</v>
      </c>
      <c r="K800" s="898">
        <v>27</v>
      </c>
      <c r="L800" s="898">
        <v>21</v>
      </c>
      <c r="M800" s="232"/>
      <c r="N800" s="233"/>
      <c r="O800" s="233"/>
    </row>
    <row r="801" spans="1:15" s="234" customFormat="1">
      <c r="A801" s="404" t="str">
        <f t="shared" si="36"/>
        <v>200701500</v>
      </c>
      <c r="B801" s="888">
        <v>200</v>
      </c>
      <c r="C801" s="193">
        <v>70</v>
      </c>
      <c r="D801" s="193">
        <v>1500</v>
      </c>
      <c r="E801" s="898">
        <v>7</v>
      </c>
      <c r="F801" s="898">
        <v>20</v>
      </c>
      <c r="G801" s="898">
        <v>37</v>
      </c>
      <c r="H801" s="898">
        <v>39</v>
      </c>
      <c r="I801" s="898">
        <v>44</v>
      </c>
      <c r="J801" s="898">
        <v>37</v>
      </c>
      <c r="K801" s="898">
        <v>25</v>
      </c>
      <c r="L801" s="898">
        <v>19</v>
      </c>
      <c r="M801" s="232"/>
      <c r="N801" s="233"/>
      <c r="O801" s="233"/>
    </row>
    <row r="802" spans="1:15" s="234" customFormat="1">
      <c r="A802" s="404" t="str">
        <f t="shared" si="36"/>
        <v>200801500</v>
      </c>
      <c r="B802" s="888">
        <v>200</v>
      </c>
      <c r="C802" s="193">
        <v>80</v>
      </c>
      <c r="D802" s="193">
        <v>1500</v>
      </c>
      <c r="E802" s="898">
        <v>6</v>
      </c>
      <c r="F802" s="898">
        <v>18</v>
      </c>
      <c r="G802" s="898">
        <v>34</v>
      </c>
      <c r="H802" s="898">
        <v>36</v>
      </c>
      <c r="I802" s="898">
        <v>41</v>
      </c>
      <c r="J802" s="898">
        <v>33</v>
      </c>
      <c r="K802" s="898">
        <v>22</v>
      </c>
      <c r="L802" s="898">
        <v>17</v>
      </c>
      <c r="M802" s="232"/>
      <c r="N802" s="233"/>
      <c r="O802" s="233"/>
    </row>
    <row r="803" spans="1:15" s="234" customFormat="1">
      <c r="A803" s="404" t="str">
        <f t="shared" si="36"/>
        <v>200901500</v>
      </c>
      <c r="B803" s="888">
        <v>200</v>
      </c>
      <c r="C803" s="193">
        <v>90</v>
      </c>
      <c r="D803" s="193">
        <v>1500</v>
      </c>
      <c r="E803" s="898">
        <v>6</v>
      </c>
      <c r="F803" s="898">
        <v>18</v>
      </c>
      <c r="G803" s="898">
        <v>33</v>
      </c>
      <c r="H803" s="898">
        <v>34</v>
      </c>
      <c r="I803" s="898">
        <v>39</v>
      </c>
      <c r="J803" s="898">
        <v>31</v>
      </c>
      <c r="K803" s="898">
        <v>20</v>
      </c>
      <c r="L803" s="898">
        <v>16</v>
      </c>
      <c r="M803" s="232"/>
      <c r="N803" s="233"/>
      <c r="O803" s="233"/>
    </row>
    <row r="804" spans="1:15" s="234" customFormat="1">
      <c r="A804" s="404" t="str">
        <f t="shared" si="36"/>
        <v>2001001500</v>
      </c>
      <c r="B804" s="888">
        <v>200</v>
      </c>
      <c r="C804" s="193">
        <v>100</v>
      </c>
      <c r="D804" s="193">
        <v>1500</v>
      </c>
      <c r="E804" s="898">
        <v>5</v>
      </c>
      <c r="F804" s="898">
        <v>17</v>
      </c>
      <c r="G804" s="898">
        <v>31</v>
      </c>
      <c r="H804" s="898">
        <v>32</v>
      </c>
      <c r="I804" s="898">
        <v>36</v>
      </c>
      <c r="J804" s="898">
        <v>28</v>
      </c>
      <c r="K804" s="898">
        <v>18</v>
      </c>
      <c r="L804" s="898">
        <v>14</v>
      </c>
      <c r="M804" s="232"/>
      <c r="N804" s="233"/>
      <c r="O804" s="233"/>
    </row>
    <row r="805" spans="1:15" s="234" customFormat="1">
      <c r="A805" s="404" t="str">
        <f t="shared" si="36"/>
        <v>2001101500</v>
      </c>
      <c r="B805" s="888">
        <v>200</v>
      </c>
      <c r="C805" s="193">
        <v>110</v>
      </c>
      <c r="D805" s="193">
        <v>1500</v>
      </c>
      <c r="E805" s="898">
        <v>5</v>
      </c>
      <c r="F805" s="898">
        <v>16</v>
      </c>
      <c r="G805" s="898">
        <v>29</v>
      </c>
      <c r="H805" s="898">
        <v>30</v>
      </c>
      <c r="I805" s="898">
        <v>34</v>
      </c>
      <c r="J805" s="898">
        <v>26</v>
      </c>
      <c r="K805" s="898">
        <v>17</v>
      </c>
      <c r="L805" s="898">
        <v>13</v>
      </c>
      <c r="M805" s="232"/>
      <c r="N805" s="233"/>
      <c r="O805" s="233"/>
    </row>
    <row r="806" spans="1:15" s="234" customFormat="1">
      <c r="A806" s="404" t="str">
        <f t="shared" si="36"/>
        <v>2001201500</v>
      </c>
      <c r="B806" s="888">
        <v>200</v>
      </c>
      <c r="C806" s="193">
        <v>120</v>
      </c>
      <c r="D806" s="193">
        <v>1500</v>
      </c>
      <c r="E806" s="898">
        <v>5</v>
      </c>
      <c r="F806" s="898">
        <v>15</v>
      </c>
      <c r="G806" s="898">
        <v>27</v>
      </c>
      <c r="H806" s="898">
        <v>28</v>
      </c>
      <c r="I806" s="898">
        <v>32</v>
      </c>
      <c r="J806" s="898">
        <v>24</v>
      </c>
      <c r="K806" s="898">
        <v>16</v>
      </c>
      <c r="L806" s="898">
        <v>12</v>
      </c>
      <c r="M806" s="232"/>
      <c r="N806" s="233"/>
      <c r="O806" s="233"/>
    </row>
    <row r="807" spans="1:15" s="234" customFormat="1">
      <c r="A807" s="404" t="str">
        <f t="shared" si="36"/>
        <v>2001301500</v>
      </c>
      <c r="B807" s="888">
        <v>200</v>
      </c>
      <c r="C807" s="193">
        <v>130</v>
      </c>
      <c r="D807" s="193">
        <v>1500</v>
      </c>
      <c r="E807" s="898">
        <v>4</v>
      </c>
      <c r="F807" s="898">
        <v>15</v>
      </c>
      <c r="G807" s="898">
        <v>25</v>
      </c>
      <c r="H807" s="898">
        <v>26</v>
      </c>
      <c r="I807" s="898">
        <v>29</v>
      </c>
      <c r="J807" s="898">
        <v>23</v>
      </c>
      <c r="K807" s="898">
        <v>15</v>
      </c>
      <c r="L807" s="898">
        <v>12</v>
      </c>
      <c r="M807" s="232"/>
      <c r="N807" s="233"/>
      <c r="O807" s="233"/>
    </row>
    <row r="808" spans="1:15" s="234" customFormat="1">
      <c r="A808" s="404" t="str">
        <f t="shared" si="36"/>
        <v>2001401500</v>
      </c>
      <c r="B808" s="888">
        <v>200</v>
      </c>
      <c r="C808" s="193">
        <v>140</v>
      </c>
      <c r="D808" s="193">
        <v>1500</v>
      </c>
      <c r="E808" s="898">
        <v>4</v>
      </c>
      <c r="F808" s="898">
        <v>14</v>
      </c>
      <c r="G808" s="898">
        <v>24</v>
      </c>
      <c r="H808" s="898">
        <v>24</v>
      </c>
      <c r="I808" s="898">
        <v>27</v>
      </c>
      <c r="J808" s="898">
        <v>20</v>
      </c>
      <c r="K808" s="898">
        <v>13</v>
      </c>
      <c r="L808" s="898">
        <v>11</v>
      </c>
      <c r="M808" s="232"/>
      <c r="N808" s="233"/>
      <c r="O808" s="233"/>
    </row>
    <row r="809" spans="1:15" s="234" customFormat="1">
      <c r="A809" s="404" t="str">
        <f t="shared" si="36"/>
        <v>2001501500</v>
      </c>
      <c r="B809" s="888">
        <v>200</v>
      </c>
      <c r="C809" s="193">
        <v>150</v>
      </c>
      <c r="D809" s="193">
        <v>1500</v>
      </c>
      <c r="E809" s="898">
        <v>4</v>
      </c>
      <c r="F809" s="898">
        <v>13</v>
      </c>
      <c r="G809" s="898">
        <v>23</v>
      </c>
      <c r="H809" s="898">
        <v>23</v>
      </c>
      <c r="I809" s="898">
        <v>25</v>
      </c>
      <c r="J809" s="898">
        <v>18</v>
      </c>
      <c r="K809" s="898">
        <v>12</v>
      </c>
      <c r="L809" s="898">
        <v>10</v>
      </c>
      <c r="M809" s="232"/>
      <c r="N809" s="233"/>
      <c r="O809" s="233"/>
    </row>
    <row r="810" spans="1:15" s="234" customFormat="1">
      <c r="A810" s="404" t="str">
        <f t="shared" si="36"/>
        <v>2001601500</v>
      </c>
      <c r="B810" s="888">
        <v>200</v>
      </c>
      <c r="C810" s="193">
        <v>160</v>
      </c>
      <c r="D810" s="193">
        <v>1500</v>
      </c>
      <c r="E810" s="898">
        <v>3</v>
      </c>
      <c r="F810" s="898">
        <v>12</v>
      </c>
      <c r="G810" s="898">
        <v>22</v>
      </c>
      <c r="H810" s="898">
        <v>22</v>
      </c>
      <c r="I810" s="898">
        <v>23</v>
      </c>
      <c r="J810" s="898">
        <v>17</v>
      </c>
      <c r="K810" s="898">
        <v>12</v>
      </c>
      <c r="L810" s="898">
        <v>10</v>
      </c>
      <c r="M810" s="232"/>
      <c r="N810" s="233"/>
      <c r="O810" s="233"/>
    </row>
    <row r="811" spans="1:15" s="234" customFormat="1">
      <c r="A811" s="404" t="str">
        <f t="shared" si="36"/>
        <v>2001701500</v>
      </c>
      <c r="B811" s="888">
        <v>200</v>
      </c>
      <c r="C811" s="193">
        <v>170</v>
      </c>
      <c r="D811" s="193">
        <v>1500</v>
      </c>
      <c r="E811" s="898">
        <v>3</v>
      </c>
      <c r="F811" s="898">
        <v>12</v>
      </c>
      <c r="G811" s="898">
        <v>20</v>
      </c>
      <c r="H811" s="898">
        <v>21</v>
      </c>
      <c r="I811" s="898">
        <v>22</v>
      </c>
      <c r="J811" s="898">
        <v>16</v>
      </c>
      <c r="K811" s="898">
        <v>11</v>
      </c>
      <c r="L811" s="898">
        <v>9</v>
      </c>
      <c r="M811" s="232"/>
      <c r="N811" s="233"/>
      <c r="O811" s="233"/>
    </row>
    <row r="812" spans="1:15" s="234" customFormat="1">
      <c r="A812" s="404" t="str">
        <f t="shared" si="36"/>
        <v>2001801500</v>
      </c>
      <c r="B812" s="888">
        <v>200</v>
      </c>
      <c r="C812" s="193">
        <v>180</v>
      </c>
      <c r="D812" s="193">
        <v>1500</v>
      </c>
      <c r="E812" s="898">
        <v>3</v>
      </c>
      <c r="F812" s="898">
        <v>12</v>
      </c>
      <c r="G812" s="898">
        <v>20</v>
      </c>
      <c r="H812" s="898">
        <v>20</v>
      </c>
      <c r="I812" s="898">
        <v>21</v>
      </c>
      <c r="J812" s="898">
        <v>14</v>
      </c>
      <c r="K812" s="898">
        <v>10</v>
      </c>
      <c r="L812" s="898">
        <v>8</v>
      </c>
      <c r="M812" s="232"/>
      <c r="N812" s="233"/>
      <c r="O812" s="233"/>
    </row>
    <row r="813" spans="1:15" s="234" customFormat="1">
      <c r="A813" s="404" t="str">
        <f t="shared" si="36"/>
        <v>2001901500</v>
      </c>
      <c r="B813" s="888">
        <v>200</v>
      </c>
      <c r="C813" s="193">
        <v>190</v>
      </c>
      <c r="D813" s="193">
        <v>1500</v>
      </c>
      <c r="E813" s="898">
        <v>3</v>
      </c>
      <c r="F813" s="898">
        <v>12</v>
      </c>
      <c r="G813" s="898">
        <v>19</v>
      </c>
      <c r="H813" s="898">
        <v>19</v>
      </c>
      <c r="I813" s="898">
        <v>20</v>
      </c>
      <c r="J813" s="898">
        <v>13</v>
      </c>
      <c r="K813" s="898">
        <v>10</v>
      </c>
      <c r="L813" s="898">
        <v>8</v>
      </c>
      <c r="M813" s="232"/>
      <c r="N813" s="233"/>
      <c r="O813" s="233"/>
    </row>
    <row r="814" spans="1:15" s="234" customFormat="1">
      <c r="A814" s="404" t="str">
        <f t="shared" si="36"/>
        <v>2002001500</v>
      </c>
      <c r="B814" s="888">
        <v>200</v>
      </c>
      <c r="C814" s="193">
        <v>200</v>
      </c>
      <c r="D814" s="193">
        <v>1500</v>
      </c>
      <c r="E814" s="898">
        <v>3</v>
      </c>
      <c r="F814" s="898">
        <v>11</v>
      </c>
      <c r="G814" s="898">
        <v>17</v>
      </c>
      <c r="H814" s="898">
        <v>18</v>
      </c>
      <c r="I814" s="898">
        <v>18</v>
      </c>
      <c r="J814" s="898">
        <v>12</v>
      </c>
      <c r="K814" s="898">
        <v>9</v>
      </c>
      <c r="L814" s="898">
        <v>7</v>
      </c>
      <c r="M814" s="232"/>
      <c r="N814" s="233"/>
      <c r="O814" s="233"/>
    </row>
    <row r="815" spans="1:15" s="234" customFormat="1">
      <c r="A815" s="404" t="str">
        <f t="shared" si="36"/>
        <v>2002101500</v>
      </c>
      <c r="B815" s="888">
        <v>200</v>
      </c>
      <c r="C815" s="193">
        <v>210</v>
      </c>
      <c r="D815" s="193">
        <v>1500</v>
      </c>
      <c r="E815" s="192"/>
      <c r="F815" s="192"/>
      <c r="G815" s="192"/>
      <c r="H815" s="192"/>
      <c r="I815" s="192"/>
      <c r="J815" s="192"/>
      <c r="K815" s="192"/>
      <c r="L815" s="192"/>
      <c r="M815" s="232"/>
      <c r="N815" s="233"/>
      <c r="O815" s="233"/>
    </row>
    <row r="816" spans="1:15" s="234" customFormat="1">
      <c r="A816" s="404" t="str">
        <f t="shared" si="36"/>
        <v>2002201500</v>
      </c>
      <c r="B816" s="888">
        <v>200</v>
      </c>
      <c r="C816" s="193">
        <v>220</v>
      </c>
      <c r="D816" s="193">
        <v>1500</v>
      </c>
      <c r="E816" s="192"/>
      <c r="F816" s="192"/>
      <c r="G816" s="192"/>
      <c r="H816" s="192"/>
      <c r="I816" s="192"/>
      <c r="J816" s="192"/>
      <c r="K816" s="192"/>
      <c r="L816" s="192"/>
      <c r="M816" s="232"/>
      <c r="N816" s="233"/>
      <c r="O816" s="233"/>
    </row>
    <row r="817" spans="1:15" s="234" customFormat="1">
      <c r="A817" s="404" t="str">
        <f t="shared" ref="A817:A880" si="39">B817&amp;C817&amp;D817</f>
        <v>2002301500</v>
      </c>
      <c r="B817" s="888">
        <v>200</v>
      </c>
      <c r="C817" s="193">
        <v>230</v>
      </c>
      <c r="D817" s="193">
        <v>1500</v>
      </c>
      <c r="E817" s="192"/>
      <c r="F817" s="192"/>
      <c r="G817" s="192"/>
      <c r="H817" s="192"/>
      <c r="I817" s="192"/>
      <c r="J817" s="192"/>
      <c r="K817" s="192"/>
      <c r="L817" s="192"/>
      <c r="M817" s="232"/>
      <c r="N817" s="233"/>
      <c r="O817" s="233"/>
    </row>
    <row r="818" spans="1:15" s="234" customFormat="1">
      <c r="A818" s="404" t="str">
        <f t="shared" si="39"/>
        <v>2002401500</v>
      </c>
      <c r="B818" s="888">
        <v>200</v>
      </c>
      <c r="C818" s="193">
        <v>240</v>
      </c>
      <c r="D818" s="193">
        <v>1500</v>
      </c>
      <c r="E818" s="192"/>
      <c r="F818" s="192"/>
      <c r="G818" s="192"/>
      <c r="H818" s="192"/>
      <c r="I818" s="192"/>
      <c r="J818" s="192"/>
      <c r="K818" s="192"/>
      <c r="L818" s="192"/>
      <c r="M818" s="232"/>
      <c r="N818" s="233"/>
      <c r="O818" s="233"/>
    </row>
    <row r="819" spans="1:15" s="234" customFormat="1">
      <c r="A819" s="404" t="str">
        <f t="shared" si="39"/>
        <v>2002501500</v>
      </c>
      <c r="B819" s="888">
        <v>200</v>
      </c>
      <c r="C819" s="193">
        <v>250</v>
      </c>
      <c r="D819" s="193">
        <v>1500</v>
      </c>
      <c r="E819" s="192"/>
      <c r="F819" s="192"/>
      <c r="G819" s="192"/>
      <c r="H819" s="192"/>
      <c r="I819" s="192"/>
      <c r="J819" s="192"/>
      <c r="K819" s="192"/>
      <c r="L819" s="192"/>
      <c r="M819" s="232"/>
      <c r="N819" s="233"/>
      <c r="O819" s="233"/>
    </row>
    <row r="820" spans="1:15" s="234" customFormat="1">
      <c r="A820" s="404" t="str">
        <f t="shared" si="39"/>
        <v>2002601500</v>
      </c>
      <c r="B820" s="888">
        <v>200</v>
      </c>
      <c r="C820" s="193">
        <v>260</v>
      </c>
      <c r="D820" s="193">
        <v>1500</v>
      </c>
      <c r="E820" s="192"/>
      <c r="F820" s="192"/>
      <c r="G820" s="192"/>
      <c r="H820" s="192"/>
      <c r="I820" s="192"/>
      <c r="J820" s="192"/>
      <c r="K820" s="192"/>
      <c r="L820" s="192"/>
      <c r="M820" s="232"/>
      <c r="N820" s="233"/>
      <c r="O820" s="233"/>
    </row>
    <row r="821" spans="1:15" s="234" customFormat="1">
      <c r="A821" s="404" t="str">
        <f t="shared" si="39"/>
        <v>2002701500</v>
      </c>
      <c r="B821" s="888">
        <v>200</v>
      </c>
      <c r="C821" s="193">
        <v>270</v>
      </c>
      <c r="D821" s="193">
        <v>1500</v>
      </c>
      <c r="E821" s="192"/>
      <c r="F821" s="192"/>
      <c r="G821" s="192"/>
      <c r="H821" s="192"/>
      <c r="I821" s="192"/>
      <c r="J821" s="192"/>
      <c r="K821" s="192"/>
      <c r="L821" s="192"/>
      <c r="M821" s="232"/>
      <c r="N821" s="233"/>
      <c r="O821" s="233"/>
    </row>
    <row r="822" spans="1:15" s="234" customFormat="1">
      <c r="A822" s="404" t="str">
        <f t="shared" si="39"/>
        <v>2002801500</v>
      </c>
      <c r="B822" s="888">
        <v>200</v>
      </c>
      <c r="C822" s="193">
        <v>280</v>
      </c>
      <c r="D822" s="193">
        <v>1500</v>
      </c>
      <c r="E822" s="192"/>
      <c r="F822" s="192"/>
      <c r="G822" s="192"/>
      <c r="H822" s="192"/>
      <c r="I822" s="192"/>
      <c r="J822" s="192"/>
      <c r="K822" s="192"/>
      <c r="L822" s="192"/>
      <c r="M822" s="232"/>
      <c r="N822" s="233"/>
      <c r="O822" s="233"/>
    </row>
    <row r="823" spans="1:15" s="234" customFormat="1">
      <c r="A823" s="404" t="str">
        <f t="shared" si="39"/>
        <v>2002901500</v>
      </c>
      <c r="B823" s="888">
        <v>200</v>
      </c>
      <c r="C823" s="193">
        <v>290</v>
      </c>
      <c r="D823" s="193">
        <v>1500</v>
      </c>
      <c r="E823" s="192"/>
      <c r="F823" s="192"/>
      <c r="G823" s="192"/>
      <c r="H823" s="192"/>
      <c r="I823" s="192"/>
      <c r="J823" s="192"/>
      <c r="K823" s="192"/>
      <c r="L823" s="192"/>
      <c r="M823" s="232"/>
      <c r="N823" s="233"/>
      <c r="O823" s="233"/>
    </row>
    <row r="824" spans="1:15" s="234" customFormat="1">
      <c r="A824" s="404" t="str">
        <f t="shared" si="39"/>
        <v>2003001500</v>
      </c>
      <c r="B824" s="888">
        <v>200</v>
      </c>
      <c r="C824" s="193">
        <v>300</v>
      </c>
      <c r="D824" s="193">
        <v>1500</v>
      </c>
      <c r="E824" s="192"/>
      <c r="F824" s="192"/>
      <c r="G824" s="192"/>
      <c r="H824" s="192"/>
      <c r="I824" s="192"/>
      <c r="J824" s="192"/>
      <c r="K824" s="192"/>
      <c r="L824" s="192"/>
      <c r="M824" s="232"/>
      <c r="N824" s="233"/>
      <c r="O824" s="233"/>
    </row>
    <row r="825" spans="1:15" s="234" customFormat="1">
      <c r="A825" s="404" t="str">
        <f t="shared" si="39"/>
        <v>2003101500</v>
      </c>
      <c r="B825" s="888">
        <v>200</v>
      </c>
      <c r="C825" s="193">
        <v>310</v>
      </c>
      <c r="D825" s="193">
        <v>1500</v>
      </c>
      <c r="E825" s="192"/>
      <c r="F825" s="192"/>
      <c r="G825" s="192"/>
      <c r="H825" s="192"/>
      <c r="I825" s="192"/>
      <c r="J825" s="192"/>
      <c r="K825" s="192"/>
      <c r="L825" s="192"/>
      <c r="M825" s="232"/>
      <c r="N825" s="233"/>
      <c r="O825" s="233"/>
    </row>
    <row r="826" spans="1:15" s="234" customFormat="1">
      <c r="A826" s="404" t="str">
        <f t="shared" si="39"/>
        <v>2003201500</v>
      </c>
      <c r="B826" s="888">
        <v>200</v>
      </c>
      <c r="C826" s="193">
        <v>320</v>
      </c>
      <c r="D826" s="193">
        <v>1500</v>
      </c>
      <c r="E826" s="192"/>
      <c r="F826" s="192"/>
      <c r="G826" s="192"/>
      <c r="H826" s="192"/>
      <c r="I826" s="192"/>
      <c r="J826" s="192"/>
      <c r="K826" s="192"/>
      <c r="L826" s="192"/>
      <c r="M826" s="232"/>
      <c r="N826" s="233"/>
      <c r="O826" s="233"/>
    </row>
    <row r="827" spans="1:15" s="234" customFormat="1">
      <c r="A827" s="404" t="str">
        <f t="shared" si="39"/>
        <v>2003301500</v>
      </c>
      <c r="B827" s="888">
        <v>200</v>
      </c>
      <c r="C827" s="193">
        <v>330</v>
      </c>
      <c r="D827" s="193">
        <v>1500</v>
      </c>
      <c r="E827" s="192"/>
      <c r="F827" s="192"/>
      <c r="G827" s="192"/>
      <c r="H827" s="192"/>
      <c r="I827" s="192"/>
      <c r="J827" s="192"/>
      <c r="K827" s="192"/>
      <c r="L827" s="192"/>
      <c r="M827" s="232"/>
      <c r="N827" s="233"/>
      <c r="O827" s="233"/>
    </row>
    <row r="828" spans="1:15" s="234" customFormat="1">
      <c r="A828" s="404" t="str">
        <f t="shared" si="39"/>
        <v>2003401500</v>
      </c>
      <c r="B828" s="888">
        <v>200</v>
      </c>
      <c r="C828" s="193">
        <v>340</v>
      </c>
      <c r="D828" s="193">
        <v>1500</v>
      </c>
      <c r="E828" s="192"/>
      <c r="F828" s="192"/>
      <c r="G828" s="192"/>
      <c r="H828" s="192"/>
      <c r="I828" s="192"/>
      <c r="J828" s="192"/>
      <c r="K828" s="192"/>
      <c r="L828" s="192"/>
      <c r="M828" s="232"/>
      <c r="N828" s="233"/>
      <c r="O828" s="233"/>
    </row>
    <row r="829" spans="1:15" s="234" customFormat="1">
      <c r="A829" s="404" t="str">
        <f t="shared" si="39"/>
        <v>2003501500</v>
      </c>
      <c r="B829" s="888">
        <v>200</v>
      </c>
      <c r="C829" s="193">
        <v>350</v>
      </c>
      <c r="D829" s="193">
        <v>1500</v>
      </c>
      <c r="E829" s="192"/>
      <c r="F829" s="192"/>
      <c r="G829" s="192"/>
      <c r="H829" s="192"/>
      <c r="I829" s="192"/>
      <c r="J829" s="192"/>
      <c r="K829" s="192"/>
      <c r="L829" s="192"/>
      <c r="M829" s="232"/>
      <c r="N829" s="233"/>
      <c r="O829" s="233"/>
    </row>
    <row r="830" spans="1:15" s="234" customFormat="1">
      <c r="A830" s="404" t="str">
        <f t="shared" si="39"/>
        <v>200201750</v>
      </c>
      <c r="B830" s="888">
        <v>200</v>
      </c>
      <c r="C830" s="193">
        <v>20</v>
      </c>
      <c r="D830" s="193">
        <v>1750</v>
      </c>
      <c r="E830" s="897">
        <f>E831</f>
        <v>11</v>
      </c>
      <c r="F830" s="897">
        <f>F831</f>
        <v>28</v>
      </c>
      <c r="G830" s="897">
        <v>50</v>
      </c>
      <c r="H830" s="897">
        <v>50</v>
      </c>
      <c r="I830" s="897">
        <v>50</v>
      </c>
      <c r="J830" s="897">
        <v>50</v>
      </c>
      <c r="K830" s="897">
        <f t="shared" ref="K830:L830" si="40">K831+1</f>
        <v>40</v>
      </c>
      <c r="L830" s="897">
        <f t="shared" si="40"/>
        <v>31</v>
      </c>
      <c r="M830" s="232"/>
      <c r="N830" s="233"/>
      <c r="O830" s="233"/>
    </row>
    <row r="831" spans="1:15" s="234" customFormat="1">
      <c r="A831" s="404" t="str">
        <f t="shared" si="39"/>
        <v>200301750</v>
      </c>
      <c r="B831" s="888">
        <v>200</v>
      </c>
      <c r="C831" s="193">
        <v>30</v>
      </c>
      <c r="D831" s="193">
        <v>1750</v>
      </c>
      <c r="E831" s="898">
        <v>11</v>
      </c>
      <c r="F831" s="898">
        <v>28</v>
      </c>
      <c r="G831" s="898">
        <v>50</v>
      </c>
      <c r="H831" s="898">
        <v>50</v>
      </c>
      <c r="I831" s="898">
        <v>50</v>
      </c>
      <c r="J831" s="898">
        <v>50</v>
      </c>
      <c r="K831" s="898">
        <v>39</v>
      </c>
      <c r="L831" s="898">
        <v>30</v>
      </c>
      <c r="M831" s="232"/>
      <c r="N831" s="233"/>
      <c r="O831" s="233"/>
    </row>
    <row r="832" spans="1:15" s="234" customFormat="1">
      <c r="A832" s="404" t="str">
        <f t="shared" si="39"/>
        <v>200401750</v>
      </c>
      <c r="B832" s="888">
        <v>200</v>
      </c>
      <c r="C832" s="193">
        <v>40</v>
      </c>
      <c r="D832" s="193">
        <v>1750</v>
      </c>
      <c r="E832" s="898">
        <v>10</v>
      </c>
      <c r="F832" s="898">
        <v>27</v>
      </c>
      <c r="G832" s="898">
        <v>48</v>
      </c>
      <c r="H832" s="898">
        <v>50</v>
      </c>
      <c r="I832" s="898">
        <v>50</v>
      </c>
      <c r="J832" s="898">
        <v>50</v>
      </c>
      <c r="K832" s="898">
        <v>37</v>
      </c>
      <c r="L832" s="898">
        <v>29</v>
      </c>
      <c r="M832" s="232"/>
      <c r="N832" s="233"/>
      <c r="O832" s="233"/>
    </row>
    <row r="833" spans="1:15" s="234" customFormat="1">
      <c r="A833" s="404" t="str">
        <f t="shared" si="39"/>
        <v>200501750</v>
      </c>
      <c r="B833" s="888">
        <v>200</v>
      </c>
      <c r="C833" s="193">
        <v>50</v>
      </c>
      <c r="D833" s="193">
        <v>1750</v>
      </c>
      <c r="E833" s="898">
        <v>9</v>
      </c>
      <c r="F833" s="898">
        <v>26</v>
      </c>
      <c r="G833" s="898">
        <v>47</v>
      </c>
      <c r="H833" s="898">
        <v>50</v>
      </c>
      <c r="I833" s="898">
        <v>50</v>
      </c>
      <c r="J833" s="898">
        <v>49</v>
      </c>
      <c r="K833" s="898">
        <v>35</v>
      </c>
      <c r="L833" s="898">
        <v>28</v>
      </c>
      <c r="M833" s="232"/>
      <c r="N833" s="233"/>
      <c r="O833" s="233"/>
    </row>
    <row r="834" spans="1:15" s="234" customFormat="1">
      <c r="A834" s="404" t="str">
        <f t="shared" si="39"/>
        <v>200601750</v>
      </c>
      <c r="B834" s="888">
        <v>200</v>
      </c>
      <c r="C834" s="193">
        <v>60</v>
      </c>
      <c r="D834" s="193">
        <v>1750</v>
      </c>
      <c r="E834" s="898">
        <v>8</v>
      </c>
      <c r="F834" s="898">
        <v>24</v>
      </c>
      <c r="G834" s="898">
        <v>44</v>
      </c>
      <c r="H834" s="898">
        <v>47</v>
      </c>
      <c r="I834" s="898">
        <v>50</v>
      </c>
      <c r="J834" s="898">
        <v>44</v>
      </c>
      <c r="K834" s="898">
        <v>30</v>
      </c>
      <c r="L834" s="898">
        <v>23</v>
      </c>
      <c r="M834" s="232"/>
      <c r="N834" s="233"/>
      <c r="O834" s="233"/>
    </row>
    <row r="835" spans="1:15" s="234" customFormat="1">
      <c r="A835" s="404" t="str">
        <f t="shared" si="39"/>
        <v>200701750</v>
      </c>
      <c r="B835" s="888">
        <v>200</v>
      </c>
      <c r="C835" s="193">
        <v>70</v>
      </c>
      <c r="D835" s="193">
        <v>1750</v>
      </c>
      <c r="E835" s="898">
        <v>8</v>
      </c>
      <c r="F835" s="898">
        <v>23</v>
      </c>
      <c r="G835" s="898">
        <v>41</v>
      </c>
      <c r="H835" s="898">
        <v>44</v>
      </c>
      <c r="I835" s="898">
        <v>49</v>
      </c>
      <c r="J835" s="898">
        <v>41</v>
      </c>
      <c r="K835" s="898">
        <v>27</v>
      </c>
      <c r="L835" s="898">
        <v>21</v>
      </c>
      <c r="M835" s="232"/>
      <c r="N835" s="233"/>
      <c r="O835" s="233"/>
    </row>
    <row r="836" spans="1:15" s="234" customFormat="1">
      <c r="A836" s="404" t="str">
        <f t="shared" si="39"/>
        <v>200801750</v>
      </c>
      <c r="B836" s="888">
        <v>200</v>
      </c>
      <c r="C836" s="193">
        <v>80</v>
      </c>
      <c r="D836" s="193">
        <v>1750</v>
      </c>
      <c r="E836" s="898">
        <v>7</v>
      </c>
      <c r="F836" s="898">
        <v>21</v>
      </c>
      <c r="G836" s="898">
        <v>38</v>
      </c>
      <c r="H836" s="898">
        <v>40</v>
      </c>
      <c r="I836" s="898">
        <v>45</v>
      </c>
      <c r="J836" s="898">
        <v>37</v>
      </c>
      <c r="K836" s="898">
        <v>24</v>
      </c>
      <c r="L836" s="898">
        <v>19</v>
      </c>
      <c r="M836" s="232"/>
      <c r="N836" s="233"/>
      <c r="O836" s="233"/>
    </row>
    <row r="837" spans="1:15" s="234" customFormat="1">
      <c r="A837" s="404" t="str">
        <f t="shared" si="39"/>
        <v>200901750</v>
      </c>
      <c r="B837" s="888">
        <v>200</v>
      </c>
      <c r="C837" s="193">
        <v>90</v>
      </c>
      <c r="D837" s="193">
        <v>1750</v>
      </c>
      <c r="E837" s="898">
        <v>6</v>
      </c>
      <c r="F837" s="898">
        <v>20</v>
      </c>
      <c r="G837" s="898">
        <v>37</v>
      </c>
      <c r="H837" s="898">
        <v>38</v>
      </c>
      <c r="I837" s="898">
        <v>43</v>
      </c>
      <c r="J837" s="898">
        <v>34</v>
      </c>
      <c r="K837" s="898">
        <v>22</v>
      </c>
      <c r="L837" s="898">
        <v>17</v>
      </c>
      <c r="M837" s="232"/>
      <c r="N837" s="233"/>
      <c r="O837" s="233"/>
    </row>
    <row r="838" spans="1:15" s="234" customFormat="1">
      <c r="A838" s="404" t="str">
        <f t="shared" si="39"/>
        <v>2001001750</v>
      </c>
      <c r="B838" s="888">
        <v>200</v>
      </c>
      <c r="C838" s="193">
        <v>100</v>
      </c>
      <c r="D838" s="193">
        <v>1750</v>
      </c>
      <c r="E838" s="898">
        <v>6</v>
      </c>
      <c r="F838" s="898">
        <v>20</v>
      </c>
      <c r="G838" s="898">
        <v>35</v>
      </c>
      <c r="H838" s="898">
        <v>36</v>
      </c>
      <c r="I838" s="898">
        <v>40</v>
      </c>
      <c r="J838" s="898">
        <v>32</v>
      </c>
      <c r="K838" s="898">
        <v>21</v>
      </c>
      <c r="L838" s="898">
        <v>16</v>
      </c>
      <c r="M838" s="232"/>
      <c r="N838" s="233"/>
      <c r="O838" s="233"/>
    </row>
    <row r="839" spans="1:15" s="234" customFormat="1">
      <c r="A839" s="404" t="str">
        <f t="shared" si="39"/>
        <v>2001101750</v>
      </c>
      <c r="B839" s="888">
        <v>200</v>
      </c>
      <c r="C839" s="193">
        <v>110</v>
      </c>
      <c r="D839" s="193">
        <v>1750</v>
      </c>
      <c r="E839" s="898">
        <v>6</v>
      </c>
      <c r="F839" s="898">
        <v>19</v>
      </c>
      <c r="G839" s="898">
        <v>33</v>
      </c>
      <c r="H839" s="898">
        <v>34</v>
      </c>
      <c r="I839" s="898">
        <v>38</v>
      </c>
      <c r="J839" s="898">
        <v>29</v>
      </c>
      <c r="K839" s="898">
        <v>19</v>
      </c>
      <c r="L839" s="898">
        <v>15</v>
      </c>
      <c r="M839" s="232"/>
      <c r="N839" s="233"/>
      <c r="O839" s="233"/>
    </row>
    <row r="840" spans="1:15" s="234" customFormat="1">
      <c r="A840" s="404" t="str">
        <f t="shared" si="39"/>
        <v>2001201750</v>
      </c>
      <c r="B840" s="888">
        <v>200</v>
      </c>
      <c r="C840" s="193">
        <v>120</v>
      </c>
      <c r="D840" s="193">
        <v>1750</v>
      </c>
      <c r="E840" s="898">
        <v>5</v>
      </c>
      <c r="F840" s="898">
        <v>18</v>
      </c>
      <c r="G840" s="898">
        <v>31</v>
      </c>
      <c r="H840" s="898">
        <v>32</v>
      </c>
      <c r="I840" s="898">
        <v>35</v>
      </c>
      <c r="J840" s="898">
        <v>27</v>
      </c>
      <c r="K840" s="898">
        <v>17</v>
      </c>
      <c r="L840" s="898">
        <v>14</v>
      </c>
      <c r="M840" s="232"/>
      <c r="N840" s="233"/>
      <c r="O840" s="233"/>
    </row>
    <row r="841" spans="1:15" s="234" customFormat="1">
      <c r="A841" s="404" t="str">
        <f t="shared" si="39"/>
        <v>2001301750</v>
      </c>
      <c r="B841" s="888">
        <v>200</v>
      </c>
      <c r="C841" s="193">
        <v>130</v>
      </c>
      <c r="D841" s="193">
        <v>1750</v>
      </c>
      <c r="E841" s="898">
        <v>5</v>
      </c>
      <c r="F841" s="898">
        <v>17</v>
      </c>
      <c r="G841" s="898">
        <v>29</v>
      </c>
      <c r="H841" s="898">
        <v>30</v>
      </c>
      <c r="I841" s="898">
        <v>33</v>
      </c>
      <c r="J841" s="898">
        <v>25</v>
      </c>
      <c r="K841" s="898">
        <v>16</v>
      </c>
      <c r="L841" s="898">
        <v>13</v>
      </c>
      <c r="M841" s="232"/>
      <c r="N841" s="233"/>
      <c r="O841" s="233"/>
    </row>
    <row r="842" spans="1:15" s="234" customFormat="1">
      <c r="A842" s="404" t="str">
        <f t="shared" si="39"/>
        <v>2001401750</v>
      </c>
      <c r="B842" s="888">
        <v>200</v>
      </c>
      <c r="C842" s="193">
        <v>140</v>
      </c>
      <c r="D842" s="193">
        <v>1750</v>
      </c>
      <c r="E842" s="898">
        <v>5</v>
      </c>
      <c r="F842" s="898">
        <v>16</v>
      </c>
      <c r="G842" s="898">
        <v>27</v>
      </c>
      <c r="H842" s="898">
        <v>28</v>
      </c>
      <c r="I842" s="898">
        <v>30</v>
      </c>
      <c r="J842" s="898">
        <v>23</v>
      </c>
      <c r="K842" s="898">
        <v>15</v>
      </c>
      <c r="L842" s="898">
        <v>12</v>
      </c>
      <c r="M842" s="232"/>
      <c r="N842" s="233"/>
      <c r="O842" s="233"/>
    </row>
    <row r="843" spans="1:15" s="234" customFormat="1">
      <c r="A843" s="404" t="str">
        <f t="shared" si="39"/>
        <v>2001501750</v>
      </c>
      <c r="B843" s="888">
        <v>200</v>
      </c>
      <c r="C843" s="193">
        <v>150</v>
      </c>
      <c r="D843" s="193">
        <v>1750</v>
      </c>
      <c r="E843" s="898">
        <v>4</v>
      </c>
      <c r="F843" s="898">
        <v>16</v>
      </c>
      <c r="G843" s="898">
        <v>27</v>
      </c>
      <c r="H843" s="898">
        <v>27</v>
      </c>
      <c r="I843" s="898">
        <v>28</v>
      </c>
      <c r="J843" s="898">
        <v>20</v>
      </c>
      <c r="K843" s="898">
        <v>14</v>
      </c>
      <c r="L843" s="898">
        <v>11</v>
      </c>
      <c r="M843" s="232"/>
      <c r="N843" s="233"/>
      <c r="O843" s="233"/>
    </row>
    <row r="844" spans="1:15" s="234" customFormat="1">
      <c r="A844" s="404" t="str">
        <f t="shared" si="39"/>
        <v>2001601750</v>
      </c>
      <c r="B844" s="888">
        <v>200</v>
      </c>
      <c r="C844" s="193">
        <v>160</v>
      </c>
      <c r="D844" s="193">
        <v>1750</v>
      </c>
      <c r="E844" s="898">
        <v>4</v>
      </c>
      <c r="F844" s="898">
        <v>15</v>
      </c>
      <c r="G844" s="898">
        <v>24</v>
      </c>
      <c r="H844" s="898">
        <v>25</v>
      </c>
      <c r="I844" s="898">
        <v>26</v>
      </c>
      <c r="J844" s="898">
        <v>19</v>
      </c>
      <c r="K844" s="898">
        <v>13</v>
      </c>
      <c r="L844" s="898">
        <v>10</v>
      </c>
      <c r="M844" s="232"/>
      <c r="N844" s="233"/>
      <c r="O844" s="233"/>
    </row>
    <row r="845" spans="1:15" s="234" customFormat="1">
      <c r="A845" s="404" t="str">
        <f t="shared" si="39"/>
        <v>2001701750</v>
      </c>
      <c r="B845" s="888">
        <v>200</v>
      </c>
      <c r="C845" s="193">
        <v>170</v>
      </c>
      <c r="D845" s="193">
        <v>1750</v>
      </c>
      <c r="E845" s="898">
        <v>4</v>
      </c>
      <c r="F845" s="898">
        <v>15</v>
      </c>
      <c r="G845" s="898">
        <v>23</v>
      </c>
      <c r="H845" s="898">
        <v>24</v>
      </c>
      <c r="I845" s="898">
        <v>25</v>
      </c>
      <c r="J845" s="898">
        <v>18</v>
      </c>
      <c r="K845" s="898">
        <v>12</v>
      </c>
      <c r="L845" s="898">
        <v>10</v>
      </c>
      <c r="M845" s="232"/>
      <c r="N845" s="233"/>
      <c r="O845" s="233"/>
    </row>
    <row r="846" spans="1:15" s="234" customFormat="1">
      <c r="A846" s="404" t="str">
        <f t="shared" si="39"/>
        <v>2001801750</v>
      </c>
      <c r="B846" s="888">
        <v>200</v>
      </c>
      <c r="C846" s="193">
        <v>180</v>
      </c>
      <c r="D846" s="193">
        <v>1750</v>
      </c>
      <c r="E846" s="898">
        <v>4</v>
      </c>
      <c r="F846" s="898">
        <v>14</v>
      </c>
      <c r="G846" s="898">
        <v>22</v>
      </c>
      <c r="H846" s="898">
        <v>24</v>
      </c>
      <c r="I846" s="898">
        <v>25</v>
      </c>
      <c r="J846" s="898">
        <v>16</v>
      </c>
      <c r="K846" s="898">
        <v>11</v>
      </c>
      <c r="L846" s="898">
        <v>9</v>
      </c>
      <c r="M846" s="232"/>
      <c r="N846" s="233"/>
      <c r="O846" s="233"/>
    </row>
    <row r="847" spans="1:15" s="234" customFormat="1">
      <c r="A847" s="404" t="str">
        <f t="shared" si="39"/>
        <v>2001901750</v>
      </c>
      <c r="B847" s="888">
        <v>200</v>
      </c>
      <c r="C847" s="193">
        <v>190</v>
      </c>
      <c r="D847" s="193">
        <v>1750</v>
      </c>
      <c r="E847" s="898">
        <v>4</v>
      </c>
      <c r="F847" s="898">
        <v>14</v>
      </c>
      <c r="G847" s="898">
        <v>22</v>
      </c>
      <c r="H847" s="898">
        <v>23</v>
      </c>
      <c r="I847" s="898">
        <v>22</v>
      </c>
      <c r="J847" s="898">
        <v>15</v>
      </c>
      <c r="K847" s="898">
        <v>11</v>
      </c>
      <c r="L847" s="898">
        <v>9</v>
      </c>
      <c r="M847" s="232"/>
      <c r="N847" s="233"/>
      <c r="O847" s="233"/>
    </row>
    <row r="848" spans="1:15" s="234" customFormat="1">
      <c r="A848" s="404" t="str">
        <f t="shared" si="39"/>
        <v>2002001750</v>
      </c>
      <c r="B848" s="888">
        <v>200</v>
      </c>
      <c r="C848" s="193">
        <v>200</v>
      </c>
      <c r="D848" s="193">
        <v>1750</v>
      </c>
      <c r="E848" s="898">
        <v>4</v>
      </c>
      <c r="F848" s="898">
        <v>13</v>
      </c>
      <c r="G848" s="898">
        <v>21</v>
      </c>
      <c r="H848" s="898">
        <v>23</v>
      </c>
      <c r="I848" s="898">
        <v>21</v>
      </c>
      <c r="J848" s="898">
        <v>13</v>
      </c>
      <c r="K848" s="898">
        <v>10</v>
      </c>
      <c r="L848" s="898">
        <v>8</v>
      </c>
      <c r="M848" s="232"/>
      <c r="N848" s="233"/>
      <c r="O848" s="233"/>
    </row>
    <row r="849" spans="1:15" s="234" customFormat="1">
      <c r="A849" s="404" t="str">
        <f t="shared" si="39"/>
        <v>2002101750</v>
      </c>
      <c r="B849" s="888">
        <v>200</v>
      </c>
      <c r="C849" s="193">
        <v>210</v>
      </c>
      <c r="D849" s="193">
        <v>1750</v>
      </c>
      <c r="E849" s="192"/>
      <c r="F849" s="192"/>
      <c r="G849" s="192"/>
      <c r="H849" s="192"/>
      <c r="I849" s="192"/>
      <c r="J849" s="192"/>
      <c r="K849" s="192"/>
      <c r="L849" s="192"/>
      <c r="M849" s="232"/>
      <c r="N849" s="233"/>
      <c r="O849" s="233"/>
    </row>
    <row r="850" spans="1:15" s="234" customFormat="1">
      <c r="A850" s="404" t="str">
        <f t="shared" si="39"/>
        <v>2002201750</v>
      </c>
      <c r="B850" s="888">
        <v>200</v>
      </c>
      <c r="C850" s="193">
        <v>220</v>
      </c>
      <c r="D850" s="193">
        <v>1750</v>
      </c>
      <c r="E850" s="192"/>
      <c r="F850" s="192"/>
      <c r="G850" s="192"/>
      <c r="H850" s="192"/>
      <c r="I850" s="192"/>
      <c r="J850" s="192"/>
      <c r="K850" s="192"/>
      <c r="L850" s="192"/>
      <c r="M850" s="232"/>
      <c r="N850" s="233"/>
      <c r="O850" s="233"/>
    </row>
    <row r="851" spans="1:15" s="234" customFormat="1">
      <c r="A851" s="404" t="str">
        <f t="shared" si="39"/>
        <v>2002301750</v>
      </c>
      <c r="B851" s="888">
        <v>200</v>
      </c>
      <c r="C851" s="193">
        <v>230</v>
      </c>
      <c r="D851" s="193">
        <v>1750</v>
      </c>
      <c r="E851" s="192"/>
      <c r="F851" s="192"/>
      <c r="G851" s="192"/>
      <c r="H851" s="192"/>
      <c r="I851" s="192"/>
      <c r="J851" s="192"/>
      <c r="K851" s="192"/>
      <c r="L851" s="192"/>
      <c r="M851" s="232"/>
      <c r="N851" s="233"/>
      <c r="O851" s="233"/>
    </row>
    <row r="852" spans="1:15" s="234" customFormat="1">
      <c r="A852" s="404" t="str">
        <f t="shared" si="39"/>
        <v>2002401750</v>
      </c>
      <c r="B852" s="888">
        <v>200</v>
      </c>
      <c r="C852" s="193">
        <v>240</v>
      </c>
      <c r="D852" s="193">
        <v>1750</v>
      </c>
      <c r="E852" s="192"/>
      <c r="F852" s="192"/>
      <c r="G852" s="192"/>
      <c r="H852" s="192"/>
      <c r="I852" s="192"/>
      <c r="J852" s="192"/>
      <c r="K852" s="192"/>
      <c r="L852" s="192"/>
      <c r="M852" s="232"/>
      <c r="N852" s="233"/>
      <c r="O852" s="233"/>
    </row>
    <row r="853" spans="1:15" s="234" customFormat="1">
      <c r="A853" s="404" t="str">
        <f t="shared" si="39"/>
        <v>2002501750</v>
      </c>
      <c r="B853" s="888">
        <v>200</v>
      </c>
      <c r="C853" s="193">
        <v>250</v>
      </c>
      <c r="D853" s="193">
        <v>1750</v>
      </c>
      <c r="E853" s="192"/>
      <c r="F853" s="192"/>
      <c r="G853" s="192"/>
      <c r="H853" s="192"/>
      <c r="I853" s="192"/>
      <c r="J853" s="192"/>
      <c r="K853" s="192"/>
      <c r="L853" s="192"/>
      <c r="M853" s="232"/>
      <c r="N853" s="233"/>
      <c r="O853" s="233"/>
    </row>
    <row r="854" spans="1:15" s="234" customFormat="1">
      <c r="A854" s="404" t="str">
        <f t="shared" si="39"/>
        <v>2002601750</v>
      </c>
      <c r="B854" s="888">
        <v>200</v>
      </c>
      <c r="C854" s="193">
        <v>260</v>
      </c>
      <c r="D854" s="193">
        <v>1750</v>
      </c>
      <c r="E854" s="192"/>
      <c r="F854" s="192"/>
      <c r="G854" s="192"/>
      <c r="H854" s="192"/>
      <c r="I854" s="192"/>
      <c r="J854" s="192"/>
      <c r="K854" s="192"/>
      <c r="L854" s="192"/>
      <c r="M854" s="232"/>
      <c r="N854" s="233"/>
      <c r="O854" s="233"/>
    </row>
    <row r="855" spans="1:15" s="234" customFormat="1">
      <c r="A855" s="404" t="str">
        <f t="shared" si="39"/>
        <v>2002701750</v>
      </c>
      <c r="B855" s="888">
        <v>200</v>
      </c>
      <c r="C855" s="193">
        <v>270</v>
      </c>
      <c r="D855" s="193">
        <v>1750</v>
      </c>
      <c r="E855" s="192"/>
      <c r="F855" s="192"/>
      <c r="G855" s="192"/>
      <c r="H855" s="192"/>
      <c r="I855" s="192"/>
      <c r="J855" s="192"/>
      <c r="K855" s="192"/>
      <c r="L855" s="192"/>
      <c r="M855" s="232"/>
      <c r="N855" s="233"/>
      <c r="O855" s="233"/>
    </row>
    <row r="856" spans="1:15" s="234" customFormat="1">
      <c r="A856" s="404" t="str">
        <f t="shared" si="39"/>
        <v>2002801750</v>
      </c>
      <c r="B856" s="888">
        <v>200</v>
      </c>
      <c r="C856" s="193">
        <v>280</v>
      </c>
      <c r="D856" s="193">
        <v>1750</v>
      </c>
      <c r="E856" s="192"/>
      <c r="F856" s="192"/>
      <c r="G856" s="192"/>
      <c r="H856" s="192"/>
      <c r="I856" s="192"/>
      <c r="J856" s="192"/>
      <c r="K856" s="192"/>
      <c r="L856" s="192"/>
      <c r="M856" s="232"/>
      <c r="N856" s="233"/>
      <c r="O856" s="233"/>
    </row>
    <row r="857" spans="1:15" s="234" customFormat="1">
      <c r="A857" s="404" t="str">
        <f t="shared" si="39"/>
        <v>2002901750</v>
      </c>
      <c r="B857" s="888">
        <v>200</v>
      </c>
      <c r="C857" s="193">
        <v>290</v>
      </c>
      <c r="D857" s="193">
        <v>1750</v>
      </c>
      <c r="E857" s="192"/>
      <c r="F857" s="192"/>
      <c r="G857" s="192"/>
      <c r="H857" s="192"/>
      <c r="I857" s="192"/>
      <c r="J857" s="192"/>
      <c r="K857" s="192"/>
      <c r="L857" s="192"/>
      <c r="M857" s="232"/>
      <c r="N857" s="233"/>
      <c r="O857" s="233"/>
    </row>
    <row r="858" spans="1:15" s="234" customFormat="1">
      <c r="A858" s="404" t="str">
        <f t="shared" si="39"/>
        <v>2003001750</v>
      </c>
      <c r="B858" s="888">
        <v>200</v>
      </c>
      <c r="C858" s="193">
        <v>300</v>
      </c>
      <c r="D858" s="193">
        <v>1750</v>
      </c>
      <c r="E858" s="192"/>
      <c r="F858" s="192"/>
      <c r="G858" s="192"/>
      <c r="H858" s="192"/>
      <c r="I858" s="192"/>
      <c r="J858" s="192"/>
      <c r="K858" s="192"/>
      <c r="L858" s="192"/>
      <c r="M858" s="232"/>
      <c r="N858" s="233"/>
      <c r="O858" s="233"/>
    </row>
    <row r="859" spans="1:15" s="234" customFormat="1">
      <c r="A859" s="404" t="str">
        <f t="shared" si="39"/>
        <v>2003101750</v>
      </c>
      <c r="B859" s="888">
        <v>200</v>
      </c>
      <c r="C859" s="193">
        <v>310</v>
      </c>
      <c r="D859" s="193">
        <v>1750</v>
      </c>
      <c r="E859" s="192"/>
      <c r="F859" s="192"/>
      <c r="G859" s="192"/>
      <c r="H859" s="192"/>
      <c r="I859" s="192"/>
      <c r="J859" s="192"/>
      <c r="K859" s="192"/>
      <c r="L859" s="192"/>
      <c r="M859" s="232"/>
      <c r="N859" s="233"/>
      <c r="O859" s="233"/>
    </row>
    <row r="860" spans="1:15" s="234" customFormat="1">
      <c r="A860" s="404" t="str">
        <f t="shared" si="39"/>
        <v>2003201750</v>
      </c>
      <c r="B860" s="888">
        <v>200</v>
      </c>
      <c r="C860" s="193">
        <v>320</v>
      </c>
      <c r="D860" s="193">
        <v>1750</v>
      </c>
      <c r="E860" s="192"/>
      <c r="F860" s="192"/>
      <c r="G860" s="192"/>
      <c r="H860" s="192"/>
      <c r="I860" s="192"/>
      <c r="J860" s="192"/>
      <c r="K860" s="192"/>
      <c r="L860" s="192"/>
      <c r="M860" s="232"/>
      <c r="N860" s="233"/>
      <c r="O860" s="233"/>
    </row>
    <row r="861" spans="1:15" s="234" customFormat="1">
      <c r="A861" s="404" t="str">
        <f t="shared" si="39"/>
        <v>2003301750</v>
      </c>
      <c r="B861" s="888">
        <v>200</v>
      </c>
      <c r="C861" s="193">
        <v>330</v>
      </c>
      <c r="D861" s="193">
        <v>1750</v>
      </c>
      <c r="E861" s="192"/>
      <c r="F861" s="192"/>
      <c r="G861" s="192"/>
      <c r="H861" s="192"/>
      <c r="I861" s="192"/>
      <c r="J861" s="192"/>
      <c r="K861" s="192"/>
      <c r="L861" s="192"/>
      <c r="M861" s="232"/>
      <c r="N861" s="233"/>
      <c r="O861" s="233"/>
    </row>
    <row r="862" spans="1:15" s="234" customFormat="1">
      <c r="A862" s="404" t="str">
        <f t="shared" si="39"/>
        <v>2003401750</v>
      </c>
      <c r="B862" s="888">
        <v>200</v>
      </c>
      <c r="C862" s="193">
        <v>340</v>
      </c>
      <c r="D862" s="193">
        <v>1750</v>
      </c>
      <c r="E862" s="192"/>
      <c r="F862" s="192"/>
      <c r="G862" s="192"/>
      <c r="H862" s="192"/>
      <c r="I862" s="192"/>
      <c r="J862" s="192"/>
      <c r="K862" s="192"/>
      <c r="L862" s="192"/>
      <c r="M862" s="232"/>
      <c r="N862" s="233"/>
      <c r="O862" s="233"/>
    </row>
    <row r="863" spans="1:15" s="234" customFormat="1">
      <c r="A863" s="404" t="str">
        <f t="shared" si="39"/>
        <v>2003501750</v>
      </c>
      <c r="B863" s="888">
        <v>200</v>
      </c>
      <c r="C863" s="193">
        <v>350</v>
      </c>
      <c r="D863" s="193">
        <v>1750</v>
      </c>
      <c r="E863" s="192"/>
      <c r="F863" s="192"/>
      <c r="G863" s="192"/>
      <c r="H863" s="192"/>
      <c r="I863" s="192"/>
      <c r="J863" s="192"/>
      <c r="K863" s="192"/>
      <c r="L863" s="192"/>
      <c r="M863" s="232"/>
      <c r="N863" s="233"/>
      <c r="O863" s="233"/>
    </row>
    <row r="864" spans="1:15" s="234" customFormat="1">
      <c r="A864" s="404" t="str">
        <f t="shared" si="39"/>
        <v>200202000</v>
      </c>
      <c r="B864" s="888">
        <v>200</v>
      </c>
      <c r="C864" s="193">
        <v>20</v>
      </c>
      <c r="D864" s="193">
        <v>2000</v>
      </c>
      <c r="E864" s="897">
        <f>E865</f>
        <v>12</v>
      </c>
      <c r="F864" s="897">
        <f>F865</f>
        <v>32</v>
      </c>
      <c r="G864" s="897">
        <v>50</v>
      </c>
      <c r="H864" s="897">
        <v>50</v>
      </c>
      <c r="I864" s="897">
        <v>50</v>
      </c>
      <c r="J864" s="897">
        <v>50</v>
      </c>
      <c r="K864" s="897">
        <f t="shared" ref="K864:L864" si="41">K865+1</f>
        <v>42</v>
      </c>
      <c r="L864" s="897">
        <f t="shared" si="41"/>
        <v>34</v>
      </c>
      <c r="M864" s="232"/>
      <c r="N864" s="233"/>
      <c r="O864" s="233"/>
    </row>
    <row r="865" spans="1:15" s="234" customFormat="1">
      <c r="A865" s="404" t="str">
        <f t="shared" si="39"/>
        <v>200302000</v>
      </c>
      <c r="B865" s="888">
        <v>200</v>
      </c>
      <c r="C865" s="193">
        <v>30</v>
      </c>
      <c r="D865" s="193">
        <v>2000</v>
      </c>
      <c r="E865" s="898">
        <v>12</v>
      </c>
      <c r="F865" s="898">
        <v>32</v>
      </c>
      <c r="G865" s="898">
        <v>50</v>
      </c>
      <c r="H865" s="898">
        <v>50</v>
      </c>
      <c r="I865" s="898">
        <v>50</v>
      </c>
      <c r="J865" s="898">
        <v>50</v>
      </c>
      <c r="K865" s="898">
        <v>41</v>
      </c>
      <c r="L865" s="898">
        <v>33</v>
      </c>
      <c r="M865" s="232"/>
      <c r="N865" s="233"/>
      <c r="O865" s="233"/>
    </row>
    <row r="866" spans="1:15" s="234" customFormat="1">
      <c r="A866" s="404" t="str">
        <f t="shared" si="39"/>
        <v>200402000</v>
      </c>
      <c r="B866" s="888">
        <v>200</v>
      </c>
      <c r="C866" s="193">
        <v>40</v>
      </c>
      <c r="D866" s="193">
        <v>2000</v>
      </c>
      <c r="E866" s="898">
        <v>11</v>
      </c>
      <c r="F866" s="898">
        <v>30</v>
      </c>
      <c r="G866" s="898">
        <v>50</v>
      </c>
      <c r="H866" s="898">
        <v>50</v>
      </c>
      <c r="I866" s="898">
        <v>50</v>
      </c>
      <c r="J866" s="898">
        <v>50</v>
      </c>
      <c r="K866" s="898">
        <v>40</v>
      </c>
      <c r="L866" s="898">
        <v>31</v>
      </c>
      <c r="M866" s="232"/>
      <c r="N866" s="233"/>
      <c r="O866" s="233"/>
    </row>
    <row r="867" spans="1:15" s="234" customFormat="1">
      <c r="A867" s="404" t="str">
        <f t="shared" si="39"/>
        <v>200502000</v>
      </c>
      <c r="B867" s="888">
        <v>200</v>
      </c>
      <c r="C867" s="193">
        <v>50</v>
      </c>
      <c r="D867" s="193">
        <v>2000</v>
      </c>
      <c r="E867" s="898">
        <v>10</v>
      </c>
      <c r="F867" s="898">
        <v>29</v>
      </c>
      <c r="G867" s="898">
        <v>50</v>
      </c>
      <c r="H867" s="898">
        <v>50</v>
      </c>
      <c r="I867" s="898">
        <v>50</v>
      </c>
      <c r="J867" s="898">
        <v>50</v>
      </c>
      <c r="K867" s="898">
        <v>38</v>
      </c>
      <c r="L867" s="898">
        <v>30</v>
      </c>
      <c r="M867" s="232"/>
      <c r="N867" s="233"/>
      <c r="O867" s="233"/>
    </row>
    <row r="868" spans="1:15" s="234" customFormat="1">
      <c r="A868" s="404" t="str">
        <f t="shared" si="39"/>
        <v>200602000</v>
      </c>
      <c r="B868" s="888">
        <v>200</v>
      </c>
      <c r="C868" s="193">
        <v>60</v>
      </c>
      <c r="D868" s="193">
        <v>2000</v>
      </c>
      <c r="E868" s="898">
        <v>9</v>
      </c>
      <c r="F868" s="898">
        <v>26</v>
      </c>
      <c r="G868" s="898">
        <v>47</v>
      </c>
      <c r="H868" s="898">
        <v>49</v>
      </c>
      <c r="I868" s="898">
        <v>50</v>
      </c>
      <c r="J868" s="898">
        <v>48</v>
      </c>
      <c r="K868" s="898">
        <v>33</v>
      </c>
      <c r="L868" s="898">
        <v>25</v>
      </c>
      <c r="M868" s="232"/>
      <c r="N868" s="233"/>
      <c r="O868" s="233"/>
    </row>
    <row r="869" spans="1:15" s="234" customFormat="1">
      <c r="A869" s="404" t="str">
        <f t="shared" si="39"/>
        <v>200702000</v>
      </c>
      <c r="B869" s="888">
        <v>200</v>
      </c>
      <c r="C869" s="193">
        <v>70</v>
      </c>
      <c r="D869" s="193">
        <v>2000</v>
      </c>
      <c r="E869" s="898">
        <v>8</v>
      </c>
      <c r="F869" s="898">
        <v>25</v>
      </c>
      <c r="G869" s="898">
        <v>45</v>
      </c>
      <c r="H869" s="898">
        <v>48</v>
      </c>
      <c r="I869" s="898">
        <v>50</v>
      </c>
      <c r="J869" s="898">
        <v>44</v>
      </c>
      <c r="K869" s="898">
        <v>30</v>
      </c>
      <c r="L869" s="898">
        <v>23</v>
      </c>
      <c r="M869" s="232"/>
      <c r="N869" s="233"/>
      <c r="O869" s="233"/>
    </row>
    <row r="870" spans="1:15" s="234" customFormat="1">
      <c r="A870" s="404" t="str">
        <f t="shared" si="39"/>
        <v>200802000</v>
      </c>
      <c r="B870" s="888">
        <v>200</v>
      </c>
      <c r="C870" s="193">
        <v>80</v>
      </c>
      <c r="D870" s="193">
        <v>2000</v>
      </c>
      <c r="E870" s="898">
        <v>7</v>
      </c>
      <c r="F870" s="898">
        <v>24</v>
      </c>
      <c r="G870" s="898">
        <v>42</v>
      </c>
      <c r="H870" s="898">
        <v>44</v>
      </c>
      <c r="I870" s="898">
        <v>49</v>
      </c>
      <c r="J870" s="898">
        <v>40</v>
      </c>
      <c r="K870" s="898">
        <v>26</v>
      </c>
      <c r="L870" s="898">
        <v>20</v>
      </c>
      <c r="M870" s="232"/>
      <c r="N870" s="233"/>
      <c r="O870" s="233"/>
    </row>
    <row r="871" spans="1:15" s="234" customFormat="1">
      <c r="A871" s="404" t="str">
        <f t="shared" si="39"/>
        <v>200902000</v>
      </c>
      <c r="B871" s="888">
        <v>200</v>
      </c>
      <c r="C871" s="193">
        <v>90</v>
      </c>
      <c r="D871" s="193">
        <v>2000</v>
      </c>
      <c r="E871" s="898">
        <v>7</v>
      </c>
      <c r="F871" s="898">
        <v>23</v>
      </c>
      <c r="G871" s="898">
        <v>40</v>
      </c>
      <c r="H871" s="898">
        <v>42</v>
      </c>
      <c r="I871" s="898">
        <v>47</v>
      </c>
      <c r="J871" s="898">
        <v>37</v>
      </c>
      <c r="K871" s="898">
        <v>24</v>
      </c>
      <c r="L871" s="898">
        <v>19</v>
      </c>
      <c r="M871" s="232"/>
      <c r="N871" s="233"/>
      <c r="O871" s="233"/>
    </row>
    <row r="872" spans="1:15" s="234" customFormat="1">
      <c r="A872" s="404" t="str">
        <f t="shared" si="39"/>
        <v>2001002000</v>
      </c>
      <c r="B872" s="888">
        <v>200</v>
      </c>
      <c r="C872" s="193">
        <v>100</v>
      </c>
      <c r="D872" s="193">
        <v>2000</v>
      </c>
      <c r="E872" s="898">
        <v>6</v>
      </c>
      <c r="F872" s="898">
        <v>22</v>
      </c>
      <c r="G872" s="898">
        <v>38</v>
      </c>
      <c r="H872" s="898">
        <v>40</v>
      </c>
      <c r="I872" s="898">
        <v>44</v>
      </c>
      <c r="J872" s="898">
        <v>35</v>
      </c>
      <c r="K872" s="898">
        <v>23</v>
      </c>
      <c r="L872" s="898">
        <v>17</v>
      </c>
      <c r="M872" s="232"/>
      <c r="N872" s="233"/>
      <c r="O872" s="233"/>
    </row>
    <row r="873" spans="1:15" s="234" customFormat="1">
      <c r="A873" s="404" t="str">
        <f t="shared" si="39"/>
        <v>2001102000</v>
      </c>
      <c r="B873" s="888">
        <v>200</v>
      </c>
      <c r="C873" s="193">
        <v>110</v>
      </c>
      <c r="D873" s="193">
        <v>2000</v>
      </c>
      <c r="E873" s="898">
        <v>6</v>
      </c>
      <c r="F873" s="898">
        <v>21</v>
      </c>
      <c r="G873" s="898">
        <v>36</v>
      </c>
      <c r="H873" s="898">
        <v>37</v>
      </c>
      <c r="I873" s="898">
        <v>41</v>
      </c>
      <c r="J873" s="898">
        <v>32</v>
      </c>
      <c r="K873" s="898">
        <v>21</v>
      </c>
      <c r="L873" s="898">
        <v>16</v>
      </c>
      <c r="M873" s="232"/>
      <c r="N873" s="233"/>
      <c r="O873" s="233"/>
    </row>
    <row r="874" spans="1:15" s="234" customFormat="1">
      <c r="A874" s="404" t="str">
        <f t="shared" si="39"/>
        <v>2001202000</v>
      </c>
      <c r="B874" s="888">
        <v>200</v>
      </c>
      <c r="C874" s="193">
        <v>120</v>
      </c>
      <c r="D874" s="193">
        <v>2000</v>
      </c>
      <c r="E874" s="898">
        <v>6</v>
      </c>
      <c r="F874" s="898">
        <v>20</v>
      </c>
      <c r="G874" s="898">
        <v>34</v>
      </c>
      <c r="H874" s="898">
        <v>35</v>
      </c>
      <c r="I874" s="898">
        <v>38</v>
      </c>
      <c r="J874" s="898">
        <v>30</v>
      </c>
      <c r="K874" s="898">
        <v>19</v>
      </c>
      <c r="L874" s="898">
        <v>15</v>
      </c>
      <c r="M874" s="232"/>
      <c r="N874" s="233"/>
      <c r="O874" s="233"/>
    </row>
    <row r="875" spans="1:15" s="234" customFormat="1">
      <c r="A875" s="404" t="str">
        <f t="shared" si="39"/>
        <v>2001302000</v>
      </c>
      <c r="B875" s="888">
        <v>200</v>
      </c>
      <c r="C875" s="193">
        <v>130</v>
      </c>
      <c r="D875" s="193">
        <v>2000</v>
      </c>
      <c r="E875" s="898">
        <v>5</v>
      </c>
      <c r="F875" s="898">
        <v>19</v>
      </c>
      <c r="G875" s="898">
        <v>32</v>
      </c>
      <c r="H875" s="898">
        <v>33</v>
      </c>
      <c r="I875" s="898">
        <v>36</v>
      </c>
      <c r="J875" s="898">
        <v>27</v>
      </c>
      <c r="K875" s="898">
        <v>17</v>
      </c>
      <c r="L875" s="898">
        <v>14</v>
      </c>
      <c r="M875" s="232"/>
      <c r="N875" s="233"/>
      <c r="O875" s="233"/>
    </row>
    <row r="876" spans="1:15" s="234" customFormat="1">
      <c r="A876" s="404" t="str">
        <f t="shared" si="39"/>
        <v>2001402000</v>
      </c>
      <c r="B876" s="888">
        <v>200</v>
      </c>
      <c r="C876" s="193">
        <v>140</v>
      </c>
      <c r="D876" s="193">
        <v>2000</v>
      </c>
      <c r="E876" s="898">
        <v>5</v>
      </c>
      <c r="F876" s="898">
        <v>18</v>
      </c>
      <c r="G876" s="898">
        <v>30</v>
      </c>
      <c r="H876" s="898">
        <v>31</v>
      </c>
      <c r="I876" s="898">
        <v>33</v>
      </c>
      <c r="J876" s="898">
        <v>25</v>
      </c>
      <c r="K876" s="898">
        <v>16</v>
      </c>
      <c r="L876" s="898">
        <v>13</v>
      </c>
      <c r="M876" s="232"/>
      <c r="N876" s="233"/>
      <c r="O876" s="233"/>
    </row>
    <row r="877" spans="1:15" s="234" customFormat="1">
      <c r="A877" s="404" t="str">
        <f t="shared" si="39"/>
        <v>2001502000</v>
      </c>
      <c r="B877" s="888">
        <v>200</v>
      </c>
      <c r="C877" s="193">
        <v>150</v>
      </c>
      <c r="D877" s="193">
        <v>2000</v>
      </c>
      <c r="E877" s="898">
        <v>5</v>
      </c>
      <c r="F877" s="898">
        <v>18</v>
      </c>
      <c r="G877" s="898">
        <v>29</v>
      </c>
      <c r="H877" s="898">
        <v>30</v>
      </c>
      <c r="I877" s="898">
        <v>31</v>
      </c>
      <c r="J877" s="898">
        <v>23</v>
      </c>
      <c r="K877" s="898">
        <v>15</v>
      </c>
      <c r="L877" s="898">
        <v>12</v>
      </c>
      <c r="M877" s="232"/>
      <c r="N877" s="233"/>
      <c r="O877" s="233"/>
    </row>
    <row r="878" spans="1:15" s="234" customFormat="1">
      <c r="A878" s="404" t="str">
        <f t="shared" si="39"/>
        <v>2001602000</v>
      </c>
      <c r="B878" s="888">
        <v>200</v>
      </c>
      <c r="C878" s="193">
        <v>160</v>
      </c>
      <c r="D878" s="193">
        <v>2000</v>
      </c>
      <c r="E878" s="898">
        <v>4</v>
      </c>
      <c r="F878" s="898">
        <v>17</v>
      </c>
      <c r="G878" s="898">
        <v>27</v>
      </c>
      <c r="H878" s="898">
        <v>28</v>
      </c>
      <c r="I878" s="898">
        <v>29</v>
      </c>
      <c r="J878" s="898">
        <v>21</v>
      </c>
      <c r="K878" s="898">
        <v>14</v>
      </c>
      <c r="L878" s="898">
        <v>11</v>
      </c>
      <c r="M878" s="232"/>
      <c r="N878" s="233"/>
      <c r="O878" s="233"/>
    </row>
    <row r="879" spans="1:15" s="234" customFormat="1">
      <c r="A879" s="404" t="str">
        <f t="shared" si="39"/>
        <v>2001702000</v>
      </c>
      <c r="B879" s="888">
        <v>200</v>
      </c>
      <c r="C879" s="193">
        <v>170</v>
      </c>
      <c r="D879" s="193">
        <v>2000</v>
      </c>
      <c r="E879" s="898">
        <v>4</v>
      </c>
      <c r="F879" s="898">
        <v>16</v>
      </c>
      <c r="G879" s="898">
        <v>26</v>
      </c>
      <c r="H879" s="898">
        <v>27</v>
      </c>
      <c r="I879" s="898">
        <v>28</v>
      </c>
      <c r="J879" s="898">
        <v>20</v>
      </c>
      <c r="K879" s="898">
        <v>13</v>
      </c>
      <c r="L879" s="898">
        <v>11</v>
      </c>
      <c r="M879" s="232"/>
      <c r="N879" s="233"/>
      <c r="O879" s="233"/>
    </row>
    <row r="880" spans="1:15" s="234" customFormat="1">
      <c r="A880" s="404" t="str">
        <f t="shared" si="39"/>
        <v>2001802000</v>
      </c>
      <c r="B880" s="888">
        <v>200</v>
      </c>
      <c r="C880" s="193">
        <v>180</v>
      </c>
      <c r="D880" s="193">
        <v>2000</v>
      </c>
      <c r="E880" s="898">
        <v>4</v>
      </c>
      <c r="F880" s="898">
        <v>16</v>
      </c>
      <c r="G880" s="898">
        <v>25</v>
      </c>
      <c r="H880" s="898">
        <v>26</v>
      </c>
      <c r="I880" s="898">
        <v>25</v>
      </c>
      <c r="J880" s="898">
        <v>18</v>
      </c>
      <c r="K880" s="898">
        <v>12</v>
      </c>
      <c r="L880" s="898">
        <v>10</v>
      </c>
      <c r="M880" s="232"/>
      <c r="N880" s="233"/>
      <c r="O880" s="233"/>
    </row>
    <row r="881" spans="1:15" s="234" customFormat="1">
      <c r="A881" s="404" t="str">
        <f t="shared" ref="A881:A944" si="42">B881&amp;C881&amp;D881</f>
        <v>2001902000</v>
      </c>
      <c r="B881" s="888">
        <v>200</v>
      </c>
      <c r="C881" s="193">
        <v>190</v>
      </c>
      <c r="D881" s="193">
        <v>2000</v>
      </c>
      <c r="E881" s="898">
        <v>4</v>
      </c>
      <c r="F881" s="898">
        <v>15</v>
      </c>
      <c r="G881" s="898">
        <v>24</v>
      </c>
      <c r="H881" s="898">
        <v>25</v>
      </c>
      <c r="I881" s="898">
        <v>24</v>
      </c>
      <c r="J881" s="898">
        <v>16</v>
      </c>
      <c r="K881" s="898">
        <v>12</v>
      </c>
      <c r="L881" s="898">
        <v>10</v>
      </c>
      <c r="M881" s="232"/>
      <c r="N881" s="233"/>
      <c r="O881" s="233"/>
    </row>
    <row r="882" spans="1:15" s="234" customFormat="1">
      <c r="A882" s="404" t="str">
        <f t="shared" si="42"/>
        <v>2002002000</v>
      </c>
      <c r="B882" s="888">
        <v>200</v>
      </c>
      <c r="C882" s="193">
        <v>200</v>
      </c>
      <c r="D882" s="193">
        <v>2000</v>
      </c>
      <c r="E882" s="898">
        <v>4</v>
      </c>
      <c r="F882" s="898">
        <v>15</v>
      </c>
      <c r="G882" s="898">
        <v>23</v>
      </c>
      <c r="H882" s="898">
        <v>24</v>
      </c>
      <c r="I882" s="898">
        <v>22</v>
      </c>
      <c r="J882" s="898">
        <v>15</v>
      </c>
      <c r="K882" s="898">
        <v>11</v>
      </c>
      <c r="L882" s="898">
        <v>9</v>
      </c>
      <c r="M882" s="232"/>
      <c r="N882" s="233"/>
      <c r="O882" s="233"/>
    </row>
    <row r="883" spans="1:15" s="234" customFormat="1">
      <c r="A883" s="404" t="str">
        <f t="shared" si="42"/>
        <v>2002102000</v>
      </c>
      <c r="B883" s="888">
        <v>200</v>
      </c>
      <c r="C883" s="193">
        <v>210</v>
      </c>
      <c r="D883" s="193">
        <v>2000</v>
      </c>
      <c r="E883" s="192"/>
      <c r="F883" s="192"/>
      <c r="G883" s="192"/>
      <c r="H883" s="192"/>
      <c r="I883" s="192"/>
      <c r="J883" s="192"/>
      <c r="K883" s="192"/>
      <c r="L883" s="192"/>
      <c r="M883" s="232"/>
      <c r="N883" s="233"/>
      <c r="O883" s="233"/>
    </row>
    <row r="884" spans="1:15" s="234" customFormat="1">
      <c r="A884" s="404" t="str">
        <f t="shared" si="42"/>
        <v>2002202000</v>
      </c>
      <c r="B884" s="888">
        <v>200</v>
      </c>
      <c r="C884" s="193">
        <v>220</v>
      </c>
      <c r="D884" s="193">
        <v>2000</v>
      </c>
      <c r="E884" s="192"/>
      <c r="F884" s="192"/>
      <c r="G884" s="192"/>
      <c r="H884" s="192"/>
      <c r="I884" s="192"/>
      <c r="J884" s="192"/>
      <c r="K884" s="192"/>
      <c r="L884" s="192"/>
      <c r="M884" s="232"/>
      <c r="N884" s="233"/>
      <c r="O884" s="233"/>
    </row>
    <row r="885" spans="1:15" s="234" customFormat="1">
      <c r="A885" s="404" t="str">
        <f t="shared" si="42"/>
        <v>2002302000</v>
      </c>
      <c r="B885" s="888">
        <v>200</v>
      </c>
      <c r="C885" s="193">
        <v>230</v>
      </c>
      <c r="D885" s="193">
        <v>2000</v>
      </c>
      <c r="E885" s="192"/>
      <c r="F885" s="192"/>
      <c r="G885" s="192"/>
      <c r="H885" s="192"/>
      <c r="I885" s="192"/>
      <c r="J885" s="192"/>
      <c r="K885" s="192"/>
      <c r="L885" s="192"/>
      <c r="M885" s="232"/>
      <c r="N885" s="233"/>
      <c r="O885" s="233"/>
    </row>
    <row r="886" spans="1:15" s="234" customFormat="1">
      <c r="A886" s="404" t="str">
        <f t="shared" si="42"/>
        <v>2002402000</v>
      </c>
      <c r="B886" s="888">
        <v>200</v>
      </c>
      <c r="C886" s="193">
        <v>240</v>
      </c>
      <c r="D886" s="193">
        <v>2000</v>
      </c>
      <c r="E886" s="192"/>
      <c r="F886" s="192"/>
      <c r="G886" s="192"/>
      <c r="H886" s="192"/>
      <c r="I886" s="192"/>
      <c r="J886" s="192"/>
      <c r="K886" s="192"/>
      <c r="L886" s="192"/>
      <c r="M886" s="232"/>
      <c r="N886" s="233"/>
      <c r="O886" s="233"/>
    </row>
    <row r="887" spans="1:15" s="234" customFormat="1">
      <c r="A887" s="404" t="str">
        <f t="shared" si="42"/>
        <v>2002502000</v>
      </c>
      <c r="B887" s="888">
        <v>200</v>
      </c>
      <c r="C887" s="193">
        <v>250</v>
      </c>
      <c r="D887" s="193">
        <v>2000</v>
      </c>
      <c r="E887" s="192"/>
      <c r="F887" s="192"/>
      <c r="G887" s="192"/>
      <c r="H887" s="192"/>
      <c r="I887" s="192"/>
      <c r="J887" s="192"/>
      <c r="K887" s="192"/>
      <c r="L887" s="192"/>
      <c r="M887" s="232"/>
      <c r="N887" s="233"/>
      <c r="O887" s="233"/>
    </row>
    <row r="888" spans="1:15" s="234" customFormat="1">
      <c r="A888" s="404" t="str">
        <f t="shared" si="42"/>
        <v>2002602000</v>
      </c>
      <c r="B888" s="888">
        <v>200</v>
      </c>
      <c r="C888" s="193">
        <v>260</v>
      </c>
      <c r="D888" s="193">
        <v>2000</v>
      </c>
      <c r="E888" s="192"/>
      <c r="F888" s="192"/>
      <c r="G888" s="192"/>
      <c r="H888" s="192"/>
      <c r="I888" s="192"/>
      <c r="J888" s="192"/>
      <c r="K888" s="192"/>
      <c r="L888" s="192"/>
      <c r="M888" s="232"/>
      <c r="N888" s="233"/>
      <c r="O888" s="233"/>
    </row>
    <row r="889" spans="1:15" s="234" customFormat="1">
      <c r="A889" s="404" t="str">
        <f t="shared" si="42"/>
        <v>2002702000</v>
      </c>
      <c r="B889" s="888">
        <v>200</v>
      </c>
      <c r="C889" s="193">
        <v>270</v>
      </c>
      <c r="D889" s="193">
        <v>2000</v>
      </c>
      <c r="E889" s="192"/>
      <c r="F889" s="192"/>
      <c r="G889" s="192"/>
      <c r="H889" s="192"/>
      <c r="I889" s="192"/>
      <c r="J889" s="192"/>
      <c r="K889" s="192"/>
      <c r="L889" s="192"/>
      <c r="M889" s="232"/>
      <c r="N889" s="233"/>
      <c r="O889" s="233"/>
    </row>
    <row r="890" spans="1:15" s="234" customFormat="1">
      <c r="A890" s="404" t="str">
        <f t="shared" si="42"/>
        <v>2002802000</v>
      </c>
      <c r="B890" s="888">
        <v>200</v>
      </c>
      <c r="C890" s="193">
        <v>280</v>
      </c>
      <c r="D890" s="193">
        <v>2000</v>
      </c>
      <c r="E890" s="192"/>
      <c r="F890" s="192"/>
      <c r="G890" s="192"/>
      <c r="H890" s="192"/>
      <c r="I890" s="192"/>
      <c r="J890" s="192"/>
      <c r="K890" s="192"/>
      <c r="L890" s="192"/>
      <c r="M890" s="232"/>
      <c r="N890" s="233"/>
      <c r="O890" s="233"/>
    </row>
    <row r="891" spans="1:15" s="234" customFormat="1">
      <c r="A891" s="404" t="str">
        <f t="shared" si="42"/>
        <v>2002902000</v>
      </c>
      <c r="B891" s="888">
        <v>200</v>
      </c>
      <c r="C891" s="193">
        <v>290</v>
      </c>
      <c r="D891" s="193">
        <v>2000</v>
      </c>
      <c r="E891" s="192"/>
      <c r="F891" s="192"/>
      <c r="G891" s="192"/>
      <c r="H891" s="192"/>
      <c r="I891" s="192"/>
      <c r="J891" s="192"/>
      <c r="K891" s="192"/>
      <c r="L891" s="192"/>
      <c r="M891" s="232"/>
      <c r="N891" s="233"/>
      <c r="O891" s="233"/>
    </row>
    <row r="892" spans="1:15" s="234" customFormat="1">
      <c r="A892" s="404" t="str">
        <f t="shared" si="42"/>
        <v>2003002000</v>
      </c>
      <c r="B892" s="888">
        <v>200</v>
      </c>
      <c r="C892" s="193">
        <v>300</v>
      </c>
      <c r="D892" s="193">
        <v>2000</v>
      </c>
      <c r="E892" s="192"/>
      <c r="F892" s="192"/>
      <c r="G892" s="192"/>
      <c r="H892" s="192"/>
      <c r="I892" s="192"/>
      <c r="J892" s="192"/>
      <c r="K892" s="192"/>
      <c r="L892" s="192"/>
      <c r="M892" s="232"/>
      <c r="N892" s="233"/>
      <c r="O892" s="233"/>
    </row>
    <row r="893" spans="1:15" s="234" customFormat="1">
      <c r="A893" s="404" t="str">
        <f t="shared" si="42"/>
        <v>2003102000</v>
      </c>
      <c r="B893" s="888">
        <v>200</v>
      </c>
      <c r="C893" s="193">
        <v>310</v>
      </c>
      <c r="D893" s="193">
        <v>2000</v>
      </c>
      <c r="E893" s="192"/>
      <c r="F893" s="192"/>
      <c r="G893" s="192"/>
      <c r="H893" s="192"/>
      <c r="I893" s="192"/>
      <c r="J893" s="192"/>
      <c r="K893" s="192"/>
      <c r="L893" s="192"/>
      <c r="M893" s="232"/>
      <c r="N893" s="233"/>
      <c r="O893" s="233"/>
    </row>
    <row r="894" spans="1:15" s="234" customFormat="1">
      <c r="A894" s="404" t="str">
        <f t="shared" si="42"/>
        <v>2003202000</v>
      </c>
      <c r="B894" s="888">
        <v>200</v>
      </c>
      <c r="C894" s="193">
        <v>320</v>
      </c>
      <c r="D894" s="193">
        <v>2000</v>
      </c>
      <c r="E894" s="192"/>
      <c r="F894" s="192"/>
      <c r="G894" s="192"/>
      <c r="H894" s="192"/>
      <c r="I894" s="192"/>
      <c r="J894" s="192"/>
      <c r="K894" s="192"/>
      <c r="L894" s="192"/>
      <c r="M894" s="232"/>
      <c r="N894" s="233"/>
      <c r="O894" s="233"/>
    </row>
    <row r="895" spans="1:15" s="234" customFormat="1">
      <c r="A895" s="404" t="str">
        <f t="shared" si="42"/>
        <v>2003302000</v>
      </c>
      <c r="B895" s="888">
        <v>200</v>
      </c>
      <c r="C895" s="193">
        <v>330</v>
      </c>
      <c r="D895" s="193">
        <v>2000</v>
      </c>
      <c r="E895" s="192"/>
      <c r="F895" s="192"/>
      <c r="G895" s="192"/>
      <c r="H895" s="192"/>
      <c r="I895" s="192"/>
      <c r="J895" s="192"/>
      <c r="K895" s="192"/>
      <c r="L895" s="192"/>
      <c r="M895" s="232"/>
      <c r="N895" s="233"/>
      <c r="O895" s="233"/>
    </row>
    <row r="896" spans="1:15" s="234" customFormat="1">
      <c r="A896" s="404" t="str">
        <f t="shared" si="42"/>
        <v>2003402000</v>
      </c>
      <c r="B896" s="888">
        <v>200</v>
      </c>
      <c r="C896" s="193">
        <v>340</v>
      </c>
      <c r="D896" s="193">
        <v>2000</v>
      </c>
      <c r="E896" s="192"/>
      <c r="F896" s="192"/>
      <c r="G896" s="192"/>
      <c r="H896" s="192"/>
      <c r="I896" s="192"/>
      <c r="J896" s="192"/>
      <c r="K896" s="192"/>
      <c r="L896" s="192"/>
      <c r="M896" s="232"/>
      <c r="N896" s="233"/>
      <c r="O896" s="233"/>
    </row>
    <row r="897" spans="1:15" s="234" customFormat="1">
      <c r="A897" s="404" t="str">
        <f t="shared" si="42"/>
        <v>2003502000</v>
      </c>
      <c r="B897" s="888">
        <v>200</v>
      </c>
      <c r="C897" s="193">
        <v>350</v>
      </c>
      <c r="D897" s="193">
        <v>2000</v>
      </c>
      <c r="E897" s="192"/>
      <c r="F897" s="192"/>
      <c r="G897" s="192"/>
      <c r="H897" s="192"/>
      <c r="I897" s="192"/>
      <c r="J897" s="192"/>
      <c r="K897" s="192"/>
      <c r="L897" s="192"/>
      <c r="M897" s="232"/>
      <c r="N897" s="233"/>
      <c r="O897" s="233"/>
    </row>
    <row r="898" spans="1:15" s="234" customFormat="1">
      <c r="A898" s="404" t="str">
        <f t="shared" si="42"/>
        <v>200202250</v>
      </c>
      <c r="B898" s="888">
        <v>200</v>
      </c>
      <c r="C898" s="193">
        <v>20</v>
      </c>
      <c r="D898" s="193">
        <v>2250</v>
      </c>
      <c r="E898" s="897">
        <f>E899</f>
        <v>12</v>
      </c>
      <c r="F898" s="897">
        <f>F899</f>
        <v>33</v>
      </c>
      <c r="G898" s="897">
        <v>50</v>
      </c>
      <c r="H898" s="897">
        <v>50</v>
      </c>
      <c r="I898" s="897">
        <v>50</v>
      </c>
      <c r="J898" s="897">
        <v>50</v>
      </c>
      <c r="K898" s="897">
        <f t="shared" ref="K898:L898" si="43">K899+1</f>
        <v>45</v>
      </c>
      <c r="L898" s="897">
        <f t="shared" si="43"/>
        <v>37</v>
      </c>
      <c r="M898" s="232"/>
      <c r="N898" s="233"/>
      <c r="O898" s="233"/>
    </row>
    <row r="899" spans="1:15" s="234" customFormat="1">
      <c r="A899" s="404" t="str">
        <f t="shared" si="42"/>
        <v>200302250</v>
      </c>
      <c r="B899" s="888">
        <v>200</v>
      </c>
      <c r="C899" s="193">
        <v>30</v>
      </c>
      <c r="D899" s="193">
        <v>2250</v>
      </c>
      <c r="E899" s="898">
        <v>12</v>
      </c>
      <c r="F899" s="898">
        <v>33</v>
      </c>
      <c r="G899" s="898">
        <v>50</v>
      </c>
      <c r="H899" s="898">
        <v>50</v>
      </c>
      <c r="I899" s="898">
        <v>50</v>
      </c>
      <c r="J899" s="898">
        <v>50</v>
      </c>
      <c r="K899" s="898">
        <v>44</v>
      </c>
      <c r="L899" s="898">
        <v>36</v>
      </c>
      <c r="M899" s="232"/>
      <c r="N899" s="233"/>
      <c r="O899" s="233"/>
    </row>
    <row r="900" spans="1:15" s="234" customFormat="1">
      <c r="A900" s="404" t="str">
        <f t="shared" si="42"/>
        <v>200402250</v>
      </c>
      <c r="B900" s="888">
        <v>200</v>
      </c>
      <c r="C900" s="193">
        <v>40</v>
      </c>
      <c r="D900" s="193">
        <v>2250</v>
      </c>
      <c r="E900" s="898">
        <v>12</v>
      </c>
      <c r="F900" s="898">
        <v>32</v>
      </c>
      <c r="G900" s="898">
        <v>50</v>
      </c>
      <c r="H900" s="898">
        <v>50</v>
      </c>
      <c r="I900" s="898">
        <v>50</v>
      </c>
      <c r="J900" s="898">
        <v>50</v>
      </c>
      <c r="K900" s="898">
        <v>42</v>
      </c>
      <c r="L900" s="898">
        <v>34</v>
      </c>
      <c r="M900" s="232"/>
      <c r="N900" s="233"/>
      <c r="O900" s="233"/>
    </row>
    <row r="901" spans="1:15" s="234" customFormat="1">
      <c r="A901" s="404" t="str">
        <f t="shared" si="42"/>
        <v>200502250</v>
      </c>
      <c r="B901" s="888">
        <v>200</v>
      </c>
      <c r="C901" s="193">
        <v>50</v>
      </c>
      <c r="D901" s="193">
        <v>2250</v>
      </c>
      <c r="E901" s="898">
        <v>11</v>
      </c>
      <c r="F901" s="898">
        <v>31</v>
      </c>
      <c r="G901" s="898">
        <v>50</v>
      </c>
      <c r="H901" s="898">
        <v>50</v>
      </c>
      <c r="I901" s="898">
        <v>50</v>
      </c>
      <c r="J901" s="898">
        <v>50</v>
      </c>
      <c r="K901" s="898">
        <v>41</v>
      </c>
      <c r="L901" s="898">
        <v>32</v>
      </c>
      <c r="M901" s="232"/>
      <c r="N901" s="233"/>
      <c r="O901" s="233"/>
    </row>
    <row r="902" spans="1:15" s="234" customFormat="1">
      <c r="A902" s="404" t="str">
        <f t="shared" si="42"/>
        <v>200602250</v>
      </c>
      <c r="B902" s="888">
        <v>200</v>
      </c>
      <c r="C902" s="193">
        <v>60</v>
      </c>
      <c r="D902" s="193">
        <v>2250</v>
      </c>
      <c r="E902" s="898">
        <v>10</v>
      </c>
      <c r="F902" s="898">
        <v>29</v>
      </c>
      <c r="G902" s="898">
        <v>49</v>
      </c>
      <c r="H902" s="898">
        <v>50</v>
      </c>
      <c r="I902" s="898">
        <v>50</v>
      </c>
      <c r="J902" s="898">
        <v>50</v>
      </c>
      <c r="K902" s="898">
        <v>36</v>
      </c>
      <c r="L902" s="898">
        <v>28</v>
      </c>
      <c r="M902" s="232"/>
      <c r="N902" s="233"/>
      <c r="O902" s="233"/>
    </row>
    <row r="903" spans="1:15" s="234" customFormat="1">
      <c r="A903" s="404" t="str">
        <f t="shared" si="42"/>
        <v>200702250</v>
      </c>
      <c r="B903" s="888">
        <v>200</v>
      </c>
      <c r="C903" s="193">
        <v>70</v>
      </c>
      <c r="D903" s="193">
        <v>2250</v>
      </c>
      <c r="E903" s="898">
        <v>9</v>
      </c>
      <c r="F903" s="898">
        <v>27</v>
      </c>
      <c r="G903" s="898">
        <v>48</v>
      </c>
      <c r="H903" s="898">
        <v>49</v>
      </c>
      <c r="I903" s="898">
        <v>50</v>
      </c>
      <c r="J903" s="898">
        <v>47</v>
      </c>
      <c r="K903" s="898">
        <v>32</v>
      </c>
      <c r="L903" s="898">
        <v>26</v>
      </c>
      <c r="M903" s="232"/>
      <c r="N903" s="233"/>
      <c r="O903" s="233"/>
    </row>
    <row r="904" spans="1:15" s="234" customFormat="1">
      <c r="A904" s="404" t="str">
        <f t="shared" si="42"/>
        <v>200802250</v>
      </c>
      <c r="B904" s="888">
        <v>200</v>
      </c>
      <c r="C904" s="193">
        <v>80</v>
      </c>
      <c r="D904" s="193">
        <v>2250</v>
      </c>
      <c r="E904" s="898">
        <v>8</v>
      </c>
      <c r="F904" s="898">
        <v>26</v>
      </c>
      <c r="G904" s="898">
        <v>47</v>
      </c>
      <c r="H904" s="898">
        <v>48</v>
      </c>
      <c r="I904" s="898">
        <v>50</v>
      </c>
      <c r="J904" s="898">
        <v>44</v>
      </c>
      <c r="K904" s="898">
        <v>29</v>
      </c>
      <c r="L904" s="898">
        <v>23</v>
      </c>
      <c r="M904" s="232"/>
      <c r="N904" s="233"/>
      <c r="O904" s="233"/>
    </row>
    <row r="905" spans="1:15" s="234" customFormat="1">
      <c r="A905" s="404" t="str">
        <f t="shared" si="42"/>
        <v>200902250</v>
      </c>
      <c r="B905" s="888">
        <v>200</v>
      </c>
      <c r="C905" s="193">
        <v>90</v>
      </c>
      <c r="D905" s="193">
        <v>2250</v>
      </c>
      <c r="E905" s="898">
        <v>8</v>
      </c>
      <c r="F905" s="898">
        <v>25</v>
      </c>
      <c r="G905" s="898">
        <v>45</v>
      </c>
      <c r="H905" s="898">
        <v>47</v>
      </c>
      <c r="I905" s="898">
        <v>50</v>
      </c>
      <c r="J905" s="898">
        <v>41</v>
      </c>
      <c r="K905" s="898">
        <v>27</v>
      </c>
      <c r="L905" s="898">
        <v>21</v>
      </c>
      <c r="M905" s="232"/>
      <c r="N905" s="233"/>
      <c r="O905" s="233"/>
    </row>
    <row r="906" spans="1:15" s="234" customFormat="1">
      <c r="A906" s="404" t="str">
        <f t="shared" si="42"/>
        <v>2001002250</v>
      </c>
      <c r="B906" s="888">
        <v>200</v>
      </c>
      <c r="C906" s="193">
        <v>100</v>
      </c>
      <c r="D906" s="193">
        <v>2250</v>
      </c>
      <c r="E906" s="898">
        <v>7</v>
      </c>
      <c r="F906" s="898">
        <v>24</v>
      </c>
      <c r="G906" s="898">
        <v>43</v>
      </c>
      <c r="H906" s="898">
        <v>44</v>
      </c>
      <c r="I906" s="898">
        <v>48</v>
      </c>
      <c r="J906" s="898">
        <v>38</v>
      </c>
      <c r="K906" s="898">
        <v>25</v>
      </c>
      <c r="L906" s="898">
        <v>20</v>
      </c>
      <c r="M906" s="232"/>
      <c r="N906" s="233"/>
      <c r="O906" s="233"/>
    </row>
    <row r="907" spans="1:15" s="234" customFormat="1">
      <c r="A907" s="404" t="str">
        <f t="shared" si="42"/>
        <v>2001102250</v>
      </c>
      <c r="B907" s="888">
        <v>200</v>
      </c>
      <c r="C907" s="193">
        <v>110</v>
      </c>
      <c r="D907" s="193">
        <v>2250</v>
      </c>
      <c r="E907" s="898">
        <v>7</v>
      </c>
      <c r="F907" s="898">
        <v>23</v>
      </c>
      <c r="G907" s="898">
        <v>41</v>
      </c>
      <c r="H907" s="898">
        <v>42</v>
      </c>
      <c r="I907" s="898">
        <v>45</v>
      </c>
      <c r="J907" s="898">
        <v>35</v>
      </c>
      <c r="K907" s="898">
        <v>23</v>
      </c>
      <c r="L907" s="898">
        <v>18</v>
      </c>
      <c r="M907" s="232"/>
      <c r="N907" s="233"/>
      <c r="O907" s="233"/>
    </row>
    <row r="908" spans="1:15" s="234" customFormat="1">
      <c r="A908" s="404" t="str">
        <f t="shared" si="42"/>
        <v>2001202250</v>
      </c>
      <c r="B908" s="888">
        <v>200</v>
      </c>
      <c r="C908" s="193">
        <v>120</v>
      </c>
      <c r="D908" s="193">
        <v>2250</v>
      </c>
      <c r="E908" s="898">
        <v>7</v>
      </c>
      <c r="F908" s="898">
        <v>22</v>
      </c>
      <c r="G908" s="898">
        <v>38</v>
      </c>
      <c r="H908" s="898">
        <v>39</v>
      </c>
      <c r="I908" s="898">
        <v>42</v>
      </c>
      <c r="J908" s="898">
        <v>33</v>
      </c>
      <c r="K908" s="898">
        <v>21</v>
      </c>
      <c r="L908" s="898">
        <v>17</v>
      </c>
      <c r="M908" s="232"/>
      <c r="N908" s="233"/>
      <c r="O908" s="233"/>
    </row>
    <row r="909" spans="1:15" s="234" customFormat="1">
      <c r="A909" s="404" t="str">
        <f t="shared" si="42"/>
        <v>2001302250</v>
      </c>
      <c r="B909" s="888">
        <v>200</v>
      </c>
      <c r="C909" s="193">
        <v>130</v>
      </c>
      <c r="D909" s="193">
        <v>2250</v>
      </c>
      <c r="E909" s="898">
        <v>6</v>
      </c>
      <c r="F909" s="898">
        <v>21</v>
      </c>
      <c r="G909" s="898">
        <v>36</v>
      </c>
      <c r="H909" s="898">
        <v>37</v>
      </c>
      <c r="I909" s="898">
        <v>39</v>
      </c>
      <c r="J909" s="898">
        <v>30</v>
      </c>
      <c r="K909" s="898">
        <v>20</v>
      </c>
      <c r="L909" s="898">
        <v>15</v>
      </c>
      <c r="M909" s="232"/>
      <c r="N909" s="233"/>
      <c r="O909" s="233"/>
    </row>
    <row r="910" spans="1:15" s="234" customFormat="1">
      <c r="A910" s="404" t="str">
        <f t="shared" si="42"/>
        <v>2001402250</v>
      </c>
      <c r="B910" s="888">
        <v>200</v>
      </c>
      <c r="C910" s="193">
        <v>140</v>
      </c>
      <c r="D910" s="193">
        <v>2250</v>
      </c>
      <c r="E910" s="898">
        <v>6</v>
      </c>
      <c r="F910" s="898">
        <v>20</v>
      </c>
      <c r="G910" s="898">
        <v>34</v>
      </c>
      <c r="H910" s="898">
        <v>35</v>
      </c>
      <c r="I910" s="898">
        <v>36</v>
      </c>
      <c r="J910" s="898">
        <v>27</v>
      </c>
      <c r="K910" s="898">
        <v>18</v>
      </c>
      <c r="L910" s="898">
        <v>14</v>
      </c>
      <c r="M910" s="232"/>
      <c r="N910" s="233"/>
      <c r="O910" s="233"/>
    </row>
    <row r="911" spans="1:15" s="234" customFormat="1">
      <c r="A911" s="404" t="str">
        <f t="shared" si="42"/>
        <v>2001502250</v>
      </c>
      <c r="B911" s="888">
        <v>200</v>
      </c>
      <c r="C911" s="193">
        <v>150</v>
      </c>
      <c r="D911" s="193">
        <v>2250</v>
      </c>
      <c r="E911" s="898">
        <v>5</v>
      </c>
      <c r="F911" s="898">
        <v>19</v>
      </c>
      <c r="G911" s="898">
        <v>32</v>
      </c>
      <c r="H911" s="898">
        <v>33</v>
      </c>
      <c r="I911" s="898">
        <v>34</v>
      </c>
      <c r="J911" s="898">
        <v>25</v>
      </c>
      <c r="K911" s="898">
        <v>16</v>
      </c>
      <c r="L911" s="898">
        <v>13</v>
      </c>
      <c r="M911" s="232"/>
      <c r="N911" s="233"/>
      <c r="O911" s="233"/>
    </row>
    <row r="912" spans="1:15" s="234" customFormat="1">
      <c r="A912" s="404" t="str">
        <f t="shared" si="42"/>
        <v>2001602250</v>
      </c>
      <c r="B912" s="888">
        <v>200</v>
      </c>
      <c r="C912" s="193">
        <v>160</v>
      </c>
      <c r="D912" s="193">
        <v>2250</v>
      </c>
      <c r="E912" s="898">
        <v>5</v>
      </c>
      <c r="F912" s="898">
        <v>18</v>
      </c>
      <c r="G912" s="898">
        <v>31</v>
      </c>
      <c r="H912" s="898">
        <v>31</v>
      </c>
      <c r="I912" s="898">
        <v>32</v>
      </c>
      <c r="J912" s="898">
        <v>23</v>
      </c>
      <c r="K912" s="898">
        <v>15</v>
      </c>
      <c r="L912" s="898">
        <v>12</v>
      </c>
      <c r="M912" s="232"/>
      <c r="N912" s="233"/>
      <c r="O912" s="233"/>
    </row>
    <row r="913" spans="1:15" s="234" customFormat="1">
      <c r="A913" s="404" t="str">
        <f t="shared" si="42"/>
        <v>2001702250</v>
      </c>
      <c r="B913" s="888">
        <v>200</v>
      </c>
      <c r="C913" s="193">
        <v>170</v>
      </c>
      <c r="D913" s="193">
        <v>2250</v>
      </c>
      <c r="E913" s="898">
        <v>5</v>
      </c>
      <c r="F913" s="898">
        <v>18</v>
      </c>
      <c r="G913" s="898">
        <v>29</v>
      </c>
      <c r="H913" s="898">
        <v>30</v>
      </c>
      <c r="I913" s="898">
        <v>30</v>
      </c>
      <c r="J913" s="898">
        <v>21</v>
      </c>
      <c r="K913" s="898">
        <v>14</v>
      </c>
      <c r="L913" s="898">
        <v>12</v>
      </c>
      <c r="M913" s="232"/>
      <c r="N913" s="233"/>
      <c r="O913" s="233"/>
    </row>
    <row r="914" spans="1:15" s="234" customFormat="1">
      <c r="A914" s="404" t="str">
        <f t="shared" si="42"/>
        <v>2001802250</v>
      </c>
      <c r="B914" s="888">
        <v>200</v>
      </c>
      <c r="C914" s="193">
        <v>180</v>
      </c>
      <c r="D914" s="193">
        <v>2250</v>
      </c>
      <c r="E914" s="898">
        <v>5</v>
      </c>
      <c r="F914" s="898">
        <v>17</v>
      </c>
      <c r="G914" s="898">
        <v>28</v>
      </c>
      <c r="H914" s="898">
        <v>29</v>
      </c>
      <c r="I914" s="898">
        <v>28</v>
      </c>
      <c r="J914" s="898">
        <v>20</v>
      </c>
      <c r="K914" s="898">
        <v>14</v>
      </c>
      <c r="L914" s="898">
        <v>11</v>
      </c>
      <c r="M914" s="232"/>
      <c r="N914" s="233"/>
      <c r="O914" s="233"/>
    </row>
    <row r="915" spans="1:15" s="234" customFormat="1">
      <c r="A915" s="404" t="str">
        <f t="shared" si="42"/>
        <v>2001902250</v>
      </c>
      <c r="B915" s="888">
        <v>200</v>
      </c>
      <c r="C915" s="193">
        <v>190</v>
      </c>
      <c r="D915" s="193">
        <v>2250</v>
      </c>
      <c r="E915" s="898">
        <v>5</v>
      </c>
      <c r="F915" s="898">
        <v>16</v>
      </c>
      <c r="G915" s="898">
        <v>27</v>
      </c>
      <c r="H915" s="898">
        <v>28</v>
      </c>
      <c r="I915" s="898">
        <v>26</v>
      </c>
      <c r="J915" s="898">
        <v>18</v>
      </c>
      <c r="K915" s="898">
        <v>13</v>
      </c>
      <c r="L915" s="898">
        <v>11</v>
      </c>
      <c r="M915" s="232"/>
      <c r="N915" s="233"/>
      <c r="O915" s="233"/>
    </row>
    <row r="916" spans="1:15" s="234" customFormat="1">
      <c r="A916" s="404" t="str">
        <f t="shared" si="42"/>
        <v>2002002250</v>
      </c>
      <c r="B916" s="888">
        <v>200</v>
      </c>
      <c r="C916" s="193">
        <v>200</v>
      </c>
      <c r="D916" s="193">
        <v>2250</v>
      </c>
      <c r="E916" s="898">
        <v>5</v>
      </c>
      <c r="F916" s="898">
        <v>16</v>
      </c>
      <c r="G916" s="898">
        <v>26</v>
      </c>
      <c r="H916" s="898">
        <v>27</v>
      </c>
      <c r="I916" s="898">
        <v>25</v>
      </c>
      <c r="J916" s="898">
        <v>17</v>
      </c>
      <c r="K916" s="898">
        <v>13</v>
      </c>
      <c r="L916" s="898">
        <v>10</v>
      </c>
      <c r="M916" s="232"/>
      <c r="N916" s="233"/>
      <c r="O916" s="233"/>
    </row>
    <row r="917" spans="1:15" s="234" customFormat="1">
      <c r="A917" s="404" t="str">
        <f t="shared" si="42"/>
        <v>2002102250</v>
      </c>
      <c r="B917" s="888">
        <v>200</v>
      </c>
      <c r="C917" s="193">
        <v>210</v>
      </c>
      <c r="D917" s="193">
        <v>2250</v>
      </c>
      <c r="E917" s="192"/>
      <c r="F917" s="192"/>
      <c r="G917" s="192"/>
      <c r="H917" s="192"/>
      <c r="I917" s="192"/>
      <c r="J917" s="192"/>
      <c r="K917" s="192"/>
      <c r="L917" s="192"/>
      <c r="M917" s="232"/>
      <c r="N917" s="233"/>
      <c r="O917" s="233"/>
    </row>
    <row r="918" spans="1:15" s="234" customFormat="1">
      <c r="A918" s="404" t="str">
        <f t="shared" si="42"/>
        <v>2002202250</v>
      </c>
      <c r="B918" s="888">
        <v>200</v>
      </c>
      <c r="C918" s="193">
        <v>220</v>
      </c>
      <c r="D918" s="193">
        <v>2250</v>
      </c>
      <c r="E918" s="192"/>
      <c r="F918" s="192"/>
      <c r="G918" s="192"/>
      <c r="H918" s="192"/>
      <c r="I918" s="192"/>
      <c r="J918" s="192"/>
      <c r="K918" s="192"/>
      <c r="L918" s="192"/>
      <c r="M918" s="232"/>
      <c r="N918" s="233"/>
      <c r="O918" s="233"/>
    </row>
    <row r="919" spans="1:15" s="234" customFormat="1">
      <c r="A919" s="404" t="str">
        <f t="shared" si="42"/>
        <v>2002302250</v>
      </c>
      <c r="B919" s="888">
        <v>200</v>
      </c>
      <c r="C919" s="193">
        <v>230</v>
      </c>
      <c r="D919" s="193">
        <v>2250</v>
      </c>
      <c r="E919" s="192"/>
      <c r="F919" s="192"/>
      <c r="G919" s="192"/>
      <c r="H919" s="192"/>
      <c r="I919" s="192"/>
      <c r="J919" s="192"/>
      <c r="K919" s="192"/>
      <c r="L919" s="192"/>
      <c r="M919" s="232"/>
      <c r="N919" s="233"/>
      <c r="O919" s="233"/>
    </row>
    <row r="920" spans="1:15" s="234" customFormat="1">
      <c r="A920" s="404" t="str">
        <f t="shared" si="42"/>
        <v>2002402250</v>
      </c>
      <c r="B920" s="888">
        <v>200</v>
      </c>
      <c r="C920" s="193">
        <v>240</v>
      </c>
      <c r="D920" s="193">
        <v>2250</v>
      </c>
      <c r="E920" s="192"/>
      <c r="F920" s="192"/>
      <c r="G920" s="192"/>
      <c r="H920" s="192"/>
      <c r="I920" s="192"/>
      <c r="J920" s="192"/>
      <c r="K920" s="192"/>
      <c r="L920" s="192"/>
      <c r="M920" s="232"/>
      <c r="N920" s="233"/>
      <c r="O920" s="233"/>
    </row>
    <row r="921" spans="1:15" s="234" customFormat="1">
      <c r="A921" s="404" t="str">
        <f t="shared" si="42"/>
        <v>2002502250</v>
      </c>
      <c r="B921" s="888">
        <v>200</v>
      </c>
      <c r="C921" s="193">
        <v>250</v>
      </c>
      <c r="D921" s="193">
        <v>2250</v>
      </c>
      <c r="E921" s="192"/>
      <c r="F921" s="192"/>
      <c r="G921" s="192"/>
      <c r="H921" s="192"/>
      <c r="I921" s="192"/>
      <c r="J921" s="192"/>
      <c r="K921" s="192"/>
      <c r="L921" s="192"/>
      <c r="M921" s="232"/>
      <c r="N921" s="233"/>
      <c r="O921" s="233"/>
    </row>
    <row r="922" spans="1:15" s="234" customFormat="1">
      <c r="A922" s="404" t="str">
        <f t="shared" si="42"/>
        <v>2002602250</v>
      </c>
      <c r="B922" s="888">
        <v>200</v>
      </c>
      <c r="C922" s="193">
        <v>260</v>
      </c>
      <c r="D922" s="193">
        <v>2250</v>
      </c>
      <c r="E922" s="192"/>
      <c r="F922" s="192"/>
      <c r="G922" s="192"/>
      <c r="H922" s="192"/>
      <c r="I922" s="192"/>
      <c r="J922" s="192"/>
      <c r="K922" s="192"/>
      <c r="L922" s="192"/>
      <c r="M922" s="232"/>
      <c r="N922" s="233"/>
      <c r="O922" s="233"/>
    </row>
    <row r="923" spans="1:15" s="234" customFormat="1">
      <c r="A923" s="404" t="str">
        <f t="shared" si="42"/>
        <v>2002702250</v>
      </c>
      <c r="B923" s="888">
        <v>200</v>
      </c>
      <c r="C923" s="193">
        <v>270</v>
      </c>
      <c r="D923" s="193">
        <v>2250</v>
      </c>
      <c r="E923" s="192"/>
      <c r="F923" s="192"/>
      <c r="G923" s="192"/>
      <c r="H923" s="192"/>
      <c r="I923" s="192"/>
      <c r="J923" s="192"/>
      <c r="K923" s="192"/>
      <c r="L923" s="192"/>
      <c r="M923" s="232"/>
      <c r="N923" s="233"/>
      <c r="O923" s="233"/>
    </row>
    <row r="924" spans="1:15" s="234" customFormat="1">
      <c r="A924" s="404" t="str">
        <f t="shared" si="42"/>
        <v>2002802250</v>
      </c>
      <c r="B924" s="888">
        <v>200</v>
      </c>
      <c r="C924" s="193">
        <v>280</v>
      </c>
      <c r="D924" s="193">
        <v>2250</v>
      </c>
      <c r="E924" s="192"/>
      <c r="F924" s="192"/>
      <c r="G924" s="192"/>
      <c r="H924" s="192"/>
      <c r="I924" s="192"/>
      <c r="J924" s="192"/>
      <c r="K924" s="192"/>
      <c r="L924" s="192"/>
      <c r="M924" s="232"/>
      <c r="N924" s="233"/>
      <c r="O924" s="233"/>
    </row>
    <row r="925" spans="1:15" s="234" customFormat="1">
      <c r="A925" s="404" t="str">
        <f t="shared" si="42"/>
        <v>2002902250</v>
      </c>
      <c r="B925" s="888">
        <v>200</v>
      </c>
      <c r="C925" s="193">
        <v>290</v>
      </c>
      <c r="D925" s="193">
        <v>2250</v>
      </c>
      <c r="E925" s="192"/>
      <c r="F925" s="192"/>
      <c r="G925" s="192"/>
      <c r="H925" s="192"/>
      <c r="I925" s="192"/>
      <c r="J925" s="192"/>
      <c r="K925" s="192"/>
      <c r="L925" s="192"/>
      <c r="M925" s="232"/>
      <c r="N925" s="233"/>
      <c r="O925" s="233"/>
    </row>
    <row r="926" spans="1:15" s="234" customFormat="1">
      <c r="A926" s="404" t="str">
        <f t="shared" si="42"/>
        <v>2003002250</v>
      </c>
      <c r="B926" s="888">
        <v>200</v>
      </c>
      <c r="C926" s="193">
        <v>300</v>
      </c>
      <c r="D926" s="193">
        <v>2250</v>
      </c>
      <c r="E926" s="192"/>
      <c r="F926" s="192"/>
      <c r="G926" s="192"/>
      <c r="H926" s="192"/>
      <c r="I926" s="192"/>
      <c r="J926" s="192"/>
      <c r="K926" s="192"/>
      <c r="L926" s="192"/>
      <c r="M926" s="232"/>
      <c r="N926" s="233"/>
      <c r="O926" s="233"/>
    </row>
    <row r="927" spans="1:15" s="234" customFormat="1">
      <c r="A927" s="404" t="str">
        <f t="shared" si="42"/>
        <v>2003102250</v>
      </c>
      <c r="B927" s="888">
        <v>200</v>
      </c>
      <c r="C927" s="193">
        <v>310</v>
      </c>
      <c r="D927" s="193">
        <v>2250</v>
      </c>
      <c r="E927" s="192"/>
      <c r="F927" s="192"/>
      <c r="G927" s="192"/>
      <c r="H927" s="192"/>
      <c r="I927" s="192"/>
      <c r="J927" s="192"/>
      <c r="K927" s="192"/>
      <c r="L927" s="192"/>
      <c r="M927" s="232"/>
      <c r="N927" s="233"/>
      <c r="O927" s="233"/>
    </row>
    <row r="928" spans="1:15" s="234" customFormat="1">
      <c r="A928" s="404" t="str">
        <f t="shared" si="42"/>
        <v>2003202250</v>
      </c>
      <c r="B928" s="888">
        <v>200</v>
      </c>
      <c r="C928" s="193">
        <v>320</v>
      </c>
      <c r="D928" s="193">
        <v>2250</v>
      </c>
      <c r="E928" s="192"/>
      <c r="F928" s="192"/>
      <c r="G928" s="192"/>
      <c r="H928" s="192"/>
      <c r="I928" s="192"/>
      <c r="J928" s="192"/>
      <c r="K928" s="192"/>
      <c r="L928" s="192"/>
      <c r="M928" s="232"/>
      <c r="N928" s="233"/>
      <c r="O928" s="233"/>
    </row>
    <row r="929" spans="1:15" s="234" customFormat="1">
      <c r="A929" s="404" t="str">
        <f t="shared" si="42"/>
        <v>2003302250</v>
      </c>
      <c r="B929" s="888">
        <v>200</v>
      </c>
      <c r="C929" s="193">
        <v>330</v>
      </c>
      <c r="D929" s="193">
        <v>2250</v>
      </c>
      <c r="E929" s="192"/>
      <c r="F929" s="192"/>
      <c r="G929" s="192"/>
      <c r="H929" s="192"/>
      <c r="I929" s="192"/>
      <c r="J929" s="192"/>
      <c r="K929" s="192"/>
      <c r="L929" s="192"/>
      <c r="M929" s="232"/>
      <c r="N929" s="233"/>
      <c r="O929" s="233"/>
    </row>
    <row r="930" spans="1:15" s="234" customFormat="1">
      <c r="A930" s="404" t="str">
        <f t="shared" si="42"/>
        <v>2003402250</v>
      </c>
      <c r="B930" s="888">
        <v>200</v>
      </c>
      <c r="C930" s="193">
        <v>340</v>
      </c>
      <c r="D930" s="193">
        <v>2250</v>
      </c>
      <c r="E930" s="192"/>
      <c r="F930" s="192"/>
      <c r="G930" s="192"/>
      <c r="H930" s="192"/>
      <c r="I930" s="192"/>
      <c r="J930" s="192"/>
      <c r="K930" s="192"/>
      <c r="L930" s="192"/>
      <c r="M930" s="232"/>
      <c r="N930" s="233"/>
      <c r="O930" s="233"/>
    </row>
    <row r="931" spans="1:15" s="234" customFormat="1">
      <c r="A931" s="404" t="str">
        <f t="shared" si="42"/>
        <v>2003502250</v>
      </c>
      <c r="B931" s="888">
        <v>200</v>
      </c>
      <c r="C931" s="193">
        <v>350</v>
      </c>
      <c r="D931" s="193">
        <v>2250</v>
      </c>
      <c r="E931" s="192"/>
      <c r="F931" s="192"/>
      <c r="G931" s="192"/>
      <c r="H931" s="192"/>
      <c r="I931" s="192"/>
      <c r="J931" s="192"/>
      <c r="K931" s="192"/>
      <c r="L931" s="192"/>
      <c r="M931" s="232"/>
      <c r="N931" s="233"/>
      <c r="O931" s="233"/>
    </row>
    <row r="932" spans="1:15" s="234" customFormat="1">
      <c r="A932" s="404" t="str">
        <f t="shared" si="42"/>
        <v>200202500</v>
      </c>
      <c r="B932" s="888">
        <v>200</v>
      </c>
      <c r="C932" s="193">
        <v>20</v>
      </c>
      <c r="D932" s="193">
        <v>2500</v>
      </c>
      <c r="E932" s="897">
        <f>E933</f>
        <v>14</v>
      </c>
      <c r="F932" s="897">
        <f>F933</f>
        <v>35</v>
      </c>
      <c r="G932" s="897">
        <v>50</v>
      </c>
      <c r="H932" s="897">
        <v>50</v>
      </c>
      <c r="I932" s="897">
        <v>50</v>
      </c>
      <c r="J932" s="897">
        <v>50</v>
      </c>
      <c r="K932" s="897">
        <f t="shared" ref="K932:L932" si="44">K933+1</f>
        <v>46</v>
      </c>
      <c r="L932" s="897">
        <f t="shared" si="44"/>
        <v>39</v>
      </c>
      <c r="M932" s="232"/>
      <c r="N932" s="233"/>
      <c r="O932" s="233"/>
    </row>
    <row r="933" spans="1:15" s="234" customFormat="1">
      <c r="A933" s="404" t="str">
        <f t="shared" si="42"/>
        <v>200302500</v>
      </c>
      <c r="B933" s="888">
        <v>200</v>
      </c>
      <c r="C933" s="193">
        <v>30</v>
      </c>
      <c r="D933" s="193">
        <v>2500</v>
      </c>
      <c r="E933" s="898">
        <v>14</v>
      </c>
      <c r="F933" s="898">
        <v>35</v>
      </c>
      <c r="G933" s="898">
        <v>50</v>
      </c>
      <c r="H933" s="898">
        <v>50</v>
      </c>
      <c r="I933" s="898">
        <v>50</v>
      </c>
      <c r="J933" s="898">
        <v>50</v>
      </c>
      <c r="K933" s="898">
        <v>45</v>
      </c>
      <c r="L933" s="898">
        <v>38</v>
      </c>
      <c r="M933" s="232"/>
      <c r="N933" s="233"/>
      <c r="O933" s="233"/>
    </row>
    <row r="934" spans="1:15" s="234" customFormat="1">
      <c r="A934" s="404" t="str">
        <f t="shared" si="42"/>
        <v>200402500</v>
      </c>
      <c r="B934" s="888">
        <v>200</v>
      </c>
      <c r="C934" s="193">
        <v>40</v>
      </c>
      <c r="D934" s="193">
        <v>2500</v>
      </c>
      <c r="E934" s="898">
        <v>13</v>
      </c>
      <c r="F934" s="898">
        <v>34</v>
      </c>
      <c r="G934" s="898">
        <v>50</v>
      </c>
      <c r="H934" s="898">
        <v>50</v>
      </c>
      <c r="I934" s="898">
        <v>50</v>
      </c>
      <c r="J934" s="898">
        <v>50</v>
      </c>
      <c r="K934" s="898">
        <v>44</v>
      </c>
      <c r="L934" s="898">
        <v>36</v>
      </c>
      <c r="M934" s="232"/>
      <c r="N934" s="233"/>
      <c r="O934" s="233"/>
    </row>
    <row r="935" spans="1:15" s="234" customFormat="1">
      <c r="A935" s="404" t="str">
        <f t="shared" si="42"/>
        <v>200502500</v>
      </c>
      <c r="B935" s="888">
        <v>200</v>
      </c>
      <c r="C935" s="193">
        <v>50</v>
      </c>
      <c r="D935" s="193">
        <v>2500</v>
      </c>
      <c r="E935" s="898">
        <v>12</v>
      </c>
      <c r="F935" s="898">
        <v>33</v>
      </c>
      <c r="G935" s="898">
        <v>50</v>
      </c>
      <c r="H935" s="898">
        <v>50</v>
      </c>
      <c r="I935" s="898">
        <v>50</v>
      </c>
      <c r="J935" s="898">
        <v>50</v>
      </c>
      <c r="K935" s="898">
        <v>44</v>
      </c>
      <c r="L935" s="898">
        <v>34</v>
      </c>
      <c r="M935" s="232"/>
      <c r="N935" s="233"/>
      <c r="O935" s="233"/>
    </row>
    <row r="936" spans="1:15" s="234" customFormat="1">
      <c r="A936" s="404" t="str">
        <f t="shared" si="42"/>
        <v>200602500</v>
      </c>
      <c r="B936" s="888">
        <v>200</v>
      </c>
      <c r="C936" s="193">
        <v>60</v>
      </c>
      <c r="D936" s="193">
        <v>2500</v>
      </c>
      <c r="E936" s="898">
        <v>10</v>
      </c>
      <c r="F936" s="898">
        <v>31</v>
      </c>
      <c r="G936" s="898">
        <v>50</v>
      </c>
      <c r="H936" s="898">
        <v>50</v>
      </c>
      <c r="I936" s="898">
        <v>50</v>
      </c>
      <c r="J936" s="898">
        <v>50</v>
      </c>
      <c r="K936" s="898">
        <v>39</v>
      </c>
      <c r="L936" s="898">
        <v>30</v>
      </c>
      <c r="M936" s="232"/>
      <c r="N936" s="233"/>
      <c r="O936" s="233"/>
    </row>
    <row r="937" spans="1:15" s="234" customFormat="1">
      <c r="A937" s="404" t="str">
        <f t="shared" si="42"/>
        <v>200702500</v>
      </c>
      <c r="B937" s="888">
        <v>200</v>
      </c>
      <c r="C937" s="193">
        <v>70</v>
      </c>
      <c r="D937" s="193">
        <v>2500</v>
      </c>
      <c r="E937" s="898">
        <v>10</v>
      </c>
      <c r="F937" s="898">
        <v>29</v>
      </c>
      <c r="G937" s="898">
        <v>50</v>
      </c>
      <c r="H937" s="898">
        <v>50</v>
      </c>
      <c r="I937" s="898">
        <v>50</v>
      </c>
      <c r="J937" s="898">
        <v>49</v>
      </c>
      <c r="K937" s="898">
        <v>35</v>
      </c>
      <c r="L937" s="898">
        <v>28</v>
      </c>
      <c r="M937" s="232"/>
      <c r="N937" s="233"/>
      <c r="O937" s="233"/>
    </row>
    <row r="938" spans="1:15" s="234" customFormat="1">
      <c r="A938" s="404" t="str">
        <f t="shared" si="42"/>
        <v>200802500</v>
      </c>
      <c r="B938" s="888">
        <v>200</v>
      </c>
      <c r="C938" s="193">
        <v>80</v>
      </c>
      <c r="D938" s="193">
        <v>2500</v>
      </c>
      <c r="E938" s="898">
        <v>9</v>
      </c>
      <c r="F938" s="898">
        <v>28</v>
      </c>
      <c r="G938" s="898">
        <v>50</v>
      </c>
      <c r="H938" s="898">
        <v>50</v>
      </c>
      <c r="I938" s="898">
        <v>50</v>
      </c>
      <c r="J938" s="898">
        <v>47</v>
      </c>
      <c r="K938" s="898">
        <v>32</v>
      </c>
      <c r="L938" s="898">
        <v>26</v>
      </c>
      <c r="M938" s="232"/>
      <c r="N938" s="233"/>
      <c r="O938" s="233"/>
    </row>
    <row r="939" spans="1:15" s="234" customFormat="1">
      <c r="A939" s="404" t="str">
        <f t="shared" si="42"/>
        <v>200902500</v>
      </c>
      <c r="B939" s="888">
        <v>200</v>
      </c>
      <c r="C939" s="193">
        <v>90</v>
      </c>
      <c r="D939" s="193">
        <v>2500</v>
      </c>
      <c r="E939" s="898">
        <v>9</v>
      </c>
      <c r="F939" s="898">
        <v>27</v>
      </c>
      <c r="G939" s="898">
        <v>50</v>
      </c>
      <c r="H939" s="898">
        <v>50</v>
      </c>
      <c r="I939" s="898">
        <v>50</v>
      </c>
      <c r="J939" s="898">
        <v>44</v>
      </c>
      <c r="K939" s="898">
        <v>30</v>
      </c>
      <c r="L939" s="898">
        <v>24</v>
      </c>
      <c r="M939" s="232"/>
      <c r="N939" s="233"/>
      <c r="O939" s="233"/>
    </row>
    <row r="940" spans="1:15" s="234" customFormat="1">
      <c r="A940" s="404" t="str">
        <f t="shared" si="42"/>
        <v>2001002500</v>
      </c>
      <c r="B940" s="888">
        <v>200</v>
      </c>
      <c r="C940" s="193">
        <v>100</v>
      </c>
      <c r="D940" s="193">
        <v>2500</v>
      </c>
      <c r="E940" s="898">
        <v>8</v>
      </c>
      <c r="F940" s="898">
        <v>26</v>
      </c>
      <c r="G940" s="898">
        <v>48</v>
      </c>
      <c r="H940" s="898">
        <v>49</v>
      </c>
      <c r="I940" s="898">
        <v>50</v>
      </c>
      <c r="J940" s="898">
        <v>41</v>
      </c>
      <c r="K940" s="898">
        <v>27</v>
      </c>
      <c r="L940" s="898">
        <v>22</v>
      </c>
      <c r="M940" s="232"/>
      <c r="N940" s="233"/>
      <c r="O940" s="233"/>
    </row>
    <row r="941" spans="1:15" s="234" customFormat="1">
      <c r="A941" s="404" t="str">
        <f t="shared" si="42"/>
        <v>2001102500</v>
      </c>
      <c r="B941" s="888">
        <v>200</v>
      </c>
      <c r="C941" s="193">
        <v>110</v>
      </c>
      <c r="D941" s="193">
        <v>2500</v>
      </c>
      <c r="E941" s="898">
        <v>8</v>
      </c>
      <c r="F941" s="898">
        <v>24</v>
      </c>
      <c r="G941" s="898">
        <v>45</v>
      </c>
      <c r="H941" s="898">
        <v>46</v>
      </c>
      <c r="I941" s="898">
        <v>49</v>
      </c>
      <c r="J941" s="898">
        <v>38</v>
      </c>
      <c r="K941" s="898">
        <v>25</v>
      </c>
      <c r="L941" s="898">
        <v>21</v>
      </c>
      <c r="M941" s="232"/>
      <c r="N941" s="233"/>
      <c r="O941" s="233"/>
    </row>
    <row r="942" spans="1:15" s="234" customFormat="1">
      <c r="A942" s="404" t="str">
        <f t="shared" si="42"/>
        <v>2001202500</v>
      </c>
      <c r="B942" s="888">
        <v>200</v>
      </c>
      <c r="C942" s="193">
        <v>120</v>
      </c>
      <c r="D942" s="193">
        <v>2500</v>
      </c>
      <c r="E942" s="898">
        <v>7</v>
      </c>
      <c r="F942" s="898">
        <v>23</v>
      </c>
      <c r="G942" s="898">
        <v>42</v>
      </c>
      <c r="H942" s="898">
        <v>43</v>
      </c>
      <c r="I942" s="898">
        <v>46</v>
      </c>
      <c r="J942" s="898">
        <v>35</v>
      </c>
      <c r="K942" s="898">
        <v>23</v>
      </c>
      <c r="L942" s="898">
        <v>18</v>
      </c>
      <c r="M942" s="232"/>
      <c r="N942" s="233"/>
      <c r="O942" s="233"/>
    </row>
    <row r="943" spans="1:15" s="234" customFormat="1">
      <c r="A943" s="404" t="str">
        <f t="shared" si="42"/>
        <v>2001302500</v>
      </c>
      <c r="B943" s="888">
        <v>200</v>
      </c>
      <c r="C943" s="193">
        <v>130</v>
      </c>
      <c r="D943" s="193">
        <v>2500</v>
      </c>
      <c r="E943" s="898">
        <v>7</v>
      </c>
      <c r="F943" s="898">
        <v>22</v>
      </c>
      <c r="G943" s="898">
        <v>40</v>
      </c>
      <c r="H943" s="898">
        <v>41</v>
      </c>
      <c r="I943" s="898">
        <v>43</v>
      </c>
      <c r="J943" s="898">
        <v>32</v>
      </c>
      <c r="K943" s="898">
        <v>21</v>
      </c>
      <c r="L943" s="898">
        <v>17</v>
      </c>
      <c r="M943" s="232"/>
      <c r="N943" s="233"/>
      <c r="O943" s="233"/>
    </row>
    <row r="944" spans="1:15" s="234" customFormat="1">
      <c r="A944" s="404" t="str">
        <f t="shared" si="42"/>
        <v>2001402500</v>
      </c>
      <c r="B944" s="888">
        <v>200</v>
      </c>
      <c r="C944" s="193">
        <v>140</v>
      </c>
      <c r="D944" s="193">
        <v>2500</v>
      </c>
      <c r="E944" s="898">
        <v>6</v>
      </c>
      <c r="F944" s="898">
        <v>21</v>
      </c>
      <c r="G944" s="898">
        <v>38</v>
      </c>
      <c r="H944" s="898">
        <v>38</v>
      </c>
      <c r="I944" s="898">
        <v>40</v>
      </c>
      <c r="J944" s="898">
        <v>29</v>
      </c>
      <c r="K944" s="898">
        <v>19</v>
      </c>
      <c r="L944" s="898">
        <v>15</v>
      </c>
      <c r="M944" s="232"/>
      <c r="N944" s="233"/>
      <c r="O944" s="233"/>
    </row>
    <row r="945" spans="1:15" s="234" customFormat="1">
      <c r="A945" s="404" t="str">
        <f t="shared" ref="A945:A1008" si="45">B945&amp;C945&amp;D945</f>
        <v>2001502500</v>
      </c>
      <c r="B945" s="888">
        <v>200</v>
      </c>
      <c r="C945" s="193">
        <v>150</v>
      </c>
      <c r="D945" s="193">
        <v>2500</v>
      </c>
      <c r="E945" s="898">
        <v>6</v>
      </c>
      <c r="F945" s="898">
        <v>21</v>
      </c>
      <c r="G945" s="898">
        <v>35</v>
      </c>
      <c r="H945" s="898">
        <v>36</v>
      </c>
      <c r="I945" s="898">
        <v>37</v>
      </c>
      <c r="J945" s="898">
        <v>27</v>
      </c>
      <c r="K945" s="898">
        <v>18</v>
      </c>
      <c r="L945" s="898">
        <v>14</v>
      </c>
      <c r="M945" s="232"/>
      <c r="N945" s="233"/>
      <c r="O945" s="233"/>
    </row>
    <row r="946" spans="1:15" s="234" customFormat="1">
      <c r="A946" s="404" t="str">
        <f t="shared" si="45"/>
        <v>2001602500</v>
      </c>
      <c r="B946" s="888">
        <v>200</v>
      </c>
      <c r="C946" s="193">
        <v>160</v>
      </c>
      <c r="D946" s="193">
        <v>2500</v>
      </c>
      <c r="E946" s="898">
        <v>5</v>
      </c>
      <c r="F946" s="898">
        <v>20</v>
      </c>
      <c r="G946" s="898">
        <v>34</v>
      </c>
      <c r="H946" s="898">
        <v>35</v>
      </c>
      <c r="I946" s="898">
        <v>36</v>
      </c>
      <c r="J946" s="898">
        <v>25</v>
      </c>
      <c r="K946" s="898">
        <v>17</v>
      </c>
      <c r="L946" s="898">
        <v>13</v>
      </c>
      <c r="M946" s="232"/>
      <c r="N946" s="233"/>
      <c r="O946" s="233"/>
    </row>
    <row r="947" spans="1:15" s="234" customFormat="1">
      <c r="A947" s="404" t="str">
        <f t="shared" si="45"/>
        <v>2001702500</v>
      </c>
      <c r="B947" s="888">
        <v>200</v>
      </c>
      <c r="C947" s="193">
        <v>170</v>
      </c>
      <c r="D947" s="193">
        <v>2500</v>
      </c>
      <c r="E947" s="898">
        <v>5</v>
      </c>
      <c r="F947" s="898">
        <v>19</v>
      </c>
      <c r="G947" s="898">
        <v>32</v>
      </c>
      <c r="H947" s="898">
        <v>33</v>
      </c>
      <c r="I947" s="898">
        <v>34</v>
      </c>
      <c r="J947" s="898">
        <v>23</v>
      </c>
      <c r="K947" s="898">
        <v>16</v>
      </c>
      <c r="L947" s="898">
        <v>12</v>
      </c>
      <c r="M947" s="232"/>
      <c r="N947" s="233"/>
      <c r="O947" s="233"/>
    </row>
    <row r="948" spans="1:15" s="234" customFormat="1">
      <c r="A948" s="404" t="str">
        <f t="shared" si="45"/>
        <v>2001802500</v>
      </c>
      <c r="B948" s="888">
        <v>200</v>
      </c>
      <c r="C948" s="193">
        <v>180</v>
      </c>
      <c r="D948" s="193">
        <v>2500</v>
      </c>
      <c r="E948" s="898">
        <v>5</v>
      </c>
      <c r="F948" s="898">
        <v>18</v>
      </c>
      <c r="G948" s="898">
        <v>31</v>
      </c>
      <c r="H948" s="898">
        <v>31</v>
      </c>
      <c r="I948" s="898">
        <v>31</v>
      </c>
      <c r="J948" s="898">
        <v>22</v>
      </c>
      <c r="K948" s="898">
        <v>15</v>
      </c>
      <c r="L948" s="898">
        <v>12</v>
      </c>
      <c r="M948" s="232"/>
      <c r="N948" s="233"/>
      <c r="O948" s="233"/>
    </row>
    <row r="949" spans="1:15" s="234" customFormat="1">
      <c r="A949" s="404" t="str">
        <f t="shared" si="45"/>
        <v>2001902500</v>
      </c>
      <c r="B949" s="888">
        <v>200</v>
      </c>
      <c r="C949" s="193">
        <v>190</v>
      </c>
      <c r="D949" s="193">
        <v>2500</v>
      </c>
      <c r="E949" s="898">
        <v>5</v>
      </c>
      <c r="F949" s="898">
        <v>17</v>
      </c>
      <c r="G949" s="898">
        <v>31</v>
      </c>
      <c r="H949" s="898">
        <v>31</v>
      </c>
      <c r="I949" s="898">
        <v>29</v>
      </c>
      <c r="J949" s="898">
        <v>20</v>
      </c>
      <c r="K949" s="898">
        <v>14</v>
      </c>
      <c r="L949" s="898">
        <v>11</v>
      </c>
      <c r="M949" s="232"/>
      <c r="N949" s="233"/>
      <c r="O949" s="233"/>
    </row>
    <row r="950" spans="1:15" s="234" customFormat="1">
      <c r="A950" s="404" t="str">
        <f t="shared" si="45"/>
        <v>2002002500</v>
      </c>
      <c r="B950" s="888">
        <v>200</v>
      </c>
      <c r="C950" s="193">
        <v>200</v>
      </c>
      <c r="D950" s="193">
        <v>2500</v>
      </c>
      <c r="E950" s="898">
        <v>5</v>
      </c>
      <c r="F950" s="898">
        <v>16</v>
      </c>
      <c r="G950" s="898">
        <v>30</v>
      </c>
      <c r="H950" s="898">
        <v>29</v>
      </c>
      <c r="I950" s="898">
        <v>27</v>
      </c>
      <c r="J950" s="898">
        <v>18</v>
      </c>
      <c r="K950" s="898">
        <v>13</v>
      </c>
      <c r="L950" s="898">
        <v>11</v>
      </c>
      <c r="M950" s="232"/>
      <c r="N950" s="233"/>
      <c r="O950" s="233"/>
    </row>
    <row r="951" spans="1:15" s="234" customFormat="1">
      <c r="A951" s="404" t="str">
        <f t="shared" si="45"/>
        <v>2002102500</v>
      </c>
      <c r="B951" s="888">
        <v>200</v>
      </c>
      <c r="C951" s="193">
        <v>210</v>
      </c>
      <c r="D951" s="193">
        <v>2500</v>
      </c>
      <c r="E951" s="192"/>
      <c r="F951" s="192"/>
      <c r="G951" s="192"/>
      <c r="H951" s="192"/>
      <c r="I951" s="192"/>
      <c r="J951" s="192"/>
      <c r="K951" s="192"/>
      <c r="L951" s="192"/>
      <c r="M951" s="232"/>
      <c r="N951" s="233"/>
      <c r="O951" s="233"/>
    </row>
    <row r="952" spans="1:15" s="234" customFormat="1">
      <c r="A952" s="404" t="str">
        <f t="shared" si="45"/>
        <v>2002202500</v>
      </c>
      <c r="B952" s="888">
        <v>200</v>
      </c>
      <c r="C952" s="193">
        <v>220</v>
      </c>
      <c r="D952" s="193">
        <v>2500</v>
      </c>
      <c r="E952" s="192"/>
      <c r="F952" s="192"/>
      <c r="G952" s="192"/>
      <c r="H952" s="192"/>
      <c r="I952" s="192"/>
      <c r="J952" s="192"/>
      <c r="K952" s="192"/>
      <c r="L952" s="192"/>
      <c r="M952" s="232"/>
      <c r="N952" s="233"/>
      <c r="O952" s="233"/>
    </row>
    <row r="953" spans="1:15" s="234" customFormat="1">
      <c r="A953" s="404" t="str">
        <f t="shared" si="45"/>
        <v>2002302500</v>
      </c>
      <c r="B953" s="888">
        <v>200</v>
      </c>
      <c r="C953" s="193">
        <v>230</v>
      </c>
      <c r="D953" s="193">
        <v>2500</v>
      </c>
      <c r="E953" s="192"/>
      <c r="F953" s="192"/>
      <c r="G953" s="192"/>
      <c r="H953" s="192"/>
      <c r="I953" s="192"/>
      <c r="J953" s="192"/>
      <c r="K953" s="192"/>
      <c r="L953" s="192"/>
      <c r="M953" s="232"/>
      <c r="N953" s="233"/>
      <c r="O953" s="233"/>
    </row>
    <row r="954" spans="1:15" s="234" customFormat="1">
      <c r="A954" s="404" t="str">
        <f t="shared" si="45"/>
        <v>2002402500</v>
      </c>
      <c r="B954" s="888">
        <v>200</v>
      </c>
      <c r="C954" s="193">
        <v>240</v>
      </c>
      <c r="D954" s="193">
        <v>2500</v>
      </c>
      <c r="E954" s="192"/>
      <c r="F954" s="192"/>
      <c r="G954" s="192"/>
      <c r="H954" s="192"/>
      <c r="I954" s="192"/>
      <c r="J954" s="192"/>
      <c r="K954" s="192"/>
      <c r="L954" s="192"/>
      <c r="M954" s="232"/>
      <c r="N954" s="233"/>
      <c r="O954" s="233"/>
    </row>
    <row r="955" spans="1:15" s="234" customFormat="1">
      <c r="A955" s="404" t="str">
        <f t="shared" si="45"/>
        <v>2002502500</v>
      </c>
      <c r="B955" s="888">
        <v>200</v>
      </c>
      <c r="C955" s="193">
        <v>250</v>
      </c>
      <c r="D955" s="193">
        <v>2500</v>
      </c>
      <c r="E955" s="192"/>
      <c r="F955" s="192"/>
      <c r="G955" s="192"/>
      <c r="H955" s="192"/>
      <c r="I955" s="192"/>
      <c r="J955" s="192"/>
      <c r="K955" s="192"/>
      <c r="L955" s="192"/>
      <c r="M955" s="232"/>
      <c r="N955" s="233"/>
      <c r="O955" s="233"/>
    </row>
    <row r="956" spans="1:15" s="234" customFormat="1">
      <c r="A956" s="404" t="str">
        <f t="shared" si="45"/>
        <v>2002602500</v>
      </c>
      <c r="B956" s="888">
        <v>200</v>
      </c>
      <c r="C956" s="193">
        <v>260</v>
      </c>
      <c r="D956" s="193">
        <v>2500</v>
      </c>
      <c r="E956" s="192"/>
      <c r="F956" s="192"/>
      <c r="G956" s="192"/>
      <c r="H956" s="192"/>
      <c r="I956" s="192"/>
      <c r="J956" s="192"/>
      <c r="K956" s="192"/>
      <c r="L956" s="192"/>
      <c r="M956" s="232"/>
      <c r="N956" s="233"/>
      <c r="O956" s="233"/>
    </row>
    <row r="957" spans="1:15" s="234" customFormat="1">
      <c r="A957" s="404" t="str">
        <f t="shared" si="45"/>
        <v>2002702500</v>
      </c>
      <c r="B957" s="888">
        <v>200</v>
      </c>
      <c r="C957" s="193">
        <v>270</v>
      </c>
      <c r="D957" s="193">
        <v>2500</v>
      </c>
      <c r="E957" s="192"/>
      <c r="F957" s="192"/>
      <c r="G957" s="192"/>
      <c r="H957" s="192"/>
      <c r="I957" s="192"/>
      <c r="J957" s="192"/>
      <c r="K957" s="192"/>
      <c r="L957" s="192"/>
      <c r="M957" s="232"/>
      <c r="N957" s="233"/>
      <c r="O957" s="233"/>
    </row>
    <row r="958" spans="1:15" s="234" customFormat="1">
      <c r="A958" s="404" t="str">
        <f t="shared" si="45"/>
        <v>2002802500</v>
      </c>
      <c r="B958" s="888">
        <v>200</v>
      </c>
      <c r="C958" s="193">
        <v>280</v>
      </c>
      <c r="D958" s="193">
        <v>2500</v>
      </c>
      <c r="E958" s="192"/>
      <c r="F958" s="192"/>
      <c r="G958" s="192"/>
      <c r="H958" s="192"/>
      <c r="I958" s="192"/>
      <c r="J958" s="192"/>
      <c r="K958" s="192"/>
      <c r="L958" s="192"/>
      <c r="M958" s="232"/>
      <c r="N958" s="233"/>
      <c r="O958" s="233"/>
    </row>
    <row r="959" spans="1:15" s="234" customFormat="1">
      <c r="A959" s="404" t="str">
        <f t="shared" si="45"/>
        <v>2002902500</v>
      </c>
      <c r="B959" s="888">
        <v>200</v>
      </c>
      <c r="C959" s="193">
        <v>290</v>
      </c>
      <c r="D959" s="193">
        <v>2500</v>
      </c>
      <c r="E959" s="192"/>
      <c r="F959" s="192"/>
      <c r="G959" s="192"/>
      <c r="H959" s="192"/>
      <c r="I959" s="192"/>
      <c r="J959" s="192"/>
      <c r="K959" s="192"/>
      <c r="L959" s="192"/>
      <c r="M959" s="232"/>
      <c r="N959" s="233"/>
      <c r="O959" s="233"/>
    </row>
    <row r="960" spans="1:15" s="234" customFormat="1">
      <c r="A960" s="404" t="str">
        <f t="shared" si="45"/>
        <v>2003002500</v>
      </c>
      <c r="B960" s="888">
        <v>200</v>
      </c>
      <c r="C960" s="193">
        <v>300</v>
      </c>
      <c r="D960" s="193">
        <v>2500</v>
      </c>
      <c r="E960" s="192"/>
      <c r="F960" s="192"/>
      <c r="G960" s="192"/>
      <c r="H960" s="192"/>
      <c r="I960" s="192"/>
      <c r="J960" s="192"/>
      <c r="K960" s="192"/>
      <c r="L960" s="192"/>
      <c r="M960" s="232"/>
      <c r="N960" s="233"/>
      <c r="O960" s="233"/>
    </row>
    <row r="961" spans="1:15" s="234" customFormat="1">
      <c r="A961" s="404" t="str">
        <f t="shared" si="45"/>
        <v>2003102500</v>
      </c>
      <c r="B961" s="888">
        <v>200</v>
      </c>
      <c r="C961" s="193">
        <v>310</v>
      </c>
      <c r="D961" s="193">
        <v>2500</v>
      </c>
      <c r="E961" s="192"/>
      <c r="F961" s="192"/>
      <c r="G961" s="192"/>
      <c r="H961" s="192"/>
      <c r="I961" s="192"/>
      <c r="J961" s="192"/>
      <c r="K961" s="192"/>
      <c r="L961" s="192"/>
      <c r="M961" s="232"/>
      <c r="N961" s="233"/>
      <c r="O961" s="233"/>
    </row>
    <row r="962" spans="1:15" s="234" customFormat="1">
      <c r="A962" s="404" t="str">
        <f t="shared" si="45"/>
        <v>2003202500</v>
      </c>
      <c r="B962" s="888">
        <v>200</v>
      </c>
      <c r="C962" s="193">
        <v>320</v>
      </c>
      <c r="D962" s="193">
        <v>2500</v>
      </c>
      <c r="E962" s="192"/>
      <c r="F962" s="192"/>
      <c r="G962" s="192"/>
      <c r="H962" s="192"/>
      <c r="I962" s="192"/>
      <c r="J962" s="192"/>
      <c r="K962" s="192"/>
      <c r="L962" s="192"/>
      <c r="M962" s="232"/>
      <c r="N962" s="233"/>
      <c r="O962" s="233"/>
    </row>
    <row r="963" spans="1:15" s="234" customFormat="1">
      <c r="A963" s="404" t="str">
        <f t="shared" si="45"/>
        <v>2003302500</v>
      </c>
      <c r="B963" s="888">
        <v>200</v>
      </c>
      <c r="C963" s="193">
        <v>330</v>
      </c>
      <c r="D963" s="193">
        <v>2500</v>
      </c>
      <c r="E963" s="192"/>
      <c r="F963" s="192"/>
      <c r="G963" s="192"/>
      <c r="H963" s="192"/>
      <c r="I963" s="192"/>
      <c r="J963" s="192"/>
      <c r="K963" s="192"/>
      <c r="L963" s="192"/>
      <c r="M963" s="232"/>
      <c r="N963" s="233"/>
      <c r="O963" s="233"/>
    </row>
    <row r="964" spans="1:15" s="234" customFormat="1">
      <c r="A964" s="404" t="str">
        <f t="shared" si="45"/>
        <v>2003402500</v>
      </c>
      <c r="B964" s="888">
        <v>200</v>
      </c>
      <c r="C964" s="193">
        <v>340</v>
      </c>
      <c r="D964" s="193">
        <v>2500</v>
      </c>
      <c r="E964" s="192"/>
      <c r="F964" s="192"/>
      <c r="G964" s="192"/>
      <c r="H964" s="192"/>
      <c r="I964" s="192"/>
      <c r="J964" s="192"/>
      <c r="K964" s="192"/>
      <c r="L964" s="192"/>
      <c r="M964" s="232"/>
      <c r="N964" s="233"/>
      <c r="O964" s="233"/>
    </row>
    <row r="965" spans="1:15" s="234" customFormat="1">
      <c r="A965" s="404" t="str">
        <f t="shared" si="45"/>
        <v>2003502500</v>
      </c>
      <c r="B965" s="888">
        <v>200</v>
      </c>
      <c r="C965" s="193">
        <v>350</v>
      </c>
      <c r="D965" s="193">
        <v>2500</v>
      </c>
      <c r="E965" s="192"/>
      <c r="F965" s="192"/>
      <c r="G965" s="192"/>
      <c r="H965" s="192"/>
      <c r="I965" s="192"/>
      <c r="J965" s="192"/>
      <c r="K965" s="192"/>
      <c r="L965" s="192"/>
      <c r="M965" s="232"/>
      <c r="N965" s="233"/>
      <c r="O965" s="233"/>
    </row>
    <row r="966" spans="1:15" s="234" customFormat="1">
      <c r="A966" s="404" t="str">
        <f t="shared" si="45"/>
        <v>25020500</v>
      </c>
      <c r="B966" s="888">
        <v>250</v>
      </c>
      <c r="C966" s="193">
        <v>20</v>
      </c>
      <c r="D966" s="193">
        <v>500</v>
      </c>
      <c r="E966" s="180"/>
      <c r="F966" s="180"/>
      <c r="G966" s="180"/>
      <c r="H966" s="180"/>
      <c r="I966" s="180"/>
      <c r="J966" s="180"/>
      <c r="K966" s="180"/>
      <c r="L966" s="180"/>
      <c r="M966" s="232"/>
      <c r="N966" s="233"/>
      <c r="O966" s="233"/>
    </row>
    <row r="967" spans="1:15" s="234" customFormat="1">
      <c r="A967" s="404" t="str">
        <f t="shared" si="45"/>
        <v>25030500</v>
      </c>
      <c r="B967" s="888">
        <v>250</v>
      </c>
      <c r="C967" s="193">
        <v>30</v>
      </c>
      <c r="D967" s="193">
        <v>500</v>
      </c>
      <c r="E967" s="180"/>
      <c r="F967" s="180"/>
      <c r="G967" s="180"/>
      <c r="H967" s="180"/>
      <c r="I967" s="180"/>
      <c r="J967" s="180"/>
      <c r="K967" s="180"/>
      <c r="L967" s="180"/>
      <c r="M967" s="232"/>
      <c r="N967" s="233"/>
      <c r="O967" s="233"/>
    </row>
    <row r="968" spans="1:15" s="234" customFormat="1">
      <c r="A968" s="404" t="str">
        <f t="shared" si="45"/>
        <v>25040500</v>
      </c>
      <c r="B968" s="888">
        <v>250</v>
      </c>
      <c r="C968" s="193">
        <v>40</v>
      </c>
      <c r="D968" s="193">
        <v>500</v>
      </c>
      <c r="E968" s="180"/>
      <c r="F968" s="180"/>
      <c r="G968" s="180"/>
      <c r="H968" s="180"/>
      <c r="I968" s="180"/>
      <c r="J968" s="180"/>
      <c r="K968" s="180"/>
      <c r="L968" s="180"/>
      <c r="M968" s="232"/>
      <c r="N968" s="233"/>
      <c r="O968" s="233"/>
    </row>
    <row r="969" spans="1:15" s="234" customFormat="1">
      <c r="A969" s="404" t="str">
        <f t="shared" si="45"/>
        <v>25050500</v>
      </c>
      <c r="B969" s="888">
        <v>250</v>
      </c>
      <c r="C969" s="193">
        <v>50</v>
      </c>
      <c r="D969" s="193">
        <v>500</v>
      </c>
      <c r="E969" s="180"/>
      <c r="F969" s="180"/>
      <c r="G969" s="180"/>
      <c r="H969" s="180"/>
      <c r="I969" s="180"/>
      <c r="J969" s="180"/>
      <c r="K969" s="180"/>
      <c r="L969" s="180"/>
      <c r="M969" s="232"/>
      <c r="N969" s="233"/>
      <c r="O969" s="233"/>
    </row>
    <row r="970" spans="1:15" s="234" customFormat="1">
      <c r="A970" s="404" t="str">
        <f t="shared" si="45"/>
        <v>25060500</v>
      </c>
      <c r="B970" s="888">
        <v>250</v>
      </c>
      <c r="C970" s="193">
        <v>60</v>
      </c>
      <c r="D970" s="193">
        <v>500</v>
      </c>
      <c r="E970" s="180"/>
      <c r="F970" s="180"/>
      <c r="G970" s="180"/>
      <c r="H970" s="180"/>
      <c r="I970" s="180"/>
      <c r="J970" s="180"/>
      <c r="K970" s="180"/>
      <c r="L970" s="180"/>
      <c r="M970" s="232"/>
      <c r="N970" s="233"/>
      <c r="O970" s="233"/>
    </row>
    <row r="971" spans="1:15" s="234" customFormat="1">
      <c r="A971" s="404" t="str">
        <f t="shared" si="45"/>
        <v>25070500</v>
      </c>
      <c r="B971" s="888">
        <v>250</v>
      </c>
      <c r="C971" s="193">
        <v>70</v>
      </c>
      <c r="D971" s="193">
        <v>500</v>
      </c>
      <c r="E971" s="180"/>
      <c r="F971" s="180"/>
      <c r="G971" s="180"/>
      <c r="H971" s="180"/>
      <c r="I971" s="180"/>
      <c r="J971" s="180"/>
      <c r="K971" s="180"/>
      <c r="L971" s="180"/>
      <c r="M971" s="232"/>
      <c r="N971" s="233"/>
      <c r="O971" s="233"/>
    </row>
    <row r="972" spans="1:15" s="234" customFormat="1">
      <c r="A972" s="404" t="str">
        <f t="shared" si="45"/>
        <v>25080500</v>
      </c>
      <c r="B972" s="888">
        <v>250</v>
      </c>
      <c r="C972" s="193">
        <v>80</v>
      </c>
      <c r="D972" s="193">
        <v>500</v>
      </c>
      <c r="E972" s="180"/>
      <c r="F972" s="180"/>
      <c r="G972" s="180"/>
      <c r="H972" s="180"/>
      <c r="I972" s="180"/>
      <c r="J972" s="180"/>
      <c r="K972" s="180"/>
      <c r="L972" s="180"/>
      <c r="M972" s="232"/>
      <c r="N972" s="233"/>
      <c r="O972" s="233"/>
    </row>
    <row r="973" spans="1:15" s="234" customFormat="1">
      <c r="A973" s="404" t="str">
        <f t="shared" si="45"/>
        <v>25090500</v>
      </c>
      <c r="B973" s="888">
        <v>250</v>
      </c>
      <c r="C973" s="193">
        <v>90</v>
      </c>
      <c r="D973" s="193">
        <v>500</v>
      </c>
      <c r="E973" s="180"/>
      <c r="F973" s="180"/>
      <c r="G973" s="180"/>
      <c r="H973" s="180"/>
      <c r="I973" s="180"/>
      <c r="J973" s="180"/>
      <c r="K973" s="180"/>
      <c r="L973" s="180"/>
      <c r="M973" s="232"/>
      <c r="N973" s="233"/>
      <c r="O973" s="233"/>
    </row>
    <row r="974" spans="1:15" s="234" customFormat="1">
      <c r="A974" s="404" t="str">
        <f t="shared" si="45"/>
        <v>250100500</v>
      </c>
      <c r="B974" s="888">
        <v>250</v>
      </c>
      <c r="C974" s="193">
        <v>100</v>
      </c>
      <c r="D974" s="193">
        <v>500</v>
      </c>
      <c r="E974" s="180"/>
      <c r="F974" s="180"/>
      <c r="G974" s="180"/>
      <c r="H974" s="180"/>
      <c r="I974" s="180"/>
      <c r="J974" s="180"/>
      <c r="K974" s="180"/>
      <c r="L974" s="180"/>
      <c r="M974" s="232"/>
      <c r="N974" s="233"/>
      <c r="O974" s="233"/>
    </row>
    <row r="975" spans="1:15" s="234" customFormat="1">
      <c r="A975" s="404" t="str">
        <f t="shared" si="45"/>
        <v>250110500</v>
      </c>
      <c r="B975" s="888">
        <v>250</v>
      </c>
      <c r="C975" s="193">
        <v>110</v>
      </c>
      <c r="D975" s="193">
        <v>500</v>
      </c>
      <c r="E975" s="180"/>
      <c r="F975" s="180"/>
      <c r="G975" s="180"/>
      <c r="H975" s="180"/>
      <c r="I975" s="180"/>
      <c r="J975" s="180"/>
      <c r="K975" s="180"/>
      <c r="L975" s="180"/>
      <c r="M975" s="232"/>
      <c r="N975" s="233"/>
      <c r="O975" s="233"/>
    </row>
    <row r="976" spans="1:15" s="234" customFormat="1">
      <c r="A976" s="404" t="str">
        <f t="shared" si="45"/>
        <v>250120500</v>
      </c>
      <c r="B976" s="888">
        <v>250</v>
      </c>
      <c r="C976" s="193">
        <v>120</v>
      </c>
      <c r="D976" s="193">
        <v>500</v>
      </c>
      <c r="E976" s="192"/>
      <c r="F976" s="180"/>
      <c r="G976" s="180"/>
      <c r="H976" s="180"/>
      <c r="I976" s="180"/>
      <c r="J976" s="180"/>
      <c r="K976" s="180"/>
      <c r="L976" s="180"/>
      <c r="M976" s="232"/>
      <c r="N976" s="233"/>
      <c r="O976" s="233"/>
    </row>
    <row r="977" spans="1:15" s="234" customFormat="1">
      <c r="A977" s="404" t="str">
        <f t="shared" si="45"/>
        <v>250130500</v>
      </c>
      <c r="B977" s="888">
        <v>250</v>
      </c>
      <c r="C977" s="193">
        <v>130</v>
      </c>
      <c r="D977" s="193">
        <v>500</v>
      </c>
      <c r="E977" s="192"/>
      <c r="F977" s="180"/>
      <c r="G977" s="180"/>
      <c r="H977" s="180"/>
      <c r="I977" s="180"/>
      <c r="J977" s="180"/>
      <c r="K977" s="180"/>
      <c r="L977" s="180"/>
      <c r="M977" s="232"/>
      <c r="N977" s="233"/>
      <c r="O977" s="233"/>
    </row>
    <row r="978" spans="1:15" s="234" customFormat="1">
      <c r="A978" s="404" t="str">
        <f t="shared" si="45"/>
        <v>250140500</v>
      </c>
      <c r="B978" s="888">
        <v>250</v>
      </c>
      <c r="C978" s="193">
        <v>140</v>
      </c>
      <c r="D978" s="193">
        <v>500</v>
      </c>
      <c r="E978" s="192"/>
      <c r="F978" s="180"/>
      <c r="G978" s="180"/>
      <c r="H978" s="180"/>
      <c r="I978" s="180"/>
      <c r="J978" s="180"/>
      <c r="K978" s="180"/>
      <c r="L978" s="180"/>
      <c r="M978" s="232"/>
      <c r="N978" s="233"/>
      <c r="O978" s="233"/>
    </row>
    <row r="979" spans="1:15" s="234" customFormat="1">
      <c r="A979" s="404" t="str">
        <f t="shared" si="45"/>
        <v>250150500</v>
      </c>
      <c r="B979" s="888">
        <v>250</v>
      </c>
      <c r="C979" s="193">
        <v>150</v>
      </c>
      <c r="D979" s="193">
        <v>500</v>
      </c>
      <c r="E979" s="192"/>
      <c r="F979" s="180"/>
      <c r="G979" s="180"/>
      <c r="H979" s="180"/>
      <c r="I979" s="180"/>
      <c r="J979" s="180"/>
      <c r="K979" s="180"/>
      <c r="L979" s="180"/>
      <c r="M979" s="232"/>
      <c r="N979" s="233"/>
      <c r="O979" s="233"/>
    </row>
    <row r="980" spans="1:15" s="234" customFormat="1">
      <c r="A980" s="404" t="str">
        <f t="shared" si="45"/>
        <v>250160500</v>
      </c>
      <c r="B980" s="888">
        <v>250</v>
      </c>
      <c r="C980" s="193">
        <v>160</v>
      </c>
      <c r="D980" s="193">
        <v>500</v>
      </c>
      <c r="E980" s="192"/>
      <c r="F980" s="180"/>
      <c r="G980" s="180"/>
      <c r="H980" s="180"/>
      <c r="I980" s="180"/>
      <c r="J980" s="180"/>
      <c r="K980" s="180"/>
      <c r="L980" s="180"/>
      <c r="M980" s="232"/>
      <c r="N980" s="233"/>
      <c r="O980" s="233"/>
    </row>
    <row r="981" spans="1:15" s="234" customFormat="1">
      <c r="A981" s="404" t="str">
        <f t="shared" si="45"/>
        <v>250170500</v>
      </c>
      <c r="B981" s="888">
        <v>250</v>
      </c>
      <c r="C981" s="193">
        <v>170</v>
      </c>
      <c r="D981" s="193">
        <v>500</v>
      </c>
      <c r="E981" s="192"/>
      <c r="F981" s="180"/>
      <c r="G981" s="180"/>
      <c r="H981" s="180"/>
      <c r="I981" s="180"/>
      <c r="J981" s="180"/>
      <c r="K981" s="180"/>
      <c r="L981" s="180"/>
      <c r="M981" s="232"/>
      <c r="N981" s="233"/>
      <c r="O981" s="233"/>
    </row>
    <row r="982" spans="1:15" s="234" customFormat="1">
      <c r="A982" s="404" t="str">
        <f t="shared" si="45"/>
        <v>250180500</v>
      </c>
      <c r="B982" s="888">
        <v>250</v>
      </c>
      <c r="C982" s="193">
        <v>180</v>
      </c>
      <c r="D982" s="193">
        <v>500</v>
      </c>
      <c r="E982" s="180"/>
      <c r="F982" s="192"/>
      <c r="G982" s="180"/>
      <c r="H982" s="180"/>
      <c r="I982" s="180"/>
      <c r="J982" s="180"/>
      <c r="K982" s="180"/>
      <c r="L982" s="180"/>
      <c r="M982" s="232"/>
      <c r="N982" s="233"/>
      <c r="O982" s="233"/>
    </row>
    <row r="983" spans="1:15" s="234" customFormat="1">
      <c r="A983" s="404" t="str">
        <f t="shared" si="45"/>
        <v>250190500</v>
      </c>
      <c r="B983" s="888">
        <v>250</v>
      </c>
      <c r="C983" s="193">
        <v>190</v>
      </c>
      <c r="D983" s="193">
        <v>500</v>
      </c>
      <c r="E983" s="180"/>
      <c r="F983" s="192"/>
      <c r="G983" s="192"/>
      <c r="H983" s="192"/>
      <c r="I983" s="180"/>
      <c r="J983" s="180"/>
      <c r="K983" s="180"/>
      <c r="L983" s="180"/>
      <c r="M983" s="232"/>
      <c r="N983" s="233"/>
      <c r="O983" s="233"/>
    </row>
    <row r="984" spans="1:15" s="234" customFormat="1">
      <c r="A984" s="404" t="str">
        <f t="shared" si="45"/>
        <v>250200500</v>
      </c>
      <c r="B984" s="888">
        <v>250</v>
      </c>
      <c r="C984" s="193">
        <v>200</v>
      </c>
      <c r="D984" s="193">
        <v>500</v>
      </c>
      <c r="E984" s="180"/>
      <c r="F984" s="180"/>
      <c r="G984" s="180"/>
      <c r="H984" s="180"/>
      <c r="I984" s="180"/>
      <c r="J984" s="180"/>
      <c r="K984" s="192"/>
      <c r="L984" s="192"/>
      <c r="M984" s="232"/>
      <c r="N984" s="233"/>
      <c r="O984" s="233"/>
    </row>
    <row r="985" spans="1:15" s="234" customFormat="1">
      <c r="A985" s="404" t="str">
        <f t="shared" si="45"/>
        <v>250210500</v>
      </c>
      <c r="B985" s="888">
        <v>250</v>
      </c>
      <c r="C985" s="193">
        <v>210</v>
      </c>
      <c r="D985" s="193">
        <v>500</v>
      </c>
      <c r="E985" s="180"/>
      <c r="F985" s="180"/>
      <c r="G985" s="180"/>
      <c r="H985" s="180"/>
      <c r="I985" s="180"/>
      <c r="J985" s="180"/>
      <c r="K985" s="180"/>
      <c r="L985" s="180"/>
      <c r="M985" s="232"/>
      <c r="N985" s="233"/>
      <c r="O985" s="233"/>
    </row>
    <row r="986" spans="1:15" s="234" customFormat="1">
      <c r="A986" s="404" t="str">
        <f t="shared" si="45"/>
        <v>250220500</v>
      </c>
      <c r="B986" s="888">
        <v>250</v>
      </c>
      <c r="C986" s="193">
        <v>220</v>
      </c>
      <c r="D986" s="193">
        <v>500</v>
      </c>
      <c r="E986" s="180"/>
      <c r="F986" s="192"/>
      <c r="G986" s="180"/>
      <c r="H986" s="180"/>
      <c r="I986" s="180"/>
      <c r="J986" s="180"/>
      <c r="K986" s="180"/>
      <c r="L986" s="180"/>
      <c r="M986" s="232"/>
      <c r="N986" s="233"/>
      <c r="O986" s="233"/>
    </row>
    <row r="987" spans="1:15" s="234" customFormat="1">
      <c r="A987" s="404" t="str">
        <f t="shared" si="45"/>
        <v>250230500</v>
      </c>
      <c r="B987" s="888">
        <v>250</v>
      </c>
      <c r="C987" s="193">
        <v>230</v>
      </c>
      <c r="D987" s="193">
        <v>500</v>
      </c>
      <c r="E987" s="180"/>
      <c r="F987" s="180"/>
      <c r="G987" s="180"/>
      <c r="H987" s="180"/>
      <c r="I987" s="180"/>
      <c r="J987" s="180"/>
      <c r="K987" s="192"/>
      <c r="L987" s="192"/>
      <c r="M987" s="232"/>
      <c r="N987" s="233"/>
      <c r="O987" s="233"/>
    </row>
    <row r="988" spans="1:15" s="234" customFormat="1">
      <c r="A988" s="404" t="str">
        <f t="shared" si="45"/>
        <v>250240500</v>
      </c>
      <c r="B988" s="888">
        <v>250</v>
      </c>
      <c r="C988" s="193">
        <v>240</v>
      </c>
      <c r="D988" s="193">
        <v>500</v>
      </c>
      <c r="E988" s="180"/>
      <c r="F988" s="180"/>
      <c r="G988" s="180"/>
      <c r="H988" s="180"/>
      <c r="I988" s="180"/>
      <c r="J988" s="180"/>
      <c r="K988" s="180"/>
      <c r="L988" s="180"/>
      <c r="M988" s="232"/>
      <c r="N988" s="233"/>
      <c r="O988" s="233"/>
    </row>
    <row r="989" spans="1:15" s="234" customFormat="1">
      <c r="A989" s="404" t="str">
        <f t="shared" si="45"/>
        <v>250250500</v>
      </c>
      <c r="B989" s="888">
        <v>250</v>
      </c>
      <c r="C989" s="193">
        <v>250</v>
      </c>
      <c r="D989" s="193">
        <v>500</v>
      </c>
      <c r="E989" s="180"/>
      <c r="F989" s="180"/>
      <c r="G989" s="180"/>
      <c r="H989" s="180"/>
      <c r="I989" s="180"/>
      <c r="J989" s="180"/>
      <c r="K989" s="180"/>
      <c r="L989" s="180"/>
      <c r="M989" s="232"/>
      <c r="N989" s="233"/>
      <c r="O989" s="233"/>
    </row>
    <row r="990" spans="1:15" s="234" customFormat="1">
      <c r="A990" s="404" t="str">
        <f t="shared" si="45"/>
        <v>250260500</v>
      </c>
      <c r="B990" s="888">
        <v>250</v>
      </c>
      <c r="C990" s="193">
        <v>260</v>
      </c>
      <c r="D990" s="193">
        <v>500</v>
      </c>
      <c r="E990" s="180"/>
      <c r="F990" s="180"/>
      <c r="G990" s="180"/>
      <c r="H990" s="180"/>
      <c r="I990" s="180"/>
      <c r="J990" s="180"/>
      <c r="K990" s="180"/>
      <c r="L990" s="180"/>
      <c r="M990" s="232"/>
      <c r="N990" s="233"/>
      <c r="O990" s="233"/>
    </row>
    <row r="991" spans="1:15" s="234" customFormat="1">
      <c r="A991" s="404" t="str">
        <f t="shared" si="45"/>
        <v>250270500</v>
      </c>
      <c r="B991" s="888">
        <v>250</v>
      </c>
      <c r="C991" s="193">
        <v>270</v>
      </c>
      <c r="D991" s="193">
        <v>500</v>
      </c>
      <c r="E991" s="192"/>
      <c r="F991" s="192"/>
      <c r="G991" s="192"/>
      <c r="H991" s="192"/>
      <c r="I991" s="192"/>
      <c r="J991" s="192"/>
      <c r="K991" s="192"/>
      <c r="L991" s="192"/>
      <c r="M991" s="232"/>
      <c r="N991" s="233"/>
      <c r="O991" s="233"/>
    </row>
    <row r="992" spans="1:15" s="234" customFormat="1">
      <c r="A992" s="404" t="str">
        <f t="shared" si="45"/>
        <v>250280500</v>
      </c>
      <c r="B992" s="888">
        <v>250</v>
      </c>
      <c r="C992" s="193">
        <v>280</v>
      </c>
      <c r="D992" s="193">
        <v>500</v>
      </c>
      <c r="E992" s="192"/>
      <c r="F992" s="192"/>
      <c r="G992" s="192"/>
      <c r="H992" s="192"/>
      <c r="I992" s="192"/>
      <c r="J992" s="192"/>
      <c r="K992" s="192"/>
      <c r="L992" s="192"/>
      <c r="M992" s="232"/>
      <c r="N992" s="233"/>
      <c r="O992" s="233"/>
    </row>
    <row r="993" spans="1:15" s="234" customFormat="1">
      <c r="A993" s="404" t="str">
        <f t="shared" si="45"/>
        <v>250290500</v>
      </c>
      <c r="B993" s="888">
        <v>250</v>
      </c>
      <c r="C993" s="193">
        <v>290</v>
      </c>
      <c r="D993" s="193">
        <v>500</v>
      </c>
      <c r="E993" s="192"/>
      <c r="F993" s="192"/>
      <c r="G993" s="192"/>
      <c r="H993" s="192"/>
      <c r="I993" s="192"/>
      <c r="J993" s="192"/>
      <c r="K993" s="192"/>
      <c r="L993" s="192"/>
      <c r="M993" s="232"/>
      <c r="N993" s="233"/>
      <c r="O993" s="233"/>
    </row>
    <row r="994" spans="1:15" s="234" customFormat="1">
      <c r="A994" s="404" t="str">
        <f t="shared" si="45"/>
        <v>250300500</v>
      </c>
      <c r="B994" s="888">
        <v>250</v>
      </c>
      <c r="C994" s="193">
        <v>300</v>
      </c>
      <c r="D994" s="193">
        <v>500</v>
      </c>
      <c r="E994" s="192"/>
      <c r="F994" s="192"/>
      <c r="G994" s="192"/>
      <c r="H994" s="192"/>
      <c r="I994" s="192"/>
      <c r="J994" s="192"/>
      <c r="K994" s="192"/>
      <c r="L994" s="192"/>
      <c r="M994" s="232"/>
      <c r="N994" s="233"/>
      <c r="O994" s="233"/>
    </row>
    <row r="995" spans="1:15" s="234" customFormat="1">
      <c r="A995" s="404" t="str">
        <f t="shared" si="45"/>
        <v>250310500</v>
      </c>
      <c r="B995" s="888">
        <v>250</v>
      </c>
      <c r="C995" s="193">
        <v>310</v>
      </c>
      <c r="D995" s="193">
        <v>500</v>
      </c>
      <c r="E995" s="192"/>
      <c r="F995" s="192"/>
      <c r="G995" s="192"/>
      <c r="H995" s="192"/>
      <c r="I995" s="192"/>
      <c r="J995" s="192"/>
      <c r="K995" s="192"/>
      <c r="L995" s="192"/>
      <c r="M995" s="232"/>
      <c r="N995" s="233"/>
      <c r="O995" s="233"/>
    </row>
    <row r="996" spans="1:15" s="234" customFormat="1">
      <c r="A996" s="404" t="str">
        <f t="shared" si="45"/>
        <v>250320500</v>
      </c>
      <c r="B996" s="888">
        <v>250</v>
      </c>
      <c r="C996" s="193">
        <v>320</v>
      </c>
      <c r="D996" s="193">
        <v>500</v>
      </c>
      <c r="E996" s="192"/>
      <c r="F996" s="192"/>
      <c r="G996" s="192"/>
      <c r="H996" s="192"/>
      <c r="I996" s="192"/>
      <c r="J996" s="192"/>
      <c r="K996" s="192"/>
      <c r="L996" s="192"/>
      <c r="M996" s="232"/>
      <c r="N996" s="233"/>
      <c r="O996" s="233"/>
    </row>
    <row r="997" spans="1:15" s="234" customFormat="1">
      <c r="A997" s="404" t="str">
        <f t="shared" si="45"/>
        <v>250330500</v>
      </c>
      <c r="B997" s="888">
        <v>250</v>
      </c>
      <c r="C997" s="193">
        <v>330</v>
      </c>
      <c r="D997" s="193">
        <v>500</v>
      </c>
      <c r="E997" s="192"/>
      <c r="F997" s="192"/>
      <c r="G997" s="192"/>
      <c r="H997" s="192"/>
      <c r="I997" s="192"/>
      <c r="J997" s="192"/>
      <c r="K997" s="192"/>
      <c r="L997" s="192"/>
      <c r="M997" s="232"/>
      <c r="N997" s="233"/>
      <c r="O997" s="233"/>
    </row>
    <row r="998" spans="1:15" s="234" customFormat="1">
      <c r="A998" s="404" t="str">
        <f t="shared" si="45"/>
        <v>250340500</v>
      </c>
      <c r="B998" s="888">
        <v>250</v>
      </c>
      <c r="C998" s="193">
        <v>340</v>
      </c>
      <c r="D998" s="193">
        <v>500</v>
      </c>
      <c r="E998" s="192"/>
      <c r="F998" s="192"/>
      <c r="G998" s="192"/>
      <c r="H998" s="192"/>
      <c r="I998" s="192"/>
      <c r="J998" s="192"/>
      <c r="K998" s="192"/>
      <c r="L998" s="192"/>
      <c r="M998" s="232"/>
      <c r="N998" s="233"/>
      <c r="O998" s="233"/>
    </row>
    <row r="999" spans="1:15" s="234" customFormat="1">
      <c r="A999" s="404" t="str">
        <f t="shared" si="45"/>
        <v>250350500</v>
      </c>
      <c r="B999" s="888">
        <v>250</v>
      </c>
      <c r="C999" s="193">
        <v>350</v>
      </c>
      <c r="D999" s="193">
        <v>500</v>
      </c>
      <c r="E999" s="192"/>
      <c r="F999" s="192"/>
      <c r="G999" s="192"/>
      <c r="H999" s="192"/>
      <c r="I999" s="192"/>
      <c r="J999" s="192"/>
      <c r="K999" s="192"/>
      <c r="L999" s="192"/>
      <c r="M999" s="232"/>
      <c r="N999" s="233"/>
      <c r="O999" s="233"/>
    </row>
    <row r="1000" spans="1:15" s="234" customFormat="1">
      <c r="A1000" s="404" t="str">
        <f t="shared" si="45"/>
        <v>25020750</v>
      </c>
      <c r="B1000" s="888">
        <v>250</v>
      </c>
      <c r="C1000" s="193">
        <v>20</v>
      </c>
      <c r="D1000" s="193">
        <v>750</v>
      </c>
      <c r="E1000" s="180"/>
      <c r="F1000" s="180"/>
      <c r="G1000" s="180"/>
      <c r="H1000" s="180"/>
      <c r="I1000" s="180"/>
      <c r="J1000" s="180"/>
      <c r="K1000" s="180"/>
      <c r="L1000" s="180"/>
      <c r="M1000" s="232"/>
      <c r="N1000" s="233"/>
      <c r="O1000" s="233"/>
    </row>
    <row r="1001" spans="1:15" s="234" customFormat="1">
      <c r="A1001" s="404" t="str">
        <f t="shared" si="45"/>
        <v>25030750</v>
      </c>
      <c r="B1001" s="888">
        <v>250</v>
      </c>
      <c r="C1001" s="193">
        <v>30</v>
      </c>
      <c r="D1001" s="193">
        <v>750</v>
      </c>
      <c r="E1001" s="180"/>
      <c r="F1001" s="180"/>
      <c r="G1001" s="180"/>
      <c r="H1001" s="180"/>
      <c r="I1001" s="180"/>
      <c r="J1001" s="180"/>
      <c r="K1001" s="180"/>
      <c r="L1001" s="180"/>
      <c r="M1001" s="232"/>
      <c r="N1001" s="233"/>
      <c r="O1001" s="233"/>
    </row>
    <row r="1002" spans="1:15" s="234" customFormat="1">
      <c r="A1002" s="404" t="str">
        <f t="shared" si="45"/>
        <v>25040750</v>
      </c>
      <c r="B1002" s="888">
        <v>250</v>
      </c>
      <c r="C1002" s="193">
        <v>40</v>
      </c>
      <c r="D1002" s="193">
        <v>750</v>
      </c>
      <c r="E1002" s="180"/>
      <c r="F1002" s="180"/>
      <c r="G1002" s="180"/>
      <c r="H1002" s="180"/>
      <c r="I1002" s="180"/>
      <c r="J1002" s="180"/>
      <c r="K1002" s="180"/>
      <c r="L1002" s="180"/>
      <c r="M1002" s="232"/>
      <c r="N1002" s="233"/>
      <c r="O1002" s="233"/>
    </row>
    <row r="1003" spans="1:15" s="234" customFormat="1">
      <c r="A1003" s="404" t="str">
        <f t="shared" si="45"/>
        <v>25050750</v>
      </c>
      <c r="B1003" s="888">
        <v>250</v>
      </c>
      <c r="C1003" s="193">
        <v>50</v>
      </c>
      <c r="D1003" s="193">
        <v>750</v>
      </c>
      <c r="E1003" s="180"/>
      <c r="F1003" s="180"/>
      <c r="G1003" s="180"/>
      <c r="H1003" s="180"/>
      <c r="I1003" s="180"/>
      <c r="J1003" s="180"/>
      <c r="K1003" s="180"/>
      <c r="L1003" s="180"/>
      <c r="M1003" s="232"/>
      <c r="N1003" s="233"/>
      <c r="O1003" s="233"/>
    </row>
    <row r="1004" spans="1:15" s="234" customFormat="1">
      <c r="A1004" s="404" t="str">
        <f t="shared" si="45"/>
        <v>25060750</v>
      </c>
      <c r="B1004" s="888">
        <v>250</v>
      </c>
      <c r="C1004" s="193">
        <v>60</v>
      </c>
      <c r="D1004" s="193">
        <v>750</v>
      </c>
      <c r="E1004" s="180"/>
      <c r="F1004" s="180"/>
      <c r="G1004" s="180"/>
      <c r="H1004" s="180"/>
      <c r="I1004" s="180"/>
      <c r="J1004" s="180"/>
      <c r="K1004" s="180"/>
      <c r="L1004" s="180"/>
      <c r="M1004" s="232"/>
      <c r="N1004" s="233"/>
      <c r="O1004" s="233"/>
    </row>
    <row r="1005" spans="1:15" s="234" customFormat="1">
      <c r="A1005" s="404" t="str">
        <f t="shared" si="45"/>
        <v>25070750</v>
      </c>
      <c r="B1005" s="888">
        <v>250</v>
      </c>
      <c r="C1005" s="193">
        <v>70</v>
      </c>
      <c r="D1005" s="193">
        <v>750</v>
      </c>
      <c r="E1005" s="180"/>
      <c r="F1005" s="180"/>
      <c r="G1005" s="180"/>
      <c r="H1005" s="180"/>
      <c r="I1005" s="180"/>
      <c r="J1005" s="180"/>
      <c r="K1005" s="180"/>
      <c r="L1005" s="180"/>
      <c r="M1005" s="232"/>
      <c r="N1005" s="233"/>
      <c r="O1005" s="233"/>
    </row>
    <row r="1006" spans="1:15" s="234" customFormat="1">
      <c r="A1006" s="404" t="str">
        <f t="shared" si="45"/>
        <v>25080750</v>
      </c>
      <c r="B1006" s="888">
        <v>250</v>
      </c>
      <c r="C1006" s="193">
        <v>80</v>
      </c>
      <c r="D1006" s="193">
        <v>750</v>
      </c>
      <c r="E1006" s="180"/>
      <c r="F1006" s="180"/>
      <c r="G1006" s="180"/>
      <c r="H1006" s="180"/>
      <c r="I1006" s="180"/>
      <c r="J1006" s="180"/>
      <c r="K1006" s="180"/>
      <c r="L1006" s="180"/>
      <c r="M1006" s="232"/>
      <c r="N1006" s="233"/>
      <c r="O1006" s="233"/>
    </row>
    <row r="1007" spans="1:15" s="234" customFormat="1">
      <c r="A1007" s="404" t="str">
        <f t="shared" si="45"/>
        <v>25090750</v>
      </c>
      <c r="B1007" s="888">
        <v>250</v>
      </c>
      <c r="C1007" s="193">
        <v>90</v>
      </c>
      <c r="D1007" s="193">
        <v>750</v>
      </c>
      <c r="E1007" s="180"/>
      <c r="F1007" s="180"/>
      <c r="G1007" s="180"/>
      <c r="H1007" s="180"/>
      <c r="I1007" s="180"/>
      <c r="J1007" s="180"/>
      <c r="K1007" s="180"/>
      <c r="L1007" s="180"/>
      <c r="M1007" s="232"/>
      <c r="N1007" s="233"/>
      <c r="O1007" s="233"/>
    </row>
    <row r="1008" spans="1:15" s="234" customFormat="1">
      <c r="A1008" s="404" t="str">
        <f t="shared" si="45"/>
        <v>250100750</v>
      </c>
      <c r="B1008" s="888">
        <v>250</v>
      </c>
      <c r="C1008" s="193">
        <v>100</v>
      </c>
      <c r="D1008" s="193">
        <v>750</v>
      </c>
      <c r="E1008" s="180"/>
      <c r="F1008" s="180"/>
      <c r="G1008" s="180"/>
      <c r="H1008" s="180"/>
      <c r="I1008" s="180"/>
      <c r="J1008" s="180"/>
      <c r="K1008" s="180"/>
      <c r="L1008" s="180"/>
      <c r="M1008" s="232"/>
      <c r="N1008" s="233"/>
      <c r="O1008" s="233"/>
    </row>
    <row r="1009" spans="1:15" s="234" customFormat="1">
      <c r="A1009" s="404" t="str">
        <f t="shared" ref="A1009:A1072" si="46">B1009&amp;C1009&amp;D1009</f>
        <v>250110750</v>
      </c>
      <c r="B1009" s="888">
        <v>250</v>
      </c>
      <c r="C1009" s="193">
        <v>110</v>
      </c>
      <c r="D1009" s="193">
        <v>750</v>
      </c>
      <c r="E1009" s="180"/>
      <c r="F1009" s="180"/>
      <c r="G1009" s="180"/>
      <c r="H1009" s="180"/>
      <c r="I1009" s="180"/>
      <c r="J1009" s="180"/>
      <c r="K1009" s="180"/>
      <c r="L1009" s="180"/>
      <c r="M1009" s="232"/>
      <c r="N1009" s="233"/>
      <c r="O1009" s="233"/>
    </row>
    <row r="1010" spans="1:15" s="234" customFormat="1">
      <c r="A1010" s="404" t="str">
        <f t="shared" si="46"/>
        <v>250120750</v>
      </c>
      <c r="B1010" s="888">
        <v>250</v>
      </c>
      <c r="C1010" s="193">
        <v>120</v>
      </c>
      <c r="D1010" s="193">
        <v>750</v>
      </c>
      <c r="E1010" s="180"/>
      <c r="F1010" s="180"/>
      <c r="G1010" s="180"/>
      <c r="H1010" s="180"/>
      <c r="I1010" s="180"/>
      <c r="J1010" s="180"/>
      <c r="K1010" s="180"/>
      <c r="L1010" s="180"/>
      <c r="M1010" s="232"/>
      <c r="N1010" s="233"/>
      <c r="O1010" s="233"/>
    </row>
    <row r="1011" spans="1:15" s="234" customFormat="1">
      <c r="A1011" s="404" t="str">
        <f t="shared" si="46"/>
        <v>250130750</v>
      </c>
      <c r="B1011" s="888">
        <v>250</v>
      </c>
      <c r="C1011" s="193">
        <v>130</v>
      </c>
      <c r="D1011" s="193">
        <v>750</v>
      </c>
      <c r="E1011" s="180"/>
      <c r="F1011" s="180"/>
      <c r="G1011" s="180"/>
      <c r="H1011" s="180"/>
      <c r="I1011" s="180"/>
      <c r="J1011" s="180"/>
      <c r="K1011" s="180"/>
      <c r="L1011" s="180"/>
      <c r="M1011" s="232"/>
      <c r="N1011" s="233"/>
      <c r="O1011" s="233"/>
    </row>
    <row r="1012" spans="1:15" s="234" customFormat="1">
      <c r="A1012" s="404" t="str">
        <f t="shared" si="46"/>
        <v>250140750</v>
      </c>
      <c r="B1012" s="888">
        <v>250</v>
      </c>
      <c r="C1012" s="193">
        <v>140</v>
      </c>
      <c r="D1012" s="193">
        <v>750</v>
      </c>
      <c r="E1012" s="180"/>
      <c r="F1012" s="180"/>
      <c r="G1012" s="180"/>
      <c r="H1012" s="180"/>
      <c r="I1012" s="180"/>
      <c r="J1012" s="180"/>
      <c r="K1012" s="180"/>
      <c r="L1012" s="180"/>
      <c r="M1012" s="232"/>
      <c r="N1012" s="233"/>
      <c r="O1012" s="233"/>
    </row>
    <row r="1013" spans="1:15" s="234" customFormat="1">
      <c r="A1013" s="404" t="str">
        <f t="shared" si="46"/>
        <v>250150750</v>
      </c>
      <c r="B1013" s="888">
        <v>250</v>
      </c>
      <c r="C1013" s="193">
        <v>150</v>
      </c>
      <c r="D1013" s="193">
        <v>750</v>
      </c>
      <c r="E1013" s="180"/>
      <c r="F1013" s="180"/>
      <c r="G1013" s="180"/>
      <c r="H1013" s="180"/>
      <c r="I1013" s="180"/>
      <c r="J1013" s="180"/>
      <c r="K1013" s="180"/>
      <c r="L1013" s="180"/>
      <c r="M1013" s="232"/>
      <c r="N1013" s="233"/>
      <c r="O1013" s="233"/>
    </row>
    <row r="1014" spans="1:15" s="234" customFormat="1">
      <c r="A1014" s="404" t="str">
        <f t="shared" si="46"/>
        <v>250160750</v>
      </c>
      <c r="B1014" s="888">
        <v>250</v>
      </c>
      <c r="C1014" s="193">
        <v>160</v>
      </c>
      <c r="D1014" s="193">
        <v>750</v>
      </c>
      <c r="E1014" s="180"/>
      <c r="F1014" s="180"/>
      <c r="G1014" s="180"/>
      <c r="H1014" s="180"/>
      <c r="I1014" s="180"/>
      <c r="J1014" s="180"/>
      <c r="K1014" s="180"/>
      <c r="L1014" s="180"/>
      <c r="M1014" s="232"/>
      <c r="N1014" s="233"/>
      <c r="O1014" s="233"/>
    </row>
    <row r="1015" spans="1:15" s="234" customFormat="1">
      <c r="A1015" s="404" t="str">
        <f t="shared" si="46"/>
        <v>250170750</v>
      </c>
      <c r="B1015" s="888">
        <v>250</v>
      </c>
      <c r="C1015" s="193">
        <v>170</v>
      </c>
      <c r="D1015" s="193">
        <v>750</v>
      </c>
      <c r="E1015" s="180"/>
      <c r="F1015" s="180"/>
      <c r="G1015" s="180"/>
      <c r="H1015" s="180"/>
      <c r="I1015" s="180"/>
      <c r="J1015" s="180"/>
      <c r="K1015" s="180"/>
      <c r="L1015" s="180"/>
      <c r="M1015" s="232"/>
      <c r="N1015" s="233"/>
      <c r="O1015" s="233"/>
    </row>
    <row r="1016" spans="1:15" s="234" customFormat="1">
      <c r="A1016" s="404" t="str">
        <f t="shared" si="46"/>
        <v>250180750</v>
      </c>
      <c r="B1016" s="888">
        <v>250</v>
      </c>
      <c r="C1016" s="193">
        <v>180</v>
      </c>
      <c r="D1016" s="193">
        <v>750</v>
      </c>
      <c r="E1016" s="180"/>
      <c r="F1016" s="180"/>
      <c r="G1016" s="180"/>
      <c r="H1016" s="180"/>
      <c r="I1016" s="180"/>
      <c r="J1016" s="180"/>
      <c r="K1016" s="180"/>
      <c r="L1016" s="180"/>
      <c r="M1016" s="232"/>
      <c r="N1016" s="233"/>
      <c r="O1016" s="233"/>
    </row>
    <row r="1017" spans="1:15" s="234" customFormat="1">
      <c r="A1017" s="404" t="str">
        <f t="shared" si="46"/>
        <v>250190750</v>
      </c>
      <c r="B1017" s="888">
        <v>250</v>
      </c>
      <c r="C1017" s="193">
        <v>190</v>
      </c>
      <c r="D1017" s="193">
        <v>750</v>
      </c>
      <c r="E1017" s="180"/>
      <c r="F1017" s="180"/>
      <c r="G1017" s="180"/>
      <c r="H1017" s="180"/>
      <c r="I1017" s="180"/>
      <c r="J1017" s="180"/>
      <c r="K1017" s="180"/>
      <c r="L1017" s="180"/>
      <c r="M1017" s="232"/>
      <c r="N1017" s="233"/>
      <c r="O1017" s="233"/>
    </row>
    <row r="1018" spans="1:15" s="234" customFormat="1">
      <c r="A1018" s="404" t="str">
        <f t="shared" si="46"/>
        <v>250200750</v>
      </c>
      <c r="B1018" s="888">
        <v>250</v>
      </c>
      <c r="C1018" s="193">
        <v>200</v>
      </c>
      <c r="D1018" s="193">
        <v>750</v>
      </c>
      <c r="E1018" s="180"/>
      <c r="F1018" s="180"/>
      <c r="G1018" s="180"/>
      <c r="H1018" s="180"/>
      <c r="I1018" s="180"/>
      <c r="J1018" s="180"/>
      <c r="K1018" s="180"/>
      <c r="L1018" s="180"/>
      <c r="M1018" s="232"/>
      <c r="N1018" s="233"/>
      <c r="O1018" s="233"/>
    </row>
    <row r="1019" spans="1:15" s="234" customFormat="1">
      <c r="A1019" s="404" t="str">
        <f t="shared" si="46"/>
        <v>250210750</v>
      </c>
      <c r="B1019" s="888">
        <v>250</v>
      </c>
      <c r="C1019" s="193">
        <v>210</v>
      </c>
      <c r="D1019" s="193">
        <v>750</v>
      </c>
      <c r="E1019" s="180"/>
      <c r="F1019" s="180"/>
      <c r="G1019" s="180"/>
      <c r="H1019" s="180"/>
      <c r="I1019" s="180"/>
      <c r="J1019" s="180"/>
      <c r="K1019" s="180"/>
      <c r="L1019" s="180"/>
      <c r="M1019" s="232"/>
      <c r="N1019" s="233"/>
      <c r="O1019" s="233"/>
    </row>
    <row r="1020" spans="1:15" s="234" customFormat="1">
      <c r="A1020" s="404" t="str">
        <f t="shared" si="46"/>
        <v>250220750</v>
      </c>
      <c r="B1020" s="888">
        <v>250</v>
      </c>
      <c r="C1020" s="193">
        <v>220</v>
      </c>
      <c r="D1020" s="193">
        <v>750</v>
      </c>
      <c r="E1020" s="180"/>
      <c r="F1020" s="180"/>
      <c r="G1020" s="180"/>
      <c r="H1020" s="180"/>
      <c r="I1020" s="180"/>
      <c r="J1020" s="180"/>
      <c r="K1020" s="180"/>
      <c r="L1020" s="180"/>
      <c r="M1020" s="232"/>
      <c r="N1020" s="233"/>
      <c r="O1020" s="233"/>
    </row>
    <row r="1021" spans="1:15" s="234" customFormat="1">
      <c r="A1021" s="404" t="str">
        <f t="shared" si="46"/>
        <v>250230750</v>
      </c>
      <c r="B1021" s="888">
        <v>250</v>
      </c>
      <c r="C1021" s="193">
        <v>230</v>
      </c>
      <c r="D1021" s="193">
        <v>750</v>
      </c>
      <c r="E1021" s="180"/>
      <c r="F1021" s="180"/>
      <c r="G1021" s="180"/>
      <c r="H1021" s="180"/>
      <c r="I1021" s="180"/>
      <c r="J1021" s="180"/>
      <c r="K1021" s="180"/>
      <c r="L1021" s="180"/>
      <c r="M1021" s="232"/>
      <c r="N1021" s="233"/>
      <c r="O1021" s="233"/>
    </row>
    <row r="1022" spans="1:15" s="234" customFormat="1">
      <c r="A1022" s="404" t="str">
        <f t="shared" si="46"/>
        <v>250240750</v>
      </c>
      <c r="B1022" s="888">
        <v>250</v>
      </c>
      <c r="C1022" s="193">
        <v>240</v>
      </c>
      <c r="D1022" s="193">
        <v>750</v>
      </c>
      <c r="E1022" s="180"/>
      <c r="F1022" s="180"/>
      <c r="G1022" s="180"/>
      <c r="H1022" s="180"/>
      <c r="I1022" s="180"/>
      <c r="J1022" s="180"/>
      <c r="K1022" s="180"/>
      <c r="L1022" s="180"/>
      <c r="M1022" s="232"/>
      <c r="N1022" s="233"/>
      <c r="O1022" s="233"/>
    </row>
    <row r="1023" spans="1:15" s="234" customFormat="1">
      <c r="A1023" s="404" t="str">
        <f t="shared" si="46"/>
        <v>250250750</v>
      </c>
      <c r="B1023" s="888">
        <v>250</v>
      </c>
      <c r="C1023" s="193">
        <v>250</v>
      </c>
      <c r="D1023" s="193">
        <v>750</v>
      </c>
      <c r="E1023" s="180"/>
      <c r="F1023" s="180"/>
      <c r="G1023" s="180"/>
      <c r="H1023" s="180"/>
      <c r="I1023" s="180"/>
      <c r="J1023" s="180"/>
      <c r="K1023" s="180"/>
      <c r="L1023" s="180"/>
      <c r="M1023" s="232"/>
      <c r="N1023" s="233"/>
      <c r="O1023" s="233"/>
    </row>
    <row r="1024" spans="1:15" s="234" customFormat="1">
      <c r="A1024" s="404" t="str">
        <f t="shared" si="46"/>
        <v>250260750</v>
      </c>
      <c r="B1024" s="888">
        <v>250</v>
      </c>
      <c r="C1024" s="193">
        <v>260</v>
      </c>
      <c r="D1024" s="193">
        <v>750</v>
      </c>
      <c r="E1024" s="243"/>
      <c r="F1024" s="243"/>
      <c r="G1024" s="243"/>
      <c r="H1024" s="243"/>
      <c r="I1024" s="243"/>
      <c r="J1024" s="243"/>
      <c r="K1024" s="243"/>
      <c r="L1024" s="243"/>
      <c r="M1024" s="232"/>
      <c r="N1024" s="233"/>
      <c r="O1024" s="233"/>
    </row>
    <row r="1025" spans="1:15" s="234" customFormat="1">
      <c r="A1025" s="404" t="str">
        <f t="shared" si="46"/>
        <v>250270750</v>
      </c>
      <c r="B1025" s="888">
        <v>250</v>
      </c>
      <c r="C1025" s="193">
        <v>270</v>
      </c>
      <c r="D1025" s="193">
        <v>750</v>
      </c>
      <c r="E1025" s="243"/>
      <c r="F1025" s="243"/>
      <c r="G1025" s="243"/>
      <c r="H1025" s="243"/>
      <c r="I1025" s="243"/>
      <c r="J1025" s="243"/>
      <c r="K1025" s="243"/>
      <c r="L1025" s="243"/>
      <c r="M1025" s="232"/>
      <c r="N1025" s="233"/>
      <c r="O1025" s="233"/>
    </row>
    <row r="1026" spans="1:15" s="234" customFormat="1">
      <c r="A1026" s="404" t="str">
        <f t="shared" si="46"/>
        <v>250280750</v>
      </c>
      <c r="B1026" s="888">
        <v>250</v>
      </c>
      <c r="C1026" s="193">
        <v>280</v>
      </c>
      <c r="D1026" s="193">
        <v>750</v>
      </c>
      <c r="E1026" s="243"/>
      <c r="F1026" s="243"/>
      <c r="G1026" s="243"/>
      <c r="H1026" s="243"/>
      <c r="I1026" s="243"/>
      <c r="J1026" s="243"/>
      <c r="K1026" s="243"/>
      <c r="L1026" s="243"/>
      <c r="M1026" s="232"/>
      <c r="N1026" s="233"/>
      <c r="O1026" s="233"/>
    </row>
    <row r="1027" spans="1:15" s="234" customFormat="1">
      <c r="A1027" s="404" t="str">
        <f t="shared" si="46"/>
        <v>250290750</v>
      </c>
      <c r="B1027" s="888">
        <v>250</v>
      </c>
      <c r="C1027" s="193">
        <v>290</v>
      </c>
      <c r="D1027" s="193">
        <v>750</v>
      </c>
      <c r="E1027" s="243"/>
      <c r="F1027" s="243"/>
      <c r="G1027" s="243"/>
      <c r="H1027" s="243"/>
      <c r="I1027" s="243"/>
      <c r="J1027" s="243"/>
      <c r="K1027" s="243"/>
      <c r="L1027" s="243"/>
      <c r="M1027" s="232"/>
      <c r="N1027" s="233"/>
      <c r="O1027" s="233"/>
    </row>
    <row r="1028" spans="1:15" s="234" customFormat="1">
      <c r="A1028" s="404" t="str">
        <f t="shared" si="46"/>
        <v>250300750</v>
      </c>
      <c r="B1028" s="888">
        <v>250</v>
      </c>
      <c r="C1028" s="193">
        <v>300</v>
      </c>
      <c r="D1028" s="193">
        <v>750</v>
      </c>
      <c r="E1028" s="243"/>
      <c r="F1028" s="243"/>
      <c r="G1028" s="243"/>
      <c r="H1028" s="243"/>
      <c r="I1028" s="243"/>
      <c r="J1028" s="243"/>
      <c r="K1028" s="243"/>
      <c r="L1028" s="243"/>
      <c r="M1028" s="232"/>
      <c r="N1028" s="233"/>
      <c r="O1028" s="233"/>
    </row>
    <row r="1029" spans="1:15" s="234" customFormat="1">
      <c r="A1029" s="404" t="str">
        <f t="shared" si="46"/>
        <v>250310750</v>
      </c>
      <c r="B1029" s="888">
        <v>250</v>
      </c>
      <c r="C1029" s="193">
        <v>310</v>
      </c>
      <c r="D1029" s="193">
        <v>750</v>
      </c>
      <c r="E1029" s="243"/>
      <c r="F1029" s="243"/>
      <c r="G1029" s="243"/>
      <c r="H1029" s="243"/>
      <c r="I1029" s="243"/>
      <c r="J1029" s="243"/>
      <c r="K1029" s="243"/>
      <c r="L1029" s="243"/>
      <c r="M1029" s="232"/>
      <c r="N1029" s="233"/>
      <c r="O1029" s="233"/>
    </row>
    <row r="1030" spans="1:15" s="234" customFormat="1">
      <c r="A1030" s="404" t="str">
        <f t="shared" si="46"/>
        <v>250320750</v>
      </c>
      <c r="B1030" s="888">
        <v>250</v>
      </c>
      <c r="C1030" s="193">
        <v>320</v>
      </c>
      <c r="D1030" s="193">
        <v>750</v>
      </c>
      <c r="E1030" s="243"/>
      <c r="F1030" s="243"/>
      <c r="G1030" s="243"/>
      <c r="H1030" s="243"/>
      <c r="I1030" s="243"/>
      <c r="J1030" s="243"/>
      <c r="K1030" s="243"/>
      <c r="L1030" s="243"/>
      <c r="M1030" s="232"/>
      <c r="N1030" s="233"/>
      <c r="O1030" s="233"/>
    </row>
    <row r="1031" spans="1:15" s="234" customFormat="1">
      <c r="A1031" s="404" t="str">
        <f t="shared" si="46"/>
        <v>250330750</v>
      </c>
      <c r="B1031" s="888">
        <v>250</v>
      </c>
      <c r="C1031" s="193">
        <v>330</v>
      </c>
      <c r="D1031" s="193">
        <v>750</v>
      </c>
      <c r="E1031" s="243"/>
      <c r="F1031" s="243"/>
      <c r="G1031" s="243"/>
      <c r="H1031" s="243"/>
      <c r="I1031" s="243"/>
      <c r="J1031" s="243"/>
      <c r="K1031" s="243"/>
      <c r="L1031" s="243"/>
      <c r="M1031" s="232"/>
      <c r="N1031" s="233"/>
      <c r="O1031" s="233"/>
    </row>
    <row r="1032" spans="1:15" s="234" customFormat="1">
      <c r="A1032" s="404" t="str">
        <f t="shared" si="46"/>
        <v>250340750</v>
      </c>
      <c r="B1032" s="888">
        <v>250</v>
      </c>
      <c r="C1032" s="193">
        <v>340</v>
      </c>
      <c r="D1032" s="193">
        <v>750</v>
      </c>
      <c r="E1032" s="243"/>
      <c r="F1032" s="243"/>
      <c r="G1032" s="243"/>
      <c r="H1032" s="243"/>
      <c r="I1032" s="243"/>
      <c r="J1032" s="243"/>
      <c r="K1032" s="243"/>
      <c r="L1032" s="243"/>
      <c r="M1032" s="232"/>
      <c r="N1032" s="233"/>
      <c r="O1032" s="233"/>
    </row>
    <row r="1033" spans="1:15" s="234" customFormat="1">
      <c r="A1033" s="404" t="str">
        <f t="shared" si="46"/>
        <v>250350750</v>
      </c>
      <c r="B1033" s="888">
        <v>250</v>
      </c>
      <c r="C1033" s="193">
        <v>350</v>
      </c>
      <c r="D1033" s="193">
        <v>750</v>
      </c>
      <c r="E1033" s="243"/>
      <c r="F1033" s="243"/>
      <c r="G1033" s="243"/>
      <c r="H1033" s="243"/>
      <c r="I1033" s="243"/>
      <c r="J1033" s="243"/>
      <c r="K1033" s="243"/>
      <c r="L1033" s="243"/>
      <c r="M1033" s="232"/>
      <c r="N1033" s="233"/>
      <c r="O1033" s="233"/>
    </row>
    <row r="1034" spans="1:15" s="234" customFormat="1">
      <c r="A1034" s="404" t="str">
        <f t="shared" si="46"/>
        <v>250201000</v>
      </c>
      <c r="B1034" s="888">
        <v>250</v>
      </c>
      <c r="C1034" s="193">
        <v>20</v>
      </c>
      <c r="D1034" s="193">
        <v>1000</v>
      </c>
      <c r="E1034" s="180"/>
      <c r="F1034" s="180"/>
      <c r="G1034" s="180"/>
      <c r="H1034" s="180"/>
      <c r="I1034" s="180"/>
      <c r="J1034" s="180"/>
      <c r="K1034" s="180"/>
      <c r="L1034" s="180"/>
      <c r="M1034" s="232"/>
      <c r="N1034" s="233"/>
      <c r="O1034" s="233"/>
    </row>
    <row r="1035" spans="1:15" s="234" customFormat="1">
      <c r="A1035" s="404" t="str">
        <f t="shared" si="46"/>
        <v>250301000</v>
      </c>
      <c r="B1035" s="888">
        <v>250</v>
      </c>
      <c r="C1035" s="193">
        <v>30</v>
      </c>
      <c r="D1035" s="193">
        <v>1000</v>
      </c>
      <c r="E1035" s="180"/>
      <c r="F1035" s="180"/>
      <c r="G1035" s="180"/>
      <c r="H1035" s="180"/>
      <c r="I1035" s="180"/>
      <c r="J1035" s="180"/>
      <c r="K1035" s="180"/>
      <c r="L1035" s="180"/>
      <c r="M1035" s="232"/>
      <c r="N1035" s="233"/>
      <c r="O1035" s="233"/>
    </row>
    <row r="1036" spans="1:15" s="234" customFormat="1">
      <c r="A1036" s="404" t="str">
        <f t="shared" si="46"/>
        <v>250401000</v>
      </c>
      <c r="B1036" s="888">
        <v>250</v>
      </c>
      <c r="C1036" s="193">
        <v>40</v>
      </c>
      <c r="D1036" s="193">
        <v>1000</v>
      </c>
      <c r="E1036" s="180"/>
      <c r="F1036" s="180"/>
      <c r="G1036" s="180"/>
      <c r="H1036" s="180"/>
      <c r="I1036" s="180"/>
      <c r="J1036" s="180"/>
      <c r="K1036" s="180"/>
      <c r="L1036" s="180"/>
      <c r="M1036" s="232"/>
      <c r="N1036" s="233"/>
      <c r="O1036" s="233"/>
    </row>
    <row r="1037" spans="1:15" s="234" customFormat="1">
      <c r="A1037" s="404" t="str">
        <f t="shared" si="46"/>
        <v>250501000</v>
      </c>
      <c r="B1037" s="888">
        <v>250</v>
      </c>
      <c r="C1037" s="193">
        <v>50</v>
      </c>
      <c r="D1037" s="193">
        <v>1000</v>
      </c>
      <c r="E1037" s="180"/>
      <c r="F1037" s="180"/>
      <c r="G1037" s="180"/>
      <c r="H1037" s="180"/>
      <c r="I1037" s="180"/>
      <c r="J1037" s="180"/>
      <c r="K1037" s="180"/>
      <c r="L1037" s="180"/>
      <c r="M1037" s="232"/>
      <c r="N1037" s="233"/>
      <c r="O1037" s="233"/>
    </row>
    <row r="1038" spans="1:15" s="234" customFormat="1">
      <c r="A1038" s="404" t="str">
        <f t="shared" si="46"/>
        <v>250601000</v>
      </c>
      <c r="B1038" s="888">
        <v>250</v>
      </c>
      <c r="C1038" s="193">
        <v>60</v>
      </c>
      <c r="D1038" s="193">
        <v>1000</v>
      </c>
      <c r="E1038" s="180"/>
      <c r="F1038" s="180"/>
      <c r="G1038" s="180"/>
      <c r="H1038" s="180"/>
      <c r="I1038" s="180"/>
      <c r="J1038" s="180"/>
      <c r="K1038" s="180"/>
      <c r="L1038" s="180"/>
      <c r="M1038" s="232"/>
      <c r="N1038" s="233"/>
      <c r="O1038" s="233"/>
    </row>
    <row r="1039" spans="1:15" s="234" customFormat="1">
      <c r="A1039" s="404" t="str">
        <f t="shared" si="46"/>
        <v>250701000</v>
      </c>
      <c r="B1039" s="888">
        <v>250</v>
      </c>
      <c r="C1039" s="193">
        <v>70</v>
      </c>
      <c r="D1039" s="193">
        <v>1000</v>
      </c>
      <c r="E1039" s="180"/>
      <c r="F1039" s="180"/>
      <c r="G1039" s="180"/>
      <c r="H1039" s="180"/>
      <c r="I1039" s="180"/>
      <c r="J1039" s="180"/>
      <c r="K1039" s="180"/>
      <c r="L1039" s="180"/>
      <c r="M1039" s="232"/>
      <c r="N1039" s="233"/>
      <c r="O1039" s="233"/>
    </row>
    <row r="1040" spans="1:15" s="234" customFormat="1">
      <c r="A1040" s="404" t="str">
        <f t="shared" si="46"/>
        <v>250801000</v>
      </c>
      <c r="B1040" s="888">
        <v>250</v>
      </c>
      <c r="C1040" s="193">
        <v>80</v>
      </c>
      <c r="D1040" s="193">
        <v>1000</v>
      </c>
      <c r="E1040" s="180"/>
      <c r="F1040" s="180"/>
      <c r="G1040" s="180"/>
      <c r="H1040" s="180"/>
      <c r="I1040" s="180"/>
      <c r="J1040" s="180"/>
      <c r="K1040" s="180"/>
      <c r="L1040" s="180"/>
      <c r="M1040" s="232"/>
      <c r="N1040" s="233"/>
      <c r="O1040" s="233"/>
    </row>
    <row r="1041" spans="1:15" s="234" customFormat="1">
      <c r="A1041" s="404" t="str">
        <f t="shared" si="46"/>
        <v>250901000</v>
      </c>
      <c r="B1041" s="888">
        <v>250</v>
      </c>
      <c r="C1041" s="193">
        <v>90</v>
      </c>
      <c r="D1041" s="193">
        <v>1000</v>
      </c>
      <c r="E1041" s="180"/>
      <c r="F1041" s="180"/>
      <c r="G1041" s="180"/>
      <c r="H1041" s="180"/>
      <c r="I1041" s="180"/>
      <c r="J1041" s="180"/>
      <c r="K1041" s="180"/>
      <c r="L1041" s="180"/>
      <c r="M1041" s="232"/>
      <c r="N1041" s="233"/>
      <c r="O1041" s="233"/>
    </row>
    <row r="1042" spans="1:15" s="234" customFormat="1">
      <c r="A1042" s="404" t="str">
        <f t="shared" si="46"/>
        <v>2501001000</v>
      </c>
      <c r="B1042" s="888">
        <v>250</v>
      </c>
      <c r="C1042" s="193">
        <v>100</v>
      </c>
      <c r="D1042" s="193">
        <v>1000</v>
      </c>
      <c r="E1042" s="180"/>
      <c r="F1042" s="180"/>
      <c r="G1042" s="180"/>
      <c r="H1042" s="180"/>
      <c r="I1042" s="180"/>
      <c r="J1042" s="180"/>
      <c r="K1042" s="180"/>
      <c r="L1042" s="180"/>
      <c r="M1042" s="232"/>
      <c r="N1042" s="233"/>
      <c r="O1042" s="233"/>
    </row>
    <row r="1043" spans="1:15" s="234" customFormat="1">
      <c r="A1043" s="404" t="str">
        <f t="shared" si="46"/>
        <v>2501101000</v>
      </c>
      <c r="B1043" s="888">
        <v>250</v>
      </c>
      <c r="C1043" s="193">
        <v>110</v>
      </c>
      <c r="D1043" s="193">
        <v>1000</v>
      </c>
      <c r="E1043" s="180"/>
      <c r="F1043" s="180"/>
      <c r="G1043" s="180"/>
      <c r="H1043" s="180"/>
      <c r="I1043" s="180"/>
      <c r="J1043" s="180"/>
      <c r="K1043" s="180"/>
      <c r="L1043" s="180"/>
      <c r="M1043" s="232"/>
      <c r="N1043" s="233"/>
      <c r="O1043" s="233"/>
    </row>
    <row r="1044" spans="1:15" s="234" customFormat="1">
      <c r="A1044" s="404" t="str">
        <f t="shared" si="46"/>
        <v>2501201000</v>
      </c>
      <c r="B1044" s="888">
        <v>250</v>
      </c>
      <c r="C1044" s="193">
        <v>120</v>
      </c>
      <c r="D1044" s="193">
        <v>1000</v>
      </c>
      <c r="E1044" s="180"/>
      <c r="F1044" s="180"/>
      <c r="G1044" s="180"/>
      <c r="H1044" s="180"/>
      <c r="I1044" s="180"/>
      <c r="J1044" s="180"/>
      <c r="K1044" s="180"/>
      <c r="L1044" s="180"/>
      <c r="M1044" s="232"/>
      <c r="N1044" s="233"/>
      <c r="O1044" s="233"/>
    </row>
    <row r="1045" spans="1:15" s="234" customFormat="1">
      <c r="A1045" s="404" t="str">
        <f t="shared" si="46"/>
        <v>2501301000</v>
      </c>
      <c r="B1045" s="888">
        <v>250</v>
      </c>
      <c r="C1045" s="193">
        <v>130</v>
      </c>
      <c r="D1045" s="193">
        <v>1000</v>
      </c>
      <c r="E1045" s="180"/>
      <c r="F1045" s="180"/>
      <c r="G1045" s="180"/>
      <c r="H1045" s="180"/>
      <c r="I1045" s="180"/>
      <c r="J1045" s="180"/>
      <c r="K1045" s="180"/>
      <c r="L1045" s="180"/>
      <c r="M1045" s="232"/>
      <c r="N1045" s="233"/>
      <c r="O1045" s="233"/>
    </row>
    <row r="1046" spans="1:15" s="234" customFormat="1">
      <c r="A1046" s="404" t="str">
        <f t="shared" si="46"/>
        <v>2501401000</v>
      </c>
      <c r="B1046" s="888">
        <v>250</v>
      </c>
      <c r="C1046" s="193">
        <v>140</v>
      </c>
      <c r="D1046" s="193">
        <v>1000</v>
      </c>
      <c r="E1046" s="180"/>
      <c r="F1046" s="180"/>
      <c r="G1046" s="180"/>
      <c r="H1046" s="180"/>
      <c r="I1046" s="180"/>
      <c r="J1046" s="180"/>
      <c r="K1046" s="180"/>
      <c r="L1046" s="180"/>
      <c r="M1046" s="232"/>
      <c r="N1046" s="233"/>
      <c r="O1046" s="233"/>
    </row>
    <row r="1047" spans="1:15" s="234" customFormat="1">
      <c r="A1047" s="404" t="str">
        <f t="shared" si="46"/>
        <v>2501501000</v>
      </c>
      <c r="B1047" s="888">
        <v>250</v>
      </c>
      <c r="C1047" s="193">
        <v>150</v>
      </c>
      <c r="D1047" s="193">
        <v>1000</v>
      </c>
      <c r="E1047" s="180"/>
      <c r="F1047" s="180"/>
      <c r="G1047" s="180"/>
      <c r="H1047" s="180"/>
      <c r="I1047" s="180"/>
      <c r="J1047" s="180"/>
      <c r="K1047" s="180"/>
      <c r="L1047" s="180"/>
      <c r="M1047" s="232"/>
      <c r="N1047" s="233"/>
      <c r="O1047" s="233"/>
    </row>
    <row r="1048" spans="1:15" s="234" customFormat="1">
      <c r="A1048" s="404" t="str">
        <f t="shared" si="46"/>
        <v>2501601000</v>
      </c>
      <c r="B1048" s="888">
        <v>250</v>
      </c>
      <c r="C1048" s="193">
        <v>160</v>
      </c>
      <c r="D1048" s="193">
        <v>1000</v>
      </c>
      <c r="E1048" s="180"/>
      <c r="F1048" s="180"/>
      <c r="G1048" s="180"/>
      <c r="H1048" s="180"/>
      <c r="I1048" s="180"/>
      <c r="J1048" s="180"/>
      <c r="K1048" s="180"/>
      <c r="L1048" s="180"/>
      <c r="M1048" s="232"/>
      <c r="N1048" s="233"/>
      <c r="O1048" s="233"/>
    </row>
    <row r="1049" spans="1:15" s="234" customFormat="1">
      <c r="A1049" s="404" t="str">
        <f t="shared" si="46"/>
        <v>2501701000</v>
      </c>
      <c r="B1049" s="888">
        <v>250</v>
      </c>
      <c r="C1049" s="193">
        <v>170</v>
      </c>
      <c r="D1049" s="193">
        <v>1000</v>
      </c>
      <c r="E1049" s="180"/>
      <c r="F1049" s="180"/>
      <c r="G1049" s="180"/>
      <c r="H1049" s="180"/>
      <c r="I1049" s="180"/>
      <c r="J1049" s="180"/>
      <c r="K1049" s="180"/>
      <c r="L1049" s="180"/>
      <c r="M1049" s="232"/>
      <c r="N1049" s="233"/>
      <c r="O1049" s="233"/>
    </row>
    <row r="1050" spans="1:15" s="234" customFormat="1">
      <c r="A1050" s="404" t="str">
        <f t="shared" si="46"/>
        <v>2501801000</v>
      </c>
      <c r="B1050" s="888">
        <v>250</v>
      </c>
      <c r="C1050" s="193">
        <v>180</v>
      </c>
      <c r="D1050" s="193">
        <v>1000</v>
      </c>
      <c r="E1050" s="180"/>
      <c r="F1050" s="180"/>
      <c r="G1050" s="180"/>
      <c r="H1050" s="180"/>
      <c r="I1050" s="180"/>
      <c r="J1050" s="180"/>
      <c r="K1050" s="180"/>
      <c r="L1050" s="180"/>
      <c r="M1050" s="232"/>
      <c r="N1050" s="233"/>
      <c r="O1050" s="233"/>
    </row>
    <row r="1051" spans="1:15" s="234" customFormat="1">
      <c r="A1051" s="404" t="str">
        <f t="shared" si="46"/>
        <v>2501901000</v>
      </c>
      <c r="B1051" s="888">
        <v>250</v>
      </c>
      <c r="C1051" s="193">
        <v>190</v>
      </c>
      <c r="D1051" s="193">
        <v>1000</v>
      </c>
      <c r="E1051" s="180"/>
      <c r="F1051" s="180"/>
      <c r="G1051" s="180"/>
      <c r="H1051" s="180"/>
      <c r="I1051" s="180"/>
      <c r="J1051" s="180"/>
      <c r="K1051" s="180"/>
      <c r="L1051" s="180"/>
      <c r="M1051" s="232"/>
      <c r="N1051" s="233"/>
      <c r="O1051" s="233"/>
    </row>
    <row r="1052" spans="1:15" s="234" customFormat="1">
      <c r="A1052" s="404" t="str">
        <f t="shared" si="46"/>
        <v>2502001000</v>
      </c>
      <c r="B1052" s="888">
        <v>250</v>
      </c>
      <c r="C1052" s="193">
        <v>200</v>
      </c>
      <c r="D1052" s="193">
        <v>1000</v>
      </c>
      <c r="E1052" s="180"/>
      <c r="F1052" s="180"/>
      <c r="G1052" s="180"/>
      <c r="H1052" s="180"/>
      <c r="I1052" s="180"/>
      <c r="J1052" s="180"/>
      <c r="K1052" s="180"/>
      <c r="L1052" s="180"/>
      <c r="M1052" s="232"/>
      <c r="N1052" s="233"/>
      <c r="O1052" s="233"/>
    </row>
    <row r="1053" spans="1:15" s="234" customFormat="1">
      <c r="A1053" s="404" t="str">
        <f t="shared" si="46"/>
        <v>2502101000</v>
      </c>
      <c r="B1053" s="888">
        <v>250</v>
      </c>
      <c r="C1053" s="193">
        <v>210</v>
      </c>
      <c r="D1053" s="193">
        <v>1000</v>
      </c>
      <c r="E1053" s="180"/>
      <c r="F1053" s="180"/>
      <c r="G1053" s="180"/>
      <c r="H1053" s="180"/>
      <c r="I1053" s="180"/>
      <c r="J1053" s="180"/>
      <c r="K1053" s="180"/>
      <c r="L1053" s="180"/>
      <c r="M1053" s="232"/>
      <c r="N1053" s="233"/>
      <c r="O1053" s="233"/>
    </row>
    <row r="1054" spans="1:15" s="234" customFormat="1">
      <c r="A1054" s="404" t="str">
        <f t="shared" si="46"/>
        <v>2502201000</v>
      </c>
      <c r="B1054" s="888">
        <v>250</v>
      </c>
      <c r="C1054" s="193">
        <v>220</v>
      </c>
      <c r="D1054" s="193">
        <v>1000</v>
      </c>
      <c r="E1054" s="180"/>
      <c r="F1054" s="180"/>
      <c r="G1054" s="180"/>
      <c r="H1054" s="180"/>
      <c r="I1054" s="180"/>
      <c r="J1054" s="180"/>
      <c r="K1054" s="180"/>
      <c r="L1054" s="180"/>
      <c r="M1054" s="232"/>
      <c r="N1054" s="233"/>
      <c r="O1054" s="233"/>
    </row>
    <row r="1055" spans="1:15" s="234" customFormat="1">
      <c r="A1055" s="404" t="str">
        <f t="shared" si="46"/>
        <v>2502301000</v>
      </c>
      <c r="B1055" s="888">
        <v>250</v>
      </c>
      <c r="C1055" s="193">
        <v>230</v>
      </c>
      <c r="D1055" s="193">
        <v>1000</v>
      </c>
      <c r="E1055" s="180"/>
      <c r="F1055" s="180"/>
      <c r="G1055" s="180"/>
      <c r="H1055" s="180"/>
      <c r="I1055" s="180"/>
      <c r="J1055" s="180"/>
      <c r="K1055" s="180"/>
      <c r="L1055" s="180"/>
      <c r="M1055" s="232"/>
      <c r="N1055" s="233"/>
      <c r="O1055" s="233"/>
    </row>
    <row r="1056" spans="1:15" s="234" customFormat="1">
      <c r="A1056" s="404" t="str">
        <f t="shared" si="46"/>
        <v>2502401000</v>
      </c>
      <c r="B1056" s="888">
        <v>250</v>
      </c>
      <c r="C1056" s="193">
        <v>240</v>
      </c>
      <c r="D1056" s="193">
        <v>1000</v>
      </c>
      <c r="E1056" s="180"/>
      <c r="F1056" s="180"/>
      <c r="G1056" s="180"/>
      <c r="H1056" s="180"/>
      <c r="I1056" s="180"/>
      <c r="J1056" s="180"/>
      <c r="K1056" s="180"/>
      <c r="L1056" s="180"/>
      <c r="M1056" s="232"/>
      <c r="N1056" s="233"/>
      <c r="O1056" s="233"/>
    </row>
    <row r="1057" spans="1:15" s="234" customFormat="1">
      <c r="A1057" s="404" t="str">
        <f t="shared" si="46"/>
        <v>2502501000</v>
      </c>
      <c r="B1057" s="888">
        <v>250</v>
      </c>
      <c r="C1057" s="193">
        <v>250</v>
      </c>
      <c r="D1057" s="193">
        <v>1000</v>
      </c>
      <c r="E1057" s="180"/>
      <c r="F1057" s="180"/>
      <c r="G1057" s="180"/>
      <c r="H1057" s="180"/>
      <c r="I1057" s="180"/>
      <c r="J1057" s="180"/>
      <c r="K1057" s="180"/>
      <c r="L1057" s="180"/>
      <c r="M1057" s="232"/>
      <c r="N1057" s="233"/>
      <c r="O1057" s="233"/>
    </row>
    <row r="1058" spans="1:15" s="234" customFormat="1">
      <c r="A1058" s="404" t="str">
        <f t="shared" si="46"/>
        <v>2502601000</v>
      </c>
      <c r="B1058" s="888">
        <v>250</v>
      </c>
      <c r="C1058" s="193">
        <v>260</v>
      </c>
      <c r="D1058" s="193">
        <v>1000</v>
      </c>
      <c r="E1058" s="243"/>
      <c r="F1058" s="243"/>
      <c r="G1058" s="243"/>
      <c r="H1058" s="243"/>
      <c r="I1058" s="243"/>
      <c r="J1058" s="243"/>
      <c r="K1058" s="243"/>
      <c r="L1058" s="243"/>
      <c r="M1058" s="232"/>
      <c r="N1058" s="233"/>
      <c r="O1058" s="233"/>
    </row>
    <row r="1059" spans="1:15" s="234" customFormat="1">
      <c r="A1059" s="404" t="str">
        <f t="shared" si="46"/>
        <v>2502701000</v>
      </c>
      <c r="B1059" s="888">
        <v>250</v>
      </c>
      <c r="C1059" s="193">
        <v>270</v>
      </c>
      <c r="D1059" s="193">
        <v>1000</v>
      </c>
      <c r="E1059" s="243"/>
      <c r="F1059" s="243"/>
      <c r="G1059" s="243"/>
      <c r="H1059" s="243"/>
      <c r="I1059" s="243"/>
      <c r="J1059" s="243"/>
      <c r="K1059" s="243"/>
      <c r="L1059" s="243"/>
      <c r="M1059" s="232"/>
      <c r="N1059" s="233"/>
      <c r="O1059" s="233"/>
    </row>
    <row r="1060" spans="1:15" s="234" customFormat="1">
      <c r="A1060" s="404" t="str">
        <f t="shared" si="46"/>
        <v>2502801000</v>
      </c>
      <c r="B1060" s="888">
        <v>250</v>
      </c>
      <c r="C1060" s="193">
        <v>280</v>
      </c>
      <c r="D1060" s="193">
        <v>1000</v>
      </c>
      <c r="E1060" s="243"/>
      <c r="F1060" s="243"/>
      <c r="G1060" s="243"/>
      <c r="H1060" s="243"/>
      <c r="I1060" s="243"/>
      <c r="J1060" s="243"/>
      <c r="K1060" s="243"/>
      <c r="L1060" s="243"/>
      <c r="M1060" s="232"/>
      <c r="N1060" s="233"/>
      <c r="O1060" s="233"/>
    </row>
    <row r="1061" spans="1:15" s="234" customFormat="1">
      <c r="A1061" s="404" t="str">
        <f t="shared" si="46"/>
        <v>2502901000</v>
      </c>
      <c r="B1061" s="888">
        <v>250</v>
      </c>
      <c r="C1061" s="193">
        <v>290</v>
      </c>
      <c r="D1061" s="193">
        <v>1000</v>
      </c>
      <c r="E1061" s="243"/>
      <c r="F1061" s="243"/>
      <c r="G1061" s="243"/>
      <c r="H1061" s="243"/>
      <c r="I1061" s="243"/>
      <c r="J1061" s="243"/>
      <c r="K1061" s="243"/>
      <c r="L1061" s="243"/>
      <c r="M1061" s="232"/>
      <c r="N1061" s="233"/>
      <c r="O1061" s="233"/>
    </row>
    <row r="1062" spans="1:15" s="234" customFormat="1">
      <c r="A1062" s="404" t="str">
        <f t="shared" si="46"/>
        <v>2503001000</v>
      </c>
      <c r="B1062" s="888">
        <v>250</v>
      </c>
      <c r="C1062" s="193">
        <v>300</v>
      </c>
      <c r="D1062" s="193">
        <v>1000</v>
      </c>
      <c r="E1062" s="243"/>
      <c r="F1062" s="243"/>
      <c r="G1062" s="243"/>
      <c r="H1062" s="243"/>
      <c r="I1062" s="243"/>
      <c r="J1062" s="243"/>
      <c r="K1062" s="243"/>
      <c r="L1062" s="243"/>
      <c r="M1062" s="232"/>
      <c r="N1062" s="233"/>
      <c r="O1062" s="233"/>
    </row>
    <row r="1063" spans="1:15" s="234" customFormat="1">
      <c r="A1063" s="404" t="str">
        <f t="shared" si="46"/>
        <v>2503101000</v>
      </c>
      <c r="B1063" s="888">
        <v>250</v>
      </c>
      <c r="C1063" s="193">
        <v>310</v>
      </c>
      <c r="D1063" s="193">
        <v>1000</v>
      </c>
      <c r="E1063" s="243"/>
      <c r="F1063" s="243"/>
      <c r="G1063" s="243"/>
      <c r="H1063" s="243"/>
      <c r="I1063" s="243"/>
      <c r="J1063" s="243"/>
      <c r="K1063" s="243"/>
      <c r="L1063" s="243"/>
      <c r="M1063" s="232"/>
      <c r="N1063" s="233"/>
      <c r="O1063" s="233"/>
    </row>
    <row r="1064" spans="1:15" s="234" customFormat="1">
      <c r="A1064" s="404" t="str">
        <f t="shared" si="46"/>
        <v>2503201000</v>
      </c>
      <c r="B1064" s="888">
        <v>250</v>
      </c>
      <c r="C1064" s="193">
        <v>320</v>
      </c>
      <c r="D1064" s="193">
        <v>1000</v>
      </c>
      <c r="E1064" s="243"/>
      <c r="F1064" s="243"/>
      <c r="G1064" s="243"/>
      <c r="H1064" s="243"/>
      <c r="I1064" s="243"/>
      <c r="J1064" s="243"/>
      <c r="K1064" s="243"/>
      <c r="L1064" s="243"/>
      <c r="M1064" s="232"/>
      <c r="N1064" s="233"/>
      <c r="O1064" s="233"/>
    </row>
    <row r="1065" spans="1:15" s="234" customFormat="1">
      <c r="A1065" s="404" t="str">
        <f t="shared" si="46"/>
        <v>2503301000</v>
      </c>
      <c r="B1065" s="888">
        <v>250</v>
      </c>
      <c r="C1065" s="193">
        <v>330</v>
      </c>
      <c r="D1065" s="193">
        <v>1000</v>
      </c>
      <c r="E1065" s="243"/>
      <c r="F1065" s="243"/>
      <c r="G1065" s="243"/>
      <c r="H1065" s="243"/>
      <c r="I1065" s="243"/>
      <c r="J1065" s="243"/>
      <c r="K1065" s="243"/>
      <c r="L1065" s="243"/>
      <c r="M1065" s="232"/>
      <c r="N1065" s="233"/>
      <c r="O1065" s="233"/>
    </row>
    <row r="1066" spans="1:15" s="234" customFormat="1">
      <c r="A1066" s="404" t="str">
        <f t="shared" si="46"/>
        <v>2503401000</v>
      </c>
      <c r="B1066" s="888">
        <v>250</v>
      </c>
      <c r="C1066" s="193">
        <v>340</v>
      </c>
      <c r="D1066" s="193">
        <v>1000</v>
      </c>
      <c r="E1066" s="243"/>
      <c r="F1066" s="243"/>
      <c r="G1066" s="243"/>
      <c r="H1066" s="243"/>
      <c r="I1066" s="243"/>
      <c r="J1066" s="243"/>
      <c r="K1066" s="243"/>
      <c r="L1066" s="243"/>
      <c r="M1066" s="232"/>
      <c r="N1066" s="233"/>
      <c r="O1066" s="233"/>
    </row>
    <row r="1067" spans="1:15" s="234" customFormat="1">
      <c r="A1067" s="404" t="str">
        <f t="shared" si="46"/>
        <v>2503501000</v>
      </c>
      <c r="B1067" s="888">
        <v>250</v>
      </c>
      <c r="C1067" s="193">
        <v>350</v>
      </c>
      <c r="D1067" s="193">
        <v>1000</v>
      </c>
      <c r="E1067" s="243"/>
      <c r="F1067" s="243"/>
      <c r="G1067" s="243"/>
      <c r="H1067" s="243"/>
      <c r="I1067" s="243"/>
      <c r="J1067" s="243"/>
      <c r="K1067" s="243"/>
      <c r="L1067" s="243"/>
      <c r="M1067" s="232"/>
      <c r="N1067" s="233"/>
      <c r="O1067" s="233"/>
    </row>
    <row r="1068" spans="1:15" s="234" customFormat="1">
      <c r="A1068" s="404" t="str">
        <f t="shared" si="46"/>
        <v>250201250</v>
      </c>
      <c r="B1068" s="888">
        <v>250</v>
      </c>
      <c r="C1068" s="193">
        <v>20</v>
      </c>
      <c r="D1068" s="193">
        <v>1250</v>
      </c>
      <c r="E1068" s="180"/>
      <c r="F1068" s="180"/>
      <c r="G1068" s="180"/>
      <c r="H1068" s="180"/>
      <c r="I1068" s="180"/>
      <c r="J1068" s="180"/>
      <c r="K1068" s="180"/>
      <c r="L1068" s="180"/>
      <c r="M1068" s="232"/>
      <c r="N1068" s="233"/>
      <c r="O1068" s="233"/>
    </row>
    <row r="1069" spans="1:15" s="234" customFormat="1">
      <c r="A1069" s="404" t="str">
        <f t="shared" si="46"/>
        <v>250301250</v>
      </c>
      <c r="B1069" s="888">
        <v>250</v>
      </c>
      <c r="C1069" s="193">
        <v>30</v>
      </c>
      <c r="D1069" s="193">
        <v>1250</v>
      </c>
      <c r="E1069" s="180"/>
      <c r="F1069" s="180"/>
      <c r="G1069" s="180"/>
      <c r="H1069" s="180"/>
      <c r="I1069" s="180"/>
      <c r="J1069" s="180"/>
      <c r="K1069" s="180"/>
      <c r="L1069" s="180"/>
      <c r="M1069" s="232"/>
      <c r="N1069" s="233"/>
      <c r="O1069" s="233"/>
    </row>
    <row r="1070" spans="1:15" s="234" customFormat="1">
      <c r="A1070" s="404" t="str">
        <f t="shared" si="46"/>
        <v>250401250</v>
      </c>
      <c r="B1070" s="888">
        <v>250</v>
      </c>
      <c r="C1070" s="193">
        <v>40</v>
      </c>
      <c r="D1070" s="193">
        <v>1250</v>
      </c>
      <c r="E1070" s="180"/>
      <c r="F1070" s="180"/>
      <c r="G1070" s="180"/>
      <c r="H1070" s="180"/>
      <c r="I1070" s="180"/>
      <c r="J1070" s="180"/>
      <c r="K1070" s="180"/>
      <c r="L1070" s="180"/>
      <c r="M1070" s="232"/>
      <c r="N1070" s="233"/>
      <c r="O1070" s="233"/>
    </row>
    <row r="1071" spans="1:15" s="234" customFormat="1">
      <c r="A1071" s="404" t="str">
        <f t="shared" si="46"/>
        <v>250501250</v>
      </c>
      <c r="B1071" s="888">
        <v>250</v>
      </c>
      <c r="C1071" s="193">
        <v>50</v>
      </c>
      <c r="D1071" s="193">
        <v>1250</v>
      </c>
      <c r="E1071" s="180"/>
      <c r="F1071" s="180"/>
      <c r="G1071" s="180"/>
      <c r="H1071" s="180"/>
      <c r="I1071" s="180"/>
      <c r="J1071" s="180"/>
      <c r="K1071" s="180"/>
      <c r="L1071" s="180"/>
      <c r="M1071" s="232"/>
      <c r="N1071" s="233"/>
      <c r="O1071" s="233"/>
    </row>
    <row r="1072" spans="1:15" s="234" customFormat="1">
      <c r="A1072" s="404" t="str">
        <f t="shared" si="46"/>
        <v>250601250</v>
      </c>
      <c r="B1072" s="888">
        <v>250</v>
      </c>
      <c r="C1072" s="193">
        <v>60</v>
      </c>
      <c r="D1072" s="193">
        <v>1250</v>
      </c>
      <c r="E1072" s="180"/>
      <c r="F1072" s="180"/>
      <c r="G1072" s="180"/>
      <c r="H1072" s="180"/>
      <c r="I1072" s="180"/>
      <c r="J1072" s="180"/>
      <c r="K1072" s="180"/>
      <c r="L1072" s="180"/>
      <c r="M1072" s="232"/>
      <c r="N1072" s="233"/>
      <c r="O1072" s="233"/>
    </row>
    <row r="1073" spans="1:15" s="234" customFormat="1">
      <c r="A1073" s="404" t="str">
        <f t="shared" ref="A1073:A1136" si="47">B1073&amp;C1073&amp;D1073</f>
        <v>250701250</v>
      </c>
      <c r="B1073" s="888">
        <v>250</v>
      </c>
      <c r="C1073" s="193">
        <v>70</v>
      </c>
      <c r="D1073" s="193">
        <v>1250</v>
      </c>
      <c r="E1073" s="180"/>
      <c r="F1073" s="180"/>
      <c r="G1073" s="180"/>
      <c r="H1073" s="180"/>
      <c r="I1073" s="180"/>
      <c r="J1073" s="180"/>
      <c r="K1073" s="180"/>
      <c r="L1073" s="180"/>
      <c r="M1073" s="232"/>
      <c r="N1073" s="233"/>
      <c r="O1073" s="233"/>
    </row>
    <row r="1074" spans="1:15" s="234" customFormat="1">
      <c r="A1074" s="404" t="str">
        <f t="shared" si="47"/>
        <v>250801250</v>
      </c>
      <c r="B1074" s="888">
        <v>250</v>
      </c>
      <c r="C1074" s="193">
        <v>80</v>
      </c>
      <c r="D1074" s="193">
        <v>1250</v>
      </c>
      <c r="E1074" s="180"/>
      <c r="F1074" s="180"/>
      <c r="G1074" s="180"/>
      <c r="H1074" s="180"/>
      <c r="I1074" s="180"/>
      <c r="J1074" s="180"/>
      <c r="K1074" s="180"/>
      <c r="L1074" s="180"/>
      <c r="M1074" s="232"/>
      <c r="N1074" s="233"/>
      <c r="O1074" s="233"/>
    </row>
    <row r="1075" spans="1:15" s="234" customFormat="1">
      <c r="A1075" s="404" t="str">
        <f t="shared" si="47"/>
        <v>250901250</v>
      </c>
      <c r="B1075" s="888">
        <v>250</v>
      </c>
      <c r="C1075" s="193">
        <v>90</v>
      </c>
      <c r="D1075" s="193">
        <v>1250</v>
      </c>
      <c r="E1075" s="180"/>
      <c r="F1075" s="180"/>
      <c r="G1075" s="180"/>
      <c r="H1075" s="180"/>
      <c r="I1075" s="180"/>
      <c r="J1075" s="180"/>
      <c r="K1075" s="180"/>
      <c r="L1075" s="180"/>
      <c r="M1075" s="232"/>
      <c r="N1075" s="233"/>
      <c r="O1075" s="233"/>
    </row>
    <row r="1076" spans="1:15" s="234" customFormat="1">
      <c r="A1076" s="404" t="str">
        <f t="shared" si="47"/>
        <v>2501001250</v>
      </c>
      <c r="B1076" s="888">
        <v>250</v>
      </c>
      <c r="C1076" s="193">
        <v>100</v>
      </c>
      <c r="D1076" s="193">
        <v>1250</v>
      </c>
      <c r="E1076" s="180"/>
      <c r="F1076" s="180"/>
      <c r="G1076" s="180"/>
      <c r="H1076" s="180"/>
      <c r="I1076" s="180"/>
      <c r="J1076" s="180"/>
      <c r="K1076" s="180"/>
      <c r="L1076" s="180"/>
      <c r="M1076" s="232"/>
      <c r="N1076" s="233"/>
      <c r="O1076" s="233"/>
    </row>
    <row r="1077" spans="1:15" s="234" customFormat="1">
      <c r="A1077" s="404" t="str">
        <f t="shared" si="47"/>
        <v>2501101250</v>
      </c>
      <c r="B1077" s="888">
        <v>250</v>
      </c>
      <c r="C1077" s="193">
        <v>110</v>
      </c>
      <c r="D1077" s="193">
        <v>1250</v>
      </c>
      <c r="E1077" s="180"/>
      <c r="F1077" s="180"/>
      <c r="G1077" s="180"/>
      <c r="H1077" s="180"/>
      <c r="I1077" s="180"/>
      <c r="J1077" s="180"/>
      <c r="K1077" s="180"/>
      <c r="L1077" s="180"/>
      <c r="M1077" s="232"/>
      <c r="N1077" s="233"/>
      <c r="O1077" s="233"/>
    </row>
    <row r="1078" spans="1:15" s="234" customFormat="1">
      <c r="A1078" s="404" t="str">
        <f t="shared" si="47"/>
        <v>2501201250</v>
      </c>
      <c r="B1078" s="888">
        <v>250</v>
      </c>
      <c r="C1078" s="193">
        <v>120</v>
      </c>
      <c r="D1078" s="193">
        <v>1250</v>
      </c>
      <c r="E1078" s="180"/>
      <c r="F1078" s="180"/>
      <c r="G1078" s="180"/>
      <c r="H1078" s="180"/>
      <c r="I1078" s="180"/>
      <c r="J1078" s="180"/>
      <c r="K1078" s="180"/>
      <c r="L1078" s="180"/>
      <c r="M1078" s="232"/>
      <c r="N1078" s="233"/>
      <c r="O1078" s="233"/>
    </row>
    <row r="1079" spans="1:15" s="234" customFormat="1">
      <c r="A1079" s="404" t="str">
        <f t="shared" si="47"/>
        <v>2501301250</v>
      </c>
      <c r="B1079" s="888">
        <v>250</v>
      </c>
      <c r="C1079" s="193">
        <v>130</v>
      </c>
      <c r="D1079" s="193">
        <v>1250</v>
      </c>
      <c r="E1079" s="180"/>
      <c r="F1079" s="180"/>
      <c r="G1079" s="180"/>
      <c r="H1079" s="180"/>
      <c r="I1079" s="180"/>
      <c r="J1079" s="180"/>
      <c r="K1079" s="180"/>
      <c r="L1079" s="180"/>
      <c r="M1079" s="232"/>
      <c r="N1079" s="233"/>
      <c r="O1079" s="233"/>
    </row>
    <row r="1080" spans="1:15" s="234" customFormat="1">
      <c r="A1080" s="404" t="str">
        <f t="shared" si="47"/>
        <v>2501401250</v>
      </c>
      <c r="B1080" s="888">
        <v>250</v>
      </c>
      <c r="C1080" s="193">
        <v>140</v>
      </c>
      <c r="D1080" s="193">
        <v>1250</v>
      </c>
      <c r="E1080" s="180"/>
      <c r="F1080" s="180"/>
      <c r="G1080" s="180"/>
      <c r="H1080" s="180"/>
      <c r="I1080" s="180"/>
      <c r="J1080" s="180"/>
      <c r="K1080" s="180"/>
      <c r="L1080" s="180"/>
      <c r="M1080" s="232"/>
      <c r="N1080" s="233"/>
      <c r="O1080" s="233"/>
    </row>
    <row r="1081" spans="1:15" s="234" customFormat="1">
      <c r="A1081" s="404" t="str">
        <f t="shared" si="47"/>
        <v>2501501250</v>
      </c>
      <c r="B1081" s="888">
        <v>250</v>
      </c>
      <c r="C1081" s="193">
        <v>150</v>
      </c>
      <c r="D1081" s="193">
        <v>1250</v>
      </c>
      <c r="E1081" s="180"/>
      <c r="F1081" s="180"/>
      <c r="G1081" s="180"/>
      <c r="H1081" s="180"/>
      <c r="I1081" s="180"/>
      <c r="J1081" s="180"/>
      <c r="K1081" s="180"/>
      <c r="L1081" s="180"/>
      <c r="M1081" s="232"/>
      <c r="N1081" s="233"/>
      <c r="O1081" s="233"/>
    </row>
    <row r="1082" spans="1:15" s="234" customFormat="1">
      <c r="A1082" s="404" t="str">
        <f t="shared" si="47"/>
        <v>2501601250</v>
      </c>
      <c r="B1082" s="888">
        <v>250</v>
      </c>
      <c r="C1082" s="193">
        <v>160</v>
      </c>
      <c r="D1082" s="193">
        <v>1250</v>
      </c>
      <c r="E1082" s="180"/>
      <c r="F1082" s="180"/>
      <c r="G1082" s="180"/>
      <c r="H1082" s="180"/>
      <c r="I1082" s="180"/>
      <c r="J1082" s="180"/>
      <c r="K1082" s="180"/>
      <c r="L1082" s="180"/>
      <c r="M1082" s="232"/>
      <c r="N1082" s="233"/>
      <c r="O1082" s="233"/>
    </row>
    <row r="1083" spans="1:15" s="234" customFormat="1">
      <c r="A1083" s="404" t="str">
        <f t="shared" si="47"/>
        <v>2501701250</v>
      </c>
      <c r="B1083" s="888">
        <v>250</v>
      </c>
      <c r="C1083" s="193">
        <v>170</v>
      </c>
      <c r="D1083" s="193">
        <v>1250</v>
      </c>
      <c r="E1083" s="180"/>
      <c r="F1083" s="180"/>
      <c r="G1083" s="180"/>
      <c r="H1083" s="180"/>
      <c r="I1083" s="180"/>
      <c r="J1083" s="180"/>
      <c r="K1083" s="180"/>
      <c r="L1083" s="180"/>
      <c r="M1083" s="232"/>
      <c r="N1083" s="233"/>
      <c r="O1083" s="233"/>
    </row>
    <row r="1084" spans="1:15" s="234" customFormat="1">
      <c r="A1084" s="404" t="str">
        <f t="shared" si="47"/>
        <v>2501801250</v>
      </c>
      <c r="B1084" s="888">
        <v>250</v>
      </c>
      <c r="C1084" s="193">
        <v>180</v>
      </c>
      <c r="D1084" s="193">
        <v>1250</v>
      </c>
      <c r="E1084" s="180"/>
      <c r="F1084" s="180"/>
      <c r="G1084" s="180"/>
      <c r="H1084" s="180"/>
      <c r="I1084" s="180"/>
      <c r="J1084" s="180"/>
      <c r="K1084" s="180"/>
      <c r="L1084" s="180"/>
      <c r="M1084" s="232"/>
      <c r="N1084" s="233"/>
      <c r="O1084" s="233"/>
    </row>
    <row r="1085" spans="1:15" s="234" customFormat="1">
      <c r="A1085" s="404" t="str">
        <f t="shared" si="47"/>
        <v>2501901250</v>
      </c>
      <c r="B1085" s="888">
        <v>250</v>
      </c>
      <c r="C1085" s="193">
        <v>190</v>
      </c>
      <c r="D1085" s="193">
        <v>1250</v>
      </c>
      <c r="E1085" s="180"/>
      <c r="F1085" s="180"/>
      <c r="G1085" s="180"/>
      <c r="H1085" s="180"/>
      <c r="I1085" s="180"/>
      <c r="J1085" s="180"/>
      <c r="K1085" s="180"/>
      <c r="L1085" s="180"/>
      <c r="M1085" s="232"/>
      <c r="N1085" s="233"/>
      <c r="O1085" s="233"/>
    </row>
    <row r="1086" spans="1:15" s="234" customFormat="1">
      <c r="A1086" s="404" t="str">
        <f t="shared" si="47"/>
        <v>2502001250</v>
      </c>
      <c r="B1086" s="888">
        <v>250</v>
      </c>
      <c r="C1086" s="193">
        <v>200</v>
      </c>
      <c r="D1086" s="193">
        <v>1250</v>
      </c>
      <c r="E1086" s="180"/>
      <c r="F1086" s="180"/>
      <c r="G1086" s="180"/>
      <c r="H1086" s="180"/>
      <c r="I1086" s="180"/>
      <c r="J1086" s="180"/>
      <c r="K1086" s="180"/>
      <c r="L1086" s="180"/>
      <c r="M1086" s="232"/>
      <c r="N1086" s="233"/>
      <c r="O1086" s="233"/>
    </row>
    <row r="1087" spans="1:15" s="234" customFormat="1">
      <c r="A1087" s="404" t="str">
        <f t="shared" si="47"/>
        <v>2502101250</v>
      </c>
      <c r="B1087" s="888">
        <v>250</v>
      </c>
      <c r="C1087" s="193">
        <v>210</v>
      </c>
      <c r="D1087" s="193">
        <v>1250</v>
      </c>
      <c r="E1087" s="180"/>
      <c r="F1087" s="180"/>
      <c r="G1087" s="180"/>
      <c r="H1087" s="180"/>
      <c r="I1087" s="180"/>
      <c r="J1087" s="180"/>
      <c r="K1087" s="180"/>
      <c r="L1087" s="180"/>
      <c r="M1087" s="232"/>
      <c r="N1087" s="233"/>
      <c r="O1087" s="233"/>
    </row>
    <row r="1088" spans="1:15" s="234" customFormat="1">
      <c r="A1088" s="404" t="str">
        <f t="shared" si="47"/>
        <v>2502201250</v>
      </c>
      <c r="B1088" s="888">
        <v>250</v>
      </c>
      <c r="C1088" s="193">
        <v>220</v>
      </c>
      <c r="D1088" s="193">
        <v>1250</v>
      </c>
      <c r="E1088" s="180"/>
      <c r="F1088" s="180"/>
      <c r="G1088" s="180"/>
      <c r="H1088" s="180"/>
      <c r="I1088" s="180"/>
      <c r="J1088" s="180"/>
      <c r="K1088" s="180"/>
      <c r="L1088" s="180"/>
      <c r="M1088" s="232"/>
      <c r="N1088" s="233"/>
      <c r="O1088" s="233"/>
    </row>
    <row r="1089" spans="1:15" s="234" customFormat="1">
      <c r="A1089" s="404" t="str">
        <f t="shared" si="47"/>
        <v>2502301250</v>
      </c>
      <c r="B1089" s="888">
        <v>250</v>
      </c>
      <c r="C1089" s="193">
        <v>230</v>
      </c>
      <c r="D1089" s="193">
        <v>1250</v>
      </c>
      <c r="E1089" s="180"/>
      <c r="F1089" s="180"/>
      <c r="G1089" s="180"/>
      <c r="H1089" s="180"/>
      <c r="I1089" s="180"/>
      <c r="J1089" s="180"/>
      <c r="K1089" s="180"/>
      <c r="L1089" s="180"/>
      <c r="M1089" s="232"/>
      <c r="N1089" s="233"/>
      <c r="O1089" s="233"/>
    </row>
    <row r="1090" spans="1:15" s="234" customFormat="1">
      <c r="A1090" s="404" t="str">
        <f t="shared" si="47"/>
        <v>2502401250</v>
      </c>
      <c r="B1090" s="888">
        <v>250</v>
      </c>
      <c r="C1090" s="193">
        <v>240</v>
      </c>
      <c r="D1090" s="193">
        <v>1250</v>
      </c>
      <c r="E1090" s="180"/>
      <c r="F1090" s="180"/>
      <c r="G1090" s="180"/>
      <c r="H1090" s="180"/>
      <c r="I1090" s="180"/>
      <c r="J1090" s="180"/>
      <c r="K1090" s="180"/>
      <c r="L1090" s="180"/>
      <c r="M1090" s="232"/>
      <c r="N1090" s="233"/>
      <c r="O1090" s="233"/>
    </row>
    <row r="1091" spans="1:15" s="234" customFormat="1">
      <c r="A1091" s="404" t="str">
        <f t="shared" si="47"/>
        <v>2502501250</v>
      </c>
      <c r="B1091" s="888">
        <v>250</v>
      </c>
      <c r="C1091" s="193">
        <v>250</v>
      </c>
      <c r="D1091" s="193">
        <v>1250</v>
      </c>
      <c r="E1091" s="180"/>
      <c r="F1091" s="180"/>
      <c r="G1091" s="180"/>
      <c r="H1091" s="180"/>
      <c r="I1091" s="180"/>
      <c r="J1091" s="180"/>
      <c r="K1091" s="180"/>
      <c r="L1091" s="180"/>
      <c r="M1091" s="232"/>
      <c r="N1091" s="233"/>
      <c r="O1091" s="233"/>
    </row>
    <row r="1092" spans="1:15" s="234" customFormat="1">
      <c r="A1092" s="404" t="str">
        <f t="shared" si="47"/>
        <v>2502601250</v>
      </c>
      <c r="B1092" s="888">
        <v>250</v>
      </c>
      <c r="C1092" s="193">
        <v>260</v>
      </c>
      <c r="D1092" s="193">
        <v>1250</v>
      </c>
      <c r="E1092" s="243"/>
      <c r="F1092" s="243"/>
      <c r="G1092" s="243"/>
      <c r="H1092" s="243"/>
      <c r="I1092" s="243"/>
      <c r="J1092" s="243"/>
      <c r="K1092" s="243"/>
      <c r="L1092" s="243"/>
      <c r="M1092" s="232"/>
      <c r="N1092" s="233"/>
      <c r="O1092" s="233"/>
    </row>
    <row r="1093" spans="1:15" s="234" customFormat="1">
      <c r="A1093" s="404" t="str">
        <f t="shared" si="47"/>
        <v>2502701250</v>
      </c>
      <c r="B1093" s="888">
        <v>250</v>
      </c>
      <c r="C1093" s="193">
        <v>270</v>
      </c>
      <c r="D1093" s="193">
        <v>1250</v>
      </c>
      <c r="E1093" s="243"/>
      <c r="F1093" s="243"/>
      <c r="G1093" s="243"/>
      <c r="H1093" s="243"/>
      <c r="I1093" s="243"/>
      <c r="J1093" s="243"/>
      <c r="K1093" s="243"/>
      <c r="L1093" s="243"/>
      <c r="M1093" s="232"/>
      <c r="N1093" s="233"/>
      <c r="O1093" s="233"/>
    </row>
    <row r="1094" spans="1:15" s="234" customFormat="1">
      <c r="A1094" s="404" t="str">
        <f t="shared" si="47"/>
        <v>2502801250</v>
      </c>
      <c r="B1094" s="888">
        <v>250</v>
      </c>
      <c r="C1094" s="193">
        <v>280</v>
      </c>
      <c r="D1094" s="193">
        <v>1250</v>
      </c>
      <c r="E1094" s="243"/>
      <c r="F1094" s="243"/>
      <c r="G1094" s="243"/>
      <c r="H1094" s="243"/>
      <c r="I1094" s="243"/>
      <c r="J1094" s="243"/>
      <c r="K1094" s="243"/>
      <c r="L1094" s="243"/>
      <c r="M1094" s="232"/>
      <c r="N1094" s="233"/>
      <c r="O1094" s="233"/>
    </row>
    <row r="1095" spans="1:15" s="234" customFormat="1">
      <c r="A1095" s="404" t="str">
        <f t="shared" si="47"/>
        <v>2502901250</v>
      </c>
      <c r="B1095" s="888">
        <v>250</v>
      </c>
      <c r="C1095" s="193">
        <v>290</v>
      </c>
      <c r="D1095" s="193">
        <v>1250</v>
      </c>
      <c r="E1095" s="243"/>
      <c r="F1095" s="243"/>
      <c r="G1095" s="243"/>
      <c r="H1095" s="243"/>
      <c r="I1095" s="243"/>
      <c r="J1095" s="243"/>
      <c r="K1095" s="243"/>
      <c r="L1095" s="243"/>
      <c r="M1095" s="232"/>
      <c r="N1095" s="233"/>
      <c r="O1095" s="233"/>
    </row>
    <row r="1096" spans="1:15" s="234" customFormat="1">
      <c r="A1096" s="404" t="str">
        <f t="shared" si="47"/>
        <v>2503001250</v>
      </c>
      <c r="B1096" s="888">
        <v>250</v>
      </c>
      <c r="C1096" s="193">
        <v>300</v>
      </c>
      <c r="D1096" s="193">
        <v>1250</v>
      </c>
      <c r="E1096" s="243"/>
      <c r="F1096" s="243"/>
      <c r="G1096" s="243"/>
      <c r="H1096" s="243"/>
      <c r="I1096" s="243"/>
      <c r="J1096" s="243"/>
      <c r="K1096" s="243"/>
      <c r="L1096" s="243"/>
      <c r="M1096" s="232"/>
      <c r="N1096" s="233"/>
      <c r="O1096" s="233"/>
    </row>
    <row r="1097" spans="1:15" s="234" customFormat="1">
      <c r="A1097" s="404" t="str">
        <f t="shared" si="47"/>
        <v>2503101250</v>
      </c>
      <c r="B1097" s="888">
        <v>250</v>
      </c>
      <c r="C1097" s="193">
        <v>310</v>
      </c>
      <c r="D1097" s="193">
        <v>1250</v>
      </c>
      <c r="E1097" s="243"/>
      <c r="F1097" s="243"/>
      <c r="G1097" s="243"/>
      <c r="H1097" s="243"/>
      <c r="I1097" s="243"/>
      <c r="J1097" s="243"/>
      <c r="K1097" s="243"/>
      <c r="L1097" s="243"/>
      <c r="M1097" s="232"/>
      <c r="N1097" s="233"/>
      <c r="O1097" s="233"/>
    </row>
    <row r="1098" spans="1:15" s="234" customFormat="1">
      <c r="A1098" s="404" t="str">
        <f t="shared" si="47"/>
        <v>2503201250</v>
      </c>
      <c r="B1098" s="888">
        <v>250</v>
      </c>
      <c r="C1098" s="193">
        <v>320</v>
      </c>
      <c r="D1098" s="193">
        <v>1250</v>
      </c>
      <c r="E1098" s="243"/>
      <c r="F1098" s="243"/>
      <c r="G1098" s="243"/>
      <c r="H1098" s="243"/>
      <c r="I1098" s="243"/>
      <c r="J1098" s="243"/>
      <c r="K1098" s="243"/>
      <c r="L1098" s="243"/>
      <c r="M1098" s="232"/>
      <c r="N1098" s="233"/>
      <c r="O1098" s="233"/>
    </row>
    <row r="1099" spans="1:15" s="234" customFormat="1">
      <c r="A1099" s="404" t="str">
        <f t="shared" si="47"/>
        <v>2503301250</v>
      </c>
      <c r="B1099" s="888">
        <v>250</v>
      </c>
      <c r="C1099" s="193">
        <v>330</v>
      </c>
      <c r="D1099" s="193">
        <v>1250</v>
      </c>
      <c r="E1099" s="243"/>
      <c r="F1099" s="243"/>
      <c r="G1099" s="243"/>
      <c r="H1099" s="243"/>
      <c r="I1099" s="243"/>
      <c r="J1099" s="243"/>
      <c r="K1099" s="243"/>
      <c r="L1099" s="243"/>
      <c r="M1099" s="232"/>
      <c r="N1099" s="233"/>
      <c r="O1099" s="233"/>
    </row>
    <row r="1100" spans="1:15" s="234" customFormat="1">
      <c r="A1100" s="404" t="str">
        <f t="shared" si="47"/>
        <v>2503401250</v>
      </c>
      <c r="B1100" s="888">
        <v>250</v>
      </c>
      <c r="C1100" s="193">
        <v>340</v>
      </c>
      <c r="D1100" s="193">
        <v>1250</v>
      </c>
      <c r="E1100" s="243"/>
      <c r="F1100" s="243"/>
      <c r="G1100" s="243"/>
      <c r="H1100" s="243"/>
      <c r="I1100" s="243"/>
      <c r="J1100" s="243"/>
      <c r="K1100" s="243"/>
      <c r="L1100" s="243"/>
      <c r="M1100" s="232"/>
      <c r="N1100" s="233"/>
      <c r="O1100" s="233"/>
    </row>
    <row r="1101" spans="1:15" s="234" customFormat="1">
      <c r="A1101" s="404" t="str">
        <f t="shared" si="47"/>
        <v>2503501250</v>
      </c>
      <c r="B1101" s="888">
        <v>250</v>
      </c>
      <c r="C1101" s="193">
        <v>350</v>
      </c>
      <c r="D1101" s="193">
        <v>1250</v>
      </c>
      <c r="E1101" s="243"/>
      <c r="F1101" s="243"/>
      <c r="G1101" s="243"/>
      <c r="H1101" s="243"/>
      <c r="I1101" s="243"/>
      <c r="J1101" s="243"/>
      <c r="K1101" s="243"/>
      <c r="L1101" s="243"/>
      <c r="M1101" s="232"/>
      <c r="N1101" s="233"/>
      <c r="O1101" s="233"/>
    </row>
    <row r="1102" spans="1:15" s="234" customFormat="1">
      <c r="A1102" s="404" t="str">
        <f t="shared" si="47"/>
        <v>250201500</v>
      </c>
      <c r="B1102" s="888">
        <v>250</v>
      </c>
      <c r="C1102" s="193">
        <v>20</v>
      </c>
      <c r="D1102" s="193">
        <v>1500</v>
      </c>
      <c r="E1102" s="180"/>
      <c r="F1102" s="180"/>
      <c r="G1102" s="180"/>
      <c r="H1102" s="180"/>
      <c r="I1102" s="180"/>
      <c r="J1102" s="180"/>
      <c r="K1102" s="180"/>
      <c r="L1102" s="180"/>
      <c r="M1102" s="232"/>
      <c r="N1102" s="233"/>
      <c r="O1102" s="233"/>
    </row>
    <row r="1103" spans="1:15" s="234" customFormat="1">
      <c r="A1103" s="404" t="str">
        <f t="shared" si="47"/>
        <v>250301500</v>
      </c>
      <c r="B1103" s="888">
        <v>250</v>
      </c>
      <c r="C1103" s="193">
        <v>30</v>
      </c>
      <c r="D1103" s="193">
        <v>1500</v>
      </c>
      <c r="E1103" s="180"/>
      <c r="F1103" s="180"/>
      <c r="G1103" s="180"/>
      <c r="H1103" s="180"/>
      <c r="I1103" s="180"/>
      <c r="J1103" s="180"/>
      <c r="K1103" s="180"/>
      <c r="L1103" s="180"/>
      <c r="M1103" s="232"/>
      <c r="N1103" s="233"/>
      <c r="O1103" s="233"/>
    </row>
    <row r="1104" spans="1:15" s="234" customFormat="1">
      <c r="A1104" s="404" t="str">
        <f t="shared" si="47"/>
        <v>250401500</v>
      </c>
      <c r="B1104" s="888">
        <v>250</v>
      </c>
      <c r="C1104" s="193">
        <v>40</v>
      </c>
      <c r="D1104" s="193">
        <v>1500</v>
      </c>
      <c r="E1104" s="180"/>
      <c r="F1104" s="180"/>
      <c r="G1104" s="180"/>
      <c r="H1104" s="180"/>
      <c r="I1104" s="180"/>
      <c r="J1104" s="180"/>
      <c r="K1104" s="180"/>
      <c r="L1104" s="180"/>
      <c r="M1104" s="232"/>
      <c r="N1104" s="233"/>
      <c r="O1104" s="233"/>
    </row>
    <row r="1105" spans="1:15" s="234" customFormat="1">
      <c r="A1105" s="404" t="str">
        <f t="shared" si="47"/>
        <v>250501500</v>
      </c>
      <c r="B1105" s="888">
        <v>250</v>
      </c>
      <c r="C1105" s="193">
        <v>50</v>
      </c>
      <c r="D1105" s="193">
        <v>1500</v>
      </c>
      <c r="E1105" s="180"/>
      <c r="F1105" s="180"/>
      <c r="G1105" s="180"/>
      <c r="H1105" s="180"/>
      <c r="I1105" s="180"/>
      <c r="J1105" s="180"/>
      <c r="K1105" s="180"/>
      <c r="L1105" s="180"/>
      <c r="M1105" s="232"/>
      <c r="N1105" s="233"/>
      <c r="O1105" s="233"/>
    </row>
    <row r="1106" spans="1:15" s="234" customFormat="1">
      <c r="A1106" s="404" t="str">
        <f t="shared" si="47"/>
        <v>250601500</v>
      </c>
      <c r="B1106" s="888">
        <v>250</v>
      </c>
      <c r="C1106" s="193">
        <v>60</v>
      </c>
      <c r="D1106" s="193">
        <v>1500</v>
      </c>
      <c r="E1106" s="180"/>
      <c r="F1106" s="180"/>
      <c r="G1106" s="180"/>
      <c r="H1106" s="180"/>
      <c r="I1106" s="180"/>
      <c r="J1106" s="180"/>
      <c r="K1106" s="180"/>
      <c r="L1106" s="180"/>
      <c r="M1106" s="232"/>
      <c r="N1106" s="233"/>
      <c r="O1106" s="233"/>
    </row>
    <row r="1107" spans="1:15" s="234" customFormat="1">
      <c r="A1107" s="404" t="str">
        <f t="shared" si="47"/>
        <v>250701500</v>
      </c>
      <c r="B1107" s="888">
        <v>250</v>
      </c>
      <c r="C1107" s="193">
        <v>70</v>
      </c>
      <c r="D1107" s="193">
        <v>1500</v>
      </c>
      <c r="E1107" s="180"/>
      <c r="F1107" s="180"/>
      <c r="G1107" s="180"/>
      <c r="H1107" s="180"/>
      <c r="I1107" s="180"/>
      <c r="J1107" s="180"/>
      <c r="K1107" s="180"/>
      <c r="L1107" s="180"/>
      <c r="M1107" s="232"/>
      <c r="N1107" s="233"/>
      <c r="O1107" s="233"/>
    </row>
    <row r="1108" spans="1:15" s="234" customFormat="1">
      <c r="A1108" s="404" t="str">
        <f t="shared" si="47"/>
        <v>250801500</v>
      </c>
      <c r="B1108" s="888">
        <v>250</v>
      </c>
      <c r="C1108" s="193">
        <v>80</v>
      </c>
      <c r="D1108" s="193">
        <v>1500</v>
      </c>
      <c r="E1108" s="180"/>
      <c r="F1108" s="180"/>
      <c r="G1108" s="180"/>
      <c r="H1108" s="180"/>
      <c r="I1108" s="180"/>
      <c r="J1108" s="180"/>
      <c r="K1108" s="180"/>
      <c r="L1108" s="180"/>
      <c r="M1108" s="232"/>
      <c r="N1108" s="233"/>
      <c r="O1108" s="233"/>
    </row>
    <row r="1109" spans="1:15" s="234" customFormat="1">
      <c r="A1109" s="404" t="str">
        <f t="shared" si="47"/>
        <v>250901500</v>
      </c>
      <c r="B1109" s="888">
        <v>250</v>
      </c>
      <c r="C1109" s="193">
        <v>90</v>
      </c>
      <c r="D1109" s="193">
        <v>1500</v>
      </c>
      <c r="E1109" s="180"/>
      <c r="F1109" s="180"/>
      <c r="G1109" s="180"/>
      <c r="H1109" s="180"/>
      <c r="I1109" s="180"/>
      <c r="J1109" s="180"/>
      <c r="K1109" s="180"/>
      <c r="L1109" s="180"/>
      <c r="M1109" s="232"/>
      <c r="N1109" s="233"/>
      <c r="O1109" s="233"/>
    </row>
    <row r="1110" spans="1:15" s="234" customFormat="1">
      <c r="A1110" s="404" t="str">
        <f t="shared" si="47"/>
        <v>2501001500</v>
      </c>
      <c r="B1110" s="888">
        <v>250</v>
      </c>
      <c r="C1110" s="193">
        <v>100</v>
      </c>
      <c r="D1110" s="193">
        <v>1500</v>
      </c>
      <c r="E1110" s="180"/>
      <c r="F1110" s="180"/>
      <c r="G1110" s="180"/>
      <c r="H1110" s="180"/>
      <c r="I1110" s="180"/>
      <c r="J1110" s="180"/>
      <c r="K1110" s="180"/>
      <c r="L1110" s="180"/>
      <c r="M1110" s="232"/>
      <c r="N1110" s="233"/>
      <c r="O1110" s="233"/>
    </row>
    <row r="1111" spans="1:15" s="234" customFormat="1">
      <c r="A1111" s="404" t="str">
        <f t="shared" si="47"/>
        <v>2501101500</v>
      </c>
      <c r="B1111" s="888">
        <v>250</v>
      </c>
      <c r="C1111" s="193">
        <v>110</v>
      </c>
      <c r="D1111" s="193">
        <v>1500</v>
      </c>
      <c r="E1111" s="180"/>
      <c r="F1111" s="180"/>
      <c r="G1111" s="180"/>
      <c r="H1111" s="180"/>
      <c r="I1111" s="180"/>
      <c r="J1111" s="180"/>
      <c r="K1111" s="180"/>
      <c r="L1111" s="180"/>
      <c r="M1111" s="232"/>
      <c r="N1111" s="233"/>
      <c r="O1111" s="233"/>
    </row>
    <row r="1112" spans="1:15" s="234" customFormat="1">
      <c r="A1112" s="404" t="str">
        <f t="shared" si="47"/>
        <v>2501201500</v>
      </c>
      <c r="B1112" s="888">
        <v>250</v>
      </c>
      <c r="C1112" s="193">
        <v>120</v>
      </c>
      <c r="D1112" s="193">
        <v>1500</v>
      </c>
      <c r="E1112" s="180"/>
      <c r="F1112" s="180"/>
      <c r="G1112" s="180"/>
      <c r="H1112" s="180"/>
      <c r="I1112" s="180"/>
      <c r="J1112" s="180"/>
      <c r="K1112" s="180"/>
      <c r="L1112" s="180"/>
      <c r="M1112" s="232"/>
      <c r="N1112" s="233"/>
      <c r="O1112" s="233"/>
    </row>
    <row r="1113" spans="1:15" s="234" customFormat="1">
      <c r="A1113" s="404" t="str">
        <f t="shared" si="47"/>
        <v>2501301500</v>
      </c>
      <c r="B1113" s="888">
        <v>250</v>
      </c>
      <c r="C1113" s="193">
        <v>130</v>
      </c>
      <c r="D1113" s="193">
        <v>1500</v>
      </c>
      <c r="E1113" s="180"/>
      <c r="F1113" s="180"/>
      <c r="G1113" s="180"/>
      <c r="H1113" s="180"/>
      <c r="I1113" s="180"/>
      <c r="J1113" s="180"/>
      <c r="K1113" s="180"/>
      <c r="L1113" s="180"/>
      <c r="M1113" s="232"/>
      <c r="N1113" s="233"/>
      <c r="O1113" s="233"/>
    </row>
    <row r="1114" spans="1:15" s="234" customFormat="1">
      <c r="A1114" s="404" t="str">
        <f t="shared" si="47"/>
        <v>2501401500</v>
      </c>
      <c r="B1114" s="888">
        <v>250</v>
      </c>
      <c r="C1114" s="193">
        <v>140</v>
      </c>
      <c r="D1114" s="193">
        <v>1500</v>
      </c>
      <c r="E1114" s="180"/>
      <c r="F1114" s="180"/>
      <c r="G1114" s="180"/>
      <c r="H1114" s="180"/>
      <c r="I1114" s="180"/>
      <c r="J1114" s="180"/>
      <c r="K1114" s="180"/>
      <c r="L1114" s="180"/>
      <c r="M1114" s="232"/>
      <c r="N1114" s="233"/>
      <c r="O1114" s="233"/>
    </row>
    <row r="1115" spans="1:15" s="234" customFormat="1">
      <c r="A1115" s="404" t="str">
        <f t="shared" si="47"/>
        <v>2501501500</v>
      </c>
      <c r="B1115" s="888">
        <v>250</v>
      </c>
      <c r="C1115" s="193">
        <v>150</v>
      </c>
      <c r="D1115" s="193">
        <v>1500</v>
      </c>
      <c r="E1115" s="180"/>
      <c r="F1115" s="180"/>
      <c r="G1115" s="180"/>
      <c r="H1115" s="180"/>
      <c r="I1115" s="180"/>
      <c r="J1115" s="180"/>
      <c r="K1115" s="180"/>
      <c r="L1115" s="180"/>
      <c r="M1115" s="232"/>
      <c r="N1115" s="233"/>
      <c r="O1115" s="233"/>
    </row>
    <row r="1116" spans="1:15" s="234" customFormat="1">
      <c r="A1116" s="404" t="str">
        <f t="shared" si="47"/>
        <v>2501601500</v>
      </c>
      <c r="B1116" s="888">
        <v>250</v>
      </c>
      <c r="C1116" s="193">
        <v>160</v>
      </c>
      <c r="D1116" s="193">
        <v>1500</v>
      </c>
      <c r="E1116" s="180"/>
      <c r="F1116" s="180"/>
      <c r="G1116" s="180"/>
      <c r="H1116" s="180"/>
      <c r="I1116" s="180"/>
      <c r="J1116" s="180"/>
      <c r="K1116" s="180"/>
      <c r="L1116" s="180"/>
      <c r="M1116" s="232"/>
      <c r="N1116" s="233"/>
      <c r="O1116" s="233"/>
    </row>
    <row r="1117" spans="1:15" s="234" customFormat="1">
      <c r="A1117" s="404" t="str">
        <f t="shared" si="47"/>
        <v>2501701500</v>
      </c>
      <c r="B1117" s="888">
        <v>250</v>
      </c>
      <c r="C1117" s="193">
        <v>170</v>
      </c>
      <c r="D1117" s="193">
        <v>1500</v>
      </c>
      <c r="E1117" s="180"/>
      <c r="F1117" s="180"/>
      <c r="G1117" s="180"/>
      <c r="H1117" s="180"/>
      <c r="I1117" s="180"/>
      <c r="J1117" s="180"/>
      <c r="K1117" s="180"/>
      <c r="L1117" s="180"/>
      <c r="M1117" s="232"/>
      <c r="N1117" s="233"/>
      <c r="O1117" s="233"/>
    </row>
    <row r="1118" spans="1:15" s="234" customFormat="1">
      <c r="A1118" s="404" t="str">
        <f t="shared" si="47"/>
        <v>2501801500</v>
      </c>
      <c r="B1118" s="888">
        <v>250</v>
      </c>
      <c r="C1118" s="193">
        <v>180</v>
      </c>
      <c r="D1118" s="193">
        <v>1500</v>
      </c>
      <c r="E1118" s="180"/>
      <c r="F1118" s="180"/>
      <c r="G1118" s="180"/>
      <c r="H1118" s="180"/>
      <c r="I1118" s="180"/>
      <c r="J1118" s="180"/>
      <c r="K1118" s="180"/>
      <c r="L1118" s="180"/>
      <c r="M1118" s="232"/>
      <c r="N1118" s="233"/>
      <c r="O1118" s="233"/>
    </row>
    <row r="1119" spans="1:15" s="234" customFormat="1">
      <c r="A1119" s="404" t="str">
        <f t="shared" si="47"/>
        <v>2501901500</v>
      </c>
      <c r="B1119" s="888">
        <v>250</v>
      </c>
      <c r="C1119" s="193">
        <v>190</v>
      </c>
      <c r="D1119" s="193">
        <v>1500</v>
      </c>
      <c r="E1119" s="180"/>
      <c r="F1119" s="180"/>
      <c r="G1119" s="180"/>
      <c r="H1119" s="180"/>
      <c r="I1119" s="180"/>
      <c r="J1119" s="180"/>
      <c r="K1119" s="180"/>
      <c r="L1119" s="180"/>
      <c r="M1119" s="232"/>
      <c r="N1119" s="233"/>
      <c r="O1119" s="233"/>
    </row>
    <row r="1120" spans="1:15" s="234" customFormat="1">
      <c r="A1120" s="404" t="str">
        <f t="shared" si="47"/>
        <v>2502001500</v>
      </c>
      <c r="B1120" s="888">
        <v>250</v>
      </c>
      <c r="C1120" s="193">
        <v>200</v>
      </c>
      <c r="D1120" s="193">
        <v>1500</v>
      </c>
      <c r="E1120" s="180"/>
      <c r="F1120" s="180"/>
      <c r="G1120" s="180"/>
      <c r="H1120" s="180"/>
      <c r="I1120" s="180"/>
      <c r="J1120" s="180"/>
      <c r="K1120" s="180"/>
      <c r="L1120" s="180"/>
      <c r="M1120" s="232"/>
      <c r="N1120" s="233"/>
      <c r="O1120" s="233"/>
    </row>
    <row r="1121" spans="1:15" s="234" customFormat="1">
      <c r="A1121" s="404" t="str">
        <f t="shared" si="47"/>
        <v>2502101500</v>
      </c>
      <c r="B1121" s="888">
        <v>250</v>
      </c>
      <c r="C1121" s="193">
        <v>210</v>
      </c>
      <c r="D1121" s="193">
        <v>1500</v>
      </c>
      <c r="E1121" s="180"/>
      <c r="F1121" s="180"/>
      <c r="G1121" s="180"/>
      <c r="H1121" s="180"/>
      <c r="I1121" s="180"/>
      <c r="J1121" s="180"/>
      <c r="K1121" s="180"/>
      <c r="L1121" s="180"/>
      <c r="M1121" s="232"/>
      <c r="N1121" s="233"/>
      <c r="O1121" s="233"/>
    </row>
    <row r="1122" spans="1:15" s="234" customFormat="1">
      <c r="A1122" s="404" t="str">
        <f t="shared" si="47"/>
        <v>2502201500</v>
      </c>
      <c r="B1122" s="888">
        <v>250</v>
      </c>
      <c r="C1122" s="193">
        <v>220</v>
      </c>
      <c r="D1122" s="193">
        <v>1500</v>
      </c>
      <c r="E1122" s="180"/>
      <c r="F1122" s="180"/>
      <c r="G1122" s="180"/>
      <c r="H1122" s="180"/>
      <c r="I1122" s="180"/>
      <c r="J1122" s="180"/>
      <c r="K1122" s="180"/>
      <c r="L1122" s="180"/>
      <c r="M1122" s="232"/>
      <c r="N1122" s="233"/>
      <c r="O1122" s="233"/>
    </row>
    <row r="1123" spans="1:15" s="234" customFormat="1">
      <c r="A1123" s="404" t="str">
        <f t="shared" si="47"/>
        <v>2502301500</v>
      </c>
      <c r="B1123" s="888">
        <v>250</v>
      </c>
      <c r="C1123" s="193">
        <v>230</v>
      </c>
      <c r="D1123" s="193">
        <v>1500</v>
      </c>
      <c r="E1123" s="180"/>
      <c r="F1123" s="180"/>
      <c r="G1123" s="180"/>
      <c r="H1123" s="180"/>
      <c r="I1123" s="180"/>
      <c r="J1123" s="180"/>
      <c r="K1123" s="180"/>
      <c r="L1123" s="180"/>
      <c r="M1123" s="232"/>
      <c r="N1123" s="233"/>
      <c r="O1123" s="233"/>
    </row>
    <row r="1124" spans="1:15" s="234" customFormat="1">
      <c r="A1124" s="404" t="str">
        <f t="shared" si="47"/>
        <v>2502401500</v>
      </c>
      <c r="B1124" s="888">
        <v>250</v>
      </c>
      <c r="C1124" s="193">
        <v>240</v>
      </c>
      <c r="D1124" s="193">
        <v>1500</v>
      </c>
      <c r="E1124" s="180"/>
      <c r="F1124" s="180"/>
      <c r="G1124" s="180"/>
      <c r="H1124" s="180"/>
      <c r="I1124" s="180"/>
      <c r="J1124" s="180"/>
      <c r="K1124" s="180"/>
      <c r="L1124" s="180"/>
      <c r="M1124" s="232"/>
      <c r="N1124" s="233"/>
      <c r="O1124" s="233"/>
    </row>
    <row r="1125" spans="1:15" s="234" customFormat="1">
      <c r="A1125" s="404" t="str">
        <f t="shared" si="47"/>
        <v>2502501500</v>
      </c>
      <c r="B1125" s="888">
        <v>250</v>
      </c>
      <c r="C1125" s="193">
        <v>250</v>
      </c>
      <c r="D1125" s="193">
        <v>1500</v>
      </c>
      <c r="E1125" s="180"/>
      <c r="F1125" s="180"/>
      <c r="G1125" s="180"/>
      <c r="H1125" s="180"/>
      <c r="I1125" s="180"/>
      <c r="J1125" s="180"/>
      <c r="K1125" s="180"/>
      <c r="L1125" s="180"/>
      <c r="M1125" s="232"/>
      <c r="N1125" s="233"/>
      <c r="O1125" s="233"/>
    </row>
    <row r="1126" spans="1:15" s="234" customFormat="1">
      <c r="A1126" s="404" t="str">
        <f t="shared" si="47"/>
        <v>2502601500</v>
      </c>
      <c r="B1126" s="888">
        <v>250</v>
      </c>
      <c r="C1126" s="193">
        <v>260</v>
      </c>
      <c r="D1126" s="193">
        <v>1500</v>
      </c>
      <c r="E1126" s="243"/>
      <c r="F1126" s="243"/>
      <c r="G1126" s="243"/>
      <c r="H1126" s="243"/>
      <c r="I1126" s="243"/>
      <c r="J1126" s="243"/>
      <c r="K1126" s="243"/>
      <c r="L1126" s="243"/>
      <c r="M1126" s="232"/>
      <c r="N1126" s="233"/>
      <c r="O1126" s="233"/>
    </row>
    <row r="1127" spans="1:15" s="234" customFormat="1">
      <c r="A1127" s="404" t="str">
        <f t="shared" si="47"/>
        <v>2502701500</v>
      </c>
      <c r="B1127" s="888">
        <v>250</v>
      </c>
      <c r="C1127" s="193">
        <v>270</v>
      </c>
      <c r="D1127" s="193">
        <v>1500</v>
      </c>
      <c r="E1127" s="243"/>
      <c r="F1127" s="243"/>
      <c r="G1127" s="243"/>
      <c r="H1127" s="243"/>
      <c r="I1127" s="243"/>
      <c r="J1127" s="243"/>
      <c r="K1127" s="243"/>
      <c r="L1127" s="243"/>
      <c r="M1127" s="232"/>
      <c r="N1127" s="233"/>
      <c r="O1127" s="233"/>
    </row>
    <row r="1128" spans="1:15" s="234" customFormat="1">
      <c r="A1128" s="404" t="str">
        <f t="shared" si="47"/>
        <v>2502801500</v>
      </c>
      <c r="B1128" s="888">
        <v>250</v>
      </c>
      <c r="C1128" s="193">
        <v>280</v>
      </c>
      <c r="D1128" s="193">
        <v>1500</v>
      </c>
      <c r="E1128" s="243"/>
      <c r="F1128" s="243"/>
      <c r="G1128" s="243"/>
      <c r="H1128" s="243"/>
      <c r="I1128" s="243"/>
      <c r="J1128" s="243"/>
      <c r="K1128" s="243"/>
      <c r="L1128" s="243"/>
      <c r="M1128" s="232"/>
      <c r="N1128" s="233"/>
      <c r="O1128" s="233"/>
    </row>
    <row r="1129" spans="1:15" s="234" customFormat="1">
      <c r="A1129" s="404" t="str">
        <f t="shared" si="47"/>
        <v>2502901500</v>
      </c>
      <c r="B1129" s="888">
        <v>250</v>
      </c>
      <c r="C1129" s="193">
        <v>290</v>
      </c>
      <c r="D1129" s="193">
        <v>1500</v>
      </c>
      <c r="E1129" s="243"/>
      <c r="F1129" s="243"/>
      <c r="G1129" s="243"/>
      <c r="H1129" s="243"/>
      <c r="I1129" s="243"/>
      <c r="J1129" s="243"/>
      <c r="K1129" s="243"/>
      <c r="L1129" s="243"/>
      <c r="M1129" s="232"/>
      <c r="N1129" s="233"/>
      <c r="O1129" s="233"/>
    </row>
    <row r="1130" spans="1:15" s="234" customFormat="1">
      <c r="A1130" s="404" t="str">
        <f t="shared" si="47"/>
        <v>2503001500</v>
      </c>
      <c r="B1130" s="888">
        <v>250</v>
      </c>
      <c r="C1130" s="193">
        <v>300</v>
      </c>
      <c r="D1130" s="193">
        <v>1500</v>
      </c>
      <c r="E1130" s="243"/>
      <c r="F1130" s="243"/>
      <c r="G1130" s="243"/>
      <c r="H1130" s="243"/>
      <c r="I1130" s="243"/>
      <c r="J1130" s="243"/>
      <c r="K1130" s="243"/>
      <c r="L1130" s="243"/>
      <c r="M1130" s="232"/>
      <c r="N1130" s="233"/>
      <c r="O1130" s="233"/>
    </row>
    <row r="1131" spans="1:15" s="234" customFormat="1">
      <c r="A1131" s="404" t="str">
        <f t="shared" si="47"/>
        <v>2503101500</v>
      </c>
      <c r="B1131" s="888">
        <v>250</v>
      </c>
      <c r="C1131" s="193">
        <v>310</v>
      </c>
      <c r="D1131" s="193">
        <v>1500</v>
      </c>
      <c r="E1131" s="243"/>
      <c r="F1131" s="243"/>
      <c r="G1131" s="243"/>
      <c r="H1131" s="243"/>
      <c r="I1131" s="243"/>
      <c r="J1131" s="243"/>
      <c r="K1131" s="243"/>
      <c r="L1131" s="243"/>
      <c r="M1131" s="232"/>
      <c r="N1131" s="233"/>
      <c r="O1131" s="233"/>
    </row>
    <row r="1132" spans="1:15" s="234" customFormat="1">
      <c r="A1132" s="404" t="str">
        <f t="shared" si="47"/>
        <v>2503201500</v>
      </c>
      <c r="B1132" s="888">
        <v>250</v>
      </c>
      <c r="C1132" s="193">
        <v>320</v>
      </c>
      <c r="D1132" s="193">
        <v>1500</v>
      </c>
      <c r="E1132" s="243"/>
      <c r="F1132" s="243"/>
      <c r="G1132" s="243"/>
      <c r="H1132" s="243"/>
      <c r="I1132" s="243"/>
      <c r="J1132" s="243"/>
      <c r="K1132" s="243"/>
      <c r="L1132" s="243"/>
      <c r="M1132" s="232"/>
      <c r="N1132" s="233"/>
      <c r="O1132" s="233"/>
    </row>
    <row r="1133" spans="1:15" s="234" customFormat="1">
      <c r="A1133" s="404" t="str">
        <f t="shared" si="47"/>
        <v>2503301500</v>
      </c>
      <c r="B1133" s="888">
        <v>250</v>
      </c>
      <c r="C1133" s="193">
        <v>330</v>
      </c>
      <c r="D1133" s="193">
        <v>1500</v>
      </c>
      <c r="E1133" s="243"/>
      <c r="F1133" s="243"/>
      <c r="G1133" s="243"/>
      <c r="H1133" s="243"/>
      <c r="I1133" s="243"/>
      <c r="J1133" s="243"/>
      <c r="K1133" s="243"/>
      <c r="L1133" s="243"/>
      <c r="M1133" s="232"/>
      <c r="N1133" s="233"/>
      <c r="O1133" s="233"/>
    </row>
    <row r="1134" spans="1:15" s="234" customFormat="1">
      <c r="A1134" s="404" t="str">
        <f t="shared" si="47"/>
        <v>2503401500</v>
      </c>
      <c r="B1134" s="888">
        <v>250</v>
      </c>
      <c r="C1134" s="193">
        <v>340</v>
      </c>
      <c r="D1134" s="193">
        <v>1500</v>
      </c>
      <c r="E1134" s="243"/>
      <c r="F1134" s="243"/>
      <c r="G1134" s="243"/>
      <c r="H1134" s="243"/>
      <c r="I1134" s="243"/>
      <c r="J1134" s="243"/>
      <c r="K1134" s="243"/>
      <c r="L1134" s="243"/>
      <c r="M1134" s="232"/>
      <c r="N1134" s="233"/>
      <c r="O1134" s="233"/>
    </row>
    <row r="1135" spans="1:15" s="234" customFormat="1">
      <c r="A1135" s="404" t="str">
        <f t="shared" si="47"/>
        <v>2503501500</v>
      </c>
      <c r="B1135" s="888">
        <v>250</v>
      </c>
      <c r="C1135" s="193">
        <v>350</v>
      </c>
      <c r="D1135" s="193">
        <v>1500</v>
      </c>
      <c r="E1135" s="243"/>
      <c r="F1135" s="243"/>
      <c r="G1135" s="243"/>
      <c r="H1135" s="243"/>
      <c r="I1135" s="243"/>
      <c r="J1135" s="243"/>
      <c r="K1135" s="243"/>
      <c r="L1135" s="243"/>
      <c r="M1135" s="232"/>
      <c r="N1135" s="233"/>
      <c r="O1135" s="233"/>
    </row>
    <row r="1136" spans="1:15" s="234" customFormat="1">
      <c r="A1136" s="404" t="str">
        <f t="shared" si="47"/>
        <v>250201750</v>
      </c>
      <c r="B1136" s="888">
        <v>250</v>
      </c>
      <c r="C1136" s="193">
        <v>20</v>
      </c>
      <c r="D1136" s="193">
        <v>1750</v>
      </c>
      <c r="E1136" s="180"/>
      <c r="F1136" s="180"/>
      <c r="G1136" s="180"/>
      <c r="H1136" s="180"/>
      <c r="I1136" s="180"/>
      <c r="J1136" s="180"/>
      <c r="K1136" s="180"/>
      <c r="L1136" s="180"/>
      <c r="M1136" s="232"/>
      <c r="N1136" s="233"/>
      <c r="O1136" s="233"/>
    </row>
    <row r="1137" spans="1:15" s="234" customFormat="1">
      <c r="A1137" s="404" t="str">
        <f t="shared" ref="A1137:A1200" si="48">B1137&amp;C1137&amp;D1137</f>
        <v>250301750</v>
      </c>
      <c r="B1137" s="888">
        <v>250</v>
      </c>
      <c r="C1137" s="193">
        <v>30</v>
      </c>
      <c r="D1137" s="193">
        <v>1750</v>
      </c>
      <c r="E1137" s="180"/>
      <c r="F1137" s="180"/>
      <c r="G1137" s="180"/>
      <c r="H1137" s="180"/>
      <c r="I1137" s="180"/>
      <c r="J1137" s="180"/>
      <c r="K1137" s="180"/>
      <c r="L1137" s="180"/>
      <c r="M1137" s="232"/>
      <c r="N1137" s="233"/>
      <c r="O1137" s="233"/>
    </row>
    <row r="1138" spans="1:15" s="234" customFormat="1">
      <c r="A1138" s="404" t="str">
        <f t="shared" si="48"/>
        <v>250401750</v>
      </c>
      <c r="B1138" s="888">
        <v>250</v>
      </c>
      <c r="C1138" s="193">
        <v>40</v>
      </c>
      <c r="D1138" s="193">
        <v>1750</v>
      </c>
      <c r="E1138" s="180"/>
      <c r="F1138" s="180"/>
      <c r="G1138" s="180"/>
      <c r="H1138" s="180"/>
      <c r="I1138" s="180"/>
      <c r="J1138" s="180"/>
      <c r="K1138" s="180"/>
      <c r="L1138" s="180"/>
      <c r="M1138" s="232"/>
      <c r="N1138" s="233"/>
      <c r="O1138" s="233"/>
    </row>
    <row r="1139" spans="1:15" s="234" customFormat="1">
      <c r="A1139" s="404" t="str">
        <f t="shared" si="48"/>
        <v>250501750</v>
      </c>
      <c r="B1139" s="888">
        <v>250</v>
      </c>
      <c r="C1139" s="193">
        <v>50</v>
      </c>
      <c r="D1139" s="193">
        <v>1750</v>
      </c>
      <c r="E1139" s="180"/>
      <c r="F1139" s="180"/>
      <c r="G1139" s="180"/>
      <c r="H1139" s="180"/>
      <c r="I1139" s="180"/>
      <c r="J1139" s="180"/>
      <c r="K1139" s="180"/>
      <c r="L1139" s="180"/>
      <c r="M1139" s="232"/>
      <c r="N1139" s="233"/>
      <c r="O1139" s="233"/>
    </row>
    <row r="1140" spans="1:15" s="234" customFormat="1">
      <c r="A1140" s="404" t="str">
        <f t="shared" si="48"/>
        <v>250601750</v>
      </c>
      <c r="B1140" s="888">
        <v>250</v>
      </c>
      <c r="C1140" s="193">
        <v>60</v>
      </c>
      <c r="D1140" s="193">
        <v>1750</v>
      </c>
      <c r="E1140" s="180"/>
      <c r="F1140" s="180"/>
      <c r="G1140" s="180"/>
      <c r="H1140" s="180"/>
      <c r="I1140" s="180"/>
      <c r="J1140" s="180"/>
      <c r="K1140" s="180"/>
      <c r="L1140" s="180"/>
      <c r="M1140" s="232"/>
      <c r="N1140" s="233"/>
      <c r="O1140" s="233"/>
    </row>
    <row r="1141" spans="1:15" s="234" customFormat="1">
      <c r="A1141" s="404" t="str">
        <f t="shared" si="48"/>
        <v>250701750</v>
      </c>
      <c r="B1141" s="888">
        <v>250</v>
      </c>
      <c r="C1141" s="193">
        <v>70</v>
      </c>
      <c r="D1141" s="193">
        <v>1750</v>
      </c>
      <c r="E1141" s="180"/>
      <c r="F1141" s="180"/>
      <c r="G1141" s="180"/>
      <c r="H1141" s="180"/>
      <c r="I1141" s="180"/>
      <c r="J1141" s="180"/>
      <c r="K1141" s="180"/>
      <c r="L1141" s="180"/>
      <c r="M1141" s="232"/>
      <c r="N1141" s="233"/>
      <c r="O1141" s="233"/>
    </row>
    <row r="1142" spans="1:15" s="234" customFormat="1">
      <c r="A1142" s="404" t="str">
        <f t="shared" si="48"/>
        <v>250801750</v>
      </c>
      <c r="B1142" s="888">
        <v>250</v>
      </c>
      <c r="C1142" s="193">
        <v>80</v>
      </c>
      <c r="D1142" s="193">
        <v>1750</v>
      </c>
      <c r="E1142" s="180"/>
      <c r="F1142" s="180"/>
      <c r="G1142" s="180"/>
      <c r="H1142" s="180"/>
      <c r="I1142" s="180"/>
      <c r="J1142" s="180"/>
      <c r="K1142" s="180"/>
      <c r="L1142" s="180"/>
      <c r="M1142" s="232"/>
      <c r="N1142" s="233"/>
      <c r="O1142" s="233"/>
    </row>
    <row r="1143" spans="1:15" s="234" customFormat="1">
      <c r="A1143" s="404" t="str">
        <f t="shared" si="48"/>
        <v>250901750</v>
      </c>
      <c r="B1143" s="888">
        <v>250</v>
      </c>
      <c r="C1143" s="193">
        <v>90</v>
      </c>
      <c r="D1143" s="193">
        <v>1750</v>
      </c>
      <c r="E1143" s="180"/>
      <c r="F1143" s="180"/>
      <c r="G1143" s="180"/>
      <c r="H1143" s="180"/>
      <c r="I1143" s="180"/>
      <c r="J1143" s="180"/>
      <c r="K1143" s="180"/>
      <c r="L1143" s="180"/>
      <c r="M1143" s="232"/>
      <c r="N1143" s="233"/>
      <c r="O1143" s="233"/>
    </row>
    <row r="1144" spans="1:15" s="234" customFormat="1">
      <c r="A1144" s="404" t="str">
        <f t="shared" si="48"/>
        <v>2501001750</v>
      </c>
      <c r="B1144" s="888">
        <v>250</v>
      </c>
      <c r="C1144" s="193">
        <v>100</v>
      </c>
      <c r="D1144" s="193">
        <v>1750</v>
      </c>
      <c r="E1144" s="180"/>
      <c r="F1144" s="180"/>
      <c r="G1144" s="180"/>
      <c r="H1144" s="180"/>
      <c r="I1144" s="180"/>
      <c r="J1144" s="180"/>
      <c r="K1144" s="180"/>
      <c r="L1144" s="180"/>
      <c r="M1144" s="232"/>
      <c r="N1144" s="233"/>
      <c r="O1144" s="233"/>
    </row>
    <row r="1145" spans="1:15" s="234" customFormat="1">
      <c r="A1145" s="404" t="str">
        <f t="shared" si="48"/>
        <v>2501101750</v>
      </c>
      <c r="B1145" s="888">
        <v>250</v>
      </c>
      <c r="C1145" s="193">
        <v>110</v>
      </c>
      <c r="D1145" s="193">
        <v>1750</v>
      </c>
      <c r="E1145" s="180"/>
      <c r="F1145" s="180"/>
      <c r="G1145" s="180"/>
      <c r="H1145" s="180"/>
      <c r="I1145" s="180"/>
      <c r="J1145" s="180"/>
      <c r="K1145" s="180"/>
      <c r="L1145" s="180"/>
      <c r="M1145" s="232"/>
      <c r="N1145" s="233"/>
      <c r="O1145" s="233"/>
    </row>
    <row r="1146" spans="1:15" s="234" customFormat="1">
      <c r="A1146" s="404" t="str">
        <f t="shared" si="48"/>
        <v>2501201750</v>
      </c>
      <c r="B1146" s="888">
        <v>250</v>
      </c>
      <c r="C1146" s="193">
        <v>120</v>
      </c>
      <c r="D1146" s="193">
        <v>1750</v>
      </c>
      <c r="E1146" s="180"/>
      <c r="F1146" s="180"/>
      <c r="G1146" s="180"/>
      <c r="H1146" s="180"/>
      <c r="I1146" s="180"/>
      <c r="J1146" s="180"/>
      <c r="K1146" s="180"/>
      <c r="L1146" s="180"/>
      <c r="M1146" s="232"/>
      <c r="N1146" s="233"/>
      <c r="O1146" s="233"/>
    </row>
    <row r="1147" spans="1:15" s="234" customFormat="1">
      <c r="A1147" s="404" t="str">
        <f t="shared" si="48"/>
        <v>2501301750</v>
      </c>
      <c r="B1147" s="888">
        <v>250</v>
      </c>
      <c r="C1147" s="193">
        <v>130</v>
      </c>
      <c r="D1147" s="193">
        <v>1750</v>
      </c>
      <c r="E1147" s="180"/>
      <c r="F1147" s="180"/>
      <c r="G1147" s="180"/>
      <c r="H1147" s="180"/>
      <c r="I1147" s="180"/>
      <c r="J1147" s="180"/>
      <c r="K1147" s="180"/>
      <c r="L1147" s="180"/>
      <c r="M1147" s="232"/>
      <c r="N1147" s="233"/>
      <c r="O1147" s="233"/>
    </row>
    <row r="1148" spans="1:15" s="234" customFormat="1">
      <c r="A1148" s="404" t="str">
        <f t="shared" si="48"/>
        <v>2501401750</v>
      </c>
      <c r="B1148" s="888">
        <v>250</v>
      </c>
      <c r="C1148" s="193">
        <v>140</v>
      </c>
      <c r="D1148" s="193">
        <v>1750</v>
      </c>
      <c r="E1148" s="180"/>
      <c r="F1148" s="180"/>
      <c r="G1148" s="180"/>
      <c r="H1148" s="180"/>
      <c r="I1148" s="180"/>
      <c r="J1148" s="180"/>
      <c r="K1148" s="180"/>
      <c r="L1148" s="180"/>
      <c r="M1148" s="232"/>
      <c r="N1148" s="233"/>
      <c r="O1148" s="233"/>
    </row>
    <row r="1149" spans="1:15" s="234" customFormat="1">
      <c r="A1149" s="404" t="str">
        <f t="shared" si="48"/>
        <v>2501501750</v>
      </c>
      <c r="B1149" s="888">
        <v>250</v>
      </c>
      <c r="C1149" s="193">
        <v>150</v>
      </c>
      <c r="D1149" s="193">
        <v>1750</v>
      </c>
      <c r="E1149" s="180"/>
      <c r="F1149" s="180"/>
      <c r="G1149" s="180"/>
      <c r="H1149" s="180"/>
      <c r="I1149" s="180"/>
      <c r="J1149" s="180"/>
      <c r="K1149" s="180"/>
      <c r="L1149" s="180"/>
      <c r="M1149" s="232"/>
      <c r="N1149" s="233"/>
      <c r="O1149" s="233"/>
    </row>
    <row r="1150" spans="1:15" s="234" customFormat="1">
      <c r="A1150" s="404" t="str">
        <f t="shared" si="48"/>
        <v>2501601750</v>
      </c>
      <c r="B1150" s="888">
        <v>250</v>
      </c>
      <c r="C1150" s="193">
        <v>160</v>
      </c>
      <c r="D1150" s="193">
        <v>1750</v>
      </c>
      <c r="E1150" s="180"/>
      <c r="F1150" s="180"/>
      <c r="G1150" s="180"/>
      <c r="H1150" s="180"/>
      <c r="I1150" s="180"/>
      <c r="J1150" s="180"/>
      <c r="K1150" s="180"/>
      <c r="L1150" s="180"/>
      <c r="M1150" s="232"/>
      <c r="N1150" s="233"/>
      <c r="O1150" s="233"/>
    </row>
    <row r="1151" spans="1:15" s="234" customFormat="1">
      <c r="A1151" s="404" t="str">
        <f t="shared" si="48"/>
        <v>2501701750</v>
      </c>
      <c r="B1151" s="888">
        <v>250</v>
      </c>
      <c r="C1151" s="193">
        <v>170</v>
      </c>
      <c r="D1151" s="193">
        <v>1750</v>
      </c>
      <c r="E1151" s="180"/>
      <c r="F1151" s="180"/>
      <c r="G1151" s="180"/>
      <c r="H1151" s="180"/>
      <c r="I1151" s="180"/>
      <c r="J1151" s="180"/>
      <c r="K1151" s="180"/>
      <c r="L1151" s="180"/>
      <c r="M1151" s="232"/>
      <c r="N1151" s="233"/>
      <c r="O1151" s="233"/>
    </row>
    <row r="1152" spans="1:15" s="234" customFormat="1">
      <c r="A1152" s="404" t="str">
        <f t="shared" si="48"/>
        <v>2501801750</v>
      </c>
      <c r="B1152" s="888">
        <v>250</v>
      </c>
      <c r="C1152" s="193">
        <v>180</v>
      </c>
      <c r="D1152" s="193">
        <v>1750</v>
      </c>
      <c r="E1152" s="180"/>
      <c r="F1152" s="180"/>
      <c r="G1152" s="180"/>
      <c r="H1152" s="180"/>
      <c r="I1152" s="180"/>
      <c r="J1152" s="180"/>
      <c r="K1152" s="180"/>
      <c r="L1152" s="180"/>
      <c r="M1152" s="232"/>
      <c r="N1152" s="233"/>
      <c r="O1152" s="233"/>
    </row>
    <row r="1153" spans="1:15" s="234" customFormat="1">
      <c r="A1153" s="404" t="str">
        <f t="shared" si="48"/>
        <v>2501901750</v>
      </c>
      <c r="B1153" s="888">
        <v>250</v>
      </c>
      <c r="C1153" s="193">
        <v>190</v>
      </c>
      <c r="D1153" s="193">
        <v>1750</v>
      </c>
      <c r="E1153" s="180"/>
      <c r="F1153" s="180"/>
      <c r="G1153" s="180"/>
      <c r="H1153" s="180"/>
      <c r="I1153" s="180"/>
      <c r="J1153" s="180"/>
      <c r="K1153" s="180"/>
      <c r="L1153" s="180"/>
      <c r="M1153" s="232"/>
      <c r="N1153" s="233"/>
      <c r="O1153" s="233"/>
    </row>
    <row r="1154" spans="1:15" s="234" customFormat="1">
      <c r="A1154" s="404" t="str">
        <f t="shared" si="48"/>
        <v>2502001750</v>
      </c>
      <c r="B1154" s="888">
        <v>250</v>
      </c>
      <c r="C1154" s="193">
        <v>200</v>
      </c>
      <c r="D1154" s="193">
        <v>1750</v>
      </c>
      <c r="E1154" s="180"/>
      <c r="F1154" s="180"/>
      <c r="G1154" s="180"/>
      <c r="H1154" s="180"/>
      <c r="I1154" s="180"/>
      <c r="J1154" s="180"/>
      <c r="K1154" s="180"/>
      <c r="L1154" s="180"/>
      <c r="M1154" s="232"/>
      <c r="N1154" s="233"/>
      <c r="O1154" s="233"/>
    </row>
    <row r="1155" spans="1:15" s="234" customFormat="1">
      <c r="A1155" s="404" t="str">
        <f t="shared" si="48"/>
        <v>2502101750</v>
      </c>
      <c r="B1155" s="888">
        <v>250</v>
      </c>
      <c r="C1155" s="193">
        <v>210</v>
      </c>
      <c r="D1155" s="193">
        <v>1750</v>
      </c>
      <c r="E1155" s="180"/>
      <c r="F1155" s="180"/>
      <c r="G1155" s="180"/>
      <c r="H1155" s="180"/>
      <c r="I1155" s="180"/>
      <c r="J1155" s="180"/>
      <c r="K1155" s="180"/>
      <c r="L1155" s="180"/>
      <c r="M1155" s="232"/>
      <c r="N1155" s="233"/>
      <c r="O1155" s="233"/>
    </row>
    <row r="1156" spans="1:15" s="234" customFormat="1">
      <c r="A1156" s="404" t="str">
        <f t="shared" si="48"/>
        <v>2502201750</v>
      </c>
      <c r="B1156" s="888">
        <v>250</v>
      </c>
      <c r="C1156" s="193">
        <v>220</v>
      </c>
      <c r="D1156" s="193">
        <v>1750</v>
      </c>
      <c r="E1156" s="180"/>
      <c r="F1156" s="180"/>
      <c r="G1156" s="180"/>
      <c r="H1156" s="180"/>
      <c r="I1156" s="180"/>
      <c r="J1156" s="180"/>
      <c r="K1156" s="180"/>
      <c r="L1156" s="180"/>
      <c r="M1156" s="232"/>
      <c r="N1156" s="233"/>
      <c r="O1156" s="233"/>
    </row>
    <row r="1157" spans="1:15" s="234" customFormat="1">
      <c r="A1157" s="404" t="str">
        <f t="shared" si="48"/>
        <v>2502301750</v>
      </c>
      <c r="B1157" s="888">
        <v>250</v>
      </c>
      <c r="C1157" s="193">
        <v>230</v>
      </c>
      <c r="D1157" s="193">
        <v>1750</v>
      </c>
      <c r="E1157" s="180"/>
      <c r="F1157" s="180"/>
      <c r="G1157" s="180"/>
      <c r="H1157" s="180"/>
      <c r="I1157" s="180"/>
      <c r="J1157" s="180"/>
      <c r="K1157" s="180"/>
      <c r="L1157" s="180"/>
      <c r="M1157" s="232"/>
      <c r="N1157" s="233"/>
      <c r="O1157" s="233"/>
    </row>
    <row r="1158" spans="1:15" s="234" customFormat="1">
      <c r="A1158" s="404" t="str">
        <f t="shared" si="48"/>
        <v>2502401750</v>
      </c>
      <c r="B1158" s="888">
        <v>250</v>
      </c>
      <c r="C1158" s="193">
        <v>240</v>
      </c>
      <c r="D1158" s="193">
        <v>1750</v>
      </c>
      <c r="E1158" s="180"/>
      <c r="F1158" s="180"/>
      <c r="G1158" s="180"/>
      <c r="H1158" s="180"/>
      <c r="I1158" s="180"/>
      <c r="J1158" s="180"/>
      <c r="K1158" s="180"/>
      <c r="L1158" s="180"/>
      <c r="M1158" s="232"/>
      <c r="N1158" s="233"/>
      <c r="O1158" s="233"/>
    </row>
    <row r="1159" spans="1:15" s="234" customFormat="1">
      <c r="A1159" s="404" t="str">
        <f t="shared" si="48"/>
        <v>2502501750</v>
      </c>
      <c r="B1159" s="888">
        <v>250</v>
      </c>
      <c r="C1159" s="193">
        <v>250</v>
      </c>
      <c r="D1159" s="193">
        <v>1750</v>
      </c>
      <c r="E1159" s="900"/>
      <c r="F1159" s="180"/>
      <c r="G1159" s="180"/>
      <c r="H1159" s="180"/>
      <c r="I1159" s="180"/>
      <c r="J1159" s="180"/>
      <c r="K1159" s="180"/>
      <c r="L1159" s="180"/>
      <c r="M1159" s="232"/>
      <c r="N1159" s="233"/>
      <c r="O1159" s="233"/>
    </row>
    <row r="1160" spans="1:15" s="234" customFormat="1">
      <c r="A1160" s="404" t="str">
        <f t="shared" si="48"/>
        <v>2502601750</v>
      </c>
      <c r="B1160" s="888">
        <v>250</v>
      </c>
      <c r="C1160" s="193">
        <v>260</v>
      </c>
      <c r="D1160" s="193">
        <v>1750</v>
      </c>
      <c r="E1160" s="243"/>
      <c r="F1160" s="243"/>
      <c r="G1160" s="243"/>
      <c r="H1160" s="243"/>
      <c r="I1160" s="243"/>
      <c r="J1160" s="243"/>
      <c r="K1160" s="243"/>
      <c r="L1160" s="243"/>
      <c r="M1160" s="232"/>
      <c r="N1160" s="233"/>
      <c r="O1160" s="233"/>
    </row>
    <row r="1161" spans="1:15" s="234" customFormat="1">
      <c r="A1161" s="404" t="str">
        <f t="shared" si="48"/>
        <v>2502701750</v>
      </c>
      <c r="B1161" s="888">
        <v>250</v>
      </c>
      <c r="C1161" s="193">
        <v>270</v>
      </c>
      <c r="D1161" s="193">
        <v>1750</v>
      </c>
      <c r="E1161" s="243"/>
      <c r="F1161" s="243"/>
      <c r="G1161" s="243"/>
      <c r="H1161" s="243"/>
      <c r="I1161" s="243"/>
      <c r="J1161" s="243"/>
      <c r="K1161" s="243"/>
      <c r="L1161" s="243"/>
      <c r="M1161" s="232"/>
      <c r="N1161" s="233"/>
      <c r="O1161" s="233"/>
    </row>
    <row r="1162" spans="1:15" s="234" customFormat="1">
      <c r="A1162" s="404" t="str">
        <f t="shared" si="48"/>
        <v>2502801750</v>
      </c>
      <c r="B1162" s="888">
        <v>250</v>
      </c>
      <c r="C1162" s="193">
        <v>280</v>
      </c>
      <c r="D1162" s="193">
        <v>1750</v>
      </c>
      <c r="E1162" s="243"/>
      <c r="F1162" s="243"/>
      <c r="G1162" s="243"/>
      <c r="H1162" s="243"/>
      <c r="I1162" s="243"/>
      <c r="J1162" s="243"/>
      <c r="K1162" s="243"/>
      <c r="L1162" s="243"/>
      <c r="M1162" s="232"/>
      <c r="N1162" s="233"/>
      <c r="O1162" s="233"/>
    </row>
    <row r="1163" spans="1:15" s="234" customFormat="1">
      <c r="A1163" s="404" t="str">
        <f t="shared" si="48"/>
        <v>2502901750</v>
      </c>
      <c r="B1163" s="888">
        <v>250</v>
      </c>
      <c r="C1163" s="193">
        <v>290</v>
      </c>
      <c r="D1163" s="193">
        <v>1750</v>
      </c>
      <c r="E1163" s="243"/>
      <c r="F1163" s="243"/>
      <c r="G1163" s="243"/>
      <c r="H1163" s="243"/>
      <c r="I1163" s="243"/>
      <c r="J1163" s="243"/>
      <c r="K1163" s="243"/>
      <c r="L1163" s="243"/>
      <c r="M1163" s="232"/>
      <c r="N1163" s="233"/>
      <c r="O1163" s="233"/>
    </row>
    <row r="1164" spans="1:15" s="234" customFormat="1">
      <c r="A1164" s="404" t="str">
        <f t="shared" si="48"/>
        <v>2503001750</v>
      </c>
      <c r="B1164" s="888">
        <v>250</v>
      </c>
      <c r="C1164" s="193">
        <v>300</v>
      </c>
      <c r="D1164" s="193">
        <v>1750</v>
      </c>
      <c r="E1164" s="243"/>
      <c r="F1164" s="243"/>
      <c r="G1164" s="243"/>
      <c r="H1164" s="243"/>
      <c r="I1164" s="243"/>
      <c r="J1164" s="243"/>
      <c r="K1164" s="243"/>
      <c r="L1164" s="243"/>
      <c r="M1164" s="232"/>
      <c r="N1164" s="233"/>
      <c r="O1164" s="233"/>
    </row>
    <row r="1165" spans="1:15" s="234" customFormat="1">
      <c r="A1165" s="404" t="str">
        <f t="shared" si="48"/>
        <v>2503101750</v>
      </c>
      <c r="B1165" s="888">
        <v>250</v>
      </c>
      <c r="C1165" s="193">
        <v>310</v>
      </c>
      <c r="D1165" s="193">
        <v>1750</v>
      </c>
      <c r="E1165" s="243"/>
      <c r="F1165" s="243"/>
      <c r="G1165" s="243"/>
      <c r="H1165" s="243"/>
      <c r="I1165" s="243"/>
      <c r="J1165" s="243"/>
      <c r="K1165" s="243"/>
      <c r="L1165" s="243"/>
      <c r="M1165" s="232"/>
      <c r="N1165" s="233"/>
      <c r="O1165" s="233"/>
    </row>
    <row r="1166" spans="1:15" s="234" customFormat="1">
      <c r="A1166" s="404" t="str">
        <f t="shared" si="48"/>
        <v>2503201750</v>
      </c>
      <c r="B1166" s="888">
        <v>250</v>
      </c>
      <c r="C1166" s="193">
        <v>320</v>
      </c>
      <c r="D1166" s="193">
        <v>1750</v>
      </c>
      <c r="E1166" s="243"/>
      <c r="F1166" s="243"/>
      <c r="G1166" s="243"/>
      <c r="H1166" s="243"/>
      <c r="I1166" s="243"/>
      <c r="J1166" s="243"/>
      <c r="K1166" s="243"/>
      <c r="L1166" s="243"/>
      <c r="M1166" s="232"/>
      <c r="N1166" s="233"/>
      <c r="O1166" s="233"/>
    </row>
    <row r="1167" spans="1:15" s="234" customFormat="1">
      <c r="A1167" s="404" t="str">
        <f t="shared" si="48"/>
        <v>2503301750</v>
      </c>
      <c r="B1167" s="888">
        <v>250</v>
      </c>
      <c r="C1167" s="193">
        <v>330</v>
      </c>
      <c r="D1167" s="193">
        <v>1750</v>
      </c>
      <c r="E1167" s="243"/>
      <c r="F1167" s="243"/>
      <c r="G1167" s="243"/>
      <c r="H1167" s="243"/>
      <c r="I1167" s="243"/>
      <c r="J1167" s="243"/>
      <c r="K1167" s="243"/>
      <c r="L1167" s="243"/>
      <c r="M1167" s="232"/>
      <c r="N1167" s="233"/>
      <c r="O1167" s="233"/>
    </row>
    <row r="1168" spans="1:15" s="234" customFormat="1">
      <c r="A1168" s="404" t="str">
        <f t="shared" si="48"/>
        <v>2503401750</v>
      </c>
      <c r="B1168" s="888">
        <v>250</v>
      </c>
      <c r="C1168" s="193">
        <v>340</v>
      </c>
      <c r="D1168" s="193">
        <v>1750</v>
      </c>
      <c r="E1168" s="243"/>
      <c r="F1168" s="243"/>
      <c r="G1168" s="243"/>
      <c r="H1168" s="243"/>
      <c r="I1168" s="243"/>
      <c r="J1168" s="243"/>
      <c r="K1168" s="243"/>
      <c r="L1168" s="243"/>
      <c r="M1168" s="232"/>
      <c r="N1168" s="233"/>
      <c r="O1168" s="233"/>
    </row>
    <row r="1169" spans="1:15" s="234" customFormat="1">
      <c r="A1169" s="404" t="str">
        <f t="shared" si="48"/>
        <v>2503501750</v>
      </c>
      <c r="B1169" s="888">
        <v>250</v>
      </c>
      <c r="C1169" s="193">
        <v>350</v>
      </c>
      <c r="D1169" s="193">
        <v>1750</v>
      </c>
      <c r="E1169" s="243"/>
      <c r="F1169" s="243"/>
      <c r="G1169" s="243"/>
      <c r="H1169" s="243"/>
      <c r="I1169" s="243"/>
      <c r="J1169" s="243"/>
      <c r="K1169" s="243"/>
      <c r="L1169" s="243"/>
      <c r="M1169" s="232"/>
      <c r="N1169" s="233"/>
      <c r="O1169" s="233"/>
    </row>
    <row r="1170" spans="1:15" s="234" customFormat="1">
      <c r="A1170" s="404" t="str">
        <f t="shared" si="48"/>
        <v>250202000</v>
      </c>
      <c r="B1170" s="888">
        <v>250</v>
      </c>
      <c r="C1170" s="193">
        <v>20</v>
      </c>
      <c r="D1170" s="193">
        <v>2000</v>
      </c>
      <c r="E1170" s="180"/>
      <c r="F1170" s="180"/>
      <c r="G1170" s="180"/>
      <c r="H1170" s="180"/>
      <c r="I1170" s="180"/>
      <c r="J1170" s="180"/>
      <c r="K1170" s="180"/>
      <c r="L1170" s="180"/>
      <c r="M1170" s="232"/>
      <c r="N1170" s="233"/>
      <c r="O1170" s="233"/>
    </row>
    <row r="1171" spans="1:15" s="234" customFormat="1">
      <c r="A1171" s="404" t="str">
        <f t="shared" si="48"/>
        <v>250302000</v>
      </c>
      <c r="B1171" s="888">
        <v>250</v>
      </c>
      <c r="C1171" s="193">
        <v>30</v>
      </c>
      <c r="D1171" s="193">
        <v>2000</v>
      </c>
      <c r="E1171" s="180"/>
      <c r="F1171" s="180"/>
      <c r="G1171" s="180"/>
      <c r="H1171" s="180"/>
      <c r="I1171" s="180"/>
      <c r="J1171" s="180"/>
      <c r="K1171" s="180"/>
      <c r="L1171" s="180"/>
      <c r="M1171" s="232"/>
      <c r="N1171" s="233"/>
      <c r="O1171" s="233"/>
    </row>
    <row r="1172" spans="1:15" s="234" customFormat="1">
      <c r="A1172" s="404" t="str">
        <f t="shared" si="48"/>
        <v>250402000</v>
      </c>
      <c r="B1172" s="888">
        <v>250</v>
      </c>
      <c r="C1172" s="193">
        <v>40</v>
      </c>
      <c r="D1172" s="193">
        <v>2000</v>
      </c>
      <c r="E1172" s="180"/>
      <c r="F1172" s="180"/>
      <c r="G1172" s="180"/>
      <c r="H1172" s="180"/>
      <c r="I1172" s="180"/>
      <c r="J1172" s="180"/>
      <c r="K1172" s="180"/>
      <c r="L1172" s="180"/>
      <c r="M1172" s="232"/>
      <c r="N1172" s="233"/>
      <c r="O1172" s="233"/>
    </row>
    <row r="1173" spans="1:15" s="234" customFormat="1">
      <c r="A1173" s="404" t="str">
        <f t="shared" si="48"/>
        <v>250502000</v>
      </c>
      <c r="B1173" s="888">
        <v>250</v>
      </c>
      <c r="C1173" s="193">
        <v>50</v>
      </c>
      <c r="D1173" s="193">
        <v>2000</v>
      </c>
      <c r="E1173" s="180"/>
      <c r="F1173" s="180"/>
      <c r="G1173" s="180"/>
      <c r="H1173" s="180"/>
      <c r="I1173" s="180"/>
      <c r="J1173" s="180"/>
      <c r="K1173" s="180"/>
      <c r="L1173" s="180"/>
      <c r="M1173" s="232"/>
      <c r="N1173" s="233"/>
      <c r="O1173" s="233"/>
    </row>
    <row r="1174" spans="1:15" s="234" customFormat="1">
      <c r="A1174" s="404" t="str">
        <f t="shared" si="48"/>
        <v>250602000</v>
      </c>
      <c r="B1174" s="888">
        <v>250</v>
      </c>
      <c r="C1174" s="193">
        <v>60</v>
      </c>
      <c r="D1174" s="193">
        <v>2000</v>
      </c>
      <c r="E1174" s="180"/>
      <c r="F1174" s="180"/>
      <c r="G1174" s="180"/>
      <c r="H1174" s="180"/>
      <c r="I1174" s="180"/>
      <c r="J1174" s="180"/>
      <c r="K1174" s="180"/>
      <c r="L1174" s="180"/>
      <c r="M1174" s="232"/>
      <c r="N1174" s="233"/>
      <c r="O1174" s="233"/>
    </row>
    <row r="1175" spans="1:15" s="234" customFormat="1">
      <c r="A1175" s="404" t="str">
        <f t="shared" si="48"/>
        <v>250702000</v>
      </c>
      <c r="B1175" s="888">
        <v>250</v>
      </c>
      <c r="C1175" s="193">
        <v>70</v>
      </c>
      <c r="D1175" s="193">
        <v>2000</v>
      </c>
      <c r="E1175" s="180"/>
      <c r="F1175" s="180"/>
      <c r="G1175" s="180"/>
      <c r="H1175" s="180"/>
      <c r="I1175" s="180"/>
      <c r="J1175" s="180"/>
      <c r="K1175" s="180"/>
      <c r="L1175" s="180"/>
      <c r="M1175" s="232"/>
      <c r="N1175" s="233"/>
      <c r="O1175" s="233"/>
    </row>
    <row r="1176" spans="1:15" s="234" customFormat="1">
      <c r="A1176" s="404" t="str">
        <f t="shared" si="48"/>
        <v>250802000</v>
      </c>
      <c r="B1176" s="888">
        <v>250</v>
      </c>
      <c r="C1176" s="193">
        <v>80</v>
      </c>
      <c r="D1176" s="193">
        <v>2000</v>
      </c>
      <c r="E1176" s="180"/>
      <c r="F1176" s="180"/>
      <c r="G1176" s="180"/>
      <c r="H1176" s="180"/>
      <c r="I1176" s="180"/>
      <c r="J1176" s="180"/>
      <c r="K1176" s="180"/>
      <c r="L1176" s="180"/>
      <c r="M1176" s="232"/>
      <c r="N1176" s="233"/>
      <c r="O1176" s="233"/>
    </row>
    <row r="1177" spans="1:15" s="234" customFormat="1">
      <c r="A1177" s="404" t="str">
        <f t="shared" si="48"/>
        <v>250902000</v>
      </c>
      <c r="B1177" s="888">
        <v>250</v>
      </c>
      <c r="C1177" s="193">
        <v>90</v>
      </c>
      <c r="D1177" s="193">
        <v>2000</v>
      </c>
      <c r="E1177" s="180"/>
      <c r="F1177" s="180"/>
      <c r="G1177" s="180"/>
      <c r="H1177" s="180"/>
      <c r="I1177" s="180"/>
      <c r="J1177" s="180"/>
      <c r="K1177" s="180"/>
      <c r="L1177" s="180"/>
      <c r="M1177" s="232"/>
      <c r="N1177" s="233"/>
      <c r="O1177" s="233"/>
    </row>
    <row r="1178" spans="1:15" s="234" customFormat="1">
      <c r="A1178" s="404" t="str">
        <f t="shared" si="48"/>
        <v>2501002000</v>
      </c>
      <c r="B1178" s="888">
        <v>250</v>
      </c>
      <c r="C1178" s="193">
        <v>100</v>
      </c>
      <c r="D1178" s="193">
        <v>2000</v>
      </c>
      <c r="E1178" s="180"/>
      <c r="F1178" s="180"/>
      <c r="G1178" s="180"/>
      <c r="H1178" s="180"/>
      <c r="I1178" s="180"/>
      <c r="J1178" s="180"/>
      <c r="K1178" s="180"/>
      <c r="L1178" s="180"/>
      <c r="M1178" s="232"/>
      <c r="N1178" s="233"/>
      <c r="O1178" s="233"/>
    </row>
    <row r="1179" spans="1:15" s="234" customFormat="1">
      <c r="A1179" s="404" t="str">
        <f t="shared" si="48"/>
        <v>2501102000</v>
      </c>
      <c r="B1179" s="888">
        <v>250</v>
      </c>
      <c r="C1179" s="193">
        <v>110</v>
      </c>
      <c r="D1179" s="193">
        <v>2000</v>
      </c>
      <c r="E1179" s="180"/>
      <c r="F1179" s="180"/>
      <c r="G1179" s="180"/>
      <c r="H1179" s="180"/>
      <c r="I1179" s="180"/>
      <c r="J1179" s="180"/>
      <c r="K1179" s="180"/>
      <c r="L1179" s="180"/>
      <c r="M1179" s="232"/>
      <c r="N1179" s="233"/>
      <c r="O1179" s="233"/>
    </row>
    <row r="1180" spans="1:15" s="234" customFormat="1">
      <c r="A1180" s="404" t="str">
        <f t="shared" si="48"/>
        <v>2501202000</v>
      </c>
      <c r="B1180" s="888">
        <v>250</v>
      </c>
      <c r="C1180" s="193">
        <v>120</v>
      </c>
      <c r="D1180" s="193">
        <v>2000</v>
      </c>
      <c r="E1180" s="180"/>
      <c r="F1180" s="180"/>
      <c r="G1180" s="180"/>
      <c r="H1180" s="180"/>
      <c r="I1180" s="180"/>
      <c r="J1180" s="180"/>
      <c r="K1180" s="180"/>
      <c r="L1180" s="180"/>
      <c r="M1180" s="232"/>
      <c r="N1180" s="233"/>
      <c r="O1180" s="233"/>
    </row>
    <row r="1181" spans="1:15" s="234" customFormat="1">
      <c r="A1181" s="404" t="str">
        <f t="shared" si="48"/>
        <v>2501302000</v>
      </c>
      <c r="B1181" s="888">
        <v>250</v>
      </c>
      <c r="C1181" s="193">
        <v>130</v>
      </c>
      <c r="D1181" s="193">
        <v>2000</v>
      </c>
      <c r="E1181" s="180"/>
      <c r="F1181" s="180"/>
      <c r="G1181" s="180"/>
      <c r="H1181" s="180"/>
      <c r="I1181" s="180"/>
      <c r="J1181" s="180"/>
      <c r="K1181" s="180"/>
      <c r="L1181" s="180"/>
      <c r="M1181" s="232"/>
      <c r="N1181" s="233"/>
      <c r="O1181" s="233"/>
    </row>
    <row r="1182" spans="1:15" s="234" customFormat="1">
      <c r="A1182" s="404" t="str">
        <f t="shared" si="48"/>
        <v>2501402000</v>
      </c>
      <c r="B1182" s="888">
        <v>250</v>
      </c>
      <c r="C1182" s="193">
        <v>140</v>
      </c>
      <c r="D1182" s="193">
        <v>2000</v>
      </c>
      <c r="E1182" s="180"/>
      <c r="F1182" s="180"/>
      <c r="G1182" s="180"/>
      <c r="H1182" s="180"/>
      <c r="I1182" s="180"/>
      <c r="J1182" s="180"/>
      <c r="K1182" s="180"/>
      <c r="L1182" s="180"/>
      <c r="M1182" s="232"/>
      <c r="N1182" s="233"/>
      <c r="O1182" s="233"/>
    </row>
    <row r="1183" spans="1:15" s="234" customFormat="1">
      <c r="A1183" s="404" t="str">
        <f t="shared" si="48"/>
        <v>2501502000</v>
      </c>
      <c r="B1183" s="888">
        <v>250</v>
      </c>
      <c r="C1183" s="193">
        <v>150</v>
      </c>
      <c r="D1183" s="193">
        <v>2000</v>
      </c>
      <c r="E1183" s="180"/>
      <c r="F1183" s="180"/>
      <c r="G1183" s="180"/>
      <c r="H1183" s="180"/>
      <c r="I1183" s="180"/>
      <c r="J1183" s="180"/>
      <c r="K1183" s="180"/>
      <c r="L1183" s="180"/>
      <c r="M1183" s="232"/>
      <c r="N1183" s="233"/>
      <c r="O1183" s="233"/>
    </row>
    <row r="1184" spans="1:15" s="234" customFormat="1">
      <c r="A1184" s="404" t="str">
        <f t="shared" si="48"/>
        <v>2501602000</v>
      </c>
      <c r="B1184" s="888">
        <v>250</v>
      </c>
      <c r="C1184" s="193">
        <v>160</v>
      </c>
      <c r="D1184" s="193">
        <v>2000</v>
      </c>
      <c r="E1184" s="180"/>
      <c r="F1184" s="180"/>
      <c r="G1184" s="180"/>
      <c r="H1184" s="180"/>
      <c r="I1184" s="180"/>
      <c r="J1184" s="180"/>
      <c r="K1184" s="180"/>
      <c r="L1184" s="180"/>
      <c r="M1184" s="232"/>
      <c r="N1184" s="233"/>
      <c r="O1184" s="233"/>
    </row>
    <row r="1185" spans="1:15" s="234" customFormat="1">
      <c r="A1185" s="404" t="str">
        <f t="shared" si="48"/>
        <v>2501702000</v>
      </c>
      <c r="B1185" s="888">
        <v>250</v>
      </c>
      <c r="C1185" s="193">
        <v>170</v>
      </c>
      <c r="D1185" s="193">
        <v>2000</v>
      </c>
      <c r="E1185" s="180"/>
      <c r="F1185" s="180"/>
      <c r="G1185" s="180"/>
      <c r="H1185" s="180"/>
      <c r="I1185" s="180"/>
      <c r="J1185" s="180"/>
      <c r="K1185" s="180"/>
      <c r="L1185" s="180"/>
      <c r="M1185" s="232"/>
      <c r="N1185" s="233"/>
      <c r="O1185" s="233"/>
    </row>
    <row r="1186" spans="1:15" s="234" customFormat="1">
      <c r="A1186" s="404" t="str">
        <f t="shared" si="48"/>
        <v>2501802000</v>
      </c>
      <c r="B1186" s="888">
        <v>250</v>
      </c>
      <c r="C1186" s="193">
        <v>180</v>
      </c>
      <c r="D1186" s="193">
        <v>2000</v>
      </c>
      <c r="E1186" s="180"/>
      <c r="F1186" s="180"/>
      <c r="G1186" s="180"/>
      <c r="H1186" s="180"/>
      <c r="I1186" s="180"/>
      <c r="J1186" s="180"/>
      <c r="K1186" s="180"/>
      <c r="L1186" s="180"/>
      <c r="M1186" s="232"/>
      <c r="N1186" s="233"/>
      <c r="O1186" s="233"/>
    </row>
    <row r="1187" spans="1:15" s="234" customFormat="1">
      <c r="A1187" s="404" t="str">
        <f t="shared" si="48"/>
        <v>2501902000</v>
      </c>
      <c r="B1187" s="888">
        <v>250</v>
      </c>
      <c r="C1187" s="193">
        <v>190</v>
      </c>
      <c r="D1187" s="193">
        <v>2000</v>
      </c>
      <c r="E1187" s="180"/>
      <c r="F1187" s="180"/>
      <c r="G1187" s="180"/>
      <c r="H1187" s="180"/>
      <c r="I1187" s="180"/>
      <c r="J1187" s="180"/>
      <c r="K1187" s="180"/>
      <c r="L1187" s="180"/>
      <c r="M1187" s="232"/>
      <c r="N1187" s="233"/>
      <c r="O1187" s="233"/>
    </row>
    <row r="1188" spans="1:15" s="234" customFormat="1">
      <c r="A1188" s="404" t="str">
        <f t="shared" si="48"/>
        <v>2502002000</v>
      </c>
      <c r="B1188" s="888">
        <v>250</v>
      </c>
      <c r="C1188" s="193">
        <v>200</v>
      </c>
      <c r="D1188" s="193">
        <v>2000</v>
      </c>
      <c r="E1188" s="180"/>
      <c r="F1188" s="180"/>
      <c r="G1188" s="180"/>
      <c r="H1188" s="180"/>
      <c r="I1188" s="180"/>
      <c r="J1188" s="180"/>
      <c r="K1188" s="180"/>
      <c r="L1188" s="180"/>
      <c r="M1188" s="232"/>
      <c r="N1188" s="233"/>
      <c r="O1188" s="233"/>
    </row>
    <row r="1189" spans="1:15" s="234" customFormat="1">
      <c r="A1189" s="404" t="str">
        <f t="shared" si="48"/>
        <v>2502102000</v>
      </c>
      <c r="B1189" s="888">
        <v>250</v>
      </c>
      <c r="C1189" s="193">
        <v>210</v>
      </c>
      <c r="D1189" s="193">
        <v>2000</v>
      </c>
      <c r="E1189" s="180"/>
      <c r="F1189" s="180"/>
      <c r="G1189" s="180"/>
      <c r="H1189" s="180"/>
      <c r="I1189" s="180"/>
      <c r="J1189" s="180"/>
      <c r="K1189" s="180"/>
      <c r="L1189" s="180"/>
      <c r="M1189" s="232"/>
      <c r="N1189" s="233"/>
      <c r="O1189" s="233"/>
    </row>
    <row r="1190" spans="1:15" s="234" customFormat="1">
      <c r="A1190" s="404" t="str">
        <f t="shared" si="48"/>
        <v>2502202000</v>
      </c>
      <c r="B1190" s="888">
        <v>250</v>
      </c>
      <c r="C1190" s="193">
        <v>220</v>
      </c>
      <c r="D1190" s="193">
        <v>2000</v>
      </c>
      <c r="E1190" s="180"/>
      <c r="F1190" s="180"/>
      <c r="G1190" s="180"/>
      <c r="H1190" s="180"/>
      <c r="I1190" s="180"/>
      <c r="J1190" s="180"/>
      <c r="K1190" s="180"/>
      <c r="L1190" s="180"/>
      <c r="M1190" s="232"/>
      <c r="N1190" s="233"/>
      <c r="O1190" s="233"/>
    </row>
    <row r="1191" spans="1:15" s="234" customFormat="1">
      <c r="A1191" s="404" t="str">
        <f t="shared" si="48"/>
        <v>2502302000</v>
      </c>
      <c r="B1191" s="888">
        <v>250</v>
      </c>
      <c r="C1191" s="193">
        <v>230</v>
      </c>
      <c r="D1191" s="193">
        <v>2000</v>
      </c>
      <c r="E1191" s="180"/>
      <c r="F1191" s="180"/>
      <c r="G1191" s="180"/>
      <c r="H1191" s="180"/>
      <c r="I1191" s="180"/>
      <c r="J1191" s="180"/>
      <c r="K1191" s="180"/>
      <c r="L1191" s="180"/>
      <c r="M1191" s="232"/>
      <c r="N1191" s="233"/>
      <c r="O1191" s="233"/>
    </row>
    <row r="1192" spans="1:15" s="234" customFormat="1">
      <c r="A1192" s="404" t="str">
        <f t="shared" si="48"/>
        <v>2502402000</v>
      </c>
      <c r="B1192" s="888">
        <v>250</v>
      </c>
      <c r="C1192" s="193">
        <v>240</v>
      </c>
      <c r="D1192" s="193">
        <v>2000</v>
      </c>
      <c r="E1192" s="180"/>
      <c r="F1192" s="180"/>
      <c r="G1192" s="180"/>
      <c r="H1192" s="180"/>
      <c r="I1192" s="180"/>
      <c r="J1192" s="180"/>
      <c r="K1192" s="180"/>
      <c r="L1192" s="180"/>
      <c r="M1192" s="232"/>
      <c r="N1192" s="233"/>
      <c r="O1192" s="233"/>
    </row>
    <row r="1193" spans="1:15" s="234" customFormat="1">
      <c r="A1193" s="404" t="str">
        <f t="shared" si="48"/>
        <v>2502502000</v>
      </c>
      <c r="B1193" s="888">
        <v>250</v>
      </c>
      <c r="C1193" s="193">
        <v>250</v>
      </c>
      <c r="D1193" s="193">
        <v>2000</v>
      </c>
      <c r="E1193" s="180"/>
      <c r="F1193" s="180"/>
      <c r="G1193" s="180"/>
      <c r="H1193" s="180"/>
      <c r="I1193" s="180"/>
      <c r="J1193" s="180"/>
      <c r="K1193" s="180"/>
      <c r="L1193" s="180"/>
      <c r="M1193" s="232"/>
      <c r="N1193" s="233"/>
      <c r="O1193" s="233"/>
    </row>
    <row r="1194" spans="1:15" s="234" customFormat="1">
      <c r="A1194" s="404" t="str">
        <f t="shared" si="48"/>
        <v>2502602000</v>
      </c>
      <c r="B1194" s="888">
        <v>250</v>
      </c>
      <c r="C1194" s="193">
        <v>260</v>
      </c>
      <c r="D1194" s="193">
        <v>2000</v>
      </c>
      <c r="E1194" s="243"/>
      <c r="F1194" s="243"/>
      <c r="G1194" s="243"/>
      <c r="H1194" s="243"/>
      <c r="I1194" s="243"/>
      <c r="J1194" s="243"/>
      <c r="K1194" s="243"/>
      <c r="L1194" s="243"/>
      <c r="M1194" s="232"/>
      <c r="N1194" s="233"/>
      <c r="O1194" s="233"/>
    </row>
    <row r="1195" spans="1:15" s="234" customFormat="1">
      <c r="A1195" s="404" t="str">
        <f t="shared" si="48"/>
        <v>2502702000</v>
      </c>
      <c r="B1195" s="888">
        <v>250</v>
      </c>
      <c r="C1195" s="193">
        <v>270</v>
      </c>
      <c r="D1195" s="193">
        <v>2000</v>
      </c>
      <c r="E1195" s="243"/>
      <c r="F1195" s="243"/>
      <c r="G1195" s="243"/>
      <c r="H1195" s="243"/>
      <c r="I1195" s="243"/>
      <c r="J1195" s="243"/>
      <c r="K1195" s="243"/>
      <c r="L1195" s="243"/>
      <c r="M1195" s="232"/>
      <c r="N1195" s="233"/>
      <c r="O1195" s="233"/>
    </row>
    <row r="1196" spans="1:15" s="234" customFormat="1">
      <c r="A1196" s="404" t="str">
        <f t="shared" si="48"/>
        <v>2502802000</v>
      </c>
      <c r="B1196" s="888">
        <v>250</v>
      </c>
      <c r="C1196" s="193">
        <v>280</v>
      </c>
      <c r="D1196" s="193">
        <v>2000</v>
      </c>
      <c r="E1196" s="243"/>
      <c r="F1196" s="243"/>
      <c r="G1196" s="243"/>
      <c r="H1196" s="243"/>
      <c r="I1196" s="243"/>
      <c r="J1196" s="243"/>
      <c r="K1196" s="243"/>
      <c r="L1196" s="243"/>
      <c r="M1196" s="232"/>
      <c r="N1196" s="233"/>
      <c r="O1196" s="233"/>
    </row>
    <row r="1197" spans="1:15" s="234" customFormat="1">
      <c r="A1197" s="404" t="str">
        <f t="shared" si="48"/>
        <v>2502902000</v>
      </c>
      <c r="B1197" s="888">
        <v>250</v>
      </c>
      <c r="C1197" s="193">
        <v>290</v>
      </c>
      <c r="D1197" s="193">
        <v>2000</v>
      </c>
      <c r="E1197" s="243"/>
      <c r="F1197" s="243"/>
      <c r="G1197" s="243"/>
      <c r="H1197" s="243"/>
      <c r="I1197" s="243"/>
      <c r="J1197" s="243"/>
      <c r="K1197" s="243"/>
      <c r="L1197" s="243"/>
      <c r="M1197" s="232"/>
      <c r="N1197" s="233"/>
      <c r="O1197" s="233"/>
    </row>
    <row r="1198" spans="1:15" s="234" customFormat="1">
      <c r="A1198" s="404" t="str">
        <f t="shared" si="48"/>
        <v>2503002000</v>
      </c>
      <c r="B1198" s="888">
        <v>250</v>
      </c>
      <c r="C1198" s="193">
        <v>300</v>
      </c>
      <c r="D1198" s="193">
        <v>2000</v>
      </c>
      <c r="E1198" s="243"/>
      <c r="F1198" s="243"/>
      <c r="G1198" s="243"/>
      <c r="H1198" s="243"/>
      <c r="I1198" s="243"/>
      <c r="J1198" s="243"/>
      <c r="K1198" s="243"/>
      <c r="L1198" s="243"/>
      <c r="M1198" s="232"/>
      <c r="N1198" s="233"/>
      <c r="O1198" s="233"/>
    </row>
    <row r="1199" spans="1:15" s="234" customFormat="1">
      <c r="A1199" s="404" t="str">
        <f t="shared" si="48"/>
        <v>2503102000</v>
      </c>
      <c r="B1199" s="888">
        <v>250</v>
      </c>
      <c r="C1199" s="193">
        <v>310</v>
      </c>
      <c r="D1199" s="193">
        <v>2000</v>
      </c>
      <c r="E1199" s="243"/>
      <c r="F1199" s="243"/>
      <c r="G1199" s="243"/>
      <c r="H1199" s="243"/>
      <c r="I1199" s="243"/>
      <c r="J1199" s="243"/>
      <c r="K1199" s="243"/>
      <c r="L1199" s="243"/>
      <c r="M1199" s="232"/>
      <c r="N1199" s="233"/>
      <c r="O1199" s="233"/>
    </row>
    <row r="1200" spans="1:15" s="234" customFormat="1">
      <c r="A1200" s="404" t="str">
        <f t="shared" si="48"/>
        <v>2503202000</v>
      </c>
      <c r="B1200" s="888">
        <v>250</v>
      </c>
      <c r="C1200" s="193">
        <v>320</v>
      </c>
      <c r="D1200" s="193">
        <v>2000</v>
      </c>
      <c r="E1200" s="243"/>
      <c r="F1200" s="243"/>
      <c r="G1200" s="243"/>
      <c r="H1200" s="243"/>
      <c r="I1200" s="243"/>
      <c r="J1200" s="243"/>
      <c r="K1200" s="243"/>
      <c r="L1200" s="243"/>
      <c r="M1200" s="232"/>
      <c r="N1200" s="233"/>
      <c r="O1200" s="233"/>
    </row>
    <row r="1201" spans="1:15" s="234" customFormat="1">
      <c r="A1201" s="404" t="str">
        <f t="shared" ref="A1201:A1264" si="49">B1201&amp;C1201&amp;D1201</f>
        <v>2503302000</v>
      </c>
      <c r="B1201" s="888">
        <v>250</v>
      </c>
      <c r="C1201" s="193">
        <v>330</v>
      </c>
      <c r="D1201" s="193">
        <v>2000</v>
      </c>
      <c r="E1201" s="243"/>
      <c r="F1201" s="243"/>
      <c r="G1201" s="243"/>
      <c r="H1201" s="243"/>
      <c r="I1201" s="243"/>
      <c r="J1201" s="243"/>
      <c r="K1201" s="243"/>
      <c r="L1201" s="243"/>
      <c r="M1201" s="232"/>
      <c r="N1201" s="233"/>
      <c r="O1201" s="233"/>
    </row>
    <row r="1202" spans="1:15" s="234" customFormat="1">
      <c r="A1202" s="404" t="str">
        <f t="shared" si="49"/>
        <v>2503402000</v>
      </c>
      <c r="B1202" s="888">
        <v>250</v>
      </c>
      <c r="C1202" s="193">
        <v>340</v>
      </c>
      <c r="D1202" s="193">
        <v>2000</v>
      </c>
      <c r="E1202" s="243"/>
      <c r="F1202" s="243"/>
      <c r="G1202" s="243"/>
      <c r="H1202" s="243"/>
      <c r="I1202" s="243"/>
      <c r="J1202" s="243"/>
      <c r="K1202" s="243"/>
      <c r="L1202" s="243"/>
      <c r="M1202" s="232"/>
      <c r="N1202" s="233"/>
      <c r="O1202" s="233"/>
    </row>
    <row r="1203" spans="1:15" s="234" customFormat="1">
      <c r="A1203" s="404" t="str">
        <f t="shared" si="49"/>
        <v>2503502000</v>
      </c>
      <c r="B1203" s="888">
        <v>250</v>
      </c>
      <c r="C1203" s="193">
        <v>350</v>
      </c>
      <c r="D1203" s="193">
        <v>2000</v>
      </c>
      <c r="E1203" s="243"/>
      <c r="F1203" s="243"/>
      <c r="G1203" s="243"/>
      <c r="H1203" s="243"/>
      <c r="I1203" s="243"/>
      <c r="J1203" s="243"/>
      <c r="K1203" s="243"/>
      <c r="L1203" s="243"/>
      <c r="M1203" s="232"/>
      <c r="N1203" s="233"/>
      <c r="O1203" s="233"/>
    </row>
    <row r="1204" spans="1:15" s="234" customFormat="1">
      <c r="A1204" s="404" t="str">
        <f t="shared" si="49"/>
        <v>250202250</v>
      </c>
      <c r="B1204" s="888">
        <v>250</v>
      </c>
      <c r="C1204" s="193">
        <v>20</v>
      </c>
      <c r="D1204" s="193">
        <v>2250</v>
      </c>
      <c r="E1204" s="180"/>
      <c r="F1204" s="180"/>
      <c r="G1204" s="180"/>
      <c r="H1204" s="180"/>
      <c r="I1204" s="180"/>
      <c r="J1204" s="180"/>
      <c r="K1204" s="180"/>
      <c r="L1204" s="180"/>
      <c r="M1204" s="232"/>
      <c r="N1204" s="233"/>
      <c r="O1204" s="233"/>
    </row>
    <row r="1205" spans="1:15" s="234" customFormat="1">
      <c r="A1205" s="404" t="str">
        <f t="shared" si="49"/>
        <v>250302250</v>
      </c>
      <c r="B1205" s="888">
        <v>250</v>
      </c>
      <c r="C1205" s="193">
        <v>30</v>
      </c>
      <c r="D1205" s="193">
        <v>2250</v>
      </c>
      <c r="E1205" s="180"/>
      <c r="F1205" s="180"/>
      <c r="G1205" s="180"/>
      <c r="H1205" s="180"/>
      <c r="I1205" s="180"/>
      <c r="J1205" s="180"/>
      <c r="K1205" s="180"/>
      <c r="L1205" s="180"/>
      <c r="M1205" s="232"/>
      <c r="N1205" s="233"/>
      <c r="O1205" s="233"/>
    </row>
    <row r="1206" spans="1:15" s="234" customFormat="1">
      <c r="A1206" s="404" t="str">
        <f t="shared" si="49"/>
        <v>250402250</v>
      </c>
      <c r="B1206" s="888">
        <v>250</v>
      </c>
      <c r="C1206" s="193">
        <v>40</v>
      </c>
      <c r="D1206" s="193">
        <v>2250</v>
      </c>
      <c r="E1206" s="180"/>
      <c r="F1206" s="180"/>
      <c r="G1206" s="180"/>
      <c r="H1206" s="180"/>
      <c r="I1206" s="180"/>
      <c r="J1206" s="180"/>
      <c r="K1206" s="180"/>
      <c r="L1206" s="180"/>
      <c r="M1206" s="232"/>
      <c r="N1206" s="233"/>
      <c r="O1206" s="233"/>
    </row>
    <row r="1207" spans="1:15" s="234" customFormat="1">
      <c r="A1207" s="404" t="str">
        <f t="shared" si="49"/>
        <v>250502250</v>
      </c>
      <c r="B1207" s="888">
        <v>250</v>
      </c>
      <c r="C1207" s="193">
        <v>50</v>
      </c>
      <c r="D1207" s="193">
        <v>2250</v>
      </c>
      <c r="E1207" s="180"/>
      <c r="F1207" s="180"/>
      <c r="G1207" s="180"/>
      <c r="H1207" s="180"/>
      <c r="I1207" s="180"/>
      <c r="J1207" s="180"/>
      <c r="K1207" s="180"/>
      <c r="L1207" s="180"/>
      <c r="M1207" s="232"/>
      <c r="N1207" s="233"/>
      <c r="O1207" s="233"/>
    </row>
    <row r="1208" spans="1:15" s="234" customFormat="1">
      <c r="A1208" s="404" t="str">
        <f t="shared" si="49"/>
        <v>250602250</v>
      </c>
      <c r="B1208" s="888">
        <v>250</v>
      </c>
      <c r="C1208" s="193">
        <v>60</v>
      </c>
      <c r="D1208" s="193">
        <v>2250</v>
      </c>
      <c r="E1208" s="180"/>
      <c r="F1208" s="180"/>
      <c r="G1208" s="180"/>
      <c r="H1208" s="180"/>
      <c r="I1208" s="180"/>
      <c r="J1208" s="180"/>
      <c r="K1208" s="180"/>
      <c r="L1208" s="180"/>
      <c r="M1208" s="232"/>
      <c r="N1208" s="233"/>
      <c r="O1208" s="233"/>
    </row>
    <row r="1209" spans="1:15" s="234" customFormat="1">
      <c r="A1209" s="404" t="str">
        <f t="shared" si="49"/>
        <v>250702250</v>
      </c>
      <c r="B1209" s="888">
        <v>250</v>
      </c>
      <c r="C1209" s="193">
        <v>70</v>
      </c>
      <c r="D1209" s="193">
        <v>2250</v>
      </c>
      <c r="E1209" s="180"/>
      <c r="F1209" s="180"/>
      <c r="G1209" s="180"/>
      <c r="H1209" s="180"/>
      <c r="I1209" s="180"/>
      <c r="J1209" s="180"/>
      <c r="K1209" s="180"/>
      <c r="L1209" s="180"/>
      <c r="M1209" s="232"/>
      <c r="N1209" s="233"/>
      <c r="O1209" s="233"/>
    </row>
    <row r="1210" spans="1:15" s="234" customFormat="1">
      <c r="A1210" s="404" t="str">
        <f t="shared" si="49"/>
        <v>250802250</v>
      </c>
      <c r="B1210" s="888">
        <v>250</v>
      </c>
      <c r="C1210" s="193">
        <v>80</v>
      </c>
      <c r="D1210" s="193">
        <v>2250</v>
      </c>
      <c r="E1210" s="180"/>
      <c r="F1210" s="180"/>
      <c r="G1210" s="180"/>
      <c r="H1210" s="180"/>
      <c r="I1210" s="180"/>
      <c r="J1210" s="180"/>
      <c r="K1210" s="180"/>
      <c r="L1210" s="180"/>
      <c r="M1210" s="232"/>
      <c r="N1210" s="233"/>
      <c r="O1210" s="233"/>
    </row>
    <row r="1211" spans="1:15" s="234" customFormat="1">
      <c r="A1211" s="404" t="str">
        <f t="shared" si="49"/>
        <v>250902250</v>
      </c>
      <c r="B1211" s="888">
        <v>250</v>
      </c>
      <c r="C1211" s="193">
        <v>90</v>
      </c>
      <c r="D1211" s="193">
        <v>2250</v>
      </c>
      <c r="E1211" s="180"/>
      <c r="F1211" s="180"/>
      <c r="G1211" s="180"/>
      <c r="H1211" s="180"/>
      <c r="I1211" s="180"/>
      <c r="J1211" s="180"/>
      <c r="K1211" s="180"/>
      <c r="L1211" s="180"/>
      <c r="M1211" s="232"/>
      <c r="N1211" s="233"/>
      <c r="O1211" s="233"/>
    </row>
    <row r="1212" spans="1:15" s="234" customFormat="1">
      <c r="A1212" s="404" t="str">
        <f t="shared" si="49"/>
        <v>2501002250</v>
      </c>
      <c r="B1212" s="888">
        <v>250</v>
      </c>
      <c r="C1212" s="193">
        <v>100</v>
      </c>
      <c r="D1212" s="193">
        <v>2250</v>
      </c>
      <c r="E1212" s="180"/>
      <c r="F1212" s="180"/>
      <c r="G1212" s="180"/>
      <c r="H1212" s="180"/>
      <c r="I1212" s="180"/>
      <c r="J1212" s="180"/>
      <c r="K1212" s="180"/>
      <c r="L1212" s="180"/>
      <c r="M1212" s="232"/>
      <c r="N1212" s="233"/>
      <c r="O1212" s="233"/>
    </row>
    <row r="1213" spans="1:15" s="234" customFormat="1">
      <c r="A1213" s="404" t="str">
        <f t="shared" si="49"/>
        <v>2501102250</v>
      </c>
      <c r="B1213" s="888">
        <v>250</v>
      </c>
      <c r="C1213" s="193">
        <v>110</v>
      </c>
      <c r="D1213" s="193">
        <v>2250</v>
      </c>
      <c r="E1213" s="180"/>
      <c r="F1213" s="180"/>
      <c r="G1213" s="180"/>
      <c r="H1213" s="180"/>
      <c r="I1213" s="180"/>
      <c r="J1213" s="180"/>
      <c r="K1213" s="180"/>
      <c r="L1213" s="180"/>
      <c r="M1213" s="232"/>
      <c r="N1213" s="233"/>
      <c r="O1213" s="233"/>
    </row>
    <row r="1214" spans="1:15" s="234" customFormat="1">
      <c r="A1214" s="404" t="str">
        <f t="shared" si="49"/>
        <v>2501202250</v>
      </c>
      <c r="B1214" s="888">
        <v>250</v>
      </c>
      <c r="C1214" s="193">
        <v>120</v>
      </c>
      <c r="D1214" s="193">
        <v>2250</v>
      </c>
      <c r="E1214" s="180"/>
      <c r="F1214" s="180"/>
      <c r="G1214" s="180"/>
      <c r="H1214" s="180"/>
      <c r="I1214" s="180"/>
      <c r="J1214" s="180"/>
      <c r="K1214" s="180"/>
      <c r="L1214" s="180"/>
      <c r="M1214" s="232"/>
      <c r="N1214" s="233"/>
      <c r="O1214" s="233"/>
    </row>
    <row r="1215" spans="1:15" s="234" customFormat="1">
      <c r="A1215" s="404" t="str">
        <f t="shared" si="49"/>
        <v>2501302250</v>
      </c>
      <c r="B1215" s="888">
        <v>250</v>
      </c>
      <c r="C1215" s="193">
        <v>130</v>
      </c>
      <c r="D1215" s="193">
        <v>2250</v>
      </c>
      <c r="E1215" s="180"/>
      <c r="F1215" s="180"/>
      <c r="G1215" s="180"/>
      <c r="H1215" s="180"/>
      <c r="I1215" s="180"/>
      <c r="J1215" s="180"/>
      <c r="K1215" s="180"/>
      <c r="L1215" s="180"/>
      <c r="M1215" s="232"/>
      <c r="N1215" s="233"/>
      <c r="O1215" s="233"/>
    </row>
    <row r="1216" spans="1:15" s="234" customFormat="1">
      <c r="A1216" s="404" t="str">
        <f t="shared" si="49"/>
        <v>2501402250</v>
      </c>
      <c r="B1216" s="888">
        <v>250</v>
      </c>
      <c r="C1216" s="193">
        <v>140</v>
      </c>
      <c r="D1216" s="193">
        <v>2250</v>
      </c>
      <c r="E1216" s="180"/>
      <c r="F1216" s="180"/>
      <c r="G1216" s="180"/>
      <c r="H1216" s="180"/>
      <c r="I1216" s="180"/>
      <c r="J1216" s="180"/>
      <c r="K1216" s="180"/>
      <c r="L1216" s="180"/>
      <c r="M1216" s="232"/>
      <c r="N1216" s="233"/>
      <c r="O1216" s="233"/>
    </row>
    <row r="1217" spans="1:15" s="234" customFormat="1">
      <c r="A1217" s="404" t="str">
        <f t="shared" si="49"/>
        <v>2501502250</v>
      </c>
      <c r="B1217" s="888">
        <v>250</v>
      </c>
      <c r="C1217" s="193">
        <v>150</v>
      </c>
      <c r="D1217" s="193">
        <v>2250</v>
      </c>
      <c r="E1217" s="180"/>
      <c r="F1217" s="180"/>
      <c r="G1217" s="180"/>
      <c r="H1217" s="180"/>
      <c r="I1217" s="180"/>
      <c r="J1217" s="180"/>
      <c r="K1217" s="180"/>
      <c r="L1217" s="180"/>
      <c r="M1217" s="232"/>
      <c r="N1217" s="233"/>
      <c r="O1217" s="233"/>
    </row>
    <row r="1218" spans="1:15" s="234" customFormat="1">
      <c r="A1218" s="404" t="str">
        <f t="shared" si="49"/>
        <v>2501602250</v>
      </c>
      <c r="B1218" s="888">
        <v>250</v>
      </c>
      <c r="C1218" s="193">
        <v>160</v>
      </c>
      <c r="D1218" s="193">
        <v>2250</v>
      </c>
      <c r="E1218" s="180"/>
      <c r="F1218" s="180"/>
      <c r="G1218" s="180"/>
      <c r="H1218" s="180"/>
      <c r="I1218" s="180"/>
      <c r="J1218" s="180"/>
      <c r="K1218" s="180"/>
      <c r="L1218" s="180"/>
      <c r="M1218" s="232"/>
      <c r="N1218" s="233"/>
      <c r="O1218" s="233"/>
    </row>
    <row r="1219" spans="1:15" s="234" customFormat="1">
      <c r="A1219" s="404" t="str">
        <f t="shared" si="49"/>
        <v>2501702250</v>
      </c>
      <c r="B1219" s="888">
        <v>250</v>
      </c>
      <c r="C1219" s="193">
        <v>170</v>
      </c>
      <c r="D1219" s="193">
        <v>2250</v>
      </c>
      <c r="E1219" s="180"/>
      <c r="F1219" s="180"/>
      <c r="G1219" s="180"/>
      <c r="H1219" s="180"/>
      <c r="I1219" s="180"/>
      <c r="J1219" s="180"/>
      <c r="K1219" s="180"/>
      <c r="L1219" s="180"/>
      <c r="M1219" s="232"/>
      <c r="N1219" s="233"/>
      <c r="O1219" s="233"/>
    </row>
    <row r="1220" spans="1:15" s="234" customFormat="1">
      <c r="A1220" s="404" t="str">
        <f t="shared" si="49"/>
        <v>2501802250</v>
      </c>
      <c r="B1220" s="888">
        <v>250</v>
      </c>
      <c r="C1220" s="193">
        <v>180</v>
      </c>
      <c r="D1220" s="193">
        <v>2250</v>
      </c>
      <c r="E1220" s="180"/>
      <c r="F1220" s="180"/>
      <c r="G1220" s="180"/>
      <c r="H1220" s="180"/>
      <c r="I1220" s="180"/>
      <c r="J1220" s="180"/>
      <c r="K1220" s="180"/>
      <c r="L1220" s="180"/>
      <c r="M1220" s="232"/>
      <c r="N1220" s="233"/>
      <c r="O1220" s="233"/>
    </row>
    <row r="1221" spans="1:15" s="234" customFormat="1">
      <c r="A1221" s="404" t="str">
        <f t="shared" si="49"/>
        <v>2501902250</v>
      </c>
      <c r="B1221" s="888">
        <v>250</v>
      </c>
      <c r="C1221" s="193">
        <v>190</v>
      </c>
      <c r="D1221" s="193">
        <v>2250</v>
      </c>
      <c r="E1221" s="180"/>
      <c r="F1221" s="180"/>
      <c r="G1221" s="180"/>
      <c r="H1221" s="180"/>
      <c r="I1221" s="180"/>
      <c r="J1221" s="180"/>
      <c r="K1221" s="180"/>
      <c r="L1221" s="180"/>
      <c r="M1221" s="232"/>
      <c r="N1221" s="233"/>
      <c r="O1221" s="233"/>
    </row>
    <row r="1222" spans="1:15" s="234" customFormat="1">
      <c r="A1222" s="404" t="str">
        <f t="shared" si="49"/>
        <v>2502002250</v>
      </c>
      <c r="B1222" s="888">
        <v>250</v>
      </c>
      <c r="C1222" s="193">
        <v>200</v>
      </c>
      <c r="D1222" s="193">
        <v>2250</v>
      </c>
      <c r="E1222" s="180"/>
      <c r="F1222" s="180"/>
      <c r="G1222" s="180"/>
      <c r="H1222" s="180"/>
      <c r="I1222" s="180"/>
      <c r="J1222" s="180"/>
      <c r="K1222" s="180"/>
      <c r="L1222" s="180"/>
      <c r="M1222" s="232"/>
      <c r="N1222" s="233"/>
      <c r="O1222" s="233"/>
    </row>
    <row r="1223" spans="1:15" s="234" customFormat="1">
      <c r="A1223" s="404" t="str">
        <f t="shared" si="49"/>
        <v>2502102250</v>
      </c>
      <c r="B1223" s="888">
        <v>250</v>
      </c>
      <c r="C1223" s="193">
        <v>210</v>
      </c>
      <c r="D1223" s="193">
        <v>2250</v>
      </c>
      <c r="E1223" s="180"/>
      <c r="F1223" s="180"/>
      <c r="G1223" s="180"/>
      <c r="H1223" s="180"/>
      <c r="I1223" s="180"/>
      <c r="J1223" s="180"/>
      <c r="K1223" s="180"/>
      <c r="L1223" s="180"/>
      <c r="M1223" s="232"/>
      <c r="N1223" s="233"/>
      <c r="O1223" s="233"/>
    </row>
    <row r="1224" spans="1:15" s="234" customFormat="1">
      <c r="A1224" s="404" t="str">
        <f t="shared" si="49"/>
        <v>2502202250</v>
      </c>
      <c r="B1224" s="888">
        <v>250</v>
      </c>
      <c r="C1224" s="193">
        <v>220</v>
      </c>
      <c r="D1224" s="193">
        <v>2250</v>
      </c>
      <c r="E1224" s="180"/>
      <c r="F1224" s="180"/>
      <c r="G1224" s="180"/>
      <c r="H1224" s="180"/>
      <c r="I1224" s="180"/>
      <c r="J1224" s="180"/>
      <c r="K1224" s="180"/>
      <c r="L1224" s="180"/>
      <c r="M1224" s="232"/>
      <c r="N1224" s="233"/>
      <c r="O1224" s="233"/>
    </row>
    <row r="1225" spans="1:15" s="234" customFormat="1">
      <c r="A1225" s="404" t="str">
        <f t="shared" si="49"/>
        <v>2502302250</v>
      </c>
      <c r="B1225" s="888">
        <v>250</v>
      </c>
      <c r="C1225" s="193">
        <v>230</v>
      </c>
      <c r="D1225" s="193">
        <v>2250</v>
      </c>
      <c r="E1225" s="180"/>
      <c r="F1225" s="180"/>
      <c r="G1225" s="180"/>
      <c r="H1225" s="180"/>
      <c r="I1225" s="180"/>
      <c r="J1225" s="180"/>
      <c r="K1225" s="180"/>
      <c r="L1225" s="180"/>
      <c r="M1225" s="232"/>
      <c r="N1225" s="233"/>
      <c r="O1225" s="233"/>
    </row>
    <row r="1226" spans="1:15" s="234" customFormat="1">
      <c r="A1226" s="404" t="str">
        <f t="shared" si="49"/>
        <v>2502402250</v>
      </c>
      <c r="B1226" s="888">
        <v>250</v>
      </c>
      <c r="C1226" s="193">
        <v>240</v>
      </c>
      <c r="D1226" s="193">
        <v>2250</v>
      </c>
      <c r="E1226" s="180"/>
      <c r="F1226" s="180"/>
      <c r="G1226" s="180"/>
      <c r="H1226" s="180"/>
      <c r="I1226" s="180"/>
      <c r="J1226" s="180"/>
      <c r="K1226" s="180"/>
      <c r="L1226" s="180"/>
      <c r="M1226" s="232"/>
      <c r="N1226" s="233"/>
      <c r="O1226" s="233"/>
    </row>
    <row r="1227" spans="1:15" s="234" customFormat="1">
      <c r="A1227" s="404" t="str">
        <f t="shared" si="49"/>
        <v>2502502250</v>
      </c>
      <c r="B1227" s="888">
        <v>250</v>
      </c>
      <c r="C1227" s="193">
        <v>250</v>
      </c>
      <c r="D1227" s="193">
        <v>2250</v>
      </c>
      <c r="E1227" s="180"/>
      <c r="F1227" s="180"/>
      <c r="G1227" s="180"/>
      <c r="H1227" s="180"/>
      <c r="I1227" s="180"/>
      <c r="J1227" s="180"/>
      <c r="K1227" s="180"/>
      <c r="L1227" s="180"/>
      <c r="M1227" s="232"/>
      <c r="N1227" s="233"/>
      <c r="O1227" s="233"/>
    </row>
    <row r="1228" spans="1:15" s="234" customFormat="1">
      <c r="A1228" s="404" t="str">
        <f t="shared" si="49"/>
        <v>2502602250</v>
      </c>
      <c r="B1228" s="888">
        <v>250</v>
      </c>
      <c r="C1228" s="193">
        <v>260</v>
      </c>
      <c r="D1228" s="193">
        <v>2250</v>
      </c>
      <c r="E1228" s="243"/>
      <c r="F1228" s="243"/>
      <c r="G1228" s="243"/>
      <c r="H1228" s="243"/>
      <c r="I1228" s="243"/>
      <c r="J1228" s="243"/>
      <c r="K1228" s="243"/>
      <c r="L1228" s="243"/>
      <c r="M1228" s="232"/>
      <c r="N1228" s="233"/>
      <c r="O1228" s="233"/>
    </row>
    <row r="1229" spans="1:15" s="234" customFormat="1">
      <c r="A1229" s="404" t="str">
        <f t="shared" si="49"/>
        <v>2502702250</v>
      </c>
      <c r="B1229" s="888">
        <v>250</v>
      </c>
      <c r="C1229" s="193">
        <v>270</v>
      </c>
      <c r="D1229" s="193">
        <v>2250</v>
      </c>
      <c r="E1229" s="243"/>
      <c r="F1229" s="243"/>
      <c r="G1229" s="243"/>
      <c r="H1229" s="243"/>
      <c r="I1229" s="243"/>
      <c r="J1229" s="243"/>
      <c r="K1229" s="243"/>
      <c r="L1229" s="243"/>
      <c r="M1229" s="232"/>
      <c r="N1229" s="233"/>
      <c r="O1229" s="233"/>
    </row>
    <row r="1230" spans="1:15" s="234" customFormat="1">
      <c r="A1230" s="404" t="str">
        <f t="shared" si="49"/>
        <v>2502802250</v>
      </c>
      <c r="B1230" s="888">
        <v>250</v>
      </c>
      <c r="C1230" s="193">
        <v>280</v>
      </c>
      <c r="D1230" s="193">
        <v>2250</v>
      </c>
      <c r="E1230" s="243"/>
      <c r="F1230" s="243"/>
      <c r="G1230" s="243"/>
      <c r="H1230" s="243"/>
      <c r="I1230" s="243"/>
      <c r="J1230" s="243"/>
      <c r="K1230" s="243"/>
      <c r="L1230" s="243"/>
      <c r="M1230" s="232"/>
      <c r="N1230" s="233"/>
      <c r="O1230" s="233"/>
    </row>
    <row r="1231" spans="1:15" s="234" customFormat="1">
      <c r="A1231" s="404" t="str">
        <f t="shared" si="49"/>
        <v>2502902250</v>
      </c>
      <c r="B1231" s="888">
        <v>250</v>
      </c>
      <c r="C1231" s="193">
        <v>290</v>
      </c>
      <c r="D1231" s="193">
        <v>2250</v>
      </c>
      <c r="E1231" s="243"/>
      <c r="F1231" s="243"/>
      <c r="G1231" s="243"/>
      <c r="H1231" s="243"/>
      <c r="I1231" s="243"/>
      <c r="J1231" s="243"/>
      <c r="K1231" s="243"/>
      <c r="L1231" s="243"/>
      <c r="M1231" s="232"/>
      <c r="N1231" s="233"/>
      <c r="O1231" s="233"/>
    </row>
    <row r="1232" spans="1:15" s="234" customFormat="1">
      <c r="A1232" s="404" t="str">
        <f t="shared" si="49"/>
        <v>2503002250</v>
      </c>
      <c r="B1232" s="888">
        <v>250</v>
      </c>
      <c r="C1232" s="193">
        <v>300</v>
      </c>
      <c r="D1232" s="193">
        <v>2250</v>
      </c>
      <c r="E1232" s="243"/>
      <c r="F1232" s="243"/>
      <c r="G1232" s="243"/>
      <c r="H1232" s="243"/>
      <c r="I1232" s="243"/>
      <c r="J1232" s="243"/>
      <c r="K1232" s="243"/>
      <c r="L1232" s="243"/>
      <c r="M1232" s="232"/>
      <c r="N1232" s="233"/>
      <c r="O1232" s="233"/>
    </row>
    <row r="1233" spans="1:15" s="234" customFormat="1">
      <c r="A1233" s="404" t="str">
        <f t="shared" si="49"/>
        <v>2503102250</v>
      </c>
      <c r="B1233" s="888">
        <v>250</v>
      </c>
      <c r="C1233" s="193">
        <v>310</v>
      </c>
      <c r="D1233" s="193">
        <v>2250</v>
      </c>
      <c r="E1233" s="243"/>
      <c r="F1233" s="243"/>
      <c r="G1233" s="243"/>
      <c r="H1233" s="243"/>
      <c r="I1233" s="243"/>
      <c r="J1233" s="243"/>
      <c r="K1233" s="243"/>
      <c r="L1233" s="243"/>
      <c r="M1233" s="232"/>
      <c r="N1233" s="233"/>
      <c r="O1233" s="233"/>
    </row>
    <row r="1234" spans="1:15" s="234" customFormat="1">
      <c r="A1234" s="404" t="str">
        <f t="shared" si="49"/>
        <v>2503202250</v>
      </c>
      <c r="B1234" s="888">
        <v>250</v>
      </c>
      <c r="C1234" s="193">
        <v>320</v>
      </c>
      <c r="D1234" s="193">
        <v>2250</v>
      </c>
      <c r="E1234" s="243"/>
      <c r="F1234" s="243"/>
      <c r="G1234" s="243"/>
      <c r="H1234" s="243"/>
      <c r="I1234" s="243"/>
      <c r="J1234" s="243"/>
      <c r="K1234" s="243"/>
      <c r="L1234" s="243"/>
      <c r="M1234" s="232"/>
      <c r="N1234" s="233"/>
      <c r="O1234" s="233"/>
    </row>
    <row r="1235" spans="1:15" s="234" customFormat="1">
      <c r="A1235" s="404" t="str">
        <f t="shared" si="49"/>
        <v>2503302250</v>
      </c>
      <c r="B1235" s="888">
        <v>250</v>
      </c>
      <c r="C1235" s="193">
        <v>330</v>
      </c>
      <c r="D1235" s="193">
        <v>2250</v>
      </c>
      <c r="E1235" s="243"/>
      <c r="F1235" s="243"/>
      <c r="G1235" s="243"/>
      <c r="H1235" s="243"/>
      <c r="I1235" s="243"/>
      <c r="J1235" s="243"/>
      <c r="K1235" s="243"/>
      <c r="L1235" s="243"/>
      <c r="M1235" s="232"/>
      <c r="N1235" s="233"/>
      <c r="O1235" s="233"/>
    </row>
    <row r="1236" spans="1:15" s="234" customFormat="1">
      <c r="A1236" s="404" t="str">
        <f t="shared" si="49"/>
        <v>2503402250</v>
      </c>
      <c r="B1236" s="888">
        <v>250</v>
      </c>
      <c r="C1236" s="193">
        <v>340</v>
      </c>
      <c r="D1236" s="193">
        <v>2250</v>
      </c>
      <c r="E1236" s="243"/>
      <c r="F1236" s="243"/>
      <c r="G1236" s="243"/>
      <c r="H1236" s="243"/>
      <c r="I1236" s="243"/>
      <c r="J1236" s="243"/>
      <c r="K1236" s="243"/>
      <c r="L1236" s="243"/>
      <c r="M1236" s="232"/>
      <c r="N1236" s="233"/>
      <c r="O1236" s="233"/>
    </row>
    <row r="1237" spans="1:15" s="234" customFormat="1">
      <c r="A1237" s="404" t="str">
        <f t="shared" si="49"/>
        <v>2503502250</v>
      </c>
      <c r="B1237" s="888">
        <v>250</v>
      </c>
      <c r="C1237" s="193">
        <v>350</v>
      </c>
      <c r="D1237" s="193">
        <v>2250</v>
      </c>
      <c r="E1237" s="243"/>
      <c r="F1237" s="243"/>
      <c r="G1237" s="243"/>
      <c r="H1237" s="243"/>
      <c r="I1237" s="243"/>
      <c r="J1237" s="243"/>
      <c r="K1237" s="243"/>
      <c r="L1237" s="243"/>
      <c r="M1237" s="232"/>
      <c r="N1237" s="233"/>
      <c r="O1237" s="233"/>
    </row>
    <row r="1238" spans="1:15" s="234" customFormat="1">
      <c r="A1238" s="404" t="str">
        <f t="shared" si="49"/>
        <v>250202500</v>
      </c>
      <c r="B1238" s="888">
        <v>250</v>
      </c>
      <c r="C1238" s="193">
        <v>20</v>
      </c>
      <c r="D1238" s="193">
        <v>2500</v>
      </c>
      <c r="E1238" s="180"/>
      <c r="F1238" s="180"/>
      <c r="G1238" s="180"/>
      <c r="H1238" s="180"/>
      <c r="I1238" s="180"/>
      <c r="J1238" s="180"/>
      <c r="K1238" s="180"/>
      <c r="L1238" s="180"/>
      <c r="M1238" s="232"/>
      <c r="N1238" s="233"/>
      <c r="O1238" s="233"/>
    </row>
    <row r="1239" spans="1:15" s="234" customFormat="1">
      <c r="A1239" s="404" t="str">
        <f t="shared" si="49"/>
        <v>250302500</v>
      </c>
      <c r="B1239" s="888">
        <v>250</v>
      </c>
      <c r="C1239" s="193">
        <v>30</v>
      </c>
      <c r="D1239" s="193">
        <v>2500</v>
      </c>
      <c r="E1239" s="180"/>
      <c r="F1239" s="180"/>
      <c r="G1239" s="180"/>
      <c r="H1239" s="180"/>
      <c r="I1239" s="180"/>
      <c r="J1239" s="180"/>
      <c r="K1239" s="180"/>
      <c r="L1239" s="180"/>
      <c r="M1239" s="232"/>
      <c r="N1239" s="233"/>
      <c r="O1239" s="233"/>
    </row>
    <row r="1240" spans="1:15" s="234" customFormat="1">
      <c r="A1240" s="404" t="str">
        <f t="shared" si="49"/>
        <v>250402500</v>
      </c>
      <c r="B1240" s="888">
        <v>250</v>
      </c>
      <c r="C1240" s="193">
        <v>40</v>
      </c>
      <c r="D1240" s="193">
        <v>2500</v>
      </c>
      <c r="E1240" s="180"/>
      <c r="F1240" s="180"/>
      <c r="G1240" s="180"/>
      <c r="H1240" s="180"/>
      <c r="I1240" s="180"/>
      <c r="J1240" s="180"/>
      <c r="K1240" s="180"/>
      <c r="L1240" s="180"/>
      <c r="M1240" s="232"/>
      <c r="N1240" s="233"/>
      <c r="O1240" s="233"/>
    </row>
    <row r="1241" spans="1:15" s="234" customFormat="1">
      <c r="A1241" s="404" t="str">
        <f t="shared" si="49"/>
        <v>250502500</v>
      </c>
      <c r="B1241" s="888">
        <v>250</v>
      </c>
      <c r="C1241" s="193">
        <v>50</v>
      </c>
      <c r="D1241" s="193">
        <v>2500</v>
      </c>
      <c r="E1241" s="180"/>
      <c r="F1241" s="180"/>
      <c r="G1241" s="180"/>
      <c r="H1241" s="180"/>
      <c r="I1241" s="180"/>
      <c r="J1241" s="180"/>
      <c r="K1241" s="180"/>
      <c r="L1241" s="180"/>
      <c r="M1241" s="232"/>
      <c r="N1241" s="233"/>
      <c r="O1241" s="233"/>
    </row>
    <row r="1242" spans="1:15" s="234" customFormat="1">
      <c r="A1242" s="404" t="str">
        <f t="shared" si="49"/>
        <v>250602500</v>
      </c>
      <c r="B1242" s="888">
        <v>250</v>
      </c>
      <c r="C1242" s="193">
        <v>60</v>
      </c>
      <c r="D1242" s="193">
        <v>2500</v>
      </c>
      <c r="E1242" s="180"/>
      <c r="F1242" s="180"/>
      <c r="G1242" s="180"/>
      <c r="H1242" s="180"/>
      <c r="I1242" s="180"/>
      <c r="J1242" s="180"/>
      <c r="K1242" s="180"/>
      <c r="L1242" s="180"/>
      <c r="M1242" s="232"/>
      <c r="N1242" s="233"/>
      <c r="O1242" s="233"/>
    </row>
    <row r="1243" spans="1:15" s="234" customFormat="1">
      <c r="A1243" s="404" t="str">
        <f t="shared" si="49"/>
        <v>250702500</v>
      </c>
      <c r="B1243" s="888">
        <v>250</v>
      </c>
      <c r="C1243" s="193">
        <v>70</v>
      </c>
      <c r="D1243" s="193">
        <v>2500</v>
      </c>
      <c r="E1243" s="180"/>
      <c r="F1243" s="180"/>
      <c r="G1243" s="180"/>
      <c r="H1243" s="180"/>
      <c r="I1243" s="180"/>
      <c r="J1243" s="180"/>
      <c r="K1243" s="180"/>
      <c r="L1243" s="180"/>
      <c r="M1243" s="232"/>
      <c r="N1243" s="233"/>
      <c r="O1243" s="233"/>
    </row>
    <row r="1244" spans="1:15" s="234" customFormat="1">
      <c r="A1244" s="404" t="str">
        <f t="shared" si="49"/>
        <v>250802500</v>
      </c>
      <c r="B1244" s="888">
        <v>250</v>
      </c>
      <c r="C1244" s="193">
        <v>80</v>
      </c>
      <c r="D1244" s="193">
        <v>2500</v>
      </c>
      <c r="E1244" s="180"/>
      <c r="F1244" s="180"/>
      <c r="G1244" s="180"/>
      <c r="H1244" s="180"/>
      <c r="I1244" s="180"/>
      <c r="J1244" s="180"/>
      <c r="K1244" s="180"/>
      <c r="L1244" s="180"/>
      <c r="M1244" s="232"/>
      <c r="N1244" s="233"/>
      <c r="O1244" s="233"/>
    </row>
    <row r="1245" spans="1:15" s="234" customFormat="1">
      <c r="A1245" s="404" t="str">
        <f t="shared" si="49"/>
        <v>250902500</v>
      </c>
      <c r="B1245" s="888">
        <v>250</v>
      </c>
      <c r="C1245" s="193">
        <v>90</v>
      </c>
      <c r="D1245" s="193">
        <v>2500</v>
      </c>
      <c r="E1245" s="180"/>
      <c r="F1245" s="180"/>
      <c r="G1245" s="180"/>
      <c r="H1245" s="180"/>
      <c r="I1245" s="180"/>
      <c r="J1245" s="180"/>
      <c r="K1245" s="180"/>
      <c r="L1245" s="180"/>
      <c r="M1245" s="232"/>
      <c r="N1245" s="233"/>
      <c r="O1245" s="233"/>
    </row>
    <row r="1246" spans="1:15" s="234" customFormat="1">
      <c r="A1246" s="404" t="str">
        <f t="shared" si="49"/>
        <v>2501002500</v>
      </c>
      <c r="B1246" s="888">
        <v>250</v>
      </c>
      <c r="C1246" s="193">
        <v>100</v>
      </c>
      <c r="D1246" s="193">
        <v>2500</v>
      </c>
      <c r="E1246" s="180"/>
      <c r="F1246" s="180"/>
      <c r="G1246" s="180"/>
      <c r="H1246" s="180"/>
      <c r="I1246" s="180"/>
      <c r="J1246" s="180"/>
      <c r="K1246" s="180"/>
      <c r="L1246" s="180"/>
      <c r="M1246" s="232"/>
      <c r="N1246" s="233"/>
      <c r="O1246" s="233"/>
    </row>
    <row r="1247" spans="1:15" s="234" customFormat="1">
      <c r="A1247" s="404" t="str">
        <f t="shared" si="49"/>
        <v>2501102500</v>
      </c>
      <c r="B1247" s="888">
        <v>250</v>
      </c>
      <c r="C1247" s="193">
        <v>110</v>
      </c>
      <c r="D1247" s="193">
        <v>2500</v>
      </c>
      <c r="E1247" s="180"/>
      <c r="F1247" s="180"/>
      <c r="G1247" s="180"/>
      <c r="H1247" s="180"/>
      <c r="I1247" s="180"/>
      <c r="J1247" s="180"/>
      <c r="K1247" s="180"/>
      <c r="L1247" s="180"/>
      <c r="M1247" s="232"/>
      <c r="N1247" s="233"/>
      <c r="O1247" s="233"/>
    </row>
    <row r="1248" spans="1:15" s="234" customFormat="1">
      <c r="A1248" s="404" t="str">
        <f t="shared" si="49"/>
        <v>2501202500</v>
      </c>
      <c r="B1248" s="888">
        <v>250</v>
      </c>
      <c r="C1248" s="193">
        <v>120</v>
      </c>
      <c r="D1248" s="193">
        <v>2500</v>
      </c>
      <c r="E1248" s="180"/>
      <c r="F1248" s="180"/>
      <c r="G1248" s="180"/>
      <c r="H1248" s="180"/>
      <c r="I1248" s="180"/>
      <c r="J1248" s="180"/>
      <c r="K1248" s="180"/>
      <c r="L1248" s="180"/>
      <c r="M1248" s="232"/>
      <c r="N1248" s="233"/>
      <c r="O1248" s="233"/>
    </row>
    <row r="1249" spans="1:15" s="234" customFormat="1">
      <c r="A1249" s="404" t="str">
        <f t="shared" si="49"/>
        <v>2501302500</v>
      </c>
      <c r="B1249" s="888">
        <v>250</v>
      </c>
      <c r="C1249" s="193">
        <v>130</v>
      </c>
      <c r="D1249" s="193">
        <v>2500</v>
      </c>
      <c r="E1249" s="180"/>
      <c r="F1249" s="180"/>
      <c r="G1249" s="180"/>
      <c r="H1249" s="180"/>
      <c r="I1249" s="180"/>
      <c r="J1249" s="180"/>
      <c r="K1249" s="180"/>
      <c r="L1249" s="180"/>
      <c r="M1249" s="232"/>
      <c r="N1249" s="233"/>
      <c r="O1249" s="233"/>
    </row>
    <row r="1250" spans="1:15" s="234" customFormat="1">
      <c r="A1250" s="404" t="str">
        <f t="shared" si="49"/>
        <v>2501402500</v>
      </c>
      <c r="B1250" s="888">
        <v>250</v>
      </c>
      <c r="C1250" s="193">
        <v>140</v>
      </c>
      <c r="D1250" s="193">
        <v>2500</v>
      </c>
      <c r="E1250" s="180"/>
      <c r="F1250" s="180"/>
      <c r="G1250" s="180"/>
      <c r="H1250" s="180"/>
      <c r="I1250" s="180"/>
      <c r="J1250" s="180"/>
      <c r="K1250" s="180"/>
      <c r="L1250" s="180"/>
      <c r="M1250" s="232"/>
      <c r="N1250" s="233"/>
      <c r="O1250" s="233"/>
    </row>
    <row r="1251" spans="1:15" s="234" customFormat="1">
      <c r="A1251" s="404" t="str">
        <f t="shared" si="49"/>
        <v>2501502500</v>
      </c>
      <c r="B1251" s="888">
        <v>250</v>
      </c>
      <c r="C1251" s="193">
        <v>150</v>
      </c>
      <c r="D1251" s="193">
        <v>2500</v>
      </c>
      <c r="E1251" s="180"/>
      <c r="F1251" s="180"/>
      <c r="G1251" s="180"/>
      <c r="H1251" s="180"/>
      <c r="I1251" s="180"/>
      <c r="J1251" s="180"/>
      <c r="K1251" s="180"/>
      <c r="L1251" s="180"/>
      <c r="M1251" s="232"/>
      <c r="N1251" s="233"/>
      <c r="O1251" s="233"/>
    </row>
    <row r="1252" spans="1:15" s="234" customFormat="1">
      <c r="A1252" s="404" t="str">
        <f t="shared" si="49"/>
        <v>2501602500</v>
      </c>
      <c r="B1252" s="888">
        <v>250</v>
      </c>
      <c r="C1252" s="193">
        <v>160</v>
      </c>
      <c r="D1252" s="193">
        <v>2500</v>
      </c>
      <c r="E1252" s="180"/>
      <c r="F1252" s="180"/>
      <c r="G1252" s="180"/>
      <c r="H1252" s="180"/>
      <c r="I1252" s="180"/>
      <c r="J1252" s="180"/>
      <c r="K1252" s="180"/>
      <c r="L1252" s="180"/>
      <c r="M1252" s="232"/>
      <c r="N1252" s="233"/>
      <c r="O1252" s="233"/>
    </row>
    <row r="1253" spans="1:15" s="234" customFormat="1">
      <c r="A1253" s="404" t="str">
        <f t="shared" si="49"/>
        <v>2501702500</v>
      </c>
      <c r="B1253" s="888">
        <v>250</v>
      </c>
      <c r="C1253" s="193">
        <v>170</v>
      </c>
      <c r="D1253" s="193">
        <v>2500</v>
      </c>
      <c r="E1253" s="180"/>
      <c r="F1253" s="180"/>
      <c r="G1253" s="180"/>
      <c r="H1253" s="180"/>
      <c r="I1253" s="180"/>
      <c r="J1253" s="180"/>
      <c r="K1253" s="180"/>
      <c r="L1253" s="180"/>
      <c r="M1253" s="232"/>
      <c r="N1253" s="233"/>
      <c r="O1253" s="233"/>
    </row>
    <row r="1254" spans="1:15" s="234" customFormat="1">
      <c r="A1254" s="404" t="str">
        <f t="shared" si="49"/>
        <v>2501802500</v>
      </c>
      <c r="B1254" s="888">
        <v>250</v>
      </c>
      <c r="C1254" s="193">
        <v>180</v>
      </c>
      <c r="D1254" s="193">
        <v>2500</v>
      </c>
      <c r="E1254" s="180"/>
      <c r="F1254" s="180"/>
      <c r="G1254" s="180"/>
      <c r="H1254" s="180"/>
      <c r="I1254" s="180"/>
      <c r="J1254" s="180"/>
      <c r="K1254" s="180"/>
      <c r="L1254" s="180"/>
      <c r="M1254" s="232"/>
      <c r="N1254" s="233"/>
      <c r="O1254" s="233"/>
    </row>
    <row r="1255" spans="1:15" s="234" customFormat="1">
      <c r="A1255" s="404" t="str">
        <f t="shared" si="49"/>
        <v>2501902500</v>
      </c>
      <c r="B1255" s="888">
        <v>250</v>
      </c>
      <c r="C1255" s="193">
        <v>190</v>
      </c>
      <c r="D1255" s="193">
        <v>2500</v>
      </c>
      <c r="E1255" s="180"/>
      <c r="F1255" s="180"/>
      <c r="G1255" s="180"/>
      <c r="H1255" s="180"/>
      <c r="I1255" s="180"/>
      <c r="J1255" s="180"/>
      <c r="K1255" s="180"/>
      <c r="L1255" s="180"/>
      <c r="M1255" s="232"/>
      <c r="N1255" s="233"/>
      <c r="O1255" s="233"/>
    </row>
    <row r="1256" spans="1:15" s="234" customFormat="1">
      <c r="A1256" s="404" t="str">
        <f t="shared" si="49"/>
        <v>2502002500</v>
      </c>
      <c r="B1256" s="888">
        <v>250</v>
      </c>
      <c r="C1256" s="193">
        <v>200</v>
      </c>
      <c r="D1256" s="193">
        <v>2500</v>
      </c>
      <c r="E1256" s="180"/>
      <c r="F1256" s="180"/>
      <c r="G1256" s="180"/>
      <c r="H1256" s="180"/>
      <c r="I1256" s="180"/>
      <c r="J1256" s="180"/>
      <c r="K1256" s="180"/>
      <c r="L1256" s="180"/>
      <c r="M1256" s="232"/>
      <c r="N1256" s="233"/>
      <c r="O1256" s="233"/>
    </row>
    <row r="1257" spans="1:15" s="234" customFormat="1">
      <c r="A1257" s="404" t="str">
        <f t="shared" si="49"/>
        <v>2502102500</v>
      </c>
      <c r="B1257" s="888">
        <v>250</v>
      </c>
      <c r="C1257" s="193">
        <v>210</v>
      </c>
      <c r="D1257" s="193">
        <v>2500</v>
      </c>
      <c r="E1257" s="180"/>
      <c r="F1257" s="180"/>
      <c r="G1257" s="180"/>
      <c r="H1257" s="180"/>
      <c r="I1257" s="180"/>
      <c r="J1257" s="180"/>
      <c r="K1257" s="180"/>
      <c r="L1257" s="180"/>
      <c r="M1257" s="232"/>
      <c r="N1257" s="233"/>
      <c r="O1257" s="233"/>
    </row>
    <row r="1258" spans="1:15" s="234" customFormat="1">
      <c r="A1258" s="404" t="str">
        <f t="shared" si="49"/>
        <v>2502202500</v>
      </c>
      <c r="B1258" s="888">
        <v>250</v>
      </c>
      <c r="C1258" s="193">
        <v>220</v>
      </c>
      <c r="D1258" s="193">
        <v>2500</v>
      </c>
      <c r="E1258" s="180"/>
      <c r="F1258" s="180"/>
      <c r="G1258" s="180"/>
      <c r="H1258" s="180"/>
      <c r="I1258" s="180"/>
      <c r="J1258" s="180"/>
      <c r="K1258" s="180"/>
      <c r="L1258" s="180"/>
      <c r="M1258" s="232"/>
      <c r="N1258" s="233"/>
      <c r="O1258" s="233"/>
    </row>
    <row r="1259" spans="1:15" s="234" customFormat="1">
      <c r="A1259" s="404" t="str">
        <f t="shared" si="49"/>
        <v>2502302500</v>
      </c>
      <c r="B1259" s="888">
        <v>250</v>
      </c>
      <c r="C1259" s="193">
        <v>230</v>
      </c>
      <c r="D1259" s="193">
        <v>2500</v>
      </c>
      <c r="E1259" s="180"/>
      <c r="F1259" s="180"/>
      <c r="G1259" s="180"/>
      <c r="H1259" s="180"/>
      <c r="I1259" s="180"/>
      <c r="J1259" s="180"/>
      <c r="K1259" s="180"/>
      <c r="L1259" s="180"/>
      <c r="M1259" s="232"/>
      <c r="N1259" s="233"/>
      <c r="O1259" s="233"/>
    </row>
    <row r="1260" spans="1:15" s="234" customFormat="1">
      <c r="A1260" s="404" t="str">
        <f t="shared" si="49"/>
        <v>2502402500</v>
      </c>
      <c r="B1260" s="888">
        <v>250</v>
      </c>
      <c r="C1260" s="193">
        <v>240</v>
      </c>
      <c r="D1260" s="193">
        <v>2500</v>
      </c>
      <c r="E1260" s="180"/>
      <c r="F1260" s="180"/>
      <c r="G1260" s="180"/>
      <c r="H1260" s="180"/>
      <c r="I1260" s="180"/>
      <c r="J1260" s="180"/>
      <c r="K1260" s="180"/>
      <c r="L1260" s="180"/>
      <c r="M1260" s="232"/>
      <c r="N1260" s="233"/>
      <c r="O1260" s="233"/>
    </row>
    <row r="1261" spans="1:15" s="234" customFormat="1">
      <c r="A1261" s="404" t="str">
        <f t="shared" si="49"/>
        <v>2502502500</v>
      </c>
      <c r="B1261" s="888">
        <v>250</v>
      </c>
      <c r="C1261" s="193">
        <v>250</v>
      </c>
      <c r="D1261" s="193">
        <v>2500</v>
      </c>
      <c r="E1261" s="180"/>
      <c r="F1261" s="180"/>
      <c r="G1261" s="180"/>
      <c r="H1261" s="180"/>
      <c r="I1261" s="180"/>
      <c r="J1261" s="180"/>
      <c r="K1261" s="180"/>
      <c r="L1261" s="180"/>
      <c r="M1261" s="232"/>
      <c r="N1261" s="233"/>
      <c r="O1261" s="233"/>
    </row>
    <row r="1262" spans="1:15" s="234" customFormat="1">
      <c r="A1262" s="404" t="str">
        <f t="shared" si="49"/>
        <v>2502602500</v>
      </c>
      <c r="B1262" s="888">
        <v>250</v>
      </c>
      <c r="C1262" s="193">
        <v>260</v>
      </c>
      <c r="D1262" s="193">
        <v>2500</v>
      </c>
      <c r="E1262" s="194"/>
      <c r="F1262" s="194"/>
      <c r="G1262" s="194"/>
      <c r="H1262" s="194"/>
      <c r="I1262" s="194"/>
      <c r="J1262" s="194"/>
      <c r="K1262" s="194"/>
      <c r="L1262" s="194"/>
      <c r="M1262" s="232"/>
      <c r="N1262" s="233"/>
      <c r="O1262" s="233"/>
    </row>
    <row r="1263" spans="1:15" s="234" customFormat="1">
      <c r="A1263" s="404" t="str">
        <f t="shared" si="49"/>
        <v>2502702500</v>
      </c>
      <c r="B1263" s="888">
        <v>250</v>
      </c>
      <c r="C1263" s="193">
        <v>270</v>
      </c>
      <c r="D1263" s="193">
        <v>2500</v>
      </c>
      <c r="E1263" s="194"/>
      <c r="F1263" s="194"/>
      <c r="G1263" s="194"/>
      <c r="H1263" s="194"/>
      <c r="I1263" s="194"/>
      <c r="J1263" s="194"/>
      <c r="K1263" s="194"/>
      <c r="L1263" s="194"/>
      <c r="M1263" s="232"/>
      <c r="N1263" s="233"/>
      <c r="O1263" s="233"/>
    </row>
    <row r="1264" spans="1:15" s="234" customFormat="1">
      <c r="A1264" s="404" t="str">
        <f t="shared" si="49"/>
        <v>2502802500</v>
      </c>
      <c r="B1264" s="888">
        <v>250</v>
      </c>
      <c r="C1264" s="193">
        <v>280</v>
      </c>
      <c r="D1264" s="193">
        <v>2500</v>
      </c>
      <c r="E1264" s="194"/>
      <c r="F1264" s="194"/>
      <c r="G1264" s="194"/>
      <c r="H1264" s="194"/>
      <c r="I1264" s="194"/>
      <c r="J1264" s="194"/>
      <c r="K1264" s="194"/>
      <c r="L1264" s="194"/>
      <c r="M1264" s="232"/>
      <c r="N1264" s="233"/>
      <c r="O1264" s="233"/>
    </row>
    <row r="1265" spans="1:15" s="234" customFormat="1">
      <c r="A1265" s="404" t="str">
        <f t="shared" ref="A1265:A1328" si="50">B1265&amp;C1265&amp;D1265</f>
        <v>2502902500</v>
      </c>
      <c r="B1265" s="888">
        <v>250</v>
      </c>
      <c r="C1265" s="193">
        <v>290</v>
      </c>
      <c r="D1265" s="193">
        <v>2500</v>
      </c>
      <c r="E1265" s="194"/>
      <c r="F1265" s="194"/>
      <c r="G1265" s="194"/>
      <c r="H1265" s="194"/>
      <c r="I1265" s="194"/>
      <c r="J1265" s="194"/>
      <c r="K1265" s="194"/>
      <c r="L1265" s="194"/>
      <c r="M1265" s="232"/>
      <c r="N1265" s="233"/>
      <c r="O1265" s="233"/>
    </row>
    <row r="1266" spans="1:15" s="234" customFormat="1">
      <c r="A1266" s="404" t="str">
        <f t="shared" si="50"/>
        <v>2503002500</v>
      </c>
      <c r="B1266" s="888">
        <v>250</v>
      </c>
      <c r="C1266" s="193">
        <v>300</v>
      </c>
      <c r="D1266" s="193">
        <v>2500</v>
      </c>
      <c r="E1266" s="194"/>
      <c r="F1266" s="194"/>
      <c r="G1266" s="194"/>
      <c r="H1266" s="194"/>
      <c r="I1266" s="194"/>
      <c r="J1266" s="194"/>
      <c r="K1266" s="194"/>
      <c r="L1266" s="194"/>
      <c r="M1266" s="232"/>
      <c r="N1266" s="233"/>
      <c r="O1266" s="233"/>
    </row>
    <row r="1267" spans="1:15" s="234" customFormat="1">
      <c r="A1267" s="404" t="str">
        <f t="shared" si="50"/>
        <v>2503102500</v>
      </c>
      <c r="B1267" s="888">
        <v>250</v>
      </c>
      <c r="C1267" s="193">
        <v>310</v>
      </c>
      <c r="D1267" s="193">
        <v>2500</v>
      </c>
      <c r="E1267" s="194"/>
      <c r="F1267" s="194"/>
      <c r="G1267" s="194"/>
      <c r="H1267" s="194"/>
      <c r="I1267" s="194"/>
      <c r="J1267" s="194"/>
      <c r="K1267" s="194"/>
      <c r="L1267" s="194"/>
      <c r="M1267" s="232"/>
      <c r="N1267" s="233"/>
      <c r="O1267" s="233"/>
    </row>
    <row r="1268" spans="1:15" s="234" customFormat="1">
      <c r="A1268" s="404" t="str">
        <f t="shared" si="50"/>
        <v>2503202500</v>
      </c>
      <c r="B1268" s="888">
        <v>250</v>
      </c>
      <c r="C1268" s="193">
        <v>320</v>
      </c>
      <c r="D1268" s="193">
        <v>2500</v>
      </c>
      <c r="E1268" s="194"/>
      <c r="F1268" s="194"/>
      <c r="G1268" s="194"/>
      <c r="H1268" s="194"/>
      <c r="I1268" s="194"/>
      <c r="J1268" s="194"/>
      <c r="K1268" s="194"/>
      <c r="L1268" s="194"/>
      <c r="M1268" s="232"/>
      <c r="N1268" s="233"/>
      <c r="O1268" s="233"/>
    </row>
    <row r="1269" spans="1:15" s="234" customFormat="1">
      <c r="A1269" s="404" t="str">
        <f t="shared" si="50"/>
        <v>2503302500</v>
      </c>
      <c r="B1269" s="888">
        <v>250</v>
      </c>
      <c r="C1269" s="193">
        <v>330</v>
      </c>
      <c r="D1269" s="193">
        <v>2500</v>
      </c>
      <c r="E1269" s="194"/>
      <c r="F1269" s="194"/>
      <c r="G1269" s="194"/>
      <c r="H1269" s="194"/>
      <c r="I1269" s="194"/>
      <c r="J1269" s="194"/>
      <c r="K1269" s="194"/>
      <c r="L1269" s="194"/>
      <c r="M1269" s="232"/>
      <c r="N1269" s="233"/>
      <c r="O1269" s="233"/>
    </row>
    <row r="1270" spans="1:15" s="234" customFormat="1">
      <c r="A1270" s="404" t="str">
        <f t="shared" si="50"/>
        <v>2503402500</v>
      </c>
      <c r="B1270" s="888">
        <v>250</v>
      </c>
      <c r="C1270" s="193">
        <v>340</v>
      </c>
      <c r="D1270" s="193">
        <v>2500</v>
      </c>
      <c r="E1270" s="194"/>
      <c r="F1270" s="194"/>
      <c r="G1270" s="194"/>
      <c r="H1270" s="194"/>
      <c r="I1270" s="194"/>
      <c r="J1270" s="194"/>
      <c r="K1270" s="194"/>
      <c r="L1270" s="194"/>
      <c r="M1270" s="232"/>
      <c r="N1270" s="233"/>
      <c r="O1270" s="233"/>
    </row>
    <row r="1271" spans="1:15" s="234" customFormat="1">
      <c r="A1271" s="404" t="str">
        <f t="shared" si="50"/>
        <v>2503502500</v>
      </c>
      <c r="B1271" s="888">
        <v>250</v>
      </c>
      <c r="C1271" s="193">
        <v>350</v>
      </c>
      <c r="D1271" s="193">
        <v>2500</v>
      </c>
      <c r="E1271" s="194"/>
      <c r="F1271" s="194"/>
      <c r="G1271" s="194"/>
      <c r="H1271" s="194"/>
      <c r="I1271" s="194"/>
      <c r="J1271" s="194"/>
      <c r="K1271" s="194"/>
      <c r="L1271" s="194"/>
      <c r="M1271" s="232"/>
      <c r="N1271" s="233"/>
      <c r="O1271" s="233"/>
    </row>
    <row r="1272" spans="1:15" s="234" customFormat="1">
      <c r="A1272" s="404" t="str">
        <f t="shared" si="50"/>
        <v>30020500</v>
      </c>
      <c r="B1272" s="888">
        <v>300</v>
      </c>
      <c r="C1272" s="193">
        <v>20</v>
      </c>
      <c r="D1272" s="193">
        <v>500</v>
      </c>
      <c r="E1272" s="901"/>
      <c r="F1272" s="901"/>
      <c r="G1272" s="901"/>
      <c r="H1272" s="901"/>
      <c r="I1272" s="901"/>
      <c r="J1272" s="901"/>
      <c r="K1272" s="901"/>
      <c r="L1272" s="901"/>
      <c r="M1272" s="232"/>
      <c r="N1272" s="233"/>
      <c r="O1272" s="233"/>
    </row>
    <row r="1273" spans="1:15" s="234" customFormat="1">
      <c r="A1273" s="404" t="str">
        <f t="shared" si="50"/>
        <v>30030500</v>
      </c>
      <c r="B1273" s="888">
        <v>300</v>
      </c>
      <c r="C1273" s="193">
        <v>30</v>
      </c>
      <c r="D1273" s="193">
        <v>500</v>
      </c>
      <c r="E1273" s="901"/>
      <c r="F1273" s="901"/>
      <c r="G1273" s="901"/>
      <c r="H1273" s="901"/>
      <c r="I1273" s="901"/>
      <c r="J1273" s="901"/>
      <c r="K1273" s="901"/>
      <c r="L1273" s="901"/>
      <c r="M1273" s="232"/>
      <c r="N1273" s="233"/>
      <c r="O1273" s="233"/>
    </row>
    <row r="1274" spans="1:15" s="234" customFormat="1">
      <c r="A1274" s="404" t="str">
        <f t="shared" si="50"/>
        <v>30040500</v>
      </c>
      <c r="B1274" s="888">
        <v>300</v>
      </c>
      <c r="C1274" s="193">
        <v>40</v>
      </c>
      <c r="D1274" s="193">
        <v>500</v>
      </c>
      <c r="E1274" s="901"/>
      <c r="F1274" s="901"/>
      <c r="G1274" s="901"/>
      <c r="H1274" s="901"/>
      <c r="I1274" s="901"/>
      <c r="J1274" s="901"/>
      <c r="K1274" s="901"/>
      <c r="L1274" s="901"/>
      <c r="M1274" s="232"/>
      <c r="N1274" s="233"/>
      <c r="O1274" s="233"/>
    </row>
    <row r="1275" spans="1:15" s="234" customFormat="1">
      <c r="A1275" s="404" t="str">
        <f t="shared" si="50"/>
        <v>30050500</v>
      </c>
      <c r="B1275" s="888">
        <v>300</v>
      </c>
      <c r="C1275" s="193">
        <v>50</v>
      </c>
      <c r="D1275" s="193">
        <v>500</v>
      </c>
      <c r="E1275" s="901"/>
      <c r="F1275" s="901"/>
      <c r="G1275" s="901"/>
      <c r="H1275" s="901"/>
      <c r="I1275" s="901"/>
      <c r="J1275" s="901"/>
      <c r="K1275" s="901"/>
      <c r="L1275" s="901"/>
      <c r="M1275" s="232"/>
      <c r="N1275" s="233"/>
      <c r="O1275" s="233"/>
    </row>
    <row r="1276" spans="1:15" s="234" customFormat="1">
      <c r="A1276" s="404" t="str">
        <f t="shared" si="50"/>
        <v>30060500</v>
      </c>
      <c r="B1276" s="888">
        <v>300</v>
      </c>
      <c r="C1276" s="193">
        <v>60</v>
      </c>
      <c r="D1276" s="193">
        <v>500</v>
      </c>
      <c r="E1276" s="901"/>
      <c r="F1276" s="901"/>
      <c r="G1276" s="901"/>
      <c r="H1276" s="901"/>
      <c r="I1276" s="901"/>
      <c r="J1276" s="901"/>
      <c r="K1276" s="901"/>
      <c r="L1276" s="901"/>
      <c r="M1276" s="232"/>
      <c r="N1276" s="233"/>
      <c r="O1276" s="233"/>
    </row>
    <row r="1277" spans="1:15" s="234" customFormat="1">
      <c r="A1277" s="404" t="str">
        <f t="shared" si="50"/>
        <v>30070500</v>
      </c>
      <c r="B1277" s="888">
        <v>300</v>
      </c>
      <c r="C1277" s="193">
        <v>70</v>
      </c>
      <c r="D1277" s="193">
        <v>500</v>
      </c>
      <c r="E1277" s="901"/>
      <c r="F1277" s="901"/>
      <c r="G1277" s="901"/>
      <c r="H1277" s="901"/>
      <c r="I1277" s="901"/>
      <c r="J1277" s="901"/>
      <c r="K1277" s="901"/>
      <c r="L1277" s="901"/>
      <c r="M1277" s="232"/>
      <c r="N1277" s="233"/>
      <c r="O1277" s="233"/>
    </row>
    <row r="1278" spans="1:15" s="234" customFormat="1">
      <c r="A1278" s="404" t="str">
        <f t="shared" si="50"/>
        <v>30080500</v>
      </c>
      <c r="B1278" s="888">
        <v>300</v>
      </c>
      <c r="C1278" s="193">
        <v>80</v>
      </c>
      <c r="D1278" s="193">
        <v>500</v>
      </c>
      <c r="E1278" s="901"/>
      <c r="F1278" s="901"/>
      <c r="G1278" s="901"/>
      <c r="H1278" s="901"/>
      <c r="I1278" s="901"/>
      <c r="J1278" s="901"/>
      <c r="K1278" s="901"/>
      <c r="L1278" s="901"/>
      <c r="M1278" s="232"/>
      <c r="N1278" s="233"/>
      <c r="O1278" s="233"/>
    </row>
    <row r="1279" spans="1:15" s="234" customFormat="1">
      <c r="A1279" s="404" t="str">
        <f t="shared" si="50"/>
        <v>30090500</v>
      </c>
      <c r="B1279" s="888">
        <v>300</v>
      </c>
      <c r="C1279" s="193">
        <v>90</v>
      </c>
      <c r="D1279" s="193">
        <v>500</v>
      </c>
      <c r="E1279" s="901"/>
      <c r="F1279" s="901"/>
      <c r="G1279" s="901"/>
      <c r="H1279" s="901"/>
      <c r="I1279" s="901"/>
      <c r="J1279" s="901"/>
      <c r="K1279" s="901"/>
      <c r="L1279" s="901"/>
      <c r="M1279" s="232"/>
      <c r="N1279" s="233"/>
      <c r="O1279" s="233"/>
    </row>
    <row r="1280" spans="1:15" s="234" customFormat="1">
      <c r="A1280" s="404" t="str">
        <f t="shared" si="50"/>
        <v>300100500</v>
      </c>
      <c r="B1280" s="888">
        <v>300</v>
      </c>
      <c r="C1280" s="193">
        <v>100</v>
      </c>
      <c r="D1280" s="193">
        <v>500</v>
      </c>
      <c r="E1280" s="901"/>
      <c r="F1280" s="901"/>
      <c r="G1280" s="901"/>
      <c r="H1280" s="901"/>
      <c r="I1280" s="901"/>
      <c r="J1280" s="901"/>
      <c r="K1280" s="901"/>
      <c r="L1280" s="901"/>
      <c r="M1280" s="232"/>
      <c r="N1280" s="233"/>
      <c r="O1280" s="233"/>
    </row>
    <row r="1281" spans="1:15" s="234" customFormat="1">
      <c r="A1281" s="404" t="str">
        <f t="shared" si="50"/>
        <v>300110500</v>
      </c>
      <c r="B1281" s="888">
        <v>300</v>
      </c>
      <c r="C1281" s="193">
        <v>110</v>
      </c>
      <c r="D1281" s="193">
        <v>500</v>
      </c>
      <c r="E1281" s="901"/>
      <c r="F1281" s="901"/>
      <c r="G1281" s="901"/>
      <c r="H1281" s="901"/>
      <c r="I1281" s="901"/>
      <c r="J1281" s="901"/>
      <c r="K1281" s="901"/>
      <c r="L1281" s="901"/>
      <c r="M1281" s="232"/>
      <c r="N1281" s="233"/>
      <c r="O1281" s="233"/>
    </row>
    <row r="1282" spans="1:15" s="234" customFormat="1">
      <c r="A1282" s="404" t="str">
        <f t="shared" si="50"/>
        <v>300120500</v>
      </c>
      <c r="B1282" s="888">
        <v>300</v>
      </c>
      <c r="C1282" s="193">
        <v>120</v>
      </c>
      <c r="D1282" s="193">
        <v>500</v>
      </c>
      <c r="E1282" s="901"/>
      <c r="F1282" s="901"/>
      <c r="G1282" s="901"/>
      <c r="H1282" s="901"/>
      <c r="I1282" s="901"/>
      <c r="J1282" s="901"/>
      <c r="K1282" s="901"/>
      <c r="L1282" s="901"/>
      <c r="M1282" s="232"/>
      <c r="N1282" s="233"/>
      <c r="O1282" s="233"/>
    </row>
    <row r="1283" spans="1:15" s="234" customFormat="1">
      <c r="A1283" s="404" t="str">
        <f t="shared" si="50"/>
        <v>300130500</v>
      </c>
      <c r="B1283" s="888">
        <v>300</v>
      </c>
      <c r="C1283" s="193">
        <v>130</v>
      </c>
      <c r="D1283" s="193">
        <v>500</v>
      </c>
      <c r="E1283" s="901"/>
      <c r="F1283" s="901"/>
      <c r="G1283" s="901"/>
      <c r="H1283" s="901"/>
      <c r="I1283" s="901"/>
      <c r="J1283" s="901"/>
      <c r="K1283" s="901"/>
      <c r="L1283" s="901"/>
      <c r="M1283" s="232"/>
      <c r="N1283" s="233"/>
      <c r="O1283" s="233"/>
    </row>
    <row r="1284" spans="1:15" s="234" customFormat="1">
      <c r="A1284" s="404" t="str">
        <f t="shared" si="50"/>
        <v>300140500</v>
      </c>
      <c r="B1284" s="888">
        <v>300</v>
      </c>
      <c r="C1284" s="193">
        <v>140</v>
      </c>
      <c r="D1284" s="193">
        <v>500</v>
      </c>
      <c r="E1284" s="901"/>
      <c r="F1284" s="901"/>
      <c r="G1284" s="901"/>
      <c r="H1284" s="901"/>
      <c r="I1284" s="901"/>
      <c r="J1284" s="901"/>
      <c r="K1284" s="901"/>
      <c r="L1284" s="901"/>
      <c r="M1284" s="232"/>
      <c r="N1284" s="233"/>
      <c r="O1284" s="233"/>
    </row>
    <row r="1285" spans="1:15" s="234" customFormat="1">
      <c r="A1285" s="404" t="str">
        <f t="shared" si="50"/>
        <v>300150500</v>
      </c>
      <c r="B1285" s="888">
        <v>300</v>
      </c>
      <c r="C1285" s="193">
        <v>150</v>
      </c>
      <c r="D1285" s="193">
        <v>500</v>
      </c>
      <c r="E1285" s="901"/>
      <c r="F1285" s="901"/>
      <c r="G1285" s="901"/>
      <c r="H1285" s="901"/>
      <c r="I1285" s="901"/>
      <c r="J1285" s="901"/>
      <c r="K1285" s="901"/>
      <c r="L1285" s="901"/>
      <c r="M1285" s="232"/>
      <c r="N1285" s="233"/>
      <c r="O1285" s="233"/>
    </row>
    <row r="1286" spans="1:15" s="234" customFormat="1">
      <c r="A1286" s="404" t="str">
        <f t="shared" si="50"/>
        <v>300160500</v>
      </c>
      <c r="B1286" s="888">
        <v>300</v>
      </c>
      <c r="C1286" s="193">
        <v>160</v>
      </c>
      <c r="D1286" s="193">
        <v>500</v>
      </c>
      <c r="E1286" s="901"/>
      <c r="F1286" s="901"/>
      <c r="G1286" s="901"/>
      <c r="H1286" s="901"/>
      <c r="I1286" s="901"/>
      <c r="J1286" s="901"/>
      <c r="K1286" s="901"/>
      <c r="L1286" s="901"/>
      <c r="M1286" s="232"/>
      <c r="N1286" s="233"/>
      <c r="O1286" s="233"/>
    </row>
    <row r="1287" spans="1:15" s="234" customFormat="1">
      <c r="A1287" s="404" t="str">
        <f t="shared" si="50"/>
        <v>300170500</v>
      </c>
      <c r="B1287" s="888">
        <v>300</v>
      </c>
      <c r="C1287" s="193">
        <v>170</v>
      </c>
      <c r="D1287" s="193">
        <v>500</v>
      </c>
      <c r="E1287" s="901"/>
      <c r="F1287" s="901"/>
      <c r="G1287" s="901"/>
      <c r="H1287" s="901"/>
      <c r="I1287" s="901"/>
      <c r="J1287" s="901"/>
      <c r="K1287" s="901"/>
      <c r="L1287" s="901"/>
      <c r="M1287" s="232"/>
      <c r="N1287" s="233"/>
      <c r="O1287" s="233"/>
    </row>
    <row r="1288" spans="1:15" s="234" customFormat="1">
      <c r="A1288" s="404" t="str">
        <f t="shared" si="50"/>
        <v>300180500</v>
      </c>
      <c r="B1288" s="888">
        <v>300</v>
      </c>
      <c r="C1288" s="193">
        <v>180</v>
      </c>
      <c r="D1288" s="193">
        <v>500</v>
      </c>
      <c r="E1288" s="901"/>
      <c r="F1288" s="901"/>
      <c r="G1288" s="901"/>
      <c r="H1288" s="901"/>
      <c r="I1288" s="901"/>
      <c r="J1288" s="901"/>
      <c r="K1288" s="901"/>
      <c r="L1288" s="901"/>
      <c r="M1288" s="232"/>
      <c r="N1288" s="233"/>
      <c r="O1288" s="233"/>
    </row>
    <row r="1289" spans="1:15" s="234" customFormat="1">
      <c r="A1289" s="404" t="str">
        <f t="shared" si="50"/>
        <v>300190500</v>
      </c>
      <c r="B1289" s="888">
        <v>300</v>
      </c>
      <c r="C1289" s="193">
        <v>190</v>
      </c>
      <c r="D1289" s="193">
        <v>500</v>
      </c>
      <c r="E1289" s="901"/>
      <c r="F1289" s="901"/>
      <c r="G1289" s="901"/>
      <c r="H1289" s="901"/>
      <c r="I1289" s="901"/>
      <c r="J1289" s="901"/>
      <c r="K1289" s="901"/>
      <c r="L1289" s="901"/>
      <c r="M1289" s="232"/>
      <c r="N1289" s="233"/>
      <c r="O1289" s="233"/>
    </row>
    <row r="1290" spans="1:15" s="234" customFormat="1">
      <c r="A1290" s="404" t="str">
        <f t="shared" si="50"/>
        <v>300200500</v>
      </c>
      <c r="B1290" s="888">
        <v>300</v>
      </c>
      <c r="C1290" s="193">
        <v>200</v>
      </c>
      <c r="D1290" s="193">
        <v>500</v>
      </c>
      <c r="E1290" s="901"/>
      <c r="F1290" s="901"/>
      <c r="G1290" s="901"/>
      <c r="H1290" s="901"/>
      <c r="I1290" s="901"/>
      <c r="J1290" s="901"/>
      <c r="K1290" s="901"/>
      <c r="L1290" s="901"/>
      <c r="M1290" s="232"/>
      <c r="N1290" s="233"/>
      <c r="O1290" s="233"/>
    </row>
    <row r="1291" spans="1:15" s="234" customFormat="1">
      <c r="A1291" s="404" t="str">
        <f t="shared" si="50"/>
        <v>300210500</v>
      </c>
      <c r="B1291" s="888">
        <v>300</v>
      </c>
      <c r="C1291" s="193">
        <v>210</v>
      </c>
      <c r="D1291" s="193">
        <v>500</v>
      </c>
      <c r="E1291" s="901"/>
      <c r="F1291" s="901"/>
      <c r="G1291" s="901"/>
      <c r="H1291" s="901"/>
      <c r="I1291" s="901"/>
      <c r="J1291" s="901"/>
      <c r="K1291" s="901"/>
      <c r="L1291" s="901"/>
      <c r="M1291" s="232"/>
      <c r="N1291" s="233"/>
      <c r="O1291" s="233"/>
    </row>
    <row r="1292" spans="1:15" s="234" customFormat="1">
      <c r="A1292" s="404" t="str">
        <f t="shared" si="50"/>
        <v>300220500</v>
      </c>
      <c r="B1292" s="888">
        <v>300</v>
      </c>
      <c r="C1292" s="193">
        <v>220</v>
      </c>
      <c r="D1292" s="193">
        <v>500</v>
      </c>
      <c r="E1292" s="901"/>
      <c r="F1292" s="901"/>
      <c r="G1292" s="901"/>
      <c r="H1292" s="901"/>
      <c r="I1292" s="901"/>
      <c r="J1292" s="901"/>
      <c r="K1292" s="901"/>
      <c r="L1292" s="901"/>
      <c r="M1292" s="232"/>
      <c r="N1292" s="233"/>
      <c r="O1292" s="233"/>
    </row>
    <row r="1293" spans="1:15" s="234" customFormat="1">
      <c r="A1293" s="404" t="str">
        <f t="shared" si="50"/>
        <v>300230500</v>
      </c>
      <c r="B1293" s="888">
        <v>300</v>
      </c>
      <c r="C1293" s="193">
        <v>230</v>
      </c>
      <c r="D1293" s="193">
        <v>500</v>
      </c>
      <c r="E1293" s="901"/>
      <c r="F1293" s="901"/>
      <c r="G1293" s="901"/>
      <c r="H1293" s="901"/>
      <c r="I1293" s="901"/>
      <c r="J1293" s="901"/>
      <c r="K1293" s="901"/>
      <c r="L1293" s="901"/>
      <c r="M1293" s="232"/>
      <c r="N1293" s="233"/>
      <c r="O1293" s="233"/>
    </row>
    <row r="1294" spans="1:15" s="234" customFormat="1">
      <c r="A1294" s="404" t="str">
        <f t="shared" si="50"/>
        <v>300240500</v>
      </c>
      <c r="B1294" s="888">
        <v>300</v>
      </c>
      <c r="C1294" s="193">
        <v>240</v>
      </c>
      <c r="D1294" s="193">
        <v>500</v>
      </c>
      <c r="E1294" s="901"/>
      <c r="F1294" s="901"/>
      <c r="G1294" s="901"/>
      <c r="H1294" s="901"/>
      <c r="I1294" s="901"/>
      <c r="J1294" s="901"/>
      <c r="K1294" s="901"/>
      <c r="L1294" s="901"/>
      <c r="M1294" s="232"/>
      <c r="N1294" s="233"/>
      <c r="O1294" s="233"/>
    </row>
    <row r="1295" spans="1:15" s="234" customFormat="1">
      <c r="A1295" s="404" t="str">
        <f t="shared" si="50"/>
        <v>300250500</v>
      </c>
      <c r="B1295" s="888">
        <v>300</v>
      </c>
      <c r="C1295" s="193">
        <v>250</v>
      </c>
      <c r="D1295" s="193">
        <v>500</v>
      </c>
      <c r="E1295" s="901"/>
      <c r="F1295" s="901"/>
      <c r="G1295" s="901"/>
      <c r="H1295" s="901"/>
      <c r="I1295" s="901"/>
      <c r="J1295" s="901"/>
      <c r="K1295" s="901"/>
      <c r="L1295" s="901"/>
      <c r="M1295" s="232"/>
      <c r="N1295" s="233"/>
      <c r="O1295" s="233"/>
    </row>
    <row r="1296" spans="1:15" s="234" customFormat="1">
      <c r="A1296" s="404" t="str">
        <f t="shared" si="50"/>
        <v>300260500</v>
      </c>
      <c r="B1296" s="888">
        <v>300</v>
      </c>
      <c r="C1296" s="193">
        <v>260</v>
      </c>
      <c r="D1296" s="193">
        <v>500</v>
      </c>
      <c r="E1296" s="901"/>
      <c r="F1296" s="901"/>
      <c r="G1296" s="901"/>
      <c r="H1296" s="901"/>
      <c r="I1296" s="901"/>
      <c r="J1296" s="901"/>
      <c r="K1296" s="901"/>
      <c r="L1296" s="901"/>
      <c r="M1296" s="232"/>
      <c r="N1296" s="233"/>
      <c r="O1296" s="233"/>
    </row>
    <row r="1297" spans="1:15" s="234" customFormat="1">
      <c r="A1297" s="404" t="str">
        <f t="shared" si="50"/>
        <v>300270500</v>
      </c>
      <c r="B1297" s="888">
        <v>300</v>
      </c>
      <c r="C1297" s="193">
        <v>270</v>
      </c>
      <c r="D1297" s="193">
        <v>500</v>
      </c>
      <c r="E1297" s="901"/>
      <c r="F1297" s="901"/>
      <c r="G1297" s="901"/>
      <c r="H1297" s="901"/>
      <c r="I1297" s="901"/>
      <c r="J1297" s="901"/>
      <c r="K1297" s="901"/>
      <c r="L1297" s="901"/>
      <c r="M1297" s="232"/>
      <c r="N1297" s="233"/>
      <c r="O1297" s="233"/>
    </row>
    <row r="1298" spans="1:15" s="234" customFormat="1">
      <c r="A1298" s="404" t="str">
        <f t="shared" si="50"/>
        <v>300280500</v>
      </c>
      <c r="B1298" s="888">
        <v>300</v>
      </c>
      <c r="C1298" s="193">
        <v>280</v>
      </c>
      <c r="D1298" s="193">
        <v>500</v>
      </c>
      <c r="E1298" s="901"/>
      <c r="F1298" s="901"/>
      <c r="G1298" s="901"/>
      <c r="H1298" s="901"/>
      <c r="I1298" s="901"/>
      <c r="J1298" s="901"/>
      <c r="K1298" s="901"/>
      <c r="L1298" s="901"/>
      <c r="M1298" s="232"/>
      <c r="N1298" s="233"/>
      <c r="O1298" s="233"/>
    </row>
    <row r="1299" spans="1:15" s="234" customFormat="1">
      <c r="A1299" s="404" t="str">
        <f t="shared" si="50"/>
        <v>300290500</v>
      </c>
      <c r="B1299" s="888">
        <v>300</v>
      </c>
      <c r="C1299" s="193">
        <v>290</v>
      </c>
      <c r="D1299" s="193">
        <v>500</v>
      </c>
      <c r="E1299" s="901"/>
      <c r="F1299" s="901"/>
      <c r="G1299" s="901"/>
      <c r="H1299" s="901"/>
      <c r="I1299" s="901"/>
      <c r="J1299" s="901"/>
      <c r="K1299" s="901"/>
      <c r="L1299" s="901"/>
      <c r="M1299" s="232"/>
      <c r="N1299" s="233"/>
      <c r="O1299" s="233"/>
    </row>
    <row r="1300" spans="1:15" s="234" customFormat="1">
      <c r="A1300" s="404" t="str">
        <f t="shared" si="50"/>
        <v>300300500</v>
      </c>
      <c r="B1300" s="888">
        <v>300</v>
      </c>
      <c r="C1300" s="193">
        <v>300</v>
      </c>
      <c r="D1300" s="193">
        <v>500</v>
      </c>
      <c r="E1300" s="901"/>
      <c r="F1300" s="901"/>
      <c r="G1300" s="901"/>
      <c r="H1300" s="901"/>
      <c r="I1300" s="901"/>
      <c r="J1300" s="901"/>
      <c r="K1300" s="901"/>
      <c r="L1300" s="901"/>
      <c r="M1300" s="232"/>
      <c r="N1300" s="233"/>
      <c r="O1300" s="233"/>
    </row>
    <row r="1301" spans="1:15" s="234" customFormat="1">
      <c r="A1301" s="404" t="str">
        <f t="shared" si="50"/>
        <v>300310500</v>
      </c>
      <c r="B1301" s="888">
        <v>300</v>
      </c>
      <c r="C1301" s="193">
        <v>310</v>
      </c>
      <c r="D1301" s="193">
        <v>500</v>
      </c>
      <c r="E1301" s="194"/>
      <c r="F1301" s="194"/>
      <c r="G1301" s="194"/>
      <c r="H1301" s="194"/>
      <c r="I1301" s="194"/>
      <c r="J1301" s="194"/>
      <c r="K1301" s="194"/>
      <c r="L1301" s="194"/>
      <c r="M1301" s="232"/>
      <c r="N1301" s="233"/>
      <c r="O1301" s="233"/>
    </row>
    <row r="1302" spans="1:15" s="234" customFormat="1">
      <c r="A1302" s="404" t="str">
        <f t="shared" si="50"/>
        <v>300320500</v>
      </c>
      <c r="B1302" s="888">
        <v>300</v>
      </c>
      <c r="C1302" s="193">
        <v>320</v>
      </c>
      <c r="D1302" s="193">
        <v>500</v>
      </c>
      <c r="E1302" s="194"/>
      <c r="F1302" s="194"/>
      <c r="G1302" s="194"/>
      <c r="H1302" s="194"/>
      <c r="I1302" s="194"/>
      <c r="J1302" s="194"/>
      <c r="K1302" s="194"/>
      <c r="L1302" s="194"/>
      <c r="M1302" s="232"/>
      <c r="N1302" s="233"/>
      <c r="O1302" s="233"/>
    </row>
    <row r="1303" spans="1:15" s="234" customFormat="1">
      <c r="A1303" s="404" t="str">
        <f t="shared" si="50"/>
        <v>300330500</v>
      </c>
      <c r="B1303" s="888">
        <v>300</v>
      </c>
      <c r="C1303" s="193">
        <v>330</v>
      </c>
      <c r="D1303" s="193">
        <v>500</v>
      </c>
      <c r="E1303" s="194"/>
      <c r="F1303" s="194"/>
      <c r="G1303" s="194"/>
      <c r="H1303" s="194"/>
      <c r="I1303" s="194"/>
      <c r="J1303" s="194"/>
      <c r="K1303" s="194"/>
      <c r="L1303" s="194"/>
      <c r="M1303" s="232"/>
      <c r="N1303" s="233"/>
      <c r="O1303" s="233"/>
    </row>
    <row r="1304" spans="1:15" s="234" customFormat="1">
      <c r="A1304" s="404" t="str">
        <f t="shared" si="50"/>
        <v>300340500</v>
      </c>
      <c r="B1304" s="888">
        <v>300</v>
      </c>
      <c r="C1304" s="193">
        <v>340</v>
      </c>
      <c r="D1304" s="193">
        <v>500</v>
      </c>
      <c r="E1304" s="194"/>
      <c r="F1304" s="194"/>
      <c r="G1304" s="194"/>
      <c r="H1304" s="194"/>
      <c r="I1304" s="194"/>
      <c r="J1304" s="194"/>
      <c r="K1304" s="194"/>
      <c r="L1304" s="194"/>
      <c r="M1304" s="232"/>
      <c r="N1304" s="233"/>
      <c r="O1304" s="233"/>
    </row>
    <row r="1305" spans="1:15" s="234" customFormat="1">
      <c r="A1305" s="404" t="str">
        <f t="shared" si="50"/>
        <v>300350500</v>
      </c>
      <c r="B1305" s="888">
        <v>300</v>
      </c>
      <c r="C1305" s="193">
        <v>350</v>
      </c>
      <c r="D1305" s="193">
        <v>500</v>
      </c>
      <c r="E1305" s="194"/>
      <c r="F1305" s="194"/>
      <c r="G1305" s="194"/>
      <c r="H1305" s="194"/>
      <c r="I1305" s="194"/>
      <c r="J1305" s="194"/>
      <c r="K1305" s="194"/>
      <c r="L1305" s="194"/>
      <c r="M1305" s="232"/>
      <c r="N1305" s="233"/>
      <c r="O1305" s="233"/>
    </row>
    <row r="1306" spans="1:15" s="234" customFormat="1">
      <c r="A1306" s="404" t="str">
        <f t="shared" si="50"/>
        <v>30020750</v>
      </c>
      <c r="B1306" s="888">
        <v>300</v>
      </c>
      <c r="C1306" s="193">
        <v>20</v>
      </c>
      <c r="D1306" s="193">
        <v>750</v>
      </c>
      <c r="E1306" s="886"/>
      <c r="F1306" s="886"/>
      <c r="G1306" s="886"/>
      <c r="H1306" s="886"/>
      <c r="I1306" s="886"/>
      <c r="J1306" s="886"/>
      <c r="K1306" s="886"/>
      <c r="L1306" s="886"/>
      <c r="M1306" s="232"/>
      <c r="N1306" s="233"/>
      <c r="O1306" s="233"/>
    </row>
    <row r="1307" spans="1:15" s="234" customFormat="1">
      <c r="A1307" s="404" t="str">
        <f t="shared" si="50"/>
        <v>30030750</v>
      </c>
      <c r="B1307" s="888">
        <v>300</v>
      </c>
      <c r="C1307" s="193">
        <v>30</v>
      </c>
      <c r="D1307" s="193">
        <v>750</v>
      </c>
      <c r="E1307" s="901"/>
      <c r="F1307" s="901"/>
      <c r="G1307" s="901"/>
      <c r="H1307" s="901"/>
      <c r="I1307" s="901"/>
      <c r="J1307" s="901"/>
      <c r="K1307" s="901"/>
      <c r="L1307" s="901"/>
      <c r="M1307" s="232"/>
      <c r="N1307" s="233"/>
      <c r="O1307" s="233"/>
    </row>
    <row r="1308" spans="1:15" s="234" customFormat="1">
      <c r="A1308" s="404" t="str">
        <f t="shared" si="50"/>
        <v>30040750</v>
      </c>
      <c r="B1308" s="888">
        <v>300</v>
      </c>
      <c r="C1308" s="193">
        <v>40</v>
      </c>
      <c r="D1308" s="193">
        <v>750</v>
      </c>
      <c r="E1308" s="901"/>
      <c r="F1308" s="901"/>
      <c r="G1308" s="901"/>
      <c r="H1308" s="901"/>
      <c r="I1308" s="901"/>
      <c r="J1308" s="901"/>
      <c r="K1308" s="901"/>
      <c r="L1308" s="901"/>
      <c r="M1308" s="232"/>
      <c r="N1308" s="233"/>
      <c r="O1308" s="233"/>
    </row>
    <row r="1309" spans="1:15" s="234" customFormat="1">
      <c r="A1309" s="404" t="str">
        <f t="shared" si="50"/>
        <v>30050750</v>
      </c>
      <c r="B1309" s="888">
        <v>300</v>
      </c>
      <c r="C1309" s="193">
        <v>50</v>
      </c>
      <c r="D1309" s="193">
        <v>750</v>
      </c>
      <c r="E1309" s="901"/>
      <c r="F1309" s="901"/>
      <c r="G1309" s="901"/>
      <c r="H1309" s="901"/>
      <c r="I1309" s="901"/>
      <c r="J1309" s="901"/>
      <c r="K1309" s="901"/>
      <c r="L1309" s="901"/>
      <c r="M1309" s="232"/>
      <c r="N1309" s="233"/>
      <c r="O1309" s="233"/>
    </row>
    <row r="1310" spans="1:15" s="234" customFormat="1">
      <c r="A1310" s="404" t="str">
        <f t="shared" si="50"/>
        <v>30060750</v>
      </c>
      <c r="B1310" s="888">
        <v>300</v>
      </c>
      <c r="C1310" s="193">
        <v>60</v>
      </c>
      <c r="D1310" s="193">
        <v>750</v>
      </c>
      <c r="E1310" s="901"/>
      <c r="F1310" s="901"/>
      <c r="G1310" s="901"/>
      <c r="H1310" s="901"/>
      <c r="I1310" s="901"/>
      <c r="J1310" s="901"/>
      <c r="K1310" s="901"/>
      <c r="L1310" s="901"/>
      <c r="M1310" s="232"/>
      <c r="N1310" s="233"/>
      <c r="O1310" s="233"/>
    </row>
    <row r="1311" spans="1:15" s="234" customFormat="1">
      <c r="A1311" s="404" t="str">
        <f t="shared" si="50"/>
        <v>30070750</v>
      </c>
      <c r="B1311" s="888">
        <v>300</v>
      </c>
      <c r="C1311" s="193">
        <v>70</v>
      </c>
      <c r="D1311" s="193">
        <v>750</v>
      </c>
      <c r="E1311" s="901"/>
      <c r="F1311" s="901"/>
      <c r="G1311" s="901"/>
      <c r="H1311" s="901"/>
      <c r="I1311" s="901"/>
      <c r="J1311" s="901"/>
      <c r="K1311" s="901"/>
      <c r="L1311" s="901"/>
      <c r="M1311" s="232"/>
      <c r="N1311" s="233"/>
      <c r="O1311" s="233"/>
    </row>
    <row r="1312" spans="1:15" s="234" customFormat="1">
      <c r="A1312" s="404" t="str">
        <f t="shared" si="50"/>
        <v>30080750</v>
      </c>
      <c r="B1312" s="888">
        <v>300</v>
      </c>
      <c r="C1312" s="193">
        <v>80</v>
      </c>
      <c r="D1312" s="193">
        <v>750</v>
      </c>
      <c r="E1312" s="901"/>
      <c r="F1312" s="901"/>
      <c r="G1312" s="901"/>
      <c r="H1312" s="901"/>
      <c r="I1312" s="901"/>
      <c r="J1312" s="901"/>
      <c r="K1312" s="901"/>
      <c r="L1312" s="901"/>
      <c r="M1312" s="232"/>
      <c r="N1312" s="233"/>
      <c r="O1312" s="233"/>
    </row>
    <row r="1313" spans="1:15" s="234" customFormat="1">
      <c r="A1313" s="404" t="str">
        <f t="shared" si="50"/>
        <v>30090750</v>
      </c>
      <c r="B1313" s="888">
        <v>300</v>
      </c>
      <c r="C1313" s="193">
        <v>90</v>
      </c>
      <c r="D1313" s="193">
        <v>750</v>
      </c>
      <c r="E1313" s="901"/>
      <c r="F1313" s="901"/>
      <c r="G1313" s="901"/>
      <c r="H1313" s="901"/>
      <c r="I1313" s="901"/>
      <c r="J1313" s="901"/>
      <c r="K1313" s="901"/>
      <c r="L1313" s="901"/>
      <c r="M1313" s="232"/>
      <c r="N1313" s="233"/>
      <c r="O1313" s="233"/>
    </row>
    <row r="1314" spans="1:15" s="234" customFormat="1">
      <c r="A1314" s="404" t="str">
        <f t="shared" si="50"/>
        <v>300100750</v>
      </c>
      <c r="B1314" s="888">
        <v>300</v>
      </c>
      <c r="C1314" s="193">
        <v>100</v>
      </c>
      <c r="D1314" s="193">
        <v>750</v>
      </c>
      <c r="E1314" s="901"/>
      <c r="F1314" s="901"/>
      <c r="G1314" s="901"/>
      <c r="H1314" s="901"/>
      <c r="I1314" s="901"/>
      <c r="J1314" s="901"/>
      <c r="K1314" s="901"/>
      <c r="L1314" s="901"/>
      <c r="M1314" s="232"/>
      <c r="N1314" s="233"/>
      <c r="O1314" s="233"/>
    </row>
    <row r="1315" spans="1:15" s="234" customFormat="1">
      <c r="A1315" s="404" t="str">
        <f t="shared" si="50"/>
        <v>300110750</v>
      </c>
      <c r="B1315" s="888">
        <v>300</v>
      </c>
      <c r="C1315" s="193">
        <v>110</v>
      </c>
      <c r="D1315" s="193">
        <v>750</v>
      </c>
      <c r="E1315" s="901"/>
      <c r="F1315" s="901"/>
      <c r="G1315" s="901"/>
      <c r="H1315" s="901"/>
      <c r="I1315" s="901"/>
      <c r="J1315" s="901"/>
      <c r="K1315" s="901"/>
      <c r="L1315" s="901"/>
      <c r="M1315" s="232"/>
      <c r="N1315" s="233"/>
      <c r="O1315" s="233"/>
    </row>
    <row r="1316" spans="1:15" s="234" customFormat="1">
      <c r="A1316" s="404" t="str">
        <f t="shared" si="50"/>
        <v>300120750</v>
      </c>
      <c r="B1316" s="888">
        <v>300</v>
      </c>
      <c r="C1316" s="193">
        <v>120</v>
      </c>
      <c r="D1316" s="193">
        <v>750</v>
      </c>
      <c r="E1316" s="901"/>
      <c r="F1316" s="901"/>
      <c r="G1316" s="901"/>
      <c r="H1316" s="901"/>
      <c r="I1316" s="901"/>
      <c r="J1316" s="901"/>
      <c r="K1316" s="901"/>
      <c r="L1316" s="901"/>
      <c r="M1316" s="232"/>
      <c r="N1316" s="233"/>
      <c r="O1316" s="233"/>
    </row>
    <row r="1317" spans="1:15" s="234" customFormat="1">
      <c r="A1317" s="404" t="str">
        <f t="shared" si="50"/>
        <v>300130750</v>
      </c>
      <c r="B1317" s="888">
        <v>300</v>
      </c>
      <c r="C1317" s="193">
        <v>130</v>
      </c>
      <c r="D1317" s="193">
        <v>750</v>
      </c>
      <c r="E1317" s="901"/>
      <c r="F1317" s="901"/>
      <c r="G1317" s="901"/>
      <c r="H1317" s="901"/>
      <c r="I1317" s="901"/>
      <c r="J1317" s="901"/>
      <c r="K1317" s="901"/>
      <c r="L1317" s="901"/>
      <c r="M1317" s="232"/>
      <c r="N1317" s="233"/>
      <c r="O1317" s="233"/>
    </row>
    <row r="1318" spans="1:15" s="234" customFormat="1">
      <c r="A1318" s="404" t="str">
        <f t="shared" si="50"/>
        <v>300140750</v>
      </c>
      <c r="B1318" s="888">
        <v>300</v>
      </c>
      <c r="C1318" s="193">
        <v>140</v>
      </c>
      <c r="D1318" s="193">
        <v>750</v>
      </c>
      <c r="E1318" s="901"/>
      <c r="F1318" s="901"/>
      <c r="G1318" s="901"/>
      <c r="H1318" s="901"/>
      <c r="I1318" s="901"/>
      <c r="J1318" s="901"/>
      <c r="K1318" s="901"/>
      <c r="L1318" s="901"/>
      <c r="M1318" s="232"/>
      <c r="N1318" s="233"/>
      <c r="O1318" s="233"/>
    </row>
    <row r="1319" spans="1:15" s="234" customFormat="1">
      <c r="A1319" s="404" t="str">
        <f t="shared" si="50"/>
        <v>300150750</v>
      </c>
      <c r="B1319" s="888">
        <v>300</v>
      </c>
      <c r="C1319" s="193">
        <v>150</v>
      </c>
      <c r="D1319" s="193">
        <v>750</v>
      </c>
      <c r="E1319" s="901"/>
      <c r="F1319" s="901"/>
      <c r="G1319" s="901"/>
      <c r="H1319" s="901"/>
      <c r="I1319" s="901"/>
      <c r="J1319" s="901"/>
      <c r="K1319" s="901"/>
      <c r="L1319" s="901"/>
      <c r="M1319" s="232"/>
      <c r="N1319" s="233"/>
      <c r="O1319" s="233"/>
    </row>
    <row r="1320" spans="1:15" s="234" customFormat="1">
      <c r="A1320" s="404" t="str">
        <f t="shared" si="50"/>
        <v>300160750</v>
      </c>
      <c r="B1320" s="888">
        <v>300</v>
      </c>
      <c r="C1320" s="193">
        <v>160</v>
      </c>
      <c r="D1320" s="193">
        <v>750</v>
      </c>
      <c r="E1320" s="901"/>
      <c r="F1320" s="901"/>
      <c r="G1320" s="901"/>
      <c r="H1320" s="901"/>
      <c r="I1320" s="901"/>
      <c r="J1320" s="901"/>
      <c r="K1320" s="901"/>
      <c r="L1320" s="901"/>
      <c r="M1320" s="232"/>
      <c r="N1320" s="233"/>
      <c r="O1320" s="233"/>
    </row>
    <row r="1321" spans="1:15" s="234" customFormat="1">
      <c r="A1321" s="404" t="str">
        <f t="shared" si="50"/>
        <v>300170750</v>
      </c>
      <c r="B1321" s="888">
        <v>300</v>
      </c>
      <c r="C1321" s="193">
        <v>170</v>
      </c>
      <c r="D1321" s="193">
        <v>750</v>
      </c>
      <c r="E1321" s="901"/>
      <c r="F1321" s="901"/>
      <c r="G1321" s="901"/>
      <c r="H1321" s="901"/>
      <c r="I1321" s="901"/>
      <c r="J1321" s="901"/>
      <c r="K1321" s="901"/>
      <c r="L1321" s="901"/>
      <c r="M1321" s="232"/>
      <c r="N1321" s="233"/>
      <c r="O1321" s="233"/>
    </row>
    <row r="1322" spans="1:15" s="234" customFormat="1">
      <c r="A1322" s="404" t="str">
        <f t="shared" si="50"/>
        <v>300180750</v>
      </c>
      <c r="B1322" s="888">
        <v>300</v>
      </c>
      <c r="C1322" s="193">
        <v>180</v>
      </c>
      <c r="D1322" s="193">
        <v>750</v>
      </c>
      <c r="E1322" s="901"/>
      <c r="F1322" s="901"/>
      <c r="G1322" s="901"/>
      <c r="H1322" s="901"/>
      <c r="I1322" s="901"/>
      <c r="J1322" s="901"/>
      <c r="K1322" s="901"/>
      <c r="L1322" s="901"/>
      <c r="M1322" s="232"/>
      <c r="N1322" s="233"/>
      <c r="O1322" s="233"/>
    </row>
    <row r="1323" spans="1:15" s="234" customFormat="1">
      <c r="A1323" s="404" t="str">
        <f t="shared" si="50"/>
        <v>300190750</v>
      </c>
      <c r="B1323" s="888">
        <v>300</v>
      </c>
      <c r="C1323" s="193">
        <v>190</v>
      </c>
      <c r="D1323" s="193">
        <v>750</v>
      </c>
      <c r="E1323" s="901"/>
      <c r="F1323" s="901"/>
      <c r="G1323" s="901"/>
      <c r="H1323" s="901"/>
      <c r="I1323" s="901"/>
      <c r="J1323" s="901"/>
      <c r="K1323" s="901"/>
      <c r="L1323" s="901"/>
      <c r="M1323" s="232"/>
      <c r="N1323" s="233"/>
      <c r="O1323" s="233"/>
    </row>
    <row r="1324" spans="1:15" s="234" customFormat="1">
      <c r="A1324" s="404" t="str">
        <f t="shared" si="50"/>
        <v>300200750</v>
      </c>
      <c r="B1324" s="888">
        <v>300</v>
      </c>
      <c r="C1324" s="193">
        <v>200</v>
      </c>
      <c r="D1324" s="193">
        <v>750</v>
      </c>
      <c r="E1324" s="901"/>
      <c r="F1324" s="901"/>
      <c r="G1324" s="901"/>
      <c r="H1324" s="901"/>
      <c r="I1324" s="901"/>
      <c r="J1324" s="901"/>
      <c r="K1324" s="901"/>
      <c r="L1324" s="901"/>
      <c r="M1324" s="232"/>
      <c r="N1324" s="233"/>
      <c r="O1324" s="233"/>
    </row>
    <row r="1325" spans="1:15" s="234" customFormat="1">
      <c r="A1325" s="404" t="str">
        <f t="shared" si="50"/>
        <v>300210750</v>
      </c>
      <c r="B1325" s="888">
        <v>300</v>
      </c>
      <c r="C1325" s="193">
        <v>210</v>
      </c>
      <c r="D1325" s="193">
        <v>750</v>
      </c>
      <c r="E1325" s="901"/>
      <c r="F1325" s="901"/>
      <c r="G1325" s="901"/>
      <c r="H1325" s="901"/>
      <c r="I1325" s="901"/>
      <c r="J1325" s="901"/>
      <c r="K1325" s="901"/>
      <c r="L1325" s="901"/>
      <c r="M1325" s="232"/>
      <c r="N1325" s="233"/>
      <c r="O1325" s="233"/>
    </row>
    <row r="1326" spans="1:15" s="234" customFormat="1">
      <c r="A1326" s="404" t="str">
        <f t="shared" si="50"/>
        <v>300220750</v>
      </c>
      <c r="B1326" s="888">
        <v>300</v>
      </c>
      <c r="C1326" s="193">
        <v>220</v>
      </c>
      <c r="D1326" s="193">
        <v>750</v>
      </c>
      <c r="E1326" s="901"/>
      <c r="F1326" s="901"/>
      <c r="G1326" s="901"/>
      <c r="H1326" s="901"/>
      <c r="I1326" s="901"/>
      <c r="J1326" s="901"/>
      <c r="K1326" s="901"/>
      <c r="L1326" s="901"/>
      <c r="M1326" s="232"/>
      <c r="N1326" s="233"/>
      <c r="O1326" s="233"/>
    </row>
    <row r="1327" spans="1:15" s="234" customFormat="1">
      <c r="A1327" s="404" t="str">
        <f t="shared" si="50"/>
        <v>300230750</v>
      </c>
      <c r="B1327" s="888">
        <v>300</v>
      </c>
      <c r="C1327" s="193">
        <v>230</v>
      </c>
      <c r="D1327" s="193">
        <v>750</v>
      </c>
      <c r="E1327" s="901"/>
      <c r="F1327" s="901"/>
      <c r="G1327" s="901"/>
      <c r="H1327" s="901"/>
      <c r="I1327" s="901"/>
      <c r="J1327" s="901"/>
      <c r="K1327" s="901"/>
      <c r="L1327" s="901"/>
      <c r="M1327" s="232"/>
      <c r="N1327" s="233"/>
      <c r="O1327" s="233"/>
    </row>
    <row r="1328" spans="1:15" s="234" customFormat="1">
      <c r="A1328" s="404" t="str">
        <f t="shared" si="50"/>
        <v>300240750</v>
      </c>
      <c r="B1328" s="888">
        <v>300</v>
      </c>
      <c r="C1328" s="193">
        <v>240</v>
      </c>
      <c r="D1328" s="193">
        <v>750</v>
      </c>
      <c r="E1328" s="901"/>
      <c r="F1328" s="901"/>
      <c r="G1328" s="901"/>
      <c r="H1328" s="901"/>
      <c r="I1328" s="901"/>
      <c r="J1328" s="901"/>
      <c r="K1328" s="901"/>
      <c r="L1328" s="901"/>
      <c r="M1328" s="232"/>
      <c r="N1328" s="233"/>
      <c r="O1328" s="233"/>
    </row>
    <row r="1329" spans="1:15" s="234" customFormat="1">
      <c r="A1329" s="404" t="str">
        <f t="shared" ref="A1329:A1392" si="51">B1329&amp;C1329&amp;D1329</f>
        <v>300250750</v>
      </c>
      <c r="B1329" s="888">
        <v>300</v>
      </c>
      <c r="C1329" s="193">
        <v>250</v>
      </c>
      <c r="D1329" s="193">
        <v>750</v>
      </c>
      <c r="E1329" s="901"/>
      <c r="F1329" s="901"/>
      <c r="G1329" s="901"/>
      <c r="H1329" s="901"/>
      <c r="I1329" s="901"/>
      <c r="J1329" s="901"/>
      <c r="K1329" s="901"/>
      <c r="L1329" s="901"/>
      <c r="M1329" s="232"/>
      <c r="N1329" s="233"/>
      <c r="O1329" s="233"/>
    </row>
    <row r="1330" spans="1:15" s="234" customFormat="1">
      <c r="A1330" s="404" t="str">
        <f t="shared" si="51"/>
        <v>300260750</v>
      </c>
      <c r="B1330" s="888">
        <v>300</v>
      </c>
      <c r="C1330" s="193">
        <v>260</v>
      </c>
      <c r="D1330" s="193">
        <v>750</v>
      </c>
      <c r="E1330" s="901"/>
      <c r="F1330" s="901"/>
      <c r="G1330" s="901"/>
      <c r="H1330" s="901"/>
      <c r="I1330" s="901"/>
      <c r="J1330" s="901"/>
      <c r="K1330" s="901"/>
      <c r="L1330" s="901"/>
      <c r="M1330" s="232"/>
      <c r="N1330" s="233"/>
      <c r="O1330" s="233"/>
    </row>
    <row r="1331" spans="1:15" s="234" customFormat="1">
      <c r="A1331" s="404" t="str">
        <f t="shared" si="51"/>
        <v>300270750</v>
      </c>
      <c r="B1331" s="888">
        <v>300</v>
      </c>
      <c r="C1331" s="193">
        <v>270</v>
      </c>
      <c r="D1331" s="193">
        <v>750</v>
      </c>
      <c r="E1331" s="901"/>
      <c r="F1331" s="901"/>
      <c r="G1331" s="901"/>
      <c r="H1331" s="901"/>
      <c r="I1331" s="901"/>
      <c r="J1331" s="901"/>
      <c r="K1331" s="901"/>
      <c r="L1331" s="901"/>
      <c r="M1331" s="232"/>
      <c r="N1331" s="233"/>
      <c r="O1331" s="233"/>
    </row>
    <row r="1332" spans="1:15" s="234" customFormat="1">
      <c r="A1332" s="404" t="str">
        <f t="shared" si="51"/>
        <v>300280750</v>
      </c>
      <c r="B1332" s="888">
        <v>300</v>
      </c>
      <c r="C1332" s="193">
        <v>280</v>
      </c>
      <c r="D1332" s="193">
        <v>750</v>
      </c>
      <c r="E1332" s="901"/>
      <c r="F1332" s="901"/>
      <c r="G1332" s="901"/>
      <c r="H1332" s="901"/>
      <c r="I1332" s="901"/>
      <c r="J1332" s="901"/>
      <c r="K1332" s="901"/>
      <c r="L1332" s="901"/>
      <c r="M1332" s="232"/>
      <c r="N1332" s="233"/>
      <c r="O1332" s="233"/>
    </row>
    <row r="1333" spans="1:15" s="234" customFormat="1">
      <c r="A1333" s="404" t="str">
        <f t="shared" si="51"/>
        <v>300290750</v>
      </c>
      <c r="B1333" s="888">
        <v>300</v>
      </c>
      <c r="C1333" s="193">
        <v>290</v>
      </c>
      <c r="D1333" s="193">
        <v>750</v>
      </c>
      <c r="E1333" s="901"/>
      <c r="F1333" s="901"/>
      <c r="G1333" s="901"/>
      <c r="H1333" s="901"/>
      <c r="I1333" s="901"/>
      <c r="J1333" s="901"/>
      <c r="K1333" s="901"/>
      <c r="L1333" s="901"/>
      <c r="M1333" s="232"/>
      <c r="N1333" s="233"/>
      <c r="O1333" s="233"/>
    </row>
    <row r="1334" spans="1:15" s="234" customFormat="1">
      <c r="A1334" s="404" t="str">
        <f t="shared" si="51"/>
        <v>300300750</v>
      </c>
      <c r="B1334" s="888">
        <v>300</v>
      </c>
      <c r="C1334" s="193">
        <v>300</v>
      </c>
      <c r="D1334" s="193">
        <v>750</v>
      </c>
      <c r="E1334" s="901"/>
      <c r="F1334" s="901"/>
      <c r="G1334" s="901"/>
      <c r="H1334" s="901"/>
      <c r="I1334" s="901"/>
      <c r="J1334" s="901"/>
      <c r="K1334" s="901"/>
      <c r="L1334" s="901"/>
      <c r="M1334" s="232"/>
      <c r="N1334" s="233"/>
      <c r="O1334" s="233"/>
    </row>
    <row r="1335" spans="1:15" s="234" customFormat="1">
      <c r="A1335" s="404" t="str">
        <f t="shared" si="51"/>
        <v>300310750</v>
      </c>
      <c r="B1335" s="888">
        <v>300</v>
      </c>
      <c r="C1335" s="193">
        <v>310</v>
      </c>
      <c r="D1335" s="193">
        <v>750</v>
      </c>
      <c r="E1335" s="194"/>
      <c r="F1335" s="194"/>
      <c r="G1335" s="194"/>
      <c r="H1335" s="194"/>
      <c r="I1335" s="194"/>
      <c r="J1335" s="194"/>
      <c r="K1335" s="194"/>
      <c r="L1335" s="194"/>
      <c r="M1335" s="232"/>
      <c r="N1335" s="233"/>
      <c r="O1335" s="233"/>
    </row>
    <row r="1336" spans="1:15" s="234" customFormat="1">
      <c r="A1336" s="404" t="str">
        <f t="shared" si="51"/>
        <v>300320750</v>
      </c>
      <c r="B1336" s="888">
        <v>300</v>
      </c>
      <c r="C1336" s="193">
        <v>320</v>
      </c>
      <c r="D1336" s="193">
        <v>750</v>
      </c>
      <c r="E1336" s="194"/>
      <c r="F1336" s="194"/>
      <c r="G1336" s="194"/>
      <c r="H1336" s="194"/>
      <c r="I1336" s="194"/>
      <c r="J1336" s="194"/>
      <c r="K1336" s="194"/>
      <c r="L1336" s="194"/>
      <c r="M1336" s="232"/>
      <c r="N1336" s="233"/>
      <c r="O1336" s="233"/>
    </row>
    <row r="1337" spans="1:15" s="234" customFormat="1">
      <c r="A1337" s="404" t="str">
        <f t="shared" si="51"/>
        <v>300330750</v>
      </c>
      <c r="B1337" s="888">
        <v>300</v>
      </c>
      <c r="C1337" s="193">
        <v>330</v>
      </c>
      <c r="D1337" s="193">
        <v>750</v>
      </c>
      <c r="E1337" s="194"/>
      <c r="F1337" s="194"/>
      <c r="G1337" s="194"/>
      <c r="H1337" s="194"/>
      <c r="I1337" s="194"/>
      <c r="J1337" s="194"/>
      <c r="K1337" s="194"/>
      <c r="L1337" s="194"/>
      <c r="M1337" s="232"/>
      <c r="N1337" s="233"/>
      <c r="O1337" s="233"/>
    </row>
    <row r="1338" spans="1:15" s="234" customFormat="1">
      <c r="A1338" s="404" t="str">
        <f t="shared" si="51"/>
        <v>300340750</v>
      </c>
      <c r="B1338" s="888">
        <v>300</v>
      </c>
      <c r="C1338" s="193">
        <v>340</v>
      </c>
      <c r="D1338" s="193">
        <v>750</v>
      </c>
      <c r="E1338" s="194"/>
      <c r="F1338" s="194"/>
      <c r="G1338" s="194"/>
      <c r="H1338" s="194"/>
      <c r="I1338" s="194"/>
      <c r="J1338" s="194"/>
      <c r="K1338" s="194"/>
      <c r="L1338" s="194"/>
      <c r="M1338" s="232"/>
      <c r="N1338" s="233"/>
      <c r="O1338" s="233"/>
    </row>
    <row r="1339" spans="1:15" s="234" customFormat="1">
      <c r="A1339" s="404" t="str">
        <f t="shared" si="51"/>
        <v>300350750</v>
      </c>
      <c r="B1339" s="888">
        <v>300</v>
      </c>
      <c r="C1339" s="193">
        <v>350</v>
      </c>
      <c r="D1339" s="193">
        <v>750</v>
      </c>
      <c r="E1339" s="194"/>
      <c r="F1339" s="194"/>
      <c r="G1339" s="194"/>
      <c r="H1339" s="194"/>
      <c r="I1339" s="194"/>
      <c r="J1339" s="194"/>
      <c r="K1339" s="194"/>
      <c r="L1339" s="194"/>
      <c r="M1339" s="232"/>
      <c r="N1339" s="233"/>
      <c r="O1339" s="233"/>
    </row>
    <row r="1340" spans="1:15" s="234" customFormat="1">
      <c r="A1340" s="404" t="str">
        <f t="shared" si="51"/>
        <v>300201000</v>
      </c>
      <c r="B1340" s="888">
        <v>300</v>
      </c>
      <c r="C1340" s="193">
        <v>20</v>
      </c>
      <c r="D1340" s="193">
        <v>1000</v>
      </c>
      <c r="E1340" s="901"/>
      <c r="F1340" s="901"/>
      <c r="G1340" s="901"/>
      <c r="H1340" s="901"/>
      <c r="I1340" s="901"/>
      <c r="J1340" s="901"/>
      <c r="K1340" s="901"/>
      <c r="L1340" s="901"/>
      <c r="M1340" s="232"/>
      <c r="N1340" s="233"/>
      <c r="O1340" s="233"/>
    </row>
    <row r="1341" spans="1:15" s="234" customFormat="1">
      <c r="A1341" s="404" t="str">
        <f t="shared" si="51"/>
        <v>300301000</v>
      </c>
      <c r="B1341" s="888">
        <v>300</v>
      </c>
      <c r="C1341" s="193">
        <v>30</v>
      </c>
      <c r="D1341" s="193">
        <v>1000</v>
      </c>
      <c r="E1341" s="901"/>
      <c r="F1341" s="901"/>
      <c r="G1341" s="901"/>
      <c r="H1341" s="901"/>
      <c r="I1341" s="901"/>
      <c r="J1341" s="901"/>
      <c r="K1341" s="901"/>
      <c r="L1341" s="901"/>
      <c r="M1341" s="232"/>
      <c r="N1341" s="233"/>
      <c r="O1341" s="233"/>
    </row>
    <row r="1342" spans="1:15" s="234" customFormat="1">
      <c r="A1342" s="404" t="str">
        <f t="shared" si="51"/>
        <v>300401000</v>
      </c>
      <c r="B1342" s="888">
        <v>300</v>
      </c>
      <c r="C1342" s="193">
        <v>40</v>
      </c>
      <c r="D1342" s="193">
        <v>1000</v>
      </c>
      <c r="E1342" s="901"/>
      <c r="F1342" s="901"/>
      <c r="G1342" s="901"/>
      <c r="H1342" s="901"/>
      <c r="I1342" s="901"/>
      <c r="J1342" s="901"/>
      <c r="K1342" s="901"/>
      <c r="L1342" s="901"/>
      <c r="M1342" s="232"/>
      <c r="N1342" s="233"/>
      <c r="O1342" s="233"/>
    </row>
    <row r="1343" spans="1:15" s="234" customFormat="1">
      <c r="A1343" s="404" t="str">
        <f t="shared" si="51"/>
        <v>300501000</v>
      </c>
      <c r="B1343" s="888">
        <v>300</v>
      </c>
      <c r="C1343" s="193">
        <v>50</v>
      </c>
      <c r="D1343" s="193">
        <v>1000</v>
      </c>
      <c r="E1343" s="901"/>
      <c r="F1343" s="901"/>
      <c r="G1343" s="901"/>
      <c r="H1343" s="901"/>
      <c r="I1343" s="901"/>
      <c r="J1343" s="901"/>
      <c r="K1343" s="901"/>
      <c r="L1343" s="901"/>
      <c r="M1343" s="232"/>
      <c r="N1343" s="233"/>
      <c r="O1343" s="233"/>
    </row>
    <row r="1344" spans="1:15" s="234" customFormat="1">
      <c r="A1344" s="404" t="str">
        <f t="shared" si="51"/>
        <v>300601000</v>
      </c>
      <c r="B1344" s="888">
        <v>300</v>
      </c>
      <c r="C1344" s="193">
        <v>60</v>
      </c>
      <c r="D1344" s="193">
        <v>1000</v>
      </c>
      <c r="E1344" s="901"/>
      <c r="F1344" s="901"/>
      <c r="G1344" s="901"/>
      <c r="H1344" s="901"/>
      <c r="I1344" s="901"/>
      <c r="J1344" s="901"/>
      <c r="K1344" s="901"/>
      <c r="L1344" s="901"/>
      <c r="M1344" s="232"/>
      <c r="N1344" s="233"/>
      <c r="O1344" s="233"/>
    </row>
    <row r="1345" spans="1:15" s="234" customFormat="1">
      <c r="A1345" s="404" t="str">
        <f t="shared" si="51"/>
        <v>300701000</v>
      </c>
      <c r="B1345" s="888">
        <v>300</v>
      </c>
      <c r="C1345" s="193">
        <v>70</v>
      </c>
      <c r="D1345" s="193">
        <v>1000</v>
      </c>
      <c r="E1345" s="901"/>
      <c r="F1345" s="901"/>
      <c r="G1345" s="901"/>
      <c r="H1345" s="901"/>
      <c r="I1345" s="901"/>
      <c r="J1345" s="901"/>
      <c r="K1345" s="901"/>
      <c r="L1345" s="901"/>
      <c r="M1345" s="232"/>
      <c r="N1345" s="233"/>
      <c r="O1345" s="233"/>
    </row>
    <row r="1346" spans="1:15" s="234" customFormat="1">
      <c r="A1346" s="404" t="str">
        <f t="shared" si="51"/>
        <v>300801000</v>
      </c>
      <c r="B1346" s="888">
        <v>300</v>
      </c>
      <c r="C1346" s="193">
        <v>80</v>
      </c>
      <c r="D1346" s="193">
        <v>1000</v>
      </c>
      <c r="E1346" s="901"/>
      <c r="F1346" s="901"/>
      <c r="G1346" s="901"/>
      <c r="H1346" s="901"/>
      <c r="I1346" s="901"/>
      <c r="J1346" s="901"/>
      <c r="K1346" s="901"/>
      <c r="L1346" s="901"/>
      <c r="M1346" s="232"/>
      <c r="N1346" s="233"/>
      <c r="O1346" s="233"/>
    </row>
    <row r="1347" spans="1:15" s="234" customFormat="1">
      <c r="A1347" s="404" t="str">
        <f t="shared" si="51"/>
        <v>300901000</v>
      </c>
      <c r="B1347" s="888">
        <v>300</v>
      </c>
      <c r="C1347" s="193">
        <v>90</v>
      </c>
      <c r="D1347" s="193">
        <v>1000</v>
      </c>
      <c r="E1347" s="901"/>
      <c r="F1347" s="901"/>
      <c r="G1347" s="901"/>
      <c r="H1347" s="901"/>
      <c r="I1347" s="901"/>
      <c r="J1347" s="901"/>
      <c r="K1347" s="901"/>
      <c r="L1347" s="901"/>
      <c r="M1347" s="232"/>
      <c r="N1347" s="233"/>
      <c r="O1347" s="233"/>
    </row>
    <row r="1348" spans="1:15" s="234" customFormat="1">
      <c r="A1348" s="404" t="str">
        <f t="shared" si="51"/>
        <v>3001001000</v>
      </c>
      <c r="B1348" s="888">
        <v>300</v>
      </c>
      <c r="C1348" s="193">
        <v>100</v>
      </c>
      <c r="D1348" s="193">
        <v>1000</v>
      </c>
      <c r="E1348" s="901"/>
      <c r="F1348" s="901"/>
      <c r="G1348" s="901"/>
      <c r="H1348" s="901"/>
      <c r="I1348" s="901"/>
      <c r="J1348" s="901"/>
      <c r="K1348" s="901"/>
      <c r="L1348" s="901"/>
      <c r="M1348" s="232"/>
      <c r="N1348" s="233"/>
      <c r="O1348" s="233"/>
    </row>
    <row r="1349" spans="1:15" s="234" customFormat="1">
      <c r="A1349" s="404" t="str">
        <f t="shared" si="51"/>
        <v>3001101000</v>
      </c>
      <c r="B1349" s="888">
        <v>300</v>
      </c>
      <c r="C1349" s="193">
        <v>110</v>
      </c>
      <c r="D1349" s="193">
        <v>1000</v>
      </c>
      <c r="E1349" s="901"/>
      <c r="F1349" s="901"/>
      <c r="G1349" s="901"/>
      <c r="H1349" s="901"/>
      <c r="I1349" s="901"/>
      <c r="J1349" s="901"/>
      <c r="K1349" s="901"/>
      <c r="L1349" s="901"/>
      <c r="M1349" s="232"/>
      <c r="N1349" s="233"/>
      <c r="O1349" s="233"/>
    </row>
    <row r="1350" spans="1:15" s="234" customFormat="1">
      <c r="A1350" s="404" t="str">
        <f t="shared" si="51"/>
        <v>3001201000</v>
      </c>
      <c r="B1350" s="888">
        <v>300</v>
      </c>
      <c r="C1350" s="193">
        <v>120</v>
      </c>
      <c r="D1350" s="193">
        <v>1000</v>
      </c>
      <c r="E1350" s="901"/>
      <c r="F1350" s="901"/>
      <c r="G1350" s="901"/>
      <c r="H1350" s="901"/>
      <c r="I1350" s="901"/>
      <c r="J1350" s="901"/>
      <c r="K1350" s="901"/>
      <c r="L1350" s="901"/>
      <c r="M1350" s="232"/>
      <c r="N1350" s="233"/>
      <c r="O1350" s="233"/>
    </row>
    <row r="1351" spans="1:15" s="234" customFormat="1">
      <c r="A1351" s="404" t="str">
        <f t="shared" si="51"/>
        <v>3001301000</v>
      </c>
      <c r="B1351" s="888">
        <v>300</v>
      </c>
      <c r="C1351" s="193">
        <v>130</v>
      </c>
      <c r="D1351" s="193">
        <v>1000</v>
      </c>
      <c r="E1351" s="901"/>
      <c r="F1351" s="901"/>
      <c r="G1351" s="901"/>
      <c r="H1351" s="901"/>
      <c r="I1351" s="901"/>
      <c r="J1351" s="901"/>
      <c r="K1351" s="901"/>
      <c r="L1351" s="901"/>
      <c r="M1351" s="232"/>
      <c r="N1351" s="233"/>
      <c r="O1351" s="233"/>
    </row>
    <row r="1352" spans="1:15" s="234" customFormat="1">
      <c r="A1352" s="404" t="str">
        <f t="shared" si="51"/>
        <v>3001401000</v>
      </c>
      <c r="B1352" s="888">
        <v>300</v>
      </c>
      <c r="C1352" s="193">
        <v>140</v>
      </c>
      <c r="D1352" s="193">
        <v>1000</v>
      </c>
      <c r="E1352" s="901"/>
      <c r="F1352" s="901"/>
      <c r="G1352" s="901"/>
      <c r="H1352" s="901"/>
      <c r="I1352" s="901"/>
      <c r="J1352" s="901"/>
      <c r="K1352" s="901"/>
      <c r="L1352" s="901"/>
      <c r="M1352" s="232"/>
      <c r="N1352" s="233"/>
      <c r="O1352" s="233"/>
    </row>
    <row r="1353" spans="1:15" s="234" customFormat="1">
      <c r="A1353" s="404" t="str">
        <f t="shared" si="51"/>
        <v>3001501000</v>
      </c>
      <c r="B1353" s="888">
        <v>300</v>
      </c>
      <c r="C1353" s="193">
        <v>150</v>
      </c>
      <c r="D1353" s="193">
        <v>1000</v>
      </c>
      <c r="E1353" s="901"/>
      <c r="F1353" s="901"/>
      <c r="G1353" s="901"/>
      <c r="H1353" s="901"/>
      <c r="I1353" s="901"/>
      <c r="J1353" s="901"/>
      <c r="K1353" s="901"/>
      <c r="L1353" s="901"/>
      <c r="M1353" s="232"/>
      <c r="N1353" s="233"/>
      <c r="O1353" s="233"/>
    </row>
    <row r="1354" spans="1:15" s="234" customFormat="1">
      <c r="A1354" s="404" t="str">
        <f t="shared" si="51"/>
        <v>3001601000</v>
      </c>
      <c r="B1354" s="888">
        <v>300</v>
      </c>
      <c r="C1354" s="193">
        <v>160</v>
      </c>
      <c r="D1354" s="193">
        <v>1000</v>
      </c>
      <c r="E1354" s="901"/>
      <c r="F1354" s="901"/>
      <c r="G1354" s="901"/>
      <c r="H1354" s="901"/>
      <c r="I1354" s="901"/>
      <c r="J1354" s="901"/>
      <c r="K1354" s="901"/>
      <c r="L1354" s="901"/>
      <c r="M1354" s="232"/>
      <c r="N1354" s="233"/>
      <c r="O1354" s="233"/>
    </row>
    <row r="1355" spans="1:15" s="234" customFormat="1">
      <c r="A1355" s="404" t="str">
        <f t="shared" si="51"/>
        <v>3001701000</v>
      </c>
      <c r="B1355" s="888">
        <v>300</v>
      </c>
      <c r="C1355" s="193">
        <v>170</v>
      </c>
      <c r="D1355" s="193">
        <v>1000</v>
      </c>
      <c r="E1355" s="901"/>
      <c r="F1355" s="901"/>
      <c r="G1355" s="901"/>
      <c r="H1355" s="901"/>
      <c r="I1355" s="901"/>
      <c r="J1355" s="901"/>
      <c r="K1355" s="901"/>
      <c r="L1355" s="901"/>
      <c r="M1355" s="232"/>
      <c r="N1355" s="233"/>
      <c r="O1355" s="233"/>
    </row>
    <row r="1356" spans="1:15" s="234" customFormat="1">
      <c r="A1356" s="404" t="str">
        <f t="shared" si="51"/>
        <v>3001801000</v>
      </c>
      <c r="B1356" s="888">
        <v>300</v>
      </c>
      <c r="C1356" s="193">
        <v>180</v>
      </c>
      <c r="D1356" s="193">
        <v>1000</v>
      </c>
      <c r="E1356" s="901"/>
      <c r="F1356" s="901"/>
      <c r="G1356" s="901"/>
      <c r="H1356" s="901"/>
      <c r="I1356" s="901"/>
      <c r="J1356" s="901"/>
      <c r="K1356" s="901"/>
      <c r="L1356" s="901"/>
      <c r="M1356" s="232"/>
      <c r="N1356" s="233"/>
      <c r="O1356" s="233"/>
    </row>
    <row r="1357" spans="1:15" s="234" customFormat="1">
      <c r="A1357" s="404" t="str">
        <f t="shared" si="51"/>
        <v>3001901000</v>
      </c>
      <c r="B1357" s="888">
        <v>300</v>
      </c>
      <c r="C1357" s="193">
        <v>190</v>
      </c>
      <c r="D1357" s="193">
        <v>1000</v>
      </c>
      <c r="E1357" s="901"/>
      <c r="F1357" s="901"/>
      <c r="G1357" s="901"/>
      <c r="H1357" s="901"/>
      <c r="I1357" s="901"/>
      <c r="J1357" s="901"/>
      <c r="K1357" s="901"/>
      <c r="L1357" s="901"/>
      <c r="M1357" s="232"/>
      <c r="N1357" s="233"/>
      <c r="O1357" s="233"/>
    </row>
    <row r="1358" spans="1:15" s="234" customFormat="1">
      <c r="A1358" s="404" t="str">
        <f t="shared" si="51"/>
        <v>3002001000</v>
      </c>
      <c r="B1358" s="888">
        <v>300</v>
      </c>
      <c r="C1358" s="193">
        <v>200</v>
      </c>
      <c r="D1358" s="193">
        <v>1000</v>
      </c>
      <c r="E1358" s="901"/>
      <c r="F1358" s="901"/>
      <c r="G1358" s="901"/>
      <c r="H1358" s="901"/>
      <c r="I1358" s="901"/>
      <c r="J1358" s="901"/>
      <c r="K1358" s="901"/>
      <c r="L1358" s="901"/>
      <c r="M1358" s="232"/>
      <c r="N1358" s="233"/>
      <c r="O1358" s="233"/>
    </row>
    <row r="1359" spans="1:15" s="234" customFormat="1">
      <c r="A1359" s="404" t="str">
        <f t="shared" si="51"/>
        <v>3002101000</v>
      </c>
      <c r="B1359" s="888">
        <v>300</v>
      </c>
      <c r="C1359" s="193">
        <v>210</v>
      </c>
      <c r="D1359" s="193">
        <v>1000</v>
      </c>
      <c r="E1359" s="901"/>
      <c r="F1359" s="901"/>
      <c r="G1359" s="901"/>
      <c r="H1359" s="901"/>
      <c r="I1359" s="901"/>
      <c r="J1359" s="901"/>
      <c r="K1359" s="901"/>
      <c r="L1359" s="901"/>
      <c r="M1359" s="232"/>
      <c r="N1359" s="233"/>
      <c r="O1359" s="233"/>
    </row>
    <row r="1360" spans="1:15" s="234" customFormat="1">
      <c r="A1360" s="404" t="str">
        <f t="shared" si="51"/>
        <v>3002201000</v>
      </c>
      <c r="B1360" s="888">
        <v>300</v>
      </c>
      <c r="C1360" s="193">
        <v>220</v>
      </c>
      <c r="D1360" s="193">
        <v>1000</v>
      </c>
      <c r="E1360" s="901"/>
      <c r="F1360" s="901"/>
      <c r="G1360" s="901"/>
      <c r="H1360" s="901"/>
      <c r="I1360" s="901"/>
      <c r="J1360" s="901"/>
      <c r="K1360" s="901"/>
      <c r="L1360" s="901"/>
      <c r="M1360" s="232"/>
      <c r="N1360" s="233"/>
      <c r="O1360" s="233"/>
    </row>
    <row r="1361" spans="1:15" s="234" customFormat="1">
      <c r="A1361" s="404" t="str">
        <f t="shared" si="51"/>
        <v>3002301000</v>
      </c>
      <c r="B1361" s="888">
        <v>300</v>
      </c>
      <c r="C1361" s="193">
        <v>230</v>
      </c>
      <c r="D1361" s="193">
        <v>1000</v>
      </c>
      <c r="E1361" s="901"/>
      <c r="F1361" s="901"/>
      <c r="G1361" s="901"/>
      <c r="H1361" s="901"/>
      <c r="I1361" s="901"/>
      <c r="J1361" s="901"/>
      <c r="K1361" s="901"/>
      <c r="L1361" s="901"/>
      <c r="M1361" s="232"/>
      <c r="N1361" s="233"/>
      <c r="O1361" s="233"/>
    </row>
    <row r="1362" spans="1:15" s="234" customFormat="1">
      <c r="A1362" s="404" t="str">
        <f t="shared" si="51"/>
        <v>3002401000</v>
      </c>
      <c r="B1362" s="888">
        <v>300</v>
      </c>
      <c r="C1362" s="193">
        <v>240</v>
      </c>
      <c r="D1362" s="193">
        <v>1000</v>
      </c>
      <c r="E1362" s="901"/>
      <c r="F1362" s="901"/>
      <c r="G1362" s="901"/>
      <c r="H1362" s="901"/>
      <c r="I1362" s="901"/>
      <c r="J1362" s="901"/>
      <c r="K1362" s="901"/>
      <c r="L1362" s="901"/>
      <c r="M1362" s="232"/>
      <c r="N1362" s="233"/>
      <c r="O1362" s="233"/>
    </row>
    <row r="1363" spans="1:15" s="234" customFormat="1">
      <c r="A1363" s="404" t="str">
        <f t="shared" si="51"/>
        <v>3002501000</v>
      </c>
      <c r="B1363" s="888">
        <v>300</v>
      </c>
      <c r="C1363" s="193">
        <v>250</v>
      </c>
      <c r="D1363" s="193">
        <v>1000</v>
      </c>
      <c r="E1363" s="901"/>
      <c r="F1363" s="901"/>
      <c r="G1363" s="901"/>
      <c r="H1363" s="901"/>
      <c r="I1363" s="901"/>
      <c r="J1363" s="901"/>
      <c r="K1363" s="901"/>
      <c r="L1363" s="901"/>
      <c r="M1363" s="232"/>
      <c r="N1363" s="233"/>
      <c r="O1363" s="233"/>
    </row>
    <row r="1364" spans="1:15" s="234" customFormat="1">
      <c r="A1364" s="404" t="str">
        <f t="shared" si="51"/>
        <v>3002601000</v>
      </c>
      <c r="B1364" s="888">
        <v>300</v>
      </c>
      <c r="C1364" s="193">
        <v>260</v>
      </c>
      <c r="D1364" s="193">
        <v>1000</v>
      </c>
      <c r="E1364" s="901"/>
      <c r="F1364" s="901"/>
      <c r="G1364" s="901"/>
      <c r="H1364" s="901"/>
      <c r="I1364" s="901"/>
      <c r="J1364" s="901"/>
      <c r="K1364" s="901"/>
      <c r="L1364" s="901"/>
      <c r="M1364" s="232"/>
      <c r="N1364" s="233"/>
      <c r="O1364" s="233"/>
    </row>
    <row r="1365" spans="1:15" s="234" customFormat="1">
      <c r="A1365" s="404" t="str">
        <f t="shared" si="51"/>
        <v>3002701000</v>
      </c>
      <c r="B1365" s="888">
        <v>300</v>
      </c>
      <c r="C1365" s="193">
        <v>270</v>
      </c>
      <c r="D1365" s="193">
        <v>1000</v>
      </c>
      <c r="E1365" s="901"/>
      <c r="F1365" s="901"/>
      <c r="G1365" s="901"/>
      <c r="H1365" s="901"/>
      <c r="I1365" s="901"/>
      <c r="J1365" s="901"/>
      <c r="K1365" s="901"/>
      <c r="L1365" s="901"/>
      <c r="M1365" s="232"/>
      <c r="N1365" s="233"/>
      <c r="O1365" s="233"/>
    </row>
    <row r="1366" spans="1:15" s="234" customFormat="1">
      <c r="A1366" s="404" t="str">
        <f t="shared" si="51"/>
        <v>3002801000</v>
      </c>
      <c r="B1366" s="888">
        <v>300</v>
      </c>
      <c r="C1366" s="193">
        <v>280</v>
      </c>
      <c r="D1366" s="193">
        <v>1000</v>
      </c>
      <c r="E1366" s="901"/>
      <c r="F1366" s="901"/>
      <c r="G1366" s="901"/>
      <c r="H1366" s="901"/>
      <c r="I1366" s="901"/>
      <c r="J1366" s="901"/>
      <c r="K1366" s="901"/>
      <c r="L1366" s="901"/>
      <c r="M1366" s="232"/>
      <c r="N1366" s="233"/>
      <c r="O1366" s="233"/>
    </row>
    <row r="1367" spans="1:15" s="234" customFormat="1">
      <c r="A1367" s="404" t="str">
        <f t="shared" si="51"/>
        <v>3002901000</v>
      </c>
      <c r="B1367" s="888">
        <v>300</v>
      </c>
      <c r="C1367" s="193">
        <v>290</v>
      </c>
      <c r="D1367" s="193">
        <v>1000</v>
      </c>
      <c r="E1367" s="901"/>
      <c r="F1367" s="901"/>
      <c r="G1367" s="901"/>
      <c r="H1367" s="901"/>
      <c r="I1367" s="901"/>
      <c r="J1367" s="901"/>
      <c r="K1367" s="901"/>
      <c r="L1367" s="901"/>
      <c r="M1367" s="232"/>
      <c r="N1367" s="233"/>
      <c r="O1367" s="233"/>
    </row>
    <row r="1368" spans="1:15" s="234" customFormat="1">
      <c r="A1368" s="404" t="str">
        <f t="shared" si="51"/>
        <v>3003001000</v>
      </c>
      <c r="B1368" s="888">
        <v>300</v>
      </c>
      <c r="C1368" s="193">
        <v>300</v>
      </c>
      <c r="D1368" s="193">
        <v>1000</v>
      </c>
      <c r="E1368" s="901"/>
      <c r="F1368" s="901"/>
      <c r="G1368" s="901"/>
      <c r="H1368" s="901"/>
      <c r="I1368" s="901"/>
      <c r="J1368" s="901"/>
      <c r="K1368" s="901"/>
      <c r="L1368" s="901"/>
      <c r="M1368" s="232"/>
      <c r="N1368" s="233"/>
      <c r="O1368" s="233"/>
    </row>
    <row r="1369" spans="1:15" s="234" customFormat="1">
      <c r="A1369" s="404" t="str">
        <f t="shared" si="51"/>
        <v>3003101000</v>
      </c>
      <c r="B1369" s="888">
        <v>300</v>
      </c>
      <c r="C1369" s="193">
        <v>310</v>
      </c>
      <c r="D1369" s="193">
        <v>1000</v>
      </c>
      <c r="E1369" s="194"/>
      <c r="F1369" s="194"/>
      <c r="G1369" s="194"/>
      <c r="H1369" s="194"/>
      <c r="I1369" s="194"/>
      <c r="J1369" s="194"/>
      <c r="K1369" s="194"/>
      <c r="L1369" s="194"/>
      <c r="M1369" s="232"/>
      <c r="N1369" s="233"/>
      <c r="O1369" s="233"/>
    </row>
    <row r="1370" spans="1:15" s="234" customFormat="1">
      <c r="A1370" s="404" t="str">
        <f t="shared" si="51"/>
        <v>3003201000</v>
      </c>
      <c r="B1370" s="888">
        <v>300</v>
      </c>
      <c r="C1370" s="193">
        <v>320</v>
      </c>
      <c r="D1370" s="193">
        <v>1000</v>
      </c>
      <c r="E1370" s="194"/>
      <c r="F1370" s="194"/>
      <c r="G1370" s="194"/>
      <c r="H1370" s="194"/>
      <c r="I1370" s="194"/>
      <c r="J1370" s="194"/>
      <c r="K1370" s="194"/>
      <c r="L1370" s="194"/>
      <c r="M1370" s="232"/>
      <c r="N1370" s="233"/>
      <c r="O1370" s="233"/>
    </row>
    <row r="1371" spans="1:15" s="234" customFormat="1">
      <c r="A1371" s="404" t="str">
        <f t="shared" si="51"/>
        <v>3003301000</v>
      </c>
      <c r="B1371" s="888">
        <v>300</v>
      </c>
      <c r="C1371" s="193">
        <v>330</v>
      </c>
      <c r="D1371" s="193">
        <v>1000</v>
      </c>
      <c r="E1371" s="194"/>
      <c r="F1371" s="194"/>
      <c r="G1371" s="194"/>
      <c r="H1371" s="194"/>
      <c r="I1371" s="194"/>
      <c r="J1371" s="194"/>
      <c r="K1371" s="194"/>
      <c r="L1371" s="194"/>
      <c r="M1371" s="232"/>
      <c r="N1371" s="233"/>
      <c r="O1371" s="233"/>
    </row>
    <row r="1372" spans="1:15" s="234" customFormat="1">
      <c r="A1372" s="404" t="str">
        <f t="shared" si="51"/>
        <v>3003401000</v>
      </c>
      <c r="B1372" s="888">
        <v>300</v>
      </c>
      <c r="C1372" s="193">
        <v>340</v>
      </c>
      <c r="D1372" s="193">
        <v>1000</v>
      </c>
      <c r="E1372" s="194"/>
      <c r="F1372" s="194"/>
      <c r="G1372" s="194"/>
      <c r="H1372" s="194"/>
      <c r="I1372" s="194"/>
      <c r="J1372" s="194"/>
      <c r="K1372" s="194"/>
      <c r="L1372" s="194"/>
      <c r="M1372" s="232"/>
      <c r="N1372" s="233"/>
      <c r="O1372" s="233"/>
    </row>
    <row r="1373" spans="1:15" s="234" customFormat="1">
      <c r="A1373" s="404" t="str">
        <f t="shared" si="51"/>
        <v>3003501000</v>
      </c>
      <c r="B1373" s="888">
        <v>300</v>
      </c>
      <c r="C1373" s="193">
        <v>350</v>
      </c>
      <c r="D1373" s="193">
        <v>1000</v>
      </c>
      <c r="E1373" s="194"/>
      <c r="F1373" s="194"/>
      <c r="G1373" s="194"/>
      <c r="H1373" s="194"/>
      <c r="I1373" s="194"/>
      <c r="J1373" s="194"/>
      <c r="K1373" s="194"/>
      <c r="L1373" s="194"/>
      <c r="M1373" s="232"/>
      <c r="N1373" s="233"/>
      <c r="O1373" s="233"/>
    </row>
    <row r="1374" spans="1:15" s="234" customFormat="1">
      <c r="A1374" s="404" t="str">
        <f t="shared" si="51"/>
        <v>300201250</v>
      </c>
      <c r="B1374" s="888">
        <v>300</v>
      </c>
      <c r="C1374" s="193">
        <v>20</v>
      </c>
      <c r="D1374" s="193">
        <v>1250</v>
      </c>
      <c r="E1374" s="901"/>
      <c r="F1374" s="901"/>
      <c r="G1374" s="901"/>
      <c r="H1374" s="901"/>
      <c r="I1374" s="901"/>
      <c r="J1374" s="901"/>
      <c r="K1374" s="901"/>
      <c r="L1374" s="901"/>
      <c r="M1374" s="232"/>
      <c r="N1374" s="233"/>
      <c r="O1374" s="233"/>
    </row>
    <row r="1375" spans="1:15" s="234" customFormat="1">
      <c r="A1375" s="404" t="str">
        <f t="shared" si="51"/>
        <v>300301250</v>
      </c>
      <c r="B1375" s="888">
        <v>300</v>
      </c>
      <c r="C1375" s="193">
        <v>30</v>
      </c>
      <c r="D1375" s="193">
        <v>1250</v>
      </c>
      <c r="E1375" s="901"/>
      <c r="F1375" s="901"/>
      <c r="G1375" s="901"/>
      <c r="H1375" s="901"/>
      <c r="I1375" s="901"/>
      <c r="J1375" s="901"/>
      <c r="K1375" s="901"/>
      <c r="L1375" s="901"/>
      <c r="M1375" s="232"/>
      <c r="N1375" s="233"/>
      <c r="O1375" s="233"/>
    </row>
    <row r="1376" spans="1:15" s="234" customFormat="1">
      <c r="A1376" s="404" t="str">
        <f t="shared" si="51"/>
        <v>300401250</v>
      </c>
      <c r="B1376" s="888">
        <v>300</v>
      </c>
      <c r="C1376" s="193">
        <v>40</v>
      </c>
      <c r="D1376" s="193">
        <v>1250</v>
      </c>
      <c r="E1376" s="901"/>
      <c r="F1376" s="901"/>
      <c r="G1376" s="901"/>
      <c r="H1376" s="901"/>
      <c r="I1376" s="901"/>
      <c r="J1376" s="901"/>
      <c r="K1376" s="901"/>
      <c r="L1376" s="901"/>
      <c r="M1376" s="232"/>
      <c r="N1376" s="233"/>
      <c r="O1376" s="233"/>
    </row>
    <row r="1377" spans="1:15" s="234" customFormat="1">
      <c r="A1377" s="404" t="str">
        <f t="shared" si="51"/>
        <v>300501250</v>
      </c>
      <c r="B1377" s="888">
        <v>300</v>
      </c>
      <c r="C1377" s="193">
        <v>50</v>
      </c>
      <c r="D1377" s="193">
        <v>1250</v>
      </c>
      <c r="E1377" s="901"/>
      <c r="F1377" s="901"/>
      <c r="G1377" s="901"/>
      <c r="H1377" s="901"/>
      <c r="I1377" s="901"/>
      <c r="J1377" s="901"/>
      <c r="K1377" s="901"/>
      <c r="L1377" s="901"/>
      <c r="M1377" s="232"/>
      <c r="N1377" s="233"/>
      <c r="O1377" s="233"/>
    </row>
    <row r="1378" spans="1:15" s="234" customFormat="1">
      <c r="A1378" s="404" t="str">
        <f t="shared" si="51"/>
        <v>300601250</v>
      </c>
      <c r="B1378" s="888">
        <v>300</v>
      </c>
      <c r="C1378" s="193">
        <v>60</v>
      </c>
      <c r="D1378" s="193">
        <v>1250</v>
      </c>
      <c r="E1378" s="901"/>
      <c r="F1378" s="901"/>
      <c r="G1378" s="901"/>
      <c r="H1378" s="901"/>
      <c r="I1378" s="901"/>
      <c r="J1378" s="901"/>
      <c r="K1378" s="901"/>
      <c r="L1378" s="901"/>
      <c r="M1378" s="232"/>
      <c r="N1378" s="233"/>
      <c r="O1378" s="233"/>
    </row>
    <row r="1379" spans="1:15" s="234" customFormat="1">
      <c r="A1379" s="404" t="str">
        <f t="shared" si="51"/>
        <v>300701250</v>
      </c>
      <c r="B1379" s="888">
        <v>300</v>
      </c>
      <c r="C1379" s="193">
        <v>70</v>
      </c>
      <c r="D1379" s="193">
        <v>1250</v>
      </c>
      <c r="E1379" s="901"/>
      <c r="F1379" s="901"/>
      <c r="G1379" s="901"/>
      <c r="H1379" s="901"/>
      <c r="I1379" s="901"/>
      <c r="J1379" s="901"/>
      <c r="K1379" s="901"/>
      <c r="L1379" s="901"/>
      <c r="M1379" s="232"/>
      <c r="N1379" s="233"/>
      <c r="O1379" s="233"/>
    </row>
    <row r="1380" spans="1:15" s="234" customFormat="1">
      <c r="A1380" s="404" t="str">
        <f t="shared" si="51"/>
        <v>300801250</v>
      </c>
      <c r="B1380" s="888">
        <v>300</v>
      </c>
      <c r="C1380" s="193">
        <v>80</v>
      </c>
      <c r="D1380" s="193">
        <v>1250</v>
      </c>
      <c r="E1380" s="901"/>
      <c r="F1380" s="901"/>
      <c r="G1380" s="901"/>
      <c r="H1380" s="901"/>
      <c r="I1380" s="901"/>
      <c r="J1380" s="901"/>
      <c r="K1380" s="901"/>
      <c r="L1380" s="901"/>
      <c r="M1380" s="232"/>
      <c r="N1380" s="233"/>
      <c r="O1380" s="233"/>
    </row>
    <row r="1381" spans="1:15" s="234" customFormat="1">
      <c r="A1381" s="404" t="str">
        <f t="shared" si="51"/>
        <v>300901250</v>
      </c>
      <c r="B1381" s="888">
        <v>300</v>
      </c>
      <c r="C1381" s="193">
        <v>90</v>
      </c>
      <c r="D1381" s="193">
        <v>1250</v>
      </c>
      <c r="E1381" s="901"/>
      <c r="F1381" s="901"/>
      <c r="G1381" s="901"/>
      <c r="H1381" s="901"/>
      <c r="I1381" s="901"/>
      <c r="J1381" s="901"/>
      <c r="K1381" s="901"/>
      <c r="L1381" s="901"/>
      <c r="M1381" s="232"/>
      <c r="N1381" s="233"/>
      <c r="O1381" s="233"/>
    </row>
    <row r="1382" spans="1:15" s="234" customFormat="1">
      <c r="A1382" s="404" t="str">
        <f t="shared" si="51"/>
        <v>3001001250</v>
      </c>
      <c r="B1382" s="888">
        <v>300</v>
      </c>
      <c r="C1382" s="193">
        <v>100</v>
      </c>
      <c r="D1382" s="193">
        <v>1250</v>
      </c>
      <c r="E1382" s="901"/>
      <c r="F1382" s="901"/>
      <c r="G1382" s="901"/>
      <c r="H1382" s="901"/>
      <c r="I1382" s="901"/>
      <c r="J1382" s="901"/>
      <c r="K1382" s="901"/>
      <c r="L1382" s="901"/>
      <c r="M1382" s="232"/>
      <c r="N1382" s="233"/>
      <c r="O1382" s="233"/>
    </row>
    <row r="1383" spans="1:15" s="234" customFormat="1">
      <c r="A1383" s="404" t="str">
        <f t="shared" si="51"/>
        <v>3001101250</v>
      </c>
      <c r="B1383" s="888">
        <v>300</v>
      </c>
      <c r="C1383" s="193">
        <v>110</v>
      </c>
      <c r="D1383" s="193">
        <v>1250</v>
      </c>
      <c r="E1383" s="901"/>
      <c r="F1383" s="901"/>
      <c r="G1383" s="901"/>
      <c r="H1383" s="901"/>
      <c r="I1383" s="901"/>
      <c r="J1383" s="901"/>
      <c r="K1383" s="901"/>
      <c r="L1383" s="901"/>
      <c r="M1383" s="232"/>
      <c r="N1383" s="233"/>
      <c r="O1383" s="233"/>
    </row>
    <row r="1384" spans="1:15" s="234" customFormat="1">
      <c r="A1384" s="404" t="str">
        <f t="shared" si="51"/>
        <v>3001201250</v>
      </c>
      <c r="B1384" s="888">
        <v>300</v>
      </c>
      <c r="C1384" s="193">
        <v>120</v>
      </c>
      <c r="D1384" s="193">
        <v>1250</v>
      </c>
      <c r="E1384" s="901"/>
      <c r="F1384" s="901"/>
      <c r="G1384" s="901"/>
      <c r="H1384" s="901"/>
      <c r="I1384" s="901"/>
      <c r="J1384" s="901"/>
      <c r="K1384" s="901"/>
      <c r="L1384" s="901"/>
      <c r="M1384" s="232"/>
      <c r="N1384" s="233"/>
      <c r="O1384" s="233"/>
    </row>
    <row r="1385" spans="1:15" s="234" customFormat="1">
      <c r="A1385" s="404" t="str">
        <f t="shared" si="51"/>
        <v>3001301250</v>
      </c>
      <c r="B1385" s="888">
        <v>300</v>
      </c>
      <c r="C1385" s="193">
        <v>130</v>
      </c>
      <c r="D1385" s="193">
        <v>1250</v>
      </c>
      <c r="E1385" s="901"/>
      <c r="F1385" s="901"/>
      <c r="G1385" s="901"/>
      <c r="H1385" s="901"/>
      <c r="I1385" s="901"/>
      <c r="J1385" s="901"/>
      <c r="K1385" s="901"/>
      <c r="L1385" s="901"/>
      <c r="M1385" s="232"/>
      <c r="N1385" s="233"/>
      <c r="O1385" s="233"/>
    </row>
    <row r="1386" spans="1:15" s="234" customFormat="1">
      <c r="A1386" s="404" t="str">
        <f t="shared" si="51"/>
        <v>3001401250</v>
      </c>
      <c r="B1386" s="888">
        <v>300</v>
      </c>
      <c r="C1386" s="193">
        <v>140</v>
      </c>
      <c r="D1386" s="193">
        <v>1250</v>
      </c>
      <c r="E1386" s="901"/>
      <c r="F1386" s="901"/>
      <c r="G1386" s="901"/>
      <c r="H1386" s="901"/>
      <c r="I1386" s="901"/>
      <c r="J1386" s="901"/>
      <c r="K1386" s="901"/>
      <c r="L1386" s="901"/>
      <c r="M1386" s="232"/>
      <c r="N1386" s="233"/>
      <c r="O1386" s="233"/>
    </row>
    <row r="1387" spans="1:15" s="234" customFormat="1">
      <c r="A1387" s="404" t="str">
        <f t="shared" si="51"/>
        <v>3001501250</v>
      </c>
      <c r="B1387" s="888">
        <v>300</v>
      </c>
      <c r="C1387" s="193">
        <v>150</v>
      </c>
      <c r="D1387" s="193">
        <v>1250</v>
      </c>
      <c r="E1387" s="901"/>
      <c r="F1387" s="901"/>
      <c r="G1387" s="901"/>
      <c r="H1387" s="901"/>
      <c r="I1387" s="901"/>
      <c r="J1387" s="901"/>
      <c r="K1387" s="901"/>
      <c r="L1387" s="901"/>
      <c r="M1387" s="232"/>
      <c r="N1387" s="233"/>
      <c r="O1387" s="233"/>
    </row>
    <row r="1388" spans="1:15" s="234" customFormat="1">
      <c r="A1388" s="404" t="str">
        <f t="shared" si="51"/>
        <v>3001601250</v>
      </c>
      <c r="B1388" s="888">
        <v>300</v>
      </c>
      <c r="C1388" s="193">
        <v>160</v>
      </c>
      <c r="D1388" s="193">
        <v>1250</v>
      </c>
      <c r="E1388" s="901"/>
      <c r="F1388" s="901"/>
      <c r="G1388" s="901"/>
      <c r="H1388" s="901"/>
      <c r="I1388" s="901"/>
      <c r="J1388" s="901"/>
      <c r="K1388" s="901"/>
      <c r="L1388" s="901"/>
      <c r="M1388" s="232"/>
      <c r="N1388" s="233"/>
      <c r="O1388" s="233"/>
    </row>
    <row r="1389" spans="1:15" s="234" customFormat="1">
      <c r="A1389" s="404" t="str">
        <f t="shared" si="51"/>
        <v>3001701250</v>
      </c>
      <c r="B1389" s="888">
        <v>300</v>
      </c>
      <c r="C1389" s="193">
        <v>170</v>
      </c>
      <c r="D1389" s="193">
        <v>1250</v>
      </c>
      <c r="E1389" s="901"/>
      <c r="F1389" s="901"/>
      <c r="G1389" s="901"/>
      <c r="H1389" s="901"/>
      <c r="I1389" s="901"/>
      <c r="J1389" s="901"/>
      <c r="K1389" s="901"/>
      <c r="L1389" s="901"/>
      <c r="M1389" s="232"/>
      <c r="N1389" s="233"/>
      <c r="O1389" s="233"/>
    </row>
    <row r="1390" spans="1:15" s="234" customFormat="1">
      <c r="A1390" s="404" t="str">
        <f t="shared" si="51"/>
        <v>3001801250</v>
      </c>
      <c r="B1390" s="888">
        <v>300</v>
      </c>
      <c r="C1390" s="193">
        <v>180</v>
      </c>
      <c r="D1390" s="193">
        <v>1250</v>
      </c>
      <c r="E1390" s="901"/>
      <c r="F1390" s="901"/>
      <c r="G1390" s="901"/>
      <c r="H1390" s="901"/>
      <c r="I1390" s="901"/>
      <c r="J1390" s="901"/>
      <c r="K1390" s="901"/>
      <c r="L1390" s="901"/>
      <c r="M1390" s="232"/>
      <c r="N1390" s="233"/>
      <c r="O1390" s="233"/>
    </row>
    <row r="1391" spans="1:15" s="234" customFormat="1">
      <c r="A1391" s="404" t="str">
        <f t="shared" si="51"/>
        <v>3001901250</v>
      </c>
      <c r="B1391" s="888">
        <v>300</v>
      </c>
      <c r="C1391" s="193">
        <v>190</v>
      </c>
      <c r="D1391" s="193">
        <v>1250</v>
      </c>
      <c r="E1391" s="901"/>
      <c r="F1391" s="901"/>
      <c r="G1391" s="901"/>
      <c r="H1391" s="901"/>
      <c r="I1391" s="901"/>
      <c r="J1391" s="901"/>
      <c r="K1391" s="901"/>
      <c r="L1391" s="901"/>
      <c r="M1391" s="232"/>
      <c r="N1391" s="233"/>
      <c r="O1391" s="233"/>
    </row>
    <row r="1392" spans="1:15" s="234" customFormat="1">
      <c r="A1392" s="404" t="str">
        <f t="shared" si="51"/>
        <v>3002001250</v>
      </c>
      <c r="B1392" s="888">
        <v>300</v>
      </c>
      <c r="C1392" s="193">
        <v>200</v>
      </c>
      <c r="D1392" s="193">
        <v>1250</v>
      </c>
      <c r="E1392" s="901"/>
      <c r="F1392" s="901"/>
      <c r="G1392" s="901"/>
      <c r="H1392" s="901"/>
      <c r="I1392" s="901"/>
      <c r="J1392" s="901"/>
      <c r="K1392" s="901"/>
      <c r="L1392" s="901"/>
      <c r="M1392" s="232"/>
      <c r="N1392" s="233"/>
      <c r="O1392" s="233"/>
    </row>
    <row r="1393" spans="1:15" s="234" customFormat="1">
      <c r="A1393" s="404" t="str">
        <f t="shared" ref="A1393:A1456" si="52">B1393&amp;C1393&amp;D1393</f>
        <v>3002101250</v>
      </c>
      <c r="B1393" s="888">
        <v>300</v>
      </c>
      <c r="C1393" s="193">
        <v>210</v>
      </c>
      <c r="D1393" s="193">
        <v>1250</v>
      </c>
      <c r="E1393" s="901"/>
      <c r="F1393" s="901"/>
      <c r="G1393" s="901"/>
      <c r="H1393" s="901"/>
      <c r="I1393" s="901"/>
      <c r="J1393" s="901"/>
      <c r="K1393" s="901"/>
      <c r="L1393" s="901"/>
      <c r="M1393" s="232"/>
      <c r="N1393" s="233"/>
      <c r="O1393" s="233"/>
    </row>
    <row r="1394" spans="1:15" s="234" customFormat="1">
      <c r="A1394" s="404" t="str">
        <f t="shared" si="52"/>
        <v>3002201250</v>
      </c>
      <c r="B1394" s="888">
        <v>300</v>
      </c>
      <c r="C1394" s="193">
        <v>220</v>
      </c>
      <c r="D1394" s="193">
        <v>1250</v>
      </c>
      <c r="E1394" s="901"/>
      <c r="F1394" s="901"/>
      <c r="G1394" s="901"/>
      <c r="H1394" s="901"/>
      <c r="I1394" s="901"/>
      <c r="J1394" s="901"/>
      <c r="K1394" s="901"/>
      <c r="L1394" s="901"/>
      <c r="M1394" s="232"/>
      <c r="N1394" s="233"/>
      <c r="O1394" s="233"/>
    </row>
    <row r="1395" spans="1:15" s="234" customFormat="1">
      <c r="A1395" s="404" t="str">
        <f t="shared" si="52"/>
        <v>3002301250</v>
      </c>
      <c r="B1395" s="888">
        <v>300</v>
      </c>
      <c r="C1395" s="193">
        <v>230</v>
      </c>
      <c r="D1395" s="193">
        <v>1250</v>
      </c>
      <c r="E1395" s="901"/>
      <c r="F1395" s="901"/>
      <c r="G1395" s="901"/>
      <c r="H1395" s="901"/>
      <c r="I1395" s="901"/>
      <c r="J1395" s="901"/>
      <c r="K1395" s="901"/>
      <c r="L1395" s="901"/>
      <c r="M1395" s="232"/>
      <c r="N1395" s="233"/>
      <c r="O1395" s="233"/>
    </row>
    <row r="1396" spans="1:15" s="234" customFormat="1">
      <c r="A1396" s="404" t="str">
        <f t="shared" si="52"/>
        <v>3002401250</v>
      </c>
      <c r="B1396" s="888">
        <v>300</v>
      </c>
      <c r="C1396" s="193">
        <v>240</v>
      </c>
      <c r="D1396" s="193">
        <v>1250</v>
      </c>
      <c r="E1396" s="901"/>
      <c r="F1396" s="901"/>
      <c r="G1396" s="901"/>
      <c r="H1396" s="901"/>
      <c r="I1396" s="901"/>
      <c r="J1396" s="901"/>
      <c r="K1396" s="901"/>
      <c r="L1396" s="901"/>
      <c r="M1396" s="232"/>
      <c r="N1396" s="233"/>
      <c r="O1396" s="233"/>
    </row>
    <row r="1397" spans="1:15" s="234" customFormat="1">
      <c r="A1397" s="404" t="str">
        <f t="shared" si="52"/>
        <v>3002501250</v>
      </c>
      <c r="B1397" s="888">
        <v>300</v>
      </c>
      <c r="C1397" s="193">
        <v>250</v>
      </c>
      <c r="D1397" s="193">
        <v>1250</v>
      </c>
      <c r="E1397" s="901"/>
      <c r="F1397" s="901"/>
      <c r="G1397" s="901"/>
      <c r="H1397" s="901"/>
      <c r="I1397" s="901"/>
      <c r="J1397" s="901"/>
      <c r="K1397" s="901"/>
      <c r="L1397" s="901"/>
      <c r="M1397" s="232"/>
      <c r="N1397" s="233"/>
      <c r="O1397" s="233"/>
    </row>
    <row r="1398" spans="1:15" s="234" customFormat="1">
      <c r="A1398" s="404" t="str">
        <f t="shared" si="52"/>
        <v>3002601250</v>
      </c>
      <c r="B1398" s="888">
        <v>300</v>
      </c>
      <c r="C1398" s="193">
        <v>260</v>
      </c>
      <c r="D1398" s="193">
        <v>1250</v>
      </c>
      <c r="E1398" s="901"/>
      <c r="F1398" s="901"/>
      <c r="G1398" s="901"/>
      <c r="H1398" s="901"/>
      <c r="I1398" s="901"/>
      <c r="J1398" s="901"/>
      <c r="K1398" s="901"/>
      <c r="L1398" s="901"/>
      <c r="M1398" s="232"/>
      <c r="N1398" s="233"/>
      <c r="O1398" s="233"/>
    </row>
    <row r="1399" spans="1:15" s="234" customFormat="1">
      <c r="A1399" s="404" t="str">
        <f t="shared" si="52"/>
        <v>3002701250</v>
      </c>
      <c r="B1399" s="888">
        <v>300</v>
      </c>
      <c r="C1399" s="193">
        <v>270</v>
      </c>
      <c r="D1399" s="193">
        <v>1250</v>
      </c>
      <c r="E1399" s="901"/>
      <c r="F1399" s="901"/>
      <c r="G1399" s="901"/>
      <c r="H1399" s="901"/>
      <c r="I1399" s="901"/>
      <c r="J1399" s="901"/>
      <c r="K1399" s="901"/>
      <c r="L1399" s="901"/>
      <c r="M1399" s="232"/>
      <c r="N1399" s="233"/>
      <c r="O1399" s="233"/>
    </row>
    <row r="1400" spans="1:15" s="234" customFormat="1">
      <c r="A1400" s="404" t="str">
        <f t="shared" si="52"/>
        <v>3002801250</v>
      </c>
      <c r="B1400" s="888">
        <v>300</v>
      </c>
      <c r="C1400" s="193">
        <v>280</v>
      </c>
      <c r="D1400" s="193">
        <v>1250</v>
      </c>
      <c r="E1400" s="901"/>
      <c r="F1400" s="901"/>
      <c r="G1400" s="901"/>
      <c r="H1400" s="901"/>
      <c r="I1400" s="901"/>
      <c r="J1400" s="901"/>
      <c r="K1400" s="901"/>
      <c r="L1400" s="901"/>
      <c r="M1400" s="232"/>
      <c r="N1400" s="233"/>
      <c r="O1400" s="233"/>
    </row>
    <row r="1401" spans="1:15" s="234" customFormat="1">
      <c r="A1401" s="404" t="str">
        <f t="shared" si="52"/>
        <v>3002901250</v>
      </c>
      <c r="B1401" s="888">
        <v>300</v>
      </c>
      <c r="C1401" s="193">
        <v>290</v>
      </c>
      <c r="D1401" s="193">
        <v>1250</v>
      </c>
      <c r="E1401" s="901"/>
      <c r="F1401" s="901"/>
      <c r="G1401" s="901"/>
      <c r="H1401" s="901"/>
      <c r="I1401" s="901"/>
      <c r="J1401" s="901"/>
      <c r="K1401" s="901"/>
      <c r="L1401" s="901"/>
      <c r="M1401" s="232"/>
      <c r="N1401" s="233"/>
      <c r="O1401" s="233"/>
    </row>
    <row r="1402" spans="1:15" s="234" customFormat="1">
      <c r="A1402" s="404" t="str">
        <f t="shared" si="52"/>
        <v>3003001250</v>
      </c>
      <c r="B1402" s="888">
        <v>300</v>
      </c>
      <c r="C1402" s="193">
        <v>300</v>
      </c>
      <c r="D1402" s="193">
        <v>1250</v>
      </c>
      <c r="E1402" s="901"/>
      <c r="F1402" s="901"/>
      <c r="G1402" s="901"/>
      <c r="H1402" s="901"/>
      <c r="I1402" s="901"/>
      <c r="J1402" s="901"/>
      <c r="K1402" s="901"/>
      <c r="L1402" s="901"/>
      <c r="M1402" s="232"/>
      <c r="N1402" s="233"/>
      <c r="O1402" s="233"/>
    </row>
    <row r="1403" spans="1:15" s="234" customFormat="1">
      <c r="A1403" s="404" t="str">
        <f t="shared" si="52"/>
        <v>3003101250</v>
      </c>
      <c r="B1403" s="888">
        <v>300</v>
      </c>
      <c r="C1403" s="193">
        <v>310</v>
      </c>
      <c r="D1403" s="193">
        <v>1250</v>
      </c>
      <c r="E1403" s="194"/>
      <c r="F1403" s="194"/>
      <c r="G1403" s="194"/>
      <c r="H1403" s="194"/>
      <c r="I1403" s="194"/>
      <c r="J1403" s="194"/>
      <c r="K1403" s="194"/>
      <c r="L1403" s="194"/>
      <c r="M1403" s="232"/>
      <c r="N1403" s="233"/>
      <c r="O1403" s="233"/>
    </row>
    <row r="1404" spans="1:15" s="234" customFormat="1">
      <c r="A1404" s="404" t="str">
        <f t="shared" si="52"/>
        <v>3003201250</v>
      </c>
      <c r="B1404" s="888">
        <v>300</v>
      </c>
      <c r="C1404" s="193">
        <v>320</v>
      </c>
      <c r="D1404" s="193">
        <v>1250</v>
      </c>
      <c r="E1404" s="194"/>
      <c r="F1404" s="194"/>
      <c r="G1404" s="194"/>
      <c r="H1404" s="194"/>
      <c r="I1404" s="194"/>
      <c r="J1404" s="194"/>
      <c r="K1404" s="194"/>
      <c r="L1404" s="194"/>
      <c r="M1404" s="232"/>
      <c r="N1404" s="233"/>
      <c r="O1404" s="233"/>
    </row>
    <row r="1405" spans="1:15" s="234" customFormat="1">
      <c r="A1405" s="404" t="str">
        <f t="shared" si="52"/>
        <v>3003301250</v>
      </c>
      <c r="B1405" s="888">
        <v>300</v>
      </c>
      <c r="C1405" s="193">
        <v>330</v>
      </c>
      <c r="D1405" s="193">
        <v>1250</v>
      </c>
      <c r="E1405" s="194"/>
      <c r="F1405" s="194"/>
      <c r="G1405" s="194"/>
      <c r="H1405" s="194"/>
      <c r="I1405" s="194"/>
      <c r="J1405" s="194"/>
      <c r="K1405" s="194"/>
      <c r="L1405" s="194"/>
      <c r="M1405" s="232"/>
      <c r="N1405" s="233"/>
      <c r="O1405" s="233"/>
    </row>
    <row r="1406" spans="1:15" s="234" customFormat="1">
      <c r="A1406" s="404" t="str">
        <f t="shared" si="52"/>
        <v>3003401250</v>
      </c>
      <c r="B1406" s="888">
        <v>300</v>
      </c>
      <c r="C1406" s="193">
        <v>340</v>
      </c>
      <c r="D1406" s="193">
        <v>1250</v>
      </c>
      <c r="E1406" s="194"/>
      <c r="F1406" s="194"/>
      <c r="G1406" s="194"/>
      <c r="H1406" s="194"/>
      <c r="I1406" s="194"/>
      <c r="J1406" s="194"/>
      <c r="K1406" s="194"/>
      <c r="L1406" s="194"/>
      <c r="M1406" s="232"/>
      <c r="N1406" s="233"/>
      <c r="O1406" s="233"/>
    </row>
    <row r="1407" spans="1:15" s="234" customFormat="1">
      <c r="A1407" s="404" t="str">
        <f t="shared" si="52"/>
        <v>3003501250</v>
      </c>
      <c r="B1407" s="888">
        <v>300</v>
      </c>
      <c r="C1407" s="193">
        <v>350</v>
      </c>
      <c r="D1407" s="193">
        <v>1250</v>
      </c>
      <c r="E1407" s="194"/>
      <c r="F1407" s="194"/>
      <c r="G1407" s="194"/>
      <c r="H1407" s="194"/>
      <c r="I1407" s="194"/>
      <c r="J1407" s="194"/>
      <c r="K1407" s="194"/>
      <c r="L1407" s="194"/>
      <c r="M1407" s="232"/>
      <c r="N1407" s="233"/>
      <c r="O1407" s="233"/>
    </row>
    <row r="1408" spans="1:15" s="234" customFormat="1">
      <c r="A1408" s="404" t="str">
        <f t="shared" si="52"/>
        <v>300201500</v>
      </c>
      <c r="B1408" s="888">
        <v>300</v>
      </c>
      <c r="C1408" s="193">
        <v>20</v>
      </c>
      <c r="D1408" s="193">
        <v>1500</v>
      </c>
      <c r="E1408" s="901"/>
      <c r="F1408" s="901"/>
      <c r="G1408" s="901"/>
      <c r="H1408" s="901"/>
      <c r="I1408" s="901"/>
      <c r="J1408" s="901"/>
      <c r="K1408" s="901"/>
      <c r="L1408" s="901"/>
      <c r="M1408" s="232"/>
      <c r="N1408" s="233"/>
      <c r="O1408" s="233"/>
    </row>
    <row r="1409" spans="1:15" s="234" customFormat="1">
      <c r="A1409" s="404" t="str">
        <f t="shared" si="52"/>
        <v>300301500</v>
      </c>
      <c r="B1409" s="888">
        <v>300</v>
      </c>
      <c r="C1409" s="193">
        <v>30</v>
      </c>
      <c r="D1409" s="193">
        <v>1500</v>
      </c>
      <c r="E1409" s="901"/>
      <c r="F1409" s="901"/>
      <c r="G1409" s="901"/>
      <c r="H1409" s="901"/>
      <c r="I1409" s="901"/>
      <c r="J1409" s="901"/>
      <c r="K1409" s="901"/>
      <c r="L1409" s="901"/>
      <c r="M1409" s="232"/>
      <c r="N1409" s="233"/>
      <c r="O1409" s="233"/>
    </row>
    <row r="1410" spans="1:15" s="234" customFormat="1">
      <c r="A1410" s="404" t="str">
        <f t="shared" si="52"/>
        <v>300401500</v>
      </c>
      <c r="B1410" s="888">
        <v>300</v>
      </c>
      <c r="C1410" s="193">
        <v>40</v>
      </c>
      <c r="D1410" s="193">
        <v>1500</v>
      </c>
      <c r="E1410" s="901"/>
      <c r="F1410" s="901"/>
      <c r="G1410" s="901"/>
      <c r="H1410" s="901"/>
      <c r="I1410" s="901"/>
      <c r="J1410" s="901"/>
      <c r="K1410" s="901"/>
      <c r="L1410" s="901"/>
      <c r="M1410" s="232"/>
      <c r="N1410" s="233"/>
      <c r="O1410" s="233"/>
    </row>
    <row r="1411" spans="1:15" s="234" customFormat="1">
      <c r="A1411" s="404" t="str">
        <f t="shared" si="52"/>
        <v>300501500</v>
      </c>
      <c r="B1411" s="888">
        <v>300</v>
      </c>
      <c r="C1411" s="193">
        <v>50</v>
      </c>
      <c r="D1411" s="193">
        <v>1500</v>
      </c>
      <c r="E1411" s="901"/>
      <c r="F1411" s="901"/>
      <c r="G1411" s="901"/>
      <c r="H1411" s="901"/>
      <c r="I1411" s="901"/>
      <c r="J1411" s="901"/>
      <c r="K1411" s="901"/>
      <c r="L1411" s="901"/>
      <c r="M1411" s="232"/>
      <c r="N1411" s="233"/>
      <c r="O1411" s="233"/>
    </row>
    <row r="1412" spans="1:15" s="234" customFormat="1">
      <c r="A1412" s="404" t="str">
        <f t="shared" si="52"/>
        <v>300601500</v>
      </c>
      <c r="B1412" s="888">
        <v>300</v>
      </c>
      <c r="C1412" s="193">
        <v>60</v>
      </c>
      <c r="D1412" s="193">
        <v>1500</v>
      </c>
      <c r="E1412" s="901"/>
      <c r="F1412" s="901"/>
      <c r="G1412" s="901"/>
      <c r="H1412" s="901"/>
      <c r="I1412" s="901"/>
      <c r="J1412" s="901"/>
      <c r="K1412" s="901"/>
      <c r="L1412" s="901"/>
      <c r="M1412" s="232"/>
      <c r="N1412" s="233"/>
      <c r="O1412" s="233"/>
    </row>
    <row r="1413" spans="1:15" s="234" customFormat="1">
      <c r="A1413" s="404" t="str">
        <f t="shared" si="52"/>
        <v>300701500</v>
      </c>
      <c r="B1413" s="888">
        <v>300</v>
      </c>
      <c r="C1413" s="193">
        <v>70</v>
      </c>
      <c r="D1413" s="193">
        <v>1500</v>
      </c>
      <c r="E1413" s="901"/>
      <c r="F1413" s="901"/>
      <c r="G1413" s="901"/>
      <c r="H1413" s="901"/>
      <c r="I1413" s="901"/>
      <c r="J1413" s="901"/>
      <c r="K1413" s="901"/>
      <c r="L1413" s="901"/>
      <c r="M1413" s="232"/>
      <c r="N1413" s="233"/>
      <c r="O1413" s="233"/>
    </row>
    <row r="1414" spans="1:15" s="234" customFormat="1">
      <c r="A1414" s="404" t="str">
        <f t="shared" si="52"/>
        <v>300801500</v>
      </c>
      <c r="B1414" s="888">
        <v>300</v>
      </c>
      <c r="C1414" s="193">
        <v>80</v>
      </c>
      <c r="D1414" s="193">
        <v>1500</v>
      </c>
      <c r="E1414" s="901"/>
      <c r="F1414" s="901"/>
      <c r="G1414" s="901"/>
      <c r="H1414" s="901"/>
      <c r="I1414" s="901"/>
      <c r="J1414" s="901"/>
      <c r="K1414" s="901"/>
      <c r="L1414" s="901"/>
      <c r="M1414" s="232"/>
      <c r="N1414" s="233"/>
      <c r="O1414" s="233"/>
    </row>
    <row r="1415" spans="1:15" s="234" customFormat="1">
      <c r="A1415" s="404" t="str">
        <f t="shared" si="52"/>
        <v>300901500</v>
      </c>
      <c r="B1415" s="888">
        <v>300</v>
      </c>
      <c r="C1415" s="193">
        <v>90</v>
      </c>
      <c r="D1415" s="193">
        <v>1500</v>
      </c>
      <c r="E1415" s="901"/>
      <c r="F1415" s="901"/>
      <c r="G1415" s="901"/>
      <c r="H1415" s="901"/>
      <c r="I1415" s="901"/>
      <c r="J1415" s="901"/>
      <c r="K1415" s="901"/>
      <c r="L1415" s="901"/>
      <c r="M1415" s="232"/>
      <c r="N1415" s="233"/>
      <c r="O1415" s="233"/>
    </row>
    <row r="1416" spans="1:15" s="234" customFormat="1">
      <c r="A1416" s="404" t="str">
        <f t="shared" si="52"/>
        <v>3001001500</v>
      </c>
      <c r="B1416" s="888">
        <v>300</v>
      </c>
      <c r="C1416" s="193">
        <v>100</v>
      </c>
      <c r="D1416" s="193">
        <v>1500</v>
      </c>
      <c r="E1416" s="901"/>
      <c r="F1416" s="901"/>
      <c r="G1416" s="901"/>
      <c r="H1416" s="901"/>
      <c r="I1416" s="901"/>
      <c r="J1416" s="901"/>
      <c r="K1416" s="901"/>
      <c r="L1416" s="901"/>
      <c r="M1416" s="232"/>
      <c r="N1416" s="233"/>
      <c r="O1416" s="233"/>
    </row>
    <row r="1417" spans="1:15" s="234" customFormat="1">
      <c r="A1417" s="404" t="str">
        <f t="shared" si="52"/>
        <v>3001101500</v>
      </c>
      <c r="B1417" s="888">
        <v>300</v>
      </c>
      <c r="C1417" s="193">
        <v>110</v>
      </c>
      <c r="D1417" s="193">
        <v>1500</v>
      </c>
      <c r="E1417" s="901"/>
      <c r="F1417" s="901"/>
      <c r="G1417" s="901"/>
      <c r="H1417" s="901"/>
      <c r="I1417" s="901"/>
      <c r="J1417" s="901"/>
      <c r="K1417" s="901"/>
      <c r="L1417" s="901"/>
      <c r="M1417" s="232"/>
      <c r="N1417" s="233"/>
      <c r="O1417" s="233"/>
    </row>
    <row r="1418" spans="1:15" s="234" customFormat="1">
      <c r="A1418" s="404" t="str">
        <f t="shared" si="52"/>
        <v>3001201500</v>
      </c>
      <c r="B1418" s="888">
        <v>300</v>
      </c>
      <c r="C1418" s="193">
        <v>120</v>
      </c>
      <c r="D1418" s="193">
        <v>1500</v>
      </c>
      <c r="E1418" s="901"/>
      <c r="F1418" s="901"/>
      <c r="G1418" s="901"/>
      <c r="H1418" s="901"/>
      <c r="I1418" s="901"/>
      <c r="J1418" s="901"/>
      <c r="K1418" s="901"/>
      <c r="L1418" s="901"/>
      <c r="M1418" s="232"/>
      <c r="N1418" s="233"/>
      <c r="O1418" s="233"/>
    </row>
    <row r="1419" spans="1:15" s="234" customFormat="1">
      <c r="A1419" s="404" t="str">
        <f t="shared" si="52"/>
        <v>3001301500</v>
      </c>
      <c r="B1419" s="888">
        <v>300</v>
      </c>
      <c r="C1419" s="193">
        <v>130</v>
      </c>
      <c r="D1419" s="193">
        <v>1500</v>
      </c>
      <c r="E1419" s="901"/>
      <c r="F1419" s="901"/>
      <c r="G1419" s="901"/>
      <c r="H1419" s="901"/>
      <c r="I1419" s="901"/>
      <c r="J1419" s="901"/>
      <c r="K1419" s="901"/>
      <c r="L1419" s="901"/>
      <c r="M1419" s="232"/>
      <c r="N1419" s="233"/>
      <c r="O1419" s="233"/>
    </row>
    <row r="1420" spans="1:15" s="234" customFormat="1">
      <c r="A1420" s="404" t="str">
        <f t="shared" si="52"/>
        <v>3001401500</v>
      </c>
      <c r="B1420" s="888">
        <v>300</v>
      </c>
      <c r="C1420" s="193">
        <v>140</v>
      </c>
      <c r="D1420" s="193">
        <v>1500</v>
      </c>
      <c r="E1420" s="901"/>
      <c r="F1420" s="901"/>
      <c r="G1420" s="901"/>
      <c r="H1420" s="901"/>
      <c r="I1420" s="901"/>
      <c r="J1420" s="901"/>
      <c r="K1420" s="901"/>
      <c r="L1420" s="901"/>
      <c r="M1420" s="232"/>
      <c r="N1420" s="233"/>
      <c r="O1420" s="233"/>
    </row>
    <row r="1421" spans="1:15" s="234" customFormat="1">
      <c r="A1421" s="404" t="str">
        <f t="shared" si="52"/>
        <v>3001501500</v>
      </c>
      <c r="B1421" s="888">
        <v>300</v>
      </c>
      <c r="C1421" s="193">
        <v>150</v>
      </c>
      <c r="D1421" s="193">
        <v>1500</v>
      </c>
      <c r="E1421" s="901"/>
      <c r="F1421" s="901"/>
      <c r="G1421" s="901"/>
      <c r="H1421" s="901"/>
      <c r="I1421" s="901"/>
      <c r="J1421" s="901"/>
      <c r="K1421" s="901"/>
      <c r="L1421" s="901"/>
      <c r="M1421" s="232"/>
      <c r="N1421" s="233"/>
      <c r="O1421" s="233"/>
    </row>
    <row r="1422" spans="1:15" s="234" customFormat="1">
      <c r="A1422" s="404" t="str">
        <f t="shared" si="52"/>
        <v>3001601500</v>
      </c>
      <c r="B1422" s="888">
        <v>300</v>
      </c>
      <c r="C1422" s="193">
        <v>160</v>
      </c>
      <c r="D1422" s="193">
        <v>1500</v>
      </c>
      <c r="E1422" s="901"/>
      <c r="F1422" s="901"/>
      <c r="G1422" s="901"/>
      <c r="H1422" s="901"/>
      <c r="I1422" s="901"/>
      <c r="J1422" s="901"/>
      <c r="K1422" s="901"/>
      <c r="L1422" s="901"/>
      <c r="M1422" s="232"/>
      <c r="N1422" s="233"/>
      <c r="O1422" s="233"/>
    </row>
    <row r="1423" spans="1:15" s="234" customFormat="1">
      <c r="A1423" s="404" t="str">
        <f t="shared" si="52"/>
        <v>3001701500</v>
      </c>
      <c r="B1423" s="888">
        <v>300</v>
      </c>
      <c r="C1423" s="193">
        <v>170</v>
      </c>
      <c r="D1423" s="193">
        <v>1500</v>
      </c>
      <c r="E1423" s="901"/>
      <c r="F1423" s="901"/>
      <c r="G1423" s="901"/>
      <c r="H1423" s="901"/>
      <c r="I1423" s="901"/>
      <c r="J1423" s="901"/>
      <c r="K1423" s="901"/>
      <c r="L1423" s="901"/>
      <c r="M1423" s="232"/>
      <c r="N1423" s="233"/>
      <c r="O1423" s="233"/>
    </row>
    <row r="1424" spans="1:15" s="234" customFormat="1">
      <c r="A1424" s="404" t="str">
        <f t="shared" si="52"/>
        <v>3001801500</v>
      </c>
      <c r="B1424" s="888">
        <v>300</v>
      </c>
      <c r="C1424" s="193">
        <v>180</v>
      </c>
      <c r="D1424" s="193">
        <v>1500</v>
      </c>
      <c r="E1424" s="901"/>
      <c r="F1424" s="901"/>
      <c r="G1424" s="901"/>
      <c r="H1424" s="901"/>
      <c r="I1424" s="901"/>
      <c r="J1424" s="901"/>
      <c r="K1424" s="901"/>
      <c r="L1424" s="901"/>
      <c r="M1424" s="232"/>
      <c r="N1424" s="233"/>
      <c r="O1424" s="233"/>
    </row>
    <row r="1425" spans="1:15" s="234" customFormat="1">
      <c r="A1425" s="404" t="str">
        <f t="shared" si="52"/>
        <v>3001901500</v>
      </c>
      <c r="B1425" s="888">
        <v>300</v>
      </c>
      <c r="C1425" s="193">
        <v>190</v>
      </c>
      <c r="D1425" s="193">
        <v>1500</v>
      </c>
      <c r="E1425" s="901"/>
      <c r="F1425" s="901"/>
      <c r="G1425" s="901"/>
      <c r="H1425" s="901"/>
      <c r="I1425" s="901"/>
      <c r="J1425" s="901"/>
      <c r="K1425" s="901"/>
      <c r="L1425" s="901"/>
      <c r="M1425" s="232"/>
      <c r="N1425" s="233"/>
      <c r="O1425" s="233"/>
    </row>
    <row r="1426" spans="1:15" s="234" customFormat="1">
      <c r="A1426" s="404" t="str">
        <f t="shared" si="52"/>
        <v>3002001500</v>
      </c>
      <c r="B1426" s="888">
        <v>300</v>
      </c>
      <c r="C1426" s="193">
        <v>200</v>
      </c>
      <c r="D1426" s="193">
        <v>1500</v>
      </c>
      <c r="E1426" s="901"/>
      <c r="F1426" s="901"/>
      <c r="G1426" s="901"/>
      <c r="H1426" s="901"/>
      <c r="I1426" s="901"/>
      <c r="J1426" s="901"/>
      <c r="K1426" s="901"/>
      <c r="L1426" s="901"/>
      <c r="M1426" s="232"/>
      <c r="N1426" s="233"/>
      <c r="O1426" s="233"/>
    </row>
    <row r="1427" spans="1:15" s="234" customFormat="1">
      <c r="A1427" s="404" t="str">
        <f t="shared" si="52"/>
        <v>3002101500</v>
      </c>
      <c r="B1427" s="888">
        <v>300</v>
      </c>
      <c r="C1427" s="193">
        <v>210</v>
      </c>
      <c r="D1427" s="193">
        <v>1500</v>
      </c>
      <c r="E1427" s="901"/>
      <c r="F1427" s="901"/>
      <c r="G1427" s="901"/>
      <c r="H1427" s="901"/>
      <c r="I1427" s="901"/>
      <c r="J1427" s="901"/>
      <c r="K1427" s="901"/>
      <c r="L1427" s="901"/>
      <c r="M1427" s="232"/>
      <c r="N1427" s="233"/>
      <c r="O1427" s="233"/>
    </row>
    <row r="1428" spans="1:15" s="234" customFormat="1">
      <c r="A1428" s="404" t="str">
        <f t="shared" si="52"/>
        <v>3002201500</v>
      </c>
      <c r="B1428" s="888">
        <v>300</v>
      </c>
      <c r="C1428" s="193">
        <v>220</v>
      </c>
      <c r="D1428" s="193">
        <v>1500</v>
      </c>
      <c r="E1428" s="901"/>
      <c r="F1428" s="901"/>
      <c r="G1428" s="901"/>
      <c r="H1428" s="901"/>
      <c r="I1428" s="901"/>
      <c r="J1428" s="901"/>
      <c r="K1428" s="901"/>
      <c r="L1428" s="901"/>
      <c r="M1428" s="232"/>
      <c r="N1428" s="233"/>
      <c r="O1428" s="233"/>
    </row>
    <row r="1429" spans="1:15" s="234" customFormat="1">
      <c r="A1429" s="404" t="str">
        <f t="shared" si="52"/>
        <v>3002301500</v>
      </c>
      <c r="B1429" s="888">
        <v>300</v>
      </c>
      <c r="C1429" s="193">
        <v>230</v>
      </c>
      <c r="D1429" s="193">
        <v>1500</v>
      </c>
      <c r="E1429" s="901"/>
      <c r="F1429" s="901"/>
      <c r="G1429" s="901"/>
      <c r="H1429" s="901"/>
      <c r="I1429" s="901"/>
      <c r="J1429" s="901"/>
      <c r="K1429" s="901"/>
      <c r="L1429" s="901"/>
      <c r="M1429" s="232"/>
      <c r="N1429" s="233"/>
      <c r="O1429" s="233"/>
    </row>
    <row r="1430" spans="1:15" s="234" customFormat="1">
      <c r="A1430" s="404" t="str">
        <f t="shared" si="52"/>
        <v>3002401500</v>
      </c>
      <c r="B1430" s="888">
        <v>300</v>
      </c>
      <c r="C1430" s="193">
        <v>240</v>
      </c>
      <c r="D1430" s="193">
        <v>1500</v>
      </c>
      <c r="E1430" s="901"/>
      <c r="F1430" s="901"/>
      <c r="G1430" s="901"/>
      <c r="H1430" s="901"/>
      <c r="I1430" s="901"/>
      <c r="J1430" s="901"/>
      <c r="K1430" s="901"/>
      <c r="L1430" s="901"/>
      <c r="M1430" s="232"/>
      <c r="N1430" s="233"/>
      <c r="O1430" s="233"/>
    </row>
    <row r="1431" spans="1:15" s="234" customFormat="1">
      <c r="A1431" s="404" t="str">
        <f t="shared" si="52"/>
        <v>3002501500</v>
      </c>
      <c r="B1431" s="888">
        <v>300</v>
      </c>
      <c r="C1431" s="193">
        <v>250</v>
      </c>
      <c r="D1431" s="193">
        <v>1500</v>
      </c>
      <c r="E1431" s="901"/>
      <c r="F1431" s="901"/>
      <c r="G1431" s="901"/>
      <c r="H1431" s="901"/>
      <c r="I1431" s="901"/>
      <c r="J1431" s="901"/>
      <c r="K1431" s="901"/>
      <c r="L1431" s="901"/>
      <c r="M1431" s="232"/>
      <c r="N1431" s="233"/>
      <c r="O1431" s="233"/>
    </row>
    <row r="1432" spans="1:15" s="234" customFormat="1">
      <c r="A1432" s="404" t="str">
        <f t="shared" si="52"/>
        <v>3002601500</v>
      </c>
      <c r="B1432" s="888">
        <v>300</v>
      </c>
      <c r="C1432" s="193">
        <v>260</v>
      </c>
      <c r="D1432" s="193">
        <v>1500</v>
      </c>
      <c r="E1432" s="901"/>
      <c r="F1432" s="901"/>
      <c r="G1432" s="901"/>
      <c r="H1432" s="901"/>
      <c r="I1432" s="901"/>
      <c r="J1432" s="901"/>
      <c r="K1432" s="901"/>
      <c r="L1432" s="901"/>
      <c r="M1432" s="232"/>
      <c r="N1432" s="233"/>
      <c r="O1432" s="233"/>
    </row>
    <row r="1433" spans="1:15" s="234" customFormat="1">
      <c r="A1433" s="404" t="str">
        <f t="shared" si="52"/>
        <v>3002701500</v>
      </c>
      <c r="B1433" s="888">
        <v>300</v>
      </c>
      <c r="C1433" s="193">
        <v>270</v>
      </c>
      <c r="D1433" s="193">
        <v>1500</v>
      </c>
      <c r="E1433" s="901"/>
      <c r="F1433" s="901"/>
      <c r="G1433" s="901"/>
      <c r="H1433" s="901"/>
      <c r="I1433" s="901"/>
      <c r="J1433" s="901"/>
      <c r="K1433" s="901"/>
      <c r="L1433" s="901"/>
      <c r="M1433" s="232"/>
      <c r="N1433" s="233"/>
      <c r="O1433" s="233"/>
    </row>
    <row r="1434" spans="1:15" s="234" customFormat="1">
      <c r="A1434" s="404" t="str">
        <f t="shared" si="52"/>
        <v>3002801500</v>
      </c>
      <c r="B1434" s="888">
        <v>300</v>
      </c>
      <c r="C1434" s="193">
        <v>280</v>
      </c>
      <c r="D1434" s="193">
        <v>1500</v>
      </c>
      <c r="E1434" s="901"/>
      <c r="F1434" s="901"/>
      <c r="G1434" s="901"/>
      <c r="H1434" s="901"/>
      <c r="I1434" s="901"/>
      <c r="J1434" s="901"/>
      <c r="K1434" s="901"/>
      <c r="L1434" s="901"/>
      <c r="M1434" s="232"/>
      <c r="N1434" s="233"/>
      <c r="O1434" s="233"/>
    </row>
    <row r="1435" spans="1:15" s="234" customFormat="1">
      <c r="A1435" s="404" t="str">
        <f t="shared" si="52"/>
        <v>3002901500</v>
      </c>
      <c r="B1435" s="888">
        <v>300</v>
      </c>
      <c r="C1435" s="193">
        <v>290</v>
      </c>
      <c r="D1435" s="193">
        <v>1500</v>
      </c>
      <c r="E1435" s="901"/>
      <c r="F1435" s="901"/>
      <c r="G1435" s="901"/>
      <c r="H1435" s="901"/>
      <c r="I1435" s="901"/>
      <c r="J1435" s="901"/>
      <c r="K1435" s="901"/>
      <c r="L1435" s="901"/>
      <c r="M1435" s="232"/>
      <c r="N1435" s="233"/>
      <c r="O1435" s="233"/>
    </row>
    <row r="1436" spans="1:15" s="234" customFormat="1">
      <c r="A1436" s="404" t="str">
        <f t="shared" si="52"/>
        <v>3003001500</v>
      </c>
      <c r="B1436" s="888">
        <v>300</v>
      </c>
      <c r="C1436" s="193">
        <v>300</v>
      </c>
      <c r="D1436" s="193">
        <v>1500</v>
      </c>
      <c r="E1436" s="901"/>
      <c r="F1436" s="901"/>
      <c r="G1436" s="901"/>
      <c r="H1436" s="901"/>
      <c r="I1436" s="901"/>
      <c r="J1436" s="901"/>
      <c r="K1436" s="901"/>
      <c r="L1436" s="901"/>
      <c r="M1436" s="232"/>
      <c r="N1436" s="233"/>
      <c r="O1436" s="233"/>
    </row>
    <row r="1437" spans="1:15" s="234" customFormat="1">
      <c r="A1437" s="404" t="str">
        <f t="shared" si="52"/>
        <v>3003101500</v>
      </c>
      <c r="B1437" s="888">
        <v>300</v>
      </c>
      <c r="C1437" s="193">
        <v>310</v>
      </c>
      <c r="D1437" s="193">
        <v>1500</v>
      </c>
      <c r="E1437" s="194"/>
      <c r="F1437" s="194"/>
      <c r="G1437" s="194"/>
      <c r="H1437" s="194"/>
      <c r="I1437" s="194"/>
      <c r="J1437" s="194"/>
      <c r="K1437" s="194"/>
      <c r="L1437" s="194"/>
      <c r="M1437" s="232"/>
      <c r="N1437" s="233"/>
      <c r="O1437" s="233"/>
    </row>
    <row r="1438" spans="1:15" s="234" customFormat="1">
      <c r="A1438" s="404" t="str">
        <f t="shared" si="52"/>
        <v>3003201500</v>
      </c>
      <c r="B1438" s="888">
        <v>300</v>
      </c>
      <c r="C1438" s="193">
        <v>320</v>
      </c>
      <c r="D1438" s="193">
        <v>1500</v>
      </c>
      <c r="E1438" s="194"/>
      <c r="F1438" s="194"/>
      <c r="G1438" s="194"/>
      <c r="H1438" s="194"/>
      <c r="I1438" s="194"/>
      <c r="J1438" s="194"/>
      <c r="K1438" s="194"/>
      <c r="L1438" s="194"/>
      <c r="M1438" s="232"/>
      <c r="N1438" s="233"/>
      <c r="O1438" s="233"/>
    </row>
    <row r="1439" spans="1:15" s="234" customFormat="1">
      <c r="A1439" s="404" t="str">
        <f t="shared" si="52"/>
        <v>3003301500</v>
      </c>
      <c r="B1439" s="888">
        <v>300</v>
      </c>
      <c r="C1439" s="193">
        <v>330</v>
      </c>
      <c r="D1439" s="193">
        <v>1500</v>
      </c>
      <c r="E1439" s="194"/>
      <c r="F1439" s="194"/>
      <c r="G1439" s="194"/>
      <c r="H1439" s="194"/>
      <c r="I1439" s="194"/>
      <c r="J1439" s="194"/>
      <c r="K1439" s="194"/>
      <c r="L1439" s="194"/>
      <c r="M1439" s="232"/>
      <c r="N1439" s="233"/>
      <c r="O1439" s="233"/>
    </row>
    <row r="1440" spans="1:15" s="234" customFormat="1">
      <c r="A1440" s="404" t="str">
        <f t="shared" si="52"/>
        <v>3003401500</v>
      </c>
      <c r="B1440" s="888">
        <v>300</v>
      </c>
      <c r="C1440" s="193">
        <v>340</v>
      </c>
      <c r="D1440" s="193">
        <v>1500</v>
      </c>
      <c r="E1440" s="194"/>
      <c r="F1440" s="194"/>
      <c r="G1440" s="194"/>
      <c r="H1440" s="194"/>
      <c r="I1440" s="194"/>
      <c r="J1440" s="194"/>
      <c r="K1440" s="194"/>
      <c r="L1440" s="194"/>
      <c r="M1440" s="232"/>
      <c r="N1440" s="233"/>
      <c r="O1440" s="233"/>
    </row>
    <row r="1441" spans="1:15" s="234" customFormat="1">
      <c r="A1441" s="404" t="str">
        <f t="shared" si="52"/>
        <v>3003501500</v>
      </c>
      <c r="B1441" s="888">
        <v>300</v>
      </c>
      <c r="C1441" s="193">
        <v>350</v>
      </c>
      <c r="D1441" s="193">
        <v>1500</v>
      </c>
      <c r="E1441" s="194"/>
      <c r="F1441" s="194"/>
      <c r="G1441" s="194"/>
      <c r="H1441" s="194"/>
      <c r="I1441" s="194"/>
      <c r="J1441" s="194"/>
      <c r="K1441" s="194"/>
      <c r="L1441" s="194"/>
      <c r="M1441" s="232"/>
      <c r="N1441" s="233"/>
      <c r="O1441" s="233"/>
    </row>
    <row r="1442" spans="1:15" s="234" customFormat="1">
      <c r="A1442" s="404" t="str">
        <f t="shared" si="52"/>
        <v>300201750</v>
      </c>
      <c r="B1442" s="888">
        <v>300</v>
      </c>
      <c r="C1442" s="193">
        <v>20</v>
      </c>
      <c r="D1442" s="193">
        <v>1750</v>
      </c>
      <c r="E1442" s="901"/>
      <c r="F1442" s="901"/>
      <c r="G1442" s="901"/>
      <c r="H1442" s="901"/>
      <c r="I1442" s="901"/>
      <c r="J1442" s="901"/>
      <c r="K1442" s="901"/>
      <c r="L1442" s="901"/>
      <c r="M1442" s="232"/>
      <c r="N1442" s="233"/>
      <c r="O1442" s="233"/>
    </row>
    <row r="1443" spans="1:15" s="234" customFormat="1">
      <c r="A1443" s="404" t="str">
        <f t="shared" si="52"/>
        <v>300301750</v>
      </c>
      <c r="B1443" s="888">
        <v>300</v>
      </c>
      <c r="C1443" s="193">
        <v>30</v>
      </c>
      <c r="D1443" s="193">
        <v>1750</v>
      </c>
      <c r="E1443" s="901"/>
      <c r="F1443" s="901"/>
      <c r="G1443" s="901"/>
      <c r="H1443" s="901"/>
      <c r="I1443" s="901"/>
      <c r="J1443" s="901"/>
      <c r="K1443" s="901"/>
      <c r="L1443" s="901"/>
      <c r="M1443" s="232"/>
      <c r="N1443" s="233"/>
      <c r="O1443" s="233"/>
    </row>
    <row r="1444" spans="1:15" s="234" customFormat="1">
      <c r="A1444" s="404" t="str">
        <f t="shared" si="52"/>
        <v>300401750</v>
      </c>
      <c r="B1444" s="888">
        <v>300</v>
      </c>
      <c r="C1444" s="193">
        <v>40</v>
      </c>
      <c r="D1444" s="193">
        <v>1750</v>
      </c>
      <c r="E1444" s="901"/>
      <c r="F1444" s="901"/>
      <c r="G1444" s="901"/>
      <c r="H1444" s="901"/>
      <c r="I1444" s="901"/>
      <c r="J1444" s="901"/>
      <c r="K1444" s="901"/>
      <c r="L1444" s="901"/>
      <c r="M1444" s="232"/>
      <c r="N1444" s="233"/>
      <c r="O1444" s="233"/>
    </row>
    <row r="1445" spans="1:15" s="234" customFormat="1">
      <c r="A1445" s="404" t="str">
        <f t="shared" si="52"/>
        <v>300501750</v>
      </c>
      <c r="B1445" s="888">
        <v>300</v>
      </c>
      <c r="C1445" s="193">
        <v>50</v>
      </c>
      <c r="D1445" s="193">
        <v>1750</v>
      </c>
      <c r="E1445" s="901"/>
      <c r="F1445" s="901"/>
      <c r="G1445" s="901"/>
      <c r="H1445" s="901"/>
      <c r="I1445" s="901"/>
      <c r="J1445" s="901"/>
      <c r="K1445" s="901"/>
      <c r="L1445" s="901"/>
      <c r="M1445" s="232"/>
      <c r="N1445" s="233"/>
      <c r="O1445" s="233"/>
    </row>
    <row r="1446" spans="1:15" s="234" customFormat="1">
      <c r="A1446" s="404" t="str">
        <f t="shared" si="52"/>
        <v>300601750</v>
      </c>
      <c r="B1446" s="888">
        <v>300</v>
      </c>
      <c r="C1446" s="193">
        <v>60</v>
      </c>
      <c r="D1446" s="193">
        <v>1750</v>
      </c>
      <c r="E1446" s="901"/>
      <c r="F1446" s="901"/>
      <c r="G1446" s="901"/>
      <c r="H1446" s="901"/>
      <c r="I1446" s="901"/>
      <c r="J1446" s="901"/>
      <c r="K1446" s="901"/>
      <c r="L1446" s="901"/>
      <c r="M1446" s="232"/>
      <c r="N1446" s="233"/>
      <c r="O1446" s="233"/>
    </row>
    <row r="1447" spans="1:15" s="234" customFormat="1">
      <c r="A1447" s="404" t="str">
        <f t="shared" si="52"/>
        <v>300701750</v>
      </c>
      <c r="B1447" s="888">
        <v>300</v>
      </c>
      <c r="C1447" s="193">
        <v>70</v>
      </c>
      <c r="D1447" s="193">
        <v>1750</v>
      </c>
      <c r="E1447" s="901"/>
      <c r="F1447" s="901"/>
      <c r="G1447" s="901"/>
      <c r="H1447" s="901"/>
      <c r="I1447" s="901"/>
      <c r="J1447" s="901"/>
      <c r="K1447" s="901"/>
      <c r="L1447" s="901"/>
      <c r="M1447" s="232"/>
      <c r="N1447" s="233"/>
      <c r="O1447" s="233"/>
    </row>
    <row r="1448" spans="1:15" s="234" customFormat="1">
      <c r="A1448" s="404" t="str">
        <f t="shared" si="52"/>
        <v>300801750</v>
      </c>
      <c r="B1448" s="888">
        <v>300</v>
      </c>
      <c r="C1448" s="193">
        <v>80</v>
      </c>
      <c r="D1448" s="193">
        <v>1750</v>
      </c>
      <c r="E1448" s="901"/>
      <c r="F1448" s="901"/>
      <c r="G1448" s="901"/>
      <c r="H1448" s="901"/>
      <c r="I1448" s="901"/>
      <c r="J1448" s="901"/>
      <c r="K1448" s="901"/>
      <c r="L1448" s="901"/>
      <c r="M1448" s="232"/>
      <c r="N1448" s="233"/>
      <c r="O1448" s="233"/>
    </row>
    <row r="1449" spans="1:15" s="234" customFormat="1">
      <c r="A1449" s="404" t="str">
        <f t="shared" si="52"/>
        <v>300901750</v>
      </c>
      <c r="B1449" s="888">
        <v>300</v>
      </c>
      <c r="C1449" s="193">
        <v>90</v>
      </c>
      <c r="D1449" s="193">
        <v>1750</v>
      </c>
      <c r="E1449" s="901"/>
      <c r="F1449" s="901"/>
      <c r="G1449" s="901"/>
      <c r="H1449" s="901"/>
      <c r="I1449" s="901"/>
      <c r="J1449" s="901"/>
      <c r="K1449" s="901"/>
      <c r="L1449" s="901"/>
      <c r="M1449" s="232"/>
      <c r="N1449" s="233"/>
      <c r="O1449" s="233"/>
    </row>
    <row r="1450" spans="1:15" s="234" customFormat="1">
      <c r="A1450" s="404" t="str">
        <f t="shared" si="52"/>
        <v>3001001750</v>
      </c>
      <c r="B1450" s="888">
        <v>300</v>
      </c>
      <c r="C1450" s="193">
        <v>100</v>
      </c>
      <c r="D1450" s="193">
        <v>1750</v>
      </c>
      <c r="E1450" s="901"/>
      <c r="F1450" s="901"/>
      <c r="G1450" s="901"/>
      <c r="H1450" s="901"/>
      <c r="I1450" s="901"/>
      <c r="J1450" s="901"/>
      <c r="K1450" s="901"/>
      <c r="L1450" s="901"/>
      <c r="M1450" s="232"/>
      <c r="N1450" s="233"/>
      <c r="O1450" s="233"/>
    </row>
    <row r="1451" spans="1:15" s="234" customFormat="1">
      <c r="A1451" s="404" t="str">
        <f t="shared" si="52"/>
        <v>3001101750</v>
      </c>
      <c r="B1451" s="888">
        <v>300</v>
      </c>
      <c r="C1451" s="193">
        <v>110</v>
      </c>
      <c r="D1451" s="193">
        <v>1750</v>
      </c>
      <c r="E1451" s="901"/>
      <c r="F1451" s="901"/>
      <c r="G1451" s="901"/>
      <c r="H1451" s="901"/>
      <c r="I1451" s="901"/>
      <c r="J1451" s="901"/>
      <c r="K1451" s="901"/>
      <c r="L1451" s="901"/>
      <c r="M1451" s="232"/>
      <c r="N1451" s="233"/>
      <c r="O1451" s="233"/>
    </row>
    <row r="1452" spans="1:15" s="234" customFormat="1">
      <c r="A1452" s="404" t="str">
        <f t="shared" si="52"/>
        <v>3001201750</v>
      </c>
      <c r="B1452" s="888">
        <v>300</v>
      </c>
      <c r="C1452" s="193">
        <v>120</v>
      </c>
      <c r="D1452" s="193">
        <v>1750</v>
      </c>
      <c r="E1452" s="901"/>
      <c r="F1452" s="901"/>
      <c r="G1452" s="901"/>
      <c r="H1452" s="901"/>
      <c r="I1452" s="901"/>
      <c r="J1452" s="901"/>
      <c r="K1452" s="901"/>
      <c r="L1452" s="901"/>
      <c r="M1452" s="232"/>
      <c r="N1452" s="233"/>
      <c r="O1452" s="233"/>
    </row>
    <row r="1453" spans="1:15" s="234" customFormat="1">
      <c r="A1453" s="404" t="str">
        <f t="shared" si="52"/>
        <v>3001301750</v>
      </c>
      <c r="B1453" s="888">
        <v>300</v>
      </c>
      <c r="C1453" s="193">
        <v>130</v>
      </c>
      <c r="D1453" s="193">
        <v>1750</v>
      </c>
      <c r="E1453" s="901"/>
      <c r="F1453" s="901"/>
      <c r="G1453" s="901"/>
      <c r="H1453" s="901"/>
      <c r="I1453" s="901"/>
      <c r="J1453" s="901"/>
      <c r="K1453" s="901"/>
      <c r="L1453" s="901"/>
      <c r="M1453" s="232"/>
      <c r="N1453" s="233"/>
      <c r="O1453" s="233"/>
    </row>
    <row r="1454" spans="1:15" s="234" customFormat="1">
      <c r="A1454" s="404" t="str">
        <f t="shared" si="52"/>
        <v>3001401750</v>
      </c>
      <c r="B1454" s="888">
        <v>300</v>
      </c>
      <c r="C1454" s="193">
        <v>140</v>
      </c>
      <c r="D1454" s="193">
        <v>1750</v>
      </c>
      <c r="E1454" s="901"/>
      <c r="F1454" s="901"/>
      <c r="G1454" s="901"/>
      <c r="H1454" s="901"/>
      <c r="I1454" s="901"/>
      <c r="J1454" s="901"/>
      <c r="K1454" s="901"/>
      <c r="L1454" s="901"/>
      <c r="M1454" s="232"/>
      <c r="N1454" s="233"/>
      <c r="O1454" s="233"/>
    </row>
    <row r="1455" spans="1:15" s="234" customFormat="1">
      <c r="A1455" s="404" t="str">
        <f t="shared" si="52"/>
        <v>3001501750</v>
      </c>
      <c r="B1455" s="888">
        <v>300</v>
      </c>
      <c r="C1455" s="193">
        <v>150</v>
      </c>
      <c r="D1455" s="193">
        <v>1750</v>
      </c>
      <c r="E1455" s="901"/>
      <c r="F1455" s="901"/>
      <c r="G1455" s="901"/>
      <c r="H1455" s="901"/>
      <c r="I1455" s="901"/>
      <c r="J1455" s="901"/>
      <c r="K1455" s="901"/>
      <c r="L1455" s="901"/>
      <c r="M1455" s="232"/>
      <c r="N1455" s="233"/>
      <c r="O1455" s="233"/>
    </row>
    <row r="1456" spans="1:15" s="234" customFormat="1">
      <c r="A1456" s="404" t="str">
        <f t="shared" si="52"/>
        <v>3001601750</v>
      </c>
      <c r="B1456" s="888">
        <v>300</v>
      </c>
      <c r="C1456" s="193">
        <v>160</v>
      </c>
      <c r="D1456" s="193">
        <v>1750</v>
      </c>
      <c r="E1456" s="901"/>
      <c r="F1456" s="901"/>
      <c r="G1456" s="901"/>
      <c r="H1456" s="901"/>
      <c r="I1456" s="901"/>
      <c r="J1456" s="901"/>
      <c r="K1456" s="901"/>
      <c r="L1456" s="901"/>
      <c r="M1456" s="232"/>
      <c r="N1456" s="233"/>
      <c r="O1456" s="233"/>
    </row>
    <row r="1457" spans="1:15" s="234" customFormat="1">
      <c r="A1457" s="404" t="str">
        <f t="shared" ref="A1457:A1520" si="53">B1457&amp;C1457&amp;D1457</f>
        <v>3001701750</v>
      </c>
      <c r="B1457" s="888">
        <v>300</v>
      </c>
      <c r="C1457" s="193">
        <v>170</v>
      </c>
      <c r="D1457" s="193">
        <v>1750</v>
      </c>
      <c r="E1457" s="901"/>
      <c r="F1457" s="901"/>
      <c r="G1457" s="901"/>
      <c r="H1457" s="901"/>
      <c r="I1457" s="901"/>
      <c r="J1457" s="901"/>
      <c r="K1457" s="901"/>
      <c r="L1457" s="901"/>
      <c r="M1457" s="232"/>
      <c r="N1457" s="233"/>
      <c r="O1457" s="233"/>
    </row>
    <row r="1458" spans="1:15" s="234" customFormat="1">
      <c r="A1458" s="404" t="str">
        <f t="shared" si="53"/>
        <v>3001801750</v>
      </c>
      <c r="B1458" s="888">
        <v>300</v>
      </c>
      <c r="C1458" s="193">
        <v>180</v>
      </c>
      <c r="D1458" s="193">
        <v>1750</v>
      </c>
      <c r="E1458" s="901"/>
      <c r="F1458" s="901"/>
      <c r="G1458" s="901"/>
      <c r="H1458" s="901"/>
      <c r="I1458" s="901"/>
      <c r="J1458" s="901"/>
      <c r="K1458" s="901"/>
      <c r="L1458" s="901"/>
      <c r="M1458" s="232"/>
      <c r="N1458" s="233"/>
      <c r="O1458" s="233"/>
    </row>
    <row r="1459" spans="1:15" s="234" customFormat="1">
      <c r="A1459" s="404" t="str">
        <f t="shared" si="53"/>
        <v>3001901750</v>
      </c>
      <c r="B1459" s="888">
        <v>300</v>
      </c>
      <c r="C1459" s="193">
        <v>190</v>
      </c>
      <c r="D1459" s="193">
        <v>1750</v>
      </c>
      <c r="E1459" s="901"/>
      <c r="F1459" s="901"/>
      <c r="G1459" s="901"/>
      <c r="H1459" s="901"/>
      <c r="I1459" s="901"/>
      <c r="J1459" s="901"/>
      <c r="K1459" s="901"/>
      <c r="L1459" s="901"/>
      <c r="M1459" s="232"/>
      <c r="N1459" s="233"/>
      <c r="O1459" s="233"/>
    </row>
    <row r="1460" spans="1:15" s="234" customFormat="1">
      <c r="A1460" s="404" t="str">
        <f t="shared" si="53"/>
        <v>3002001750</v>
      </c>
      <c r="B1460" s="888">
        <v>300</v>
      </c>
      <c r="C1460" s="193">
        <v>200</v>
      </c>
      <c r="D1460" s="193">
        <v>1750</v>
      </c>
      <c r="E1460" s="901"/>
      <c r="F1460" s="901"/>
      <c r="G1460" s="901"/>
      <c r="H1460" s="901"/>
      <c r="I1460" s="901"/>
      <c r="J1460" s="901"/>
      <c r="K1460" s="901"/>
      <c r="L1460" s="901"/>
      <c r="M1460" s="232"/>
      <c r="N1460" s="233"/>
      <c r="O1460" s="233"/>
    </row>
    <row r="1461" spans="1:15" s="234" customFormat="1">
      <c r="A1461" s="404" t="str">
        <f t="shared" si="53"/>
        <v>3002101750</v>
      </c>
      <c r="B1461" s="888">
        <v>300</v>
      </c>
      <c r="C1461" s="193">
        <v>210</v>
      </c>
      <c r="D1461" s="193">
        <v>1750</v>
      </c>
      <c r="E1461" s="901"/>
      <c r="F1461" s="901"/>
      <c r="G1461" s="901"/>
      <c r="H1461" s="901"/>
      <c r="I1461" s="901"/>
      <c r="J1461" s="901"/>
      <c r="K1461" s="901"/>
      <c r="L1461" s="901"/>
      <c r="M1461" s="232"/>
      <c r="N1461" s="233"/>
      <c r="O1461" s="233"/>
    </row>
    <row r="1462" spans="1:15" s="234" customFormat="1">
      <c r="A1462" s="404" t="str">
        <f t="shared" si="53"/>
        <v>3002201750</v>
      </c>
      <c r="B1462" s="888">
        <v>300</v>
      </c>
      <c r="C1462" s="193">
        <v>220</v>
      </c>
      <c r="D1462" s="193">
        <v>1750</v>
      </c>
      <c r="E1462" s="901"/>
      <c r="F1462" s="901"/>
      <c r="G1462" s="901"/>
      <c r="H1462" s="901"/>
      <c r="I1462" s="901"/>
      <c r="J1462" s="901"/>
      <c r="K1462" s="901"/>
      <c r="L1462" s="901"/>
      <c r="M1462" s="232"/>
      <c r="N1462" s="233"/>
      <c r="O1462" s="233"/>
    </row>
    <row r="1463" spans="1:15" s="234" customFormat="1">
      <c r="A1463" s="404" t="str">
        <f t="shared" si="53"/>
        <v>3002301750</v>
      </c>
      <c r="B1463" s="888">
        <v>300</v>
      </c>
      <c r="C1463" s="193">
        <v>230</v>
      </c>
      <c r="D1463" s="193">
        <v>1750</v>
      </c>
      <c r="E1463" s="901"/>
      <c r="F1463" s="901"/>
      <c r="G1463" s="901"/>
      <c r="H1463" s="901"/>
      <c r="I1463" s="901"/>
      <c r="J1463" s="901"/>
      <c r="K1463" s="901"/>
      <c r="L1463" s="901"/>
      <c r="M1463" s="232"/>
      <c r="N1463" s="233"/>
      <c r="O1463" s="233"/>
    </row>
    <row r="1464" spans="1:15" s="234" customFormat="1">
      <c r="A1464" s="404" t="str">
        <f t="shared" si="53"/>
        <v>3002401750</v>
      </c>
      <c r="B1464" s="888">
        <v>300</v>
      </c>
      <c r="C1464" s="193">
        <v>240</v>
      </c>
      <c r="D1464" s="193">
        <v>1750</v>
      </c>
      <c r="E1464" s="901"/>
      <c r="F1464" s="901"/>
      <c r="G1464" s="901"/>
      <c r="H1464" s="901"/>
      <c r="I1464" s="901"/>
      <c r="J1464" s="901"/>
      <c r="K1464" s="901"/>
      <c r="L1464" s="901"/>
      <c r="M1464" s="232"/>
      <c r="N1464" s="233"/>
      <c r="O1464" s="233"/>
    </row>
    <row r="1465" spans="1:15" s="234" customFormat="1">
      <c r="A1465" s="404" t="str">
        <f t="shared" si="53"/>
        <v>3002501750</v>
      </c>
      <c r="B1465" s="888">
        <v>300</v>
      </c>
      <c r="C1465" s="193">
        <v>250</v>
      </c>
      <c r="D1465" s="193">
        <v>1750</v>
      </c>
      <c r="E1465" s="901"/>
      <c r="F1465" s="901"/>
      <c r="G1465" s="901"/>
      <c r="H1465" s="901"/>
      <c r="I1465" s="901"/>
      <c r="J1465" s="901"/>
      <c r="K1465" s="901"/>
      <c r="L1465" s="901"/>
      <c r="M1465" s="232"/>
      <c r="N1465" s="233"/>
      <c r="O1465" s="233"/>
    </row>
    <row r="1466" spans="1:15" s="234" customFormat="1">
      <c r="A1466" s="404" t="str">
        <f t="shared" si="53"/>
        <v>3002601750</v>
      </c>
      <c r="B1466" s="888">
        <v>300</v>
      </c>
      <c r="C1466" s="193">
        <v>260</v>
      </c>
      <c r="D1466" s="193">
        <v>1750</v>
      </c>
      <c r="E1466" s="901"/>
      <c r="F1466" s="901"/>
      <c r="G1466" s="901"/>
      <c r="H1466" s="901"/>
      <c r="I1466" s="901"/>
      <c r="J1466" s="901"/>
      <c r="K1466" s="901"/>
      <c r="L1466" s="901"/>
      <c r="M1466" s="232"/>
      <c r="N1466" s="233"/>
      <c r="O1466" s="233"/>
    </row>
    <row r="1467" spans="1:15" s="234" customFormat="1">
      <c r="A1467" s="404" t="str">
        <f t="shared" si="53"/>
        <v>3002701750</v>
      </c>
      <c r="B1467" s="888">
        <v>300</v>
      </c>
      <c r="C1467" s="193">
        <v>270</v>
      </c>
      <c r="D1467" s="193">
        <v>1750</v>
      </c>
      <c r="E1467" s="901"/>
      <c r="F1467" s="901"/>
      <c r="G1467" s="901"/>
      <c r="H1467" s="901"/>
      <c r="I1467" s="901"/>
      <c r="J1467" s="901"/>
      <c r="K1467" s="901"/>
      <c r="L1467" s="901"/>
      <c r="M1467" s="232"/>
      <c r="N1467" s="233"/>
      <c r="O1467" s="233"/>
    </row>
    <row r="1468" spans="1:15" s="234" customFormat="1">
      <c r="A1468" s="404" t="str">
        <f t="shared" si="53"/>
        <v>3002801750</v>
      </c>
      <c r="B1468" s="888">
        <v>300</v>
      </c>
      <c r="C1468" s="193">
        <v>280</v>
      </c>
      <c r="D1468" s="193">
        <v>1750</v>
      </c>
      <c r="E1468" s="901"/>
      <c r="F1468" s="901"/>
      <c r="G1468" s="901"/>
      <c r="H1468" s="901"/>
      <c r="I1468" s="901"/>
      <c r="J1468" s="901"/>
      <c r="K1468" s="901"/>
      <c r="L1468" s="901"/>
      <c r="M1468" s="232"/>
      <c r="N1468" s="233"/>
      <c r="O1468" s="233"/>
    </row>
    <row r="1469" spans="1:15" s="234" customFormat="1">
      <c r="A1469" s="404" t="str">
        <f t="shared" si="53"/>
        <v>3002901750</v>
      </c>
      <c r="B1469" s="888">
        <v>300</v>
      </c>
      <c r="C1469" s="193">
        <v>290</v>
      </c>
      <c r="D1469" s="193">
        <v>1750</v>
      </c>
      <c r="E1469" s="901"/>
      <c r="F1469" s="901"/>
      <c r="G1469" s="901"/>
      <c r="H1469" s="901"/>
      <c r="I1469" s="901"/>
      <c r="J1469" s="901"/>
      <c r="K1469" s="901"/>
      <c r="L1469" s="901"/>
      <c r="M1469" s="232"/>
      <c r="N1469" s="233"/>
      <c r="O1469" s="233"/>
    </row>
    <row r="1470" spans="1:15" s="234" customFormat="1">
      <c r="A1470" s="404" t="str">
        <f t="shared" si="53"/>
        <v>3003001750</v>
      </c>
      <c r="B1470" s="888">
        <v>300</v>
      </c>
      <c r="C1470" s="193">
        <v>300</v>
      </c>
      <c r="D1470" s="193">
        <v>1750</v>
      </c>
      <c r="E1470" s="901"/>
      <c r="F1470" s="901"/>
      <c r="G1470" s="901"/>
      <c r="H1470" s="901"/>
      <c r="I1470" s="901"/>
      <c r="J1470" s="901"/>
      <c r="K1470" s="901"/>
      <c r="L1470" s="901"/>
      <c r="M1470" s="232"/>
      <c r="N1470" s="233"/>
      <c r="O1470" s="233"/>
    </row>
    <row r="1471" spans="1:15" s="234" customFormat="1">
      <c r="A1471" s="404" t="str">
        <f t="shared" si="53"/>
        <v>3003101750</v>
      </c>
      <c r="B1471" s="888">
        <v>300</v>
      </c>
      <c r="C1471" s="193">
        <v>310</v>
      </c>
      <c r="D1471" s="193">
        <v>1750</v>
      </c>
      <c r="E1471" s="194"/>
      <c r="F1471" s="194"/>
      <c r="G1471" s="194"/>
      <c r="H1471" s="194"/>
      <c r="I1471" s="194"/>
      <c r="J1471" s="194"/>
      <c r="K1471" s="194"/>
      <c r="L1471" s="194"/>
      <c r="M1471" s="232"/>
      <c r="N1471" s="233"/>
      <c r="O1471" s="233"/>
    </row>
    <row r="1472" spans="1:15" s="234" customFormat="1">
      <c r="A1472" s="404" t="str">
        <f t="shared" si="53"/>
        <v>3003201750</v>
      </c>
      <c r="B1472" s="888">
        <v>300</v>
      </c>
      <c r="C1472" s="193">
        <v>320</v>
      </c>
      <c r="D1472" s="193">
        <v>1750</v>
      </c>
      <c r="E1472" s="194"/>
      <c r="F1472" s="194"/>
      <c r="G1472" s="194"/>
      <c r="H1472" s="194"/>
      <c r="I1472" s="194"/>
      <c r="J1472" s="194"/>
      <c r="K1472" s="194"/>
      <c r="L1472" s="194"/>
      <c r="M1472" s="232"/>
      <c r="N1472" s="233"/>
      <c r="O1472" s="233"/>
    </row>
    <row r="1473" spans="1:15" s="234" customFormat="1">
      <c r="A1473" s="404" t="str">
        <f t="shared" si="53"/>
        <v>3003301750</v>
      </c>
      <c r="B1473" s="888">
        <v>300</v>
      </c>
      <c r="C1473" s="193">
        <v>330</v>
      </c>
      <c r="D1473" s="193">
        <v>1750</v>
      </c>
      <c r="E1473" s="194"/>
      <c r="F1473" s="194"/>
      <c r="G1473" s="194"/>
      <c r="H1473" s="194"/>
      <c r="I1473" s="194"/>
      <c r="J1473" s="194"/>
      <c r="K1473" s="194"/>
      <c r="L1473" s="194"/>
      <c r="M1473" s="232"/>
      <c r="N1473" s="233"/>
      <c r="O1473" s="233"/>
    </row>
    <row r="1474" spans="1:15" s="234" customFormat="1">
      <c r="A1474" s="404" t="str">
        <f t="shared" si="53"/>
        <v>3003401750</v>
      </c>
      <c r="B1474" s="888">
        <v>300</v>
      </c>
      <c r="C1474" s="193">
        <v>340</v>
      </c>
      <c r="D1474" s="193">
        <v>1750</v>
      </c>
      <c r="E1474" s="194"/>
      <c r="F1474" s="194"/>
      <c r="G1474" s="194"/>
      <c r="H1474" s="194"/>
      <c r="I1474" s="194"/>
      <c r="J1474" s="194"/>
      <c r="K1474" s="194"/>
      <c r="L1474" s="194"/>
      <c r="M1474" s="232"/>
      <c r="N1474" s="233"/>
      <c r="O1474" s="233"/>
    </row>
    <row r="1475" spans="1:15" s="234" customFormat="1">
      <c r="A1475" s="404" t="str">
        <f t="shared" si="53"/>
        <v>3003501750</v>
      </c>
      <c r="B1475" s="888">
        <v>300</v>
      </c>
      <c r="C1475" s="193">
        <v>350</v>
      </c>
      <c r="D1475" s="193">
        <v>1750</v>
      </c>
      <c r="E1475" s="194"/>
      <c r="F1475" s="194"/>
      <c r="G1475" s="194"/>
      <c r="H1475" s="194"/>
      <c r="I1475" s="194"/>
      <c r="J1475" s="194"/>
      <c r="K1475" s="194"/>
      <c r="L1475" s="194"/>
      <c r="M1475" s="232"/>
      <c r="N1475" s="233"/>
      <c r="O1475" s="233"/>
    </row>
    <row r="1476" spans="1:15" s="234" customFormat="1">
      <c r="A1476" s="404" t="str">
        <f t="shared" si="53"/>
        <v>300202000</v>
      </c>
      <c r="B1476" s="888">
        <v>300</v>
      </c>
      <c r="C1476" s="193">
        <v>20</v>
      </c>
      <c r="D1476" s="193">
        <v>2000</v>
      </c>
      <c r="E1476" s="901"/>
      <c r="F1476" s="901"/>
      <c r="G1476" s="901"/>
      <c r="H1476" s="901"/>
      <c r="I1476" s="901"/>
      <c r="J1476" s="901"/>
      <c r="K1476" s="901"/>
      <c r="L1476" s="901"/>
      <c r="M1476" s="232"/>
      <c r="N1476" s="233"/>
      <c r="O1476" s="233"/>
    </row>
    <row r="1477" spans="1:15" s="234" customFormat="1">
      <c r="A1477" s="404" t="str">
        <f t="shared" si="53"/>
        <v>300302000</v>
      </c>
      <c r="B1477" s="888">
        <v>300</v>
      </c>
      <c r="C1477" s="193">
        <v>30</v>
      </c>
      <c r="D1477" s="193">
        <v>2000</v>
      </c>
      <c r="E1477" s="901"/>
      <c r="F1477" s="901"/>
      <c r="G1477" s="901"/>
      <c r="H1477" s="901"/>
      <c r="I1477" s="901"/>
      <c r="J1477" s="901"/>
      <c r="K1477" s="901"/>
      <c r="L1477" s="901"/>
      <c r="M1477" s="232"/>
      <c r="N1477" s="233"/>
      <c r="O1477" s="233"/>
    </row>
    <row r="1478" spans="1:15" s="234" customFormat="1">
      <c r="A1478" s="404" t="str">
        <f t="shared" si="53"/>
        <v>300402000</v>
      </c>
      <c r="B1478" s="888">
        <v>300</v>
      </c>
      <c r="C1478" s="193">
        <v>40</v>
      </c>
      <c r="D1478" s="193">
        <v>2000</v>
      </c>
      <c r="E1478" s="901"/>
      <c r="F1478" s="901"/>
      <c r="G1478" s="901"/>
      <c r="H1478" s="901"/>
      <c r="I1478" s="901"/>
      <c r="J1478" s="901"/>
      <c r="K1478" s="901"/>
      <c r="L1478" s="901"/>
      <c r="M1478" s="232"/>
      <c r="N1478" s="233"/>
      <c r="O1478" s="233"/>
    </row>
    <row r="1479" spans="1:15" s="234" customFormat="1">
      <c r="A1479" s="404" t="str">
        <f t="shared" si="53"/>
        <v>300502000</v>
      </c>
      <c r="B1479" s="888">
        <v>300</v>
      </c>
      <c r="C1479" s="193">
        <v>50</v>
      </c>
      <c r="D1479" s="193">
        <v>2000</v>
      </c>
      <c r="E1479" s="901"/>
      <c r="F1479" s="901"/>
      <c r="G1479" s="901"/>
      <c r="H1479" s="901"/>
      <c r="I1479" s="901"/>
      <c r="J1479" s="901"/>
      <c r="K1479" s="901"/>
      <c r="L1479" s="901"/>
      <c r="M1479" s="232"/>
      <c r="N1479" s="233"/>
      <c r="O1479" s="233"/>
    </row>
    <row r="1480" spans="1:15" s="234" customFormat="1">
      <c r="A1480" s="404" t="str">
        <f t="shared" si="53"/>
        <v>300602000</v>
      </c>
      <c r="B1480" s="888">
        <v>300</v>
      </c>
      <c r="C1480" s="193">
        <v>60</v>
      </c>
      <c r="D1480" s="193">
        <v>2000</v>
      </c>
      <c r="E1480" s="901"/>
      <c r="F1480" s="901"/>
      <c r="G1480" s="901"/>
      <c r="H1480" s="901"/>
      <c r="I1480" s="901"/>
      <c r="J1480" s="901"/>
      <c r="K1480" s="901"/>
      <c r="L1480" s="901"/>
      <c r="M1480" s="232"/>
      <c r="N1480" s="233"/>
      <c r="O1480" s="233"/>
    </row>
    <row r="1481" spans="1:15" s="234" customFormat="1">
      <c r="A1481" s="404" t="str">
        <f t="shared" si="53"/>
        <v>300702000</v>
      </c>
      <c r="B1481" s="888">
        <v>300</v>
      </c>
      <c r="C1481" s="193">
        <v>70</v>
      </c>
      <c r="D1481" s="193">
        <v>2000</v>
      </c>
      <c r="E1481" s="901"/>
      <c r="F1481" s="901"/>
      <c r="G1481" s="901"/>
      <c r="H1481" s="901"/>
      <c r="I1481" s="901"/>
      <c r="J1481" s="901"/>
      <c r="K1481" s="901"/>
      <c r="L1481" s="901"/>
      <c r="M1481" s="232"/>
      <c r="N1481" s="233"/>
      <c r="O1481" s="233"/>
    </row>
    <row r="1482" spans="1:15" s="234" customFormat="1">
      <c r="A1482" s="404" t="str">
        <f t="shared" si="53"/>
        <v>300802000</v>
      </c>
      <c r="B1482" s="888">
        <v>300</v>
      </c>
      <c r="C1482" s="193">
        <v>80</v>
      </c>
      <c r="D1482" s="193">
        <v>2000</v>
      </c>
      <c r="E1482" s="901"/>
      <c r="F1482" s="901"/>
      <c r="G1482" s="901"/>
      <c r="H1482" s="901"/>
      <c r="I1482" s="901"/>
      <c r="J1482" s="901"/>
      <c r="K1482" s="901"/>
      <c r="L1482" s="901"/>
      <c r="M1482" s="232"/>
      <c r="N1482" s="233"/>
      <c r="O1482" s="233"/>
    </row>
    <row r="1483" spans="1:15" s="234" customFormat="1">
      <c r="A1483" s="404" t="str">
        <f t="shared" si="53"/>
        <v>300902000</v>
      </c>
      <c r="B1483" s="888">
        <v>300</v>
      </c>
      <c r="C1483" s="193">
        <v>90</v>
      </c>
      <c r="D1483" s="193">
        <v>2000</v>
      </c>
      <c r="E1483" s="901"/>
      <c r="F1483" s="901"/>
      <c r="G1483" s="901"/>
      <c r="H1483" s="901"/>
      <c r="I1483" s="901"/>
      <c r="J1483" s="901"/>
      <c r="K1483" s="901"/>
      <c r="L1483" s="901"/>
      <c r="M1483" s="232"/>
      <c r="N1483" s="233"/>
      <c r="O1483" s="233"/>
    </row>
    <row r="1484" spans="1:15" s="234" customFormat="1">
      <c r="A1484" s="404" t="str">
        <f t="shared" si="53"/>
        <v>3001002000</v>
      </c>
      <c r="B1484" s="888">
        <v>300</v>
      </c>
      <c r="C1484" s="193">
        <v>100</v>
      </c>
      <c r="D1484" s="193">
        <v>2000</v>
      </c>
      <c r="E1484" s="901"/>
      <c r="F1484" s="901"/>
      <c r="G1484" s="901"/>
      <c r="H1484" s="901"/>
      <c r="I1484" s="901"/>
      <c r="J1484" s="901"/>
      <c r="K1484" s="901"/>
      <c r="L1484" s="901"/>
      <c r="M1484" s="232"/>
      <c r="N1484" s="233"/>
      <c r="O1484" s="233"/>
    </row>
    <row r="1485" spans="1:15" s="234" customFormat="1">
      <c r="A1485" s="404" t="str">
        <f t="shared" si="53"/>
        <v>3001102000</v>
      </c>
      <c r="B1485" s="888">
        <v>300</v>
      </c>
      <c r="C1485" s="193">
        <v>110</v>
      </c>
      <c r="D1485" s="193">
        <v>2000</v>
      </c>
      <c r="E1485" s="901"/>
      <c r="F1485" s="901"/>
      <c r="G1485" s="901"/>
      <c r="H1485" s="901"/>
      <c r="I1485" s="901"/>
      <c r="J1485" s="901"/>
      <c r="K1485" s="901"/>
      <c r="L1485" s="901"/>
      <c r="M1485" s="232"/>
      <c r="N1485" s="233"/>
      <c r="O1485" s="233"/>
    </row>
    <row r="1486" spans="1:15" s="234" customFormat="1">
      <c r="A1486" s="404" t="str">
        <f t="shared" si="53"/>
        <v>3001202000</v>
      </c>
      <c r="B1486" s="888">
        <v>300</v>
      </c>
      <c r="C1486" s="193">
        <v>120</v>
      </c>
      <c r="D1486" s="193">
        <v>2000</v>
      </c>
      <c r="E1486" s="901"/>
      <c r="F1486" s="901"/>
      <c r="G1486" s="901"/>
      <c r="H1486" s="901"/>
      <c r="I1486" s="901"/>
      <c r="J1486" s="901"/>
      <c r="K1486" s="901"/>
      <c r="L1486" s="901"/>
      <c r="M1486" s="232"/>
      <c r="N1486" s="233"/>
      <c r="O1486" s="233"/>
    </row>
    <row r="1487" spans="1:15" s="234" customFormat="1">
      <c r="A1487" s="404" t="str">
        <f t="shared" si="53"/>
        <v>3001302000</v>
      </c>
      <c r="B1487" s="888">
        <v>300</v>
      </c>
      <c r="C1487" s="193">
        <v>130</v>
      </c>
      <c r="D1487" s="193">
        <v>2000</v>
      </c>
      <c r="E1487" s="901"/>
      <c r="F1487" s="901"/>
      <c r="G1487" s="901"/>
      <c r="H1487" s="901"/>
      <c r="I1487" s="901"/>
      <c r="J1487" s="901"/>
      <c r="K1487" s="901"/>
      <c r="L1487" s="901"/>
      <c r="M1487" s="232"/>
      <c r="N1487" s="233"/>
      <c r="O1487" s="233"/>
    </row>
    <row r="1488" spans="1:15" s="234" customFormat="1">
      <c r="A1488" s="404" t="str">
        <f t="shared" si="53"/>
        <v>3001402000</v>
      </c>
      <c r="B1488" s="888">
        <v>300</v>
      </c>
      <c r="C1488" s="193">
        <v>140</v>
      </c>
      <c r="D1488" s="193">
        <v>2000</v>
      </c>
      <c r="E1488" s="901"/>
      <c r="F1488" s="901"/>
      <c r="G1488" s="901"/>
      <c r="H1488" s="901"/>
      <c r="I1488" s="901"/>
      <c r="J1488" s="901"/>
      <c r="K1488" s="901"/>
      <c r="L1488" s="901"/>
      <c r="M1488" s="232"/>
      <c r="N1488" s="233"/>
      <c r="O1488" s="233"/>
    </row>
    <row r="1489" spans="1:15" s="234" customFormat="1">
      <c r="A1489" s="404" t="str">
        <f t="shared" si="53"/>
        <v>3001502000</v>
      </c>
      <c r="B1489" s="888">
        <v>300</v>
      </c>
      <c r="C1489" s="193">
        <v>150</v>
      </c>
      <c r="D1489" s="193">
        <v>2000</v>
      </c>
      <c r="E1489" s="901"/>
      <c r="F1489" s="901"/>
      <c r="G1489" s="901"/>
      <c r="H1489" s="901"/>
      <c r="I1489" s="901"/>
      <c r="J1489" s="901"/>
      <c r="K1489" s="901"/>
      <c r="L1489" s="901"/>
      <c r="M1489" s="232"/>
      <c r="N1489" s="233"/>
      <c r="O1489" s="233"/>
    </row>
    <row r="1490" spans="1:15" s="234" customFormat="1">
      <c r="A1490" s="404" t="str">
        <f t="shared" si="53"/>
        <v>3001602000</v>
      </c>
      <c r="B1490" s="888">
        <v>300</v>
      </c>
      <c r="C1490" s="193">
        <v>160</v>
      </c>
      <c r="D1490" s="193">
        <v>2000</v>
      </c>
      <c r="E1490" s="901"/>
      <c r="F1490" s="901"/>
      <c r="G1490" s="901"/>
      <c r="H1490" s="901"/>
      <c r="I1490" s="901"/>
      <c r="J1490" s="901"/>
      <c r="K1490" s="901"/>
      <c r="L1490" s="901"/>
      <c r="M1490" s="232"/>
      <c r="N1490" s="233"/>
      <c r="O1490" s="233"/>
    </row>
    <row r="1491" spans="1:15" s="234" customFormat="1">
      <c r="A1491" s="404" t="str">
        <f t="shared" si="53"/>
        <v>3001702000</v>
      </c>
      <c r="B1491" s="888">
        <v>300</v>
      </c>
      <c r="C1491" s="193">
        <v>170</v>
      </c>
      <c r="D1491" s="193">
        <v>2000</v>
      </c>
      <c r="E1491" s="901"/>
      <c r="F1491" s="901"/>
      <c r="G1491" s="901"/>
      <c r="H1491" s="901"/>
      <c r="I1491" s="901"/>
      <c r="J1491" s="901"/>
      <c r="K1491" s="901"/>
      <c r="L1491" s="901"/>
      <c r="M1491" s="232"/>
      <c r="N1491" s="233"/>
      <c r="O1491" s="233"/>
    </row>
    <row r="1492" spans="1:15" s="234" customFormat="1">
      <c r="A1492" s="404" t="str">
        <f t="shared" si="53"/>
        <v>3001802000</v>
      </c>
      <c r="B1492" s="888">
        <v>300</v>
      </c>
      <c r="C1492" s="193">
        <v>180</v>
      </c>
      <c r="D1492" s="193">
        <v>2000</v>
      </c>
      <c r="E1492" s="901"/>
      <c r="F1492" s="901"/>
      <c r="G1492" s="901"/>
      <c r="H1492" s="901"/>
      <c r="I1492" s="901"/>
      <c r="J1492" s="901"/>
      <c r="K1492" s="901"/>
      <c r="L1492" s="901"/>
      <c r="M1492" s="232"/>
      <c r="N1492" s="233"/>
      <c r="O1492" s="233"/>
    </row>
    <row r="1493" spans="1:15" s="234" customFormat="1">
      <c r="A1493" s="404" t="str">
        <f t="shared" si="53"/>
        <v>3001902000</v>
      </c>
      <c r="B1493" s="888">
        <v>300</v>
      </c>
      <c r="C1493" s="193">
        <v>190</v>
      </c>
      <c r="D1493" s="193">
        <v>2000</v>
      </c>
      <c r="E1493" s="901"/>
      <c r="F1493" s="901"/>
      <c r="G1493" s="901"/>
      <c r="H1493" s="901"/>
      <c r="I1493" s="901"/>
      <c r="J1493" s="901"/>
      <c r="K1493" s="901"/>
      <c r="L1493" s="901"/>
      <c r="M1493" s="232"/>
      <c r="N1493" s="233"/>
      <c r="O1493" s="233"/>
    </row>
    <row r="1494" spans="1:15" s="234" customFormat="1">
      <c r="A1494" s="404" t="str">
        <f t="shared" si="53"/>
        <v>3002002000</v>
      </c>
      <c r="B1494" s="888">
        <v>300</v>
      </c>
      <c r="C1494" s="193">
        <v>200</v>
      </c>
      <c r="D1494" s="193">
        <v>2000</v>
      </c>
      <c r="E1494" s="901"/>
      <c r="F1494" s="901"/>
      <c r="G1494" s="901"/>
      <c r="H1494" s="901"/>
      <c r="I1494" s="901"/>
      <c r="J1494" s="901"/>
      <c r="K1494" s="901"/>
      <c r="L1494" s="901"/>
      <c r="M1494" s="232"/>
      <c r="N1494" s="233"/>
      <c r="O1494" s="233"/>
    </row>
    <row r="1495" spans="1:15" s="234" customFormat="1">
      <c r="A1495" s="404" t="str">
        <f t="shared" si="53"/>
        <v>3002102000</v>
      </c>
      <c r="B1495" s="888">
        <v>300</v>
      </c>
      <c r="C1495" s="193">
        <v>210</v>
      </c>
      <c r="D1495" s="193">
        <v>2000</v>
      </c>
      <c r="E1495" s="901"/>
      <c r="F1495" s="901"/>
      <c r="G1495" s="901"/>
      <c r="H1495" s="901"/>
      <c r="I1495" s="901"/>
      <c r="J1495" s="901"/>
      <c r="K1495" s="901"/>
      <c r="L1495" s="901"/>
      <c r="M1495" s="232"/>
      <c r="N1495" s="233"/>
      <c r="O1495" s="233"/>
    </row>
    <row r="1496" spans="1:15" s="234" customFormat="1">
      <c r="A1496" s="404" t="str">
        <f t="shared" si="53"/>
        <v>3002202000</v>
      </c>
      <c r="B1496" s="888">
        <v>300</v>
      </c>
      <c r="C1496" s="193">
        <v>220</v>
      </c>
      <c r="D1496" s="193">
        <v>2000</v>
      </c>
      <c r="E1496" s="901"/>
      <c r="F1496" s="901"/>
      <c r="G1496" s="901"/>
      <c r="H1496" s="901"/>
      <c r="I1496" s="901"/>
      <c r="J1496" s="901"/>
      <c r="K1496" s="901"/>
      <c r="L1496" s="901"/>
      <c r="M1496" s="232"/>
      <c r="N1496" s="233"/>
      <c r="O1496" s="233"/>
    </row>
    <row r="1497" spans="1:15" s="234" customFormat="1">
      <c r="A1497" s="404" t="str">
        <f t="shared" si="53"/>
        <v>3002302000</v>
      </c>
      <c r="B1497" s="888">
        <v>300</v>
      </c>
      <c r="C1497" s="193">
        <v>230</v>
      </c>
      <c r="D1497" s="193">
        <v>2000</v>
      </c>
      <c r="E1497" s="901"/>
      <c r="F1497" s="901"/>
      <c r="G1497" s="901"/>
      <c r="H1497" s="901"/>
      <c r="I1497" s="901"/>
      <c r="J1497" s="901"/>
      <c r="K1497" s="901"/>
      <c r="L1497" s="901"/>
      <c r="M1497" s="232"/>
      <c r="N1497" s="233"/>
      <c r="O1497" s="233"/>
    </row>
    <row r="1498" spans="1:15" s="234" customFormat="1">
      <c r="A1498" s="404" t="str">
        <f t="shared" si="53"/>
        <v>3002402000</v>
      </c>
      <c r="B1498" s="888">
        <v>300</v>
      </c>
      <c r="C1498" s="193">
        <v>240</v>
      </c>
      <c r="D1498" s="193">
        <v>2000</v>
      </c>
      <c r="E1498" s="901"/>
      <c r="F1498" s="901"/>
      <c r="G1498" s="901"/>
      <c r="H1498" s="901"/>
      <c r="I1498" s="901"/>
      <c r="J1498" s="901"/>
      <c r="K1498" s="901"/>
      <c r="L1498" s="901"/>
      <c r="M1498" s="232"/>
      <c r="N1498" s="233"/>
      <c r="O1498" s="233"/>
    </row>
    <row r="1499" spans="1:15" s="234" customFormat="1">
      <c r="A1499" s="404" t="str">
        <f t="shared" si="53"/>
        <v>3002502000</v>
      </c>
      <c r="B1499" s="888">
        <v>300</v>
      </c>
      <c r="C1499" s="193">
        <v>250</v>
      </c>
      <c r="D1499" s="193">
        <v>2000</v>
      </c>
      <c r="E1499" s="901"/>
      <c r="F1499" s="901"/>
      <c r="G1499" s="901"/>
      <c r="H1499" s="901"/>
      <c r="I1499" s="901"/>
      <c r="J1499" s="901"/>
      <c r="K1499" s="901"/>
      <c r="L1499" s="901"/>
      <c r="M1499" s="232"/>
      <c r="N1499" s="233"/>
      <c r="O1499" s="233"/>
    </row>
    <row r="1500" spans="1:15" s="234" customFormat="1">
      <c r="A1500" s="404" t="str">
        <f t="shared" si="53"/>
        <v>3002602000</v>
      </c>
      <c r="B1500" s="888">
        <v>300</v>
      </c>
      <c r="C1500" s="193">
        <v>260</v>
      </c>
      <c r="D1500" s="193">
        <v>2000</v>
      </c>
      <c r="E1500" s="901"/>
      <c r="F1500" s="901"/>
      <c r="G1500" s="901"/>
      <c r="H1500" s="901"/>
      <c r="I1500" s="901"/>
      <c r="J1500" s="901"/>
      <c r="K1500" s="901"/>
      <c r="L1500" s="901"/>
      <c r="M1500" s="232"/>
      <c r="N1500" s="233"/>
      <c r="O1500" s="233"/>
    </row>
    <row r="1501" spans="1:15" s="234" customFormat="1">
      <c r="A1501" s="404" t="str">
        <f t="shared" si="53"/>
        <v>3002702000</v>
      </c>
      <c r="B1501" s="888">
        <v>300</v>
      </c>
      <c r="C1501" s="193">
        <v>270</v>
      </c>
      <c r="D1501" s="193">
        <v>2000</v>
      </c>
      <c r="E1501" s="901"/>
      <c r="F1501" s="901"/>
      <c r="G1501" s="901"/>
      <c r="H1501" s="901"/>
      <c r="I1501" s="901"/>
      <c r="J1501" s="901"/>
      <c r="K1501" s="901"/>
      <c r="L1501" s="901"/>
      <c r="M1501" s="232"/>
      <c r="N1501" s="233"/>
      <c r="O1501" s="233"/>
    </row>
    <row r="1502" spans="1:15" s="234" customFormat="1">
      <c r="A1502" s="404" t="str">
        <f t="shared" si="53"/>
        <v>3002802000</v>
      </c>
      <c r="B1502" s="888">
        <v>300</v>
      </c>
      <c r="C1502" s="193">
        <v>280</v>
      </c>
      <c r="D1502" s="193">
        <v>2000</v>
      </c>
      <c r="E1502" s="901"/>
      <c r="F1502" s="901"/>
      <c r="G1502" s="901"/>
      <c r="H1502" s="901"/>
      <c r="I1502" s="901"/>
      <c r="J1502" s="901"/>
      <c r="K1502" s="901"/>
      <c r="L1502" s="901"/>
      <c r="M1502" s="232"/>
      <c r="N1502" s="233"/>
      <c r="O1502" s="233"/>
    </row>
    <row r="1503" spans="1:15" s="234" customFormat="1">
      <c r="A1503" s="404" t="str">
        <f t="shared" si="53"/>
        <v>3002902000</v>
      </c>
      <c r="B1503" s="888">
        <v>300</v>
      </c>
      <c r="C1503" s="193">
        <v>290</v>
      </c>
      <c r="D1503" s="193">
        <v>2000</v>
      </c>
      <c r="E1503" s="901"/>
      <c r="F1503" s="901"/>
      <c r="G1503" s="901"/>
      <c r="H1503" s="901"/>
      <c r="I1503" s="901"/>
      <c r="J1503" s="901"/>
      <c r="K1503" s="901"/>
      <c r="L1503" s="901"/>
      <c r="M1503" s="232"/>
      <c r="N1503" s="233"/>
      <c r="O1503" s="233"/>
    </row>
    <row r="1504" spans="1:15" s="234" customFormat="1">
      <c r="A1504" s="404" t="str">
        <f t="shared" si="53"/>
        <v>3003002000</v>
      </c>
      <c r="B1504" s="888">
        <v>300</v>
      </c>
      <c r="C1504" s="193">
        <v>300</v>
      </c>
      <c r="D1504" s="193">
        <v>2000</v>
      </c>
      <c r="E1504" s="901"/>
      <c r="F1504" s="901"/>
      <c r="G1504" s="901"/>
      <c r="H1504" s="901"/>
      <c r="I1504" s="901"/>
      <c r="J1504" s="901"/>
      <c r="K1504" s="901"/>
      <c r="L1504" s="901"/>
      <c r="M1504" s="232"/>
      <c r="N1504" s="233"/>
      <c r="O1504" s="233"/>
    </row>
    <row r="1505" spans="1:15" s="234" customFormat="1">
      <c r="A1505" s="404" t="str">
        <f t="shared" si="53"/>
        <v>3003102000</v>
      </c>
      <c r="B1505" s="888">
        <v>300</v>
      </c>
      <c r="C1505" s="193">
        <v>310</v>
      </c>
      <c r="D1505" s="193">
        <v>2000</v>
      </c>
      <c r="E1505" s="194"/>
      <c r="F1505" s="194"/>
      <c r="G1505" s="194"/>
      <c r="H1505" s="194"/>
      <c r="I1505" s="194"/>
      <c r="J1505" s="194"/>
      <c r="K1505" s="194"/>
      <c r="L1505" s="194"/>
      <c r="M1505" s="232"/>
      <c r="N1505" s="233"/>
      <c r="O1505" s="233"/>
    </row>
    <row r="1506" spans="1:15" s="234" customFormat="1">
      <c r="A1506" s="404" t="str">
        <f t="shared" si="53"/>
        <v>3003202000</v>
      </c>
      <c r="B1506" s="888">
        <v>300</v>
      </c>
      <c r="C1506" s="193">
        <v>320</v>
      </c>
      <c r="D1506" s="193">
        <v>2000</v>
      </c>
      <c r="E1506" s="194"/>
      <c r="F1506" s="194"/>
      <c r="G1506" s="194"/>
      <c r="H1506" s="194"/>
      <c r="I1506" s="194"/>
      <c r="J1506" s="194"/>
      <c r="K1506" s="194"/>
      <c r="L1506" s="194"/>
      <c r="M1506" s="232"/>
      <c r="N1506" s="233"/>
      <c r="O1506" s="233"/>
    </row>
    <row r="1507" spans="1:15" s="234" customFormat="1">
      <c r="A1507" s="404" t="str">
        <f t="shared" si="53"/>
        <v>3003302000</v>
      </c>
      <c r="B1507" s="888">
        <v>300</v>
      </c>
      <c r="C1507" s="193">
        <v>330</v>
      </c>
      <c r="D1507" s="193">
        <v>2000</v>
      </c>
      <c r="E1507" s="194"/>
      <c r="F1507" s="194"/>
      <c r="G1507" s="194"/>
      <c r="H1507" s="194"/>
      <c r="I1507" s="194"/>
      <c r="J1507" s="194"/>
      <c r="K1507" s="194"/>
      <c r="L1507" s="194"/>
      <c r="M1507" s="232"/>
      <c r="N1507" s="233"/>
      <c r="O1507" s="233"/>
    </row>
    <row r="1508" spans="1:15" s="234" customFormat="1">
      <c r="A1508" s="404" t="str">
        <f t="shared" si="53"/>
        <v>3003402000</v>
      </c>
      <c r="B1508" s="888">
        <v>300</v>
      </c>
      <c r="C1508" s="193">
        <v>340</v>
      </c>
      <c r="D1508" s="193">
        <v>2000</v>
      </c>
      <c r="E1508" s="194"/>
      <c r="F1508" s="194"/>
      <c r="G1508" s="194"/>
      <c r="H1508" s="194"/>
      <c r="I1508" s="194"/>
      <c r="J1508" s="194"/>
      <c r="K1508" s="194"/>
      <c r="L1508" s="194"/>
      <c r="M1508" s="232"/>
      <c r="N1508" s="233"/>
      <c r="O1508" s="233"/>
    </row>
    <row r="1509" spans="1:15" s="234" customFormat="1">
      <c r="A1509" s="404" t="str">
        <f t="shared" si="53"/>
        <v>3003502000</v>
      </c>
      <c r="B1509" s="888">
        <v>300</v>
      </c>
      <c r="C1509" s="193">
        <v>350</v>
      </c>
      <c r="D1509" s="193">
        <v>2000</v>
      </c>
      <c r="E1509" s="194"/>
      <c r="F1509" s="194"/>
      <c r="G1509" s="194"/>
      <c r="H1509" s="194"/>
      <c r="I1509" s="194"/>
      <c r="J1509" s="194"/>
      <c r="K1509" s="194"/>
      <c r="L1509" s="194"/>
      <c r="M1509" s="232"/>
      <c r="N1509" s="233"/>
      <c r="O1509" s="233"/>
    </row>
    <row r="1510" spans="1:15" s="234" customFormat="1">
      <c r="A1510" s="404" t="str">
        <f t="shared" si="53"/>
        <v>300202250</v>
      </c>
      <c r="B1510" s="888">
        <v>300</v>
      </c>
      <c r="C1510" s="193">
        <v>20</v>
      </c>
      <c r="D1510" s="193">
        <v>2250</v>
      </c>
      <c r="E1510" s="901"/>
      <c r="F1510" s="901"/>
      <c r="G1510" s="901"/>
      <c r="H1510" s="901"/>
      <c r="I1510" s="901"/>
      <c r="J1510" s="901"/>
      <c r="K1510" s="901"/>
      <c r="L1510" s="901"/>
      <c r="M1510" s="232"/>
      <c r="N1510" s="233"/>
      <c r="O1510" s="233"/>
    </row>
    <row r="1511" spans="1:15" s="234" customFormat="1">
      <c r="A1511" s="404" t="str">
        <f t="shared" si="53"/>
        <v>300302250</v>
      </c>
      <c r="B1511" s="888">
        <v>300</v>
      </c>
      <c r="C1511" s="193">
        <v>30</v>
      </c>
      <c r="D1511" s="193">
        <v>2250</v>
      </c>
      <c r="E1511" s="901"/>
      <c r="F1511" s="901"/>
      <c r="G1511" s="901"/>
      <c r="H1511" s="901"/>
      <c r="I1511" s="901"/>
      <c r="J1511" s="901"/>
      <c r="K1511" s="901"/>
      <c r="L1511" s="901"/>
      <c r="M1511" s="232"/>
      <c r="N1511" s="233"/>
      <c r="O1511" s="233"/>
    </row>
    <row r="1512" spans="1:15" s="234" customFormat="1">
      <c r="A1512" s="404" t="str">
        <f t="shared" si="53"/>
        <v>300402250</v>
      </c>
      <c r="B1512" s="888">
        <v>300</v>
      </c>
      <c r="C1512" s="193">
        <v>40</v>
      </c>
      <c r="D1512" s="193">
        <v>2250</v>
      </c>
      <c r="E1512" s="901"/>
      <c r="F1512" s="901"/>
      <c r="G1512" s="901"/>
      <c r="H1512" s="901"/>
      <c r="I1512" s="901"/>
      <c r="J1512" s="901"/>
      <c r="K1512" s="901"/>
      <c r="L1512" s="901"/>
      <c r="M1512" s="232"/>
      <c r="N1512" s="233"/>
      <c r="O1512" s="233"/>
    </row>
    <row r="1513" spans="1:15" s="234" customFormat="1">
      <c r="A1513" s="404" t="str">
        <f t="shared" si="53"/>
        <v>300502250</v>
      </c>
      <c r="B1513" s="888">
        <v>300</v>
      </c>
      <c r="C1513" s="193">
        <v>50</v>
      </c>
      <c r="D1513" s="193">
        <v>2250</v>
      </c>
      <c r="E1513" s="901"/>
      <c r="F1513" s="901"/>
      <c r="G1513" s="901"/>
      <c r="H1513" s="901"/>
      <c r="I1513" s="901"/>
      <c r="J1513" s="901"/>
      <c r="K1513" s="901"/>
      <c r="L1513" s="901"/>
      <c r="M1513" s="232"/>
      <c r="N1513" s="233"/>
      <c r="O1513" s="233"/>
    </row>
    <row r="1514" spans="1:15" s="234" customFormat="1">
      <c r="A1514" s="404" t="str">
        <f t="shared" si="53"/>
        <v>300602250</v>
      </c>
      <c r="B1514" s="888">
        <v>300</v>
      </c>
      <c r="C1514" s="193">
        <v>60</v>
      </c>
      <c r="D1514" s="193">
        <v>2250</v>
      </c>
      <c r="E1514" s="901"/>
      <c r="F1514" s="901"/>
      <c r="G1514" s="901"/>
      <c r="H1514" s="901"/>
      <c r="I1514" s="901"/>
      <c r="J1514" s="901"/>
      <c r="K1514" s="901"/>
      <c r="L1514" s="901"/>
      <c r="M1514" s="232"/>
      <c r="N1514" s="233"/>
      <c r="O1514" s="233"/>
    </row>
    <row r="1515" spans="1:15" s="234" customFormat="1">
      <c r="A1515" s="404" t="str">
        <f t="shared" si="53"/>
        <v>300702250</v>
      </c>
      <c r="B1515" s="888">
        <v>300</v>
      </c>
      <c r="C1515" s="193">
        <v>70</v>
      </c>
      <c r="D1515" s="193">
        <v>2250</v>
      </c>
      <c r="E1515" s="901"/>
      <c r="F1515" s="901"/>
      <c r="G1515" s="901"/>
      <c r="H1515" s="901"/>
      <c r="I1515" s="901"/>
      <c r="J1515" s="901"/>
      <c r="K1515" s="901"/>
      <c r="L1515" s="901"/>
      <c r="M1515" s="232"/>
      <c r="N1515" s="233"/>
      <c r="O1515" s="233"/>
    </row>
    <row r="1516" spans="1:15" s="234" customFormat="1">
      <c r="A1516" s="404" t="str">
        <f t="shared" si="53"/>
        <v>300802250</v>
      </c>
      <c r="B1516" s="888">
        <v>300</v>
      </c>
      <c r="C1516" s="193">
        <v>80</v>
      </c>
      <c r="D1516" s="193">
        <v>2250</v>
      </c>
      <c r="E1516" s="901"/>
      <c r="F1516" s="901"/>
      <c r="G1516" s="901"/>
      <c r="H1516" s="901"/>
      <c r="I1516" s="901"/>
      <c r="J1516" s="901"/>
      <c r="K1516" s="901"/>
      <c r="L1516" s="901"/>
      <c r="M1516" s="232"/>
      <c r="N1516" s="233"/>
      <c r="O1516" s="233"/>
    </row>
    <row r="1517" spans="1:15" s="234" customFormat="1">
      <c r="A1517" s="404" t="str">
        <f t="shared" si="53"/>
        <v>300902250</v>
      </c>
      <c r="B1517" s="888">
        <v>300</v>
      </c>
      <c r="C1517" s="193">
        <v>90</v>
      </c>
      <c r="D1517" s="193">
        <v>2250</v>
      </c>
      <c r="E1517" s="901"/>
      <c r="F1517" s="901"/>
      <c r="G1517" s="901"/>
      <c r="H1517" s="901"/>
      <c r="I1517" s="901"/>
      <c r="J1517" s="901"/>
      <c r="K1517" s="901"/>
      <c r="L1517" s="901"/>
      <c r="M1517" s="232"/>
      <c r="N1517" s="233"/>
      <c r="O1517" s="233"/>
    </row>
    <row r="1518" spans="1:15" s="234" customFormat="1">
      <c r="A1518" s="404" t="str">
        <f t="shared" si="53"/>
        <v>3001002250</v>
      </c>
      <c r="B1518" s="888">
        <v>300</v>
      </c>
      <c r="C1518" s="193">
        <v>100</v>
      </c>
      <c r="D1518" s="193">
        <v>2250</v>
      </c>
      <c r="E1518" s="901"/>
      <c r="F1518" s="901"/>
      <c r="G1518" s="901"/>
      <c r="H1518" s="901"/>
      <c r="I1518" s="901"/>
      <c r="J1518" s="901"/>
      <c r="K1518" s="901"/>
      <c r="L1518" s="901"/>
      <c r="M1518" s="232"/>
      <c r="N1518" s="233"/>
      <c r="O1518" s="233"/>
    </row>
    <row r="1519" spans="1:15" s="234" customFormat="1">
      <c r="A1519" s="404" t="str">
        <f t="shared" si="53"/>
        <v>3001102250</v>
      </c>
      <c r="B1519" s="888">
        <v>300</v>
      </c>
      <c r="C1519" s="193">
        <v>110</v>
      </c>
      <c r="D1519" s="193">
        <v>2250</v>
      </c>
      <c r="E1519" s="901"/>
      <c r="F1519" s="901"/>
      <c r="G1519" s="901"/>
      <c r="H1519" s="901"/>
      <c r="I1519" s="901"/>
      <c r="J1519" s="901"/>
      <c r="K1519" s="901"/>
      <c r="L1519" s="901"/>
      <c r="M1519" s="232"/>
      <c r="N1519" s="233"/>
      <c r="O1519" s="233"/>
    </row>
    <row r="1520" spans="1:15" s="234" customFormat="1">
      <c r="A1520" s="404" t="str">
        <f t="shared" si="53"/>
        <v>3001202250</v>
      </c>
      <c r="B1520" s="888">
        <v>300</v>
      </c>
      <c r="C1520" s="193">
        <v>120</v>
      </c>
      <c r="D1520" s="193">
        <v>2250</v>
      </c>
      <c r="E1520" s="901"/>
      <c r="F1520" s="901"/>
      <c r="G1520" s="901"/>
      <c r="H1520" s="901"/>
      <c r="I1520" s="901"/>
      <c r="J1520" s="901"/>
      <c r="K1520" s="901"/>
      <c r="L1520" s="901"/>
      <c r="M1520" s="232"/>
      <c r="N1520" s="233"/>
      <c r="O1520" s="233"/>
    </row>
    <row r="1521" spans="1:15" s="234" customFormat="1">
      <c r="A1521" s="404" t="str">
        <f t="shared" ref="A1521:A1584" si="54">B1521&amp;C1521&amp;D1521</f>
        <v>3001302250</v>
      </c>
      <c r="B1521" s="888">
        <v>300</v>
      </c>
      <c r="C1521" s="193">
        <v>130</v>
      </c>
      <c r="D1521" s="193">
        <v>2250</v>
      </c>
      <c r="E1521" s="901"/>
      <c r="F1521" s="901"/>
      <c r="G1521" s="901"/>
      <c r="H1521" s="901"/>
      <c r="I1521" s="901"/>
      <c r="J1521" s="901"/>
      <c r="K1521" s="901"/>
      <c r="L1521" s="901"/>
      <c r="M1521" s="232"/>
      <c r="N1521" s="233"/>
      <c r="O1521" s="233"/>
    </row>
    <row r="1522" spans="1:15" s="234" customFormat="1">
      <c r="A1522" s="404" t="str">
        <f t="shared" si="54"/>
        <v>3001402250</v>
      </c>
      <c r="B1522" s="888">
        <v>300</v>
      </c>
      <c r="C1522" s="193">
        <v>140</v>
      </c>
      <c r="D1522" s="193">
        <v>2250</v>
      </c>
      <c r="E1522" s="901"/>
      <c r="F1522" s="901"/>
      <c r="G1522" s="901"/>
      <c r="H1522" s="901"/>
      <c r="I1522" s="901"/>
      <c r="J1522" s="901"/>
      <c r="K1522" s="901"/>
      <c r="L1522" s="901"/>
      <c r="M1522" s="232"/>
      <c r="N1522" s="233"/>
      <c r="O1522" s="233"/>
    </row>
    <row r="1523" spans="1:15" s="234" customFormat="1">
      <c r="A1523" s="404" t="str">
        <f t="shared" si="54"/>
        <v>3001502250</v>
      </c>
      <c r="B1523" s="888">
        <v>300</v>
      </c>
      <c r="C1523" s="193">
        <v>150</v>
      </c>
      <c r="D1523" s="193">
        <v>2250</v>
      </c>
      <c r="E1523" s="901"/>
      <c r="F1523" s="901"/>
      <c r="G1523" s="901"/>
      <c r="H1523" s="901"/>
      <c r="I1523" s="901"/>
      <c r="J1523" s="901"/>
      <c r="K1523" s="901"/>
      <c r="L1523" s="901"/>
      <c r="M1523" s="232"/>
      <c r="N1523" s="233"/>
      <c r="O1523" s="233"/>
    </row>
    <row r="1524" spans="1:15" s="234" customFormat="1">
      <c r="A1524" s="404" t="str">
        <f t="shared" si="54"/>
        <v>3001602250</v>
      </c>
      <c r="B1524" s="888">
        <v>300</v>
      </c>
      <c r="C1524" s="193">
        <v>160</v>
      </c>
      <c r="D1524" s="193">
        <v>2250</v>
      </c>
      <c r="E1524" s="901"/>
      <c r="F1524" s="901"/>
      <c r="G1524" s="901"/>
      <c r="H1524" s="901"/>
      <c r="I1524" s="901"/>
      <c r="J1524" s="901"/>
      <c r="K1524" s="901"/>
      <c r="L1524" s="901"/>
      <c r="M1524" s="232"/>
      <c r="N1524" s="233"/>
      <c r="O1524" s="233"/>
    </row>
    <row r="1525" spans="1:15" s="234" customFormat="1">
      <c r="A1525" s="404" t="str">
        <f t="shared" si="54"/>
        <v>3001702250</v>
      </c>
      <c r="B1525" s="888">
        <v>300</v>
      </c>
      <c r="C1525" s="193">
        <v>170</v>
      </c>
      <c r="D1525" s="193">
        <v>2250</v>
      </c>
      <c r="E1525" s="901"/>
      <c r="F1525" s="901"/>
      <c r="G1525" s="901"/>
      <c r="H1525" s="901"/>
      <c r="I1525" s="901"/>
      <c r="J1525" s="901"/>
      <c r="K1525" s="901"/>
      <c r="L1525" s="901"/>
      <c r="M1525" s="232"/>
      <c r="N1525" s="233"/>
      <c r="O1525" s="233"/>
    </row>
    <row r="1526" spans="1:15" s="234" customFormat="1">
      <c r="A1526" s="404" t="str">
        <f t="shared" si="54"/>
        <v>3001802250</v>
      </c>
      <c r="B1526" s="888">
        <v>300</v>
      </c>
      <c r="C1526" s="193">
        <v>180</v>
      </c>
      <c r="D1526" s="193">
        <v>2250</v>
      </c>
      <c r="E1526" s="901"/>
      <c r="F1526" s="901"/>
      <c r="G1526" s="901"/>
      <c r="H1526" s="901"/>
      <c r="I1526" s="901"/>
      <c r="J1526" s="901"/>
      <c r="K1526" s="901"/>
      <c r="L1526" s="901"/>
      <c r="M1526" s="232"/>
      <c r="N1526" s="233"/>
      <c r="O1526" s="233"/>
    </row>
    <row r="1527" spans="1:15" s="234" customFormat="1">
      <c r="A1527" s="404" t="str">
        <f t="shared" si="54"/>
        <v>3001902250</v>
      </c>
      <c r="B1527" s="888">
        <v>300</v>
      </c>
      <c r="C1527" s="193">
        <v>190</v>
      </c>
      <c r="D1527" s="193">
        <v>2250</v>
      </c>
      <c r="E1527" s="901"/>
      <c r="F1527" s="901"/>
      <c r="G1527" s="901"/>
      <c r="H1527" s="901"/>
      <c r="I1527" s="901"/>
      <c r="J1527" s="901"/>
      <c r="K1527" s="901"/>
      <c r="L1527" s="901"/>
      <c r="M1527" s="232"/>
      <c r="N1527" s="233"/>
      <c r="O1527" s="233"/>
    </row>
    <row r="1528" spans="1:15" s="234" customFormat="1">
      <c r="A1528" s="404" t="str">
        <f t="shared" si="54"/>
        <v>3002002250</v>
      </c>
      <c r="B1528" s="888">
        <v>300</v>
      </c>
      <c r="C1528" s="193">
        <v>200</v>
      </c>
      <c r="D1528" s="193">
        <v>2250</v>
      </c>
      <c r="E1528" s="901"/>
      <c r="F1528" s="901"/>
      <c r="G1528" s="901"/>
      <c r="H1528" s="901"/>
      <c r="I1528" s="901"/>
      <c r="J1528" s="901"/>
      <c r="K1528" s="901"/>
      <c r="L1528" s="901"/>
      <c r="M1528" s="232"/>
      <c r="N1528" s="233"/>
      <c r="O1528" s="233"/>
    </row>
    <row r="1529" spans="1:15" s="234" customFormat="1">
      <c r="A1529" s="404" t="str">
        <f t="shared" si="54"/>
        <v>3002102250</v>
      </c>
      <c r="B1529" s="888">
        <v>300</v>
      </c>
      <c r="C1529" s="193">
        <v>210</v>
      </c>
      <c r="D1529" s="193">
        <v>2250</v>
      </c>
      <c r="E1529" s="901"/>
      <c r="F1529" s="901"/>
      <c r="G1529" s="901"/>
      <c r="H1529" s="901"/>
      <c r="I1529" s="901"/>
      <c r="J1529" s="901"/>
      <c r="K1529" s="901"/>
      <c r="L1529" s="901"/>
      <c r="M1529" s="232"/>
      <c r="N1529" s="233"/>
      <c r="O1529" s="233"/>
    </row>
    <row r="1530" spans="1:15" s="234" customFormat="1">
      <c r="A1530" s="404" t="str">
        <f t="shared" si="54"/>
        <v>3002202250</v>
      </c>
      <c r="B1530" s="888">
        <v>300</v>
      </c>
      <c r="C1530" s="193">
        <v>220</v>
      </c>
      <c r="D1530" s="193">
        <v>2250</v>
      </c>
      <c r="E1530" s="901"/>
      <c r="F1530" s="901"/>
      <c r="G1530" s="901"/>
      <c r="H1530" s="901"/>
      <c r="I1530" s="901"/>
      <c r="J1530" s="901"/>
      <c r="K1530" s="901"/>
      <c r="L1530" s="901"/>
      <c r="M1530" s="232"/>
      <c r="N1530" s="233"/>
      <c r="O1530" s="233"/>
    </row>
    <row r="1531" spans="1:15" s="234" customFormat="1">
      <c r="A1531" s="404" t="str">
        <f t="shared" si="54"/>
        <v>3002302250</v>
      </c>
      <c r="B1531" s="888">
        <v>300</v>
      </c>
      <c r="C1531" s="193">
        <v>230</v>
      </c>
      <c r="D1531" s="193">
        <v>2250</v>
      </c>
      <c r="E1531" s="901"/>
      <c r="F1531" s="901"/>
      <c r="G1531" s="901"/>
      <c r="H1531" s="901"/>
      <c r="I1531" s="901"/>
      <c r="J1531" s="901"/>
      <c r="K1531" s="901"/>
      <c r="L1531" s="901"/>
      <c r="M1531" s="232"/>
      <c r="N1531" s="233"/>
      <c r="O1531" s="233"/>
    </row>
    <row r="1532" spans="1:15" s="234" customFormat="1">
      <c r="A1532" s="404" t="str">
        <f t="shared" si="54"/>
        <v>3002402250</v>
      </c>
      <c r="B1532" s="888">
        <v>300</v>
      </c>
      <c r="C1532" s="193">
        <v>240</v>
      </c>
      <c r="D1532" s="193">
        <v>2250</v>
      </c>
      <c r="E1532" s="901"/>
      <c r="F1532" s="901"/>
      <c r="G1532" s="901"/>
      <c r="H1532" s="901"/>
      <c r="I1532" s="901"/>
      <c r="J1532" s="901"/>
      <c r="K1532" s="901"/>
      <c r="L1532" s="901"/>
      <c r="M1532" s="232"/>
      <c r="N1532" s="233"/>
      <c r="O1532" s="233"/>
    </row>
    <row r="1533" spans="1:15" s="234" customFormat="1">
      <c r="A1533" s="404" t="str">
        <f t="shared" si="54"/>
        <v>3002502250</v>
      </c>
      <c r="B1533" s="888">
        <v>300</v>
      </c>
      <c r="C1533" s="193">
        <v>250</v>
      </c>
      <c r="D1533" s="193">
        <v>2250</v>
      </c>
      <c r="E1533" s="901"/>
      <c r="F1533" s="901"/>
      <c r="G1533" s="901"/>
      <c r="H1533" s="901"/>
      <c r="I1533" s="901"/>
      <c r="J1533" s="901"/>
      <c r="K1533" s="901"/>
      <c r="L1533" s="901"/>
      <c r="M1533" s="232"/>
      <c r="N1533" s="233"/>
      <c r="O1533" s="233"/>
    </row>
    <row r="1534" spans="1:15" s="234" customFormat="1">
      <c r="A1534" s="404" t="str">
        <f t="shared" si="54"/>
        <v>3002602250</v>
      </c>
      <c r="B1534" s="888">
        <v>300</v>
      </c>
      <c r="C1534" s="193">
        <v>260</v>
      </c>
      <c r="D1534" s="193">
        <v>2250</v>
      </c>
      <c r="E1534" s="901"/>
      <c r="F1534" s="901"/>
      <c r="G1534" s="901"/>
      <c r="H1534" s="901"/>
      <c r="I1534" s="901"/>
      <c r="J1534" s="901"/>
      <c r="K1534" s="901"/>
      <c r="L1534" s="901"/>
      <c r="M1534" s="232"/>
      <c r="N1534" s="233"/>
      <c r="O1534" s="233"/>
    </row>
    <row r="1535" spans="1:15" s="234" customFormat="1">
      <c r="A1535" s="404" t="str">
        <f t="shared" si="54"/>
        <v>3002702250</v>
      </c>
      <c r="B1535" s="888">
        <v>300</v>
      </c>
      <c r="C1535" s="193">
        <v>270</v>
      </c>
      <c r="D1535" s="193">
        <v>2250</v>
      </c>
      <c r="E1535" s="901"/>
      <c r="F1535" s="901"/>
      <c r="G1535" s="901"/>
      <c r="H1535" s="901"/>
      <c r="I1535" s="901"/>
      <c r="J1535" s="901"/>
      <c r="K1535" s="901"/>
      <c r="L1535" s="901"/>
      <c r="M1535" s="232"/>
      <c r="N1535" s="233"/>
      <c r="O1535" s="233"/>
    </row>
    <row r="1536" spans="1:15" s="234" customFormat="1">
      <c r="A1536" s="404" t="str">
        <f t="shared" si="54"/>
        <v>3002802250</v>
      </c>
      <c r="B1536" s="888">
        <v>300</v>
      </c>
      <c r="C1536" s="193">
        <v>280</v>
      </c>
      <c r="D1536" s="193">
        <v>2250</v>
      </c>
      <c r="E1536" s="901"/>
      <c r="F1536" s="901"/>
      <c r="G1536" s="901"/>
      <c r="H1536" s="901"/>
      <c r="I1536" s="901"/>
      <c r="J1536" s="901"/>
      <c r="K1536" s="901"/>
      <c r="L1536" s="901"/>
      <c r="M1536" s="232"/>
      <c r="N1536" s="233"/>
      <c r="O1536" s="233"/>
    </row>
    <row r="1537" spans="1:15" s="234" customFormat="1">
      <c r="A1537" s="404" t="str">
        <f t="shared" si="54"/>
        <v>3002902250</v>
      </c>
      <c r="B1537" s="888">
        <v>300</v>
      </c>
      <c r="C1537" s="193">
        <v>290</v>
      </c>
      <c r="D1537" s="193">
        <v>2250</v>
      </c>
      <c r="E1537" s="901"/>
      <c r="F1537" s="901"/>
      <c r="G1537" s="901"/>
      <c r="H1537" s="901"/>
      <c r="I1537" s="901"/>
      <c r="J1537" s="901"/>
      <c r="K1537" s="901"/>
      <c r="L1537" s="901"/>
      <c r="M1537" s="232"/>
      <c r="N1537" s="233"/>
      <c r="O1537" s="233"/>
    </row>
    <row r="1538" spans="1:15" s="234" customFormat="1">
      <c r="A1538" s="404" t="str">
        <f t="shared" si="54"/>
        <v>3003002250</v>
      </c>
      <c r="B1538" s="888">
        <v>300</v>
      </c>
      <c r="C1538" s="193">
        <v>300</v>
      </c>
      <c r="D1538" s="193">
        <v>2250</v>
      </c>
      <c r="E1538" s="901"/>
      <c r="F1538" s="901"/>
      <c r="G1538" s="901"/>
      <c r="H1538" s="901"/>
      <c r="I1538" s="901"/>
      <c r="J1538" s="901"/>
      <c r="K1538" s="901"/>
      <c r="L1538" s="901"/>
      <c r="M1538" s="232"/>
      <c r="N1538" s="233"/>
      <c r="O1538" s="233"/>
    </row>
    <row r="1539" spans="1:15" s="234" customFormat="1">
      <c r="A1539" s="404" t="str">
        <f t="shared" si="54"/>
        <v>3003102250</v>
      </c>
      <c r="B1539" s="888">
        <v>300</v>
      </c>
      <c r="C1539" s="193">
        <v>310</v>
      </c>
      <c r="D1539" s="193">
        <v>2250</v>
      </c>
      <c r="E1539" s="194"/>
      <c r="F1539" s="194"/>
      <c r="G1539" s="194"/>
      <c r="H1539" s="194"/>
      <c r="I1539" s="194"/>
      <c r="J1539" s="194"/>
      <c r="K1539" s="194"/>
      <c r="L1539" s="194"/>
      <c r="M1539" s="232"/>
      <c r="N1539" s="233"/>
      <c r="O1539" s="233"/>
    </row>
    <row r="1540" spans="1:15" s="234" customFormat="1">
      <c r="A1540" s="404" t="str">
        <f t="shared" si="54"/>
        <v>3003202250</v>
      </c>
      <c r="B1540" s="888">
        <v>300</v>
      </c>
      <c r="C1540" s="193">
        <v>320</v>
      </c>
      <c r="D1540" s="193">
        <v>2250</v>
      </c>
      <c r="E1540" s="194"/>
      <c r="F1540" s="194"/>
      <c r="G1540" s="194"/>
      <c r="H1540" s="194"/>
      <c r="I1540" s="194"/>
      <c r="J1540" s="194"/>
      <c r="K1540" s="194"/>
      <c r="L1540" s="194"/>
      <c r="M1540" s="232"/>
      <c r="N1540" s="233"/>
      <c r="O1540" s="233"/>
    </row>
    <row r="1541" spans="1:15" s="234" customFormat="1">
      <c r="A1541" s="404" t="str">
        <f t="shared" si="54"/>
        <v>3003302250</v>
      </c>
      <c r="B1541" s="888">
        <v>300</v>
      </c>
      <c r="C1541" s="193">
        <v>330</v>
      </c>
      <c r="D1541" s="193">
        <v>2250</v>
      </c>
      <c r="E1541" s="194"/>
      <c r="F1541" s="194"/>
      <c r="G1541" s="194"/>
      <c r="H1541" s="194"/>
      <c r="I1541" s="194"/>
      <c r="J1541" s="194"/>
      <c r="K1541" s="194"/>
      <c r="L1541" s="194"/>
      <c r="M1541" s="232"/>
      <c r="N1541" s="233"/>
      <c r="O1541" s="233"/>
    </row>
    <row r="1542" spans="1:15" s="234" customFormat="1">
      <c r="A1542" s="404" t="str">
        <f t="shared" si="54"/>
        <v>3003402250</v>
      </c>
      <c r="B1542" s="888">
        <v>300</v>
      </c>
      <c r="C1542" s="193">
        <v>340</v>
      </c>
      <c r="D1542" s="193">
        <v>2250</v>
      </c>
      <c r="E1542" s="194"/>
      <c r="F1542" s="194"/>
      <c r="G1542" s="194"/>
      <c r="H1542" s="194"/>
      <c r="I1542" s="194"/>
      <c r="J1542" s="194"/>
      <c r="K1542" s="194"/>
      <c r="L1542" s="194"/>
      <c r="M1542" s="232"/>
      <c r="N1542" s="233"/>
      <c r="O1542" s="233"/>
    </row>
    <row r="1543" spans="1:15" s="234" customFormat="1">
      <c r="A1543" s="404" t="str">
        <f t="shared" si="54"/>
        <v>3003502250</v>
      </c>
      <c r="B1543" s="888">
        <v>300</v>
      </c>
      <c r="C1543" s="193">
        <v>350</v>
      </c>
      <c r="D1543" s="193">
        <v>2250</v>
      </c>
      <c r="E1543" s="194"/>
      <c r="F1543" s="194"/>
      <c r="G1543" s="194"/>
      <c r="H1543" s="194"/>
      <c r="I1543" s="194"/>
      <c r="J1543" s="194"/>
      <c r="K1543" s="194"/>
      <c r="L1543" s="194"/>
      <c r="M1543" s="232"/>
      <c r="N1543" s="233"/>
      <c r="O1543" s="233"/>
    </row>
    <row r="1544" spans="1:15" s="234" customFormat="1">
      <c r="A1544" s="404" t="str">
        <f t="shared" si="54"/>
        <v>300202500</v>
      </c>
      <c r="B1544" s="888">
        <v>300</v>
      </c>
      <c r="C1544" s="193">
        <v>20</v>
      </c>
      <c r="D1544" s="193">
        <v>2500</v>
      </c>
      <c r="E1544" s="901"/>
      <c r="F1544" s="901"/>
      <c r="G1544" s="901"/>
      <c r="H1544" s="901"/>
      <c r="I1544" s="901"/>
      <c r="J1544" s="901"/>
      <c r="K1544" s="901"/>
      <c r="L1544" s="901"/>
      <c r="M1544" s="232"/>
      <c r="N1544" s="233"/>
      <c r="O1544" s="233"/>
    </row>
    <row r="1545" spans="1:15" s="234" customFormat="1">
      <c r="A1545" s="404" t="str">
        <f t="shared" si="54"/>
        <v>300302500</v>
      </c>
      <c r="B1545" s="888">
        <v>300</v>
      </c>
      <c r="C1545" s="193">
        <v>30</v>
      </c>
      <c r="D1545" s="193">
        <v>2500</v>
      </c>
      <c r="E1545" s="901"/>
      <c r="F1545" s="901"/>
      <c r="G1545" s="901"/>
      <c r="H1545" s="901"/>
      <c r="I1545" s="901"/>
      <c r="J1545" s="901"/>
      <c r="K1545" s="901"/>
      <c r="L1545" s="901"/>
      <c r="M1545" s="232"/>
      <c r="N1545" s="233"/>
      <c r="O1545" s="233"/>
    </row>
    <row r="1546" spans="1:15" s="234" customFormat="1">
      <c r="A1546" s="404" t="str">
        <f t="shared" si="54"/>
        <v>300402500</v>
      </c>
      <c r="B1546" s="888">
        <v>300</v>
      </c>
      <c r="C1546" s="193">
        <v>40</v>
      </c>
      <c r="D1546" s="193">
        <v>2500</v>
      </c>
      <c r="E1546" s="901"/>
      <c r="F1546" s="901"/>
      <c r="G1546" s="901"/>
      <c r="H1546" s="901"/>
      <c r="I1546" s="901"/>
      <c r="J1546" s="901"/>
      <c r="K1546" s="901"/>
      <c r="L1546" s="901"/>
      <c r="M1546" s="232"/>
      <c r="N1546" s="233"/>
      <c r="O1546" s="233"/>
    </row>
    <row r="1547" spans="1:15" s="234" customFormat="1">
      <c r="A1547" s="404" t="str">
        <f t="shared" si="54"/>
        <v>300502500</v>
      </c>
      <c r="B1547" s="888">
        <v>300</v>
      </c>
      <c r="C1547" s="193">
        <v>50</v>
      </c>
      <c r="D1547" s="193">
        <v>2500</v>
      </c>
      <c r="E1547" s="901"/>
      <c r="F1547" s="901"/>
      <c r="G1547" s="901"/>
      <c r="H1547" s="901"/>
      <c r="I1547" s="901"/>
      <c r="J1547" s="901"/>
      <c r="K1547" s="901"/>
      <c r="L1547" s="901"/>
      <c r="M1547" s="232"/>
      <c r="N1547" s="233"/>
      <c r="O1547" s="233"/>
    </row>
    <row r="1548" spans="1:15" s="234" customFormat="1">
      <c r="A1548" s="404" t="str">
        <f t="shared" si="54"/>
        <v>300602500</v>
      </c>
      <c r="B1548" s="888">
        <v>300</v>
      </c>
      <c r="C1548" s="193">
        <v>60</v>
      </c>
      <c r="D1548" s="193">
        <v>2500</v>
      </c>
      <c r="E1548" s="901"/>
      <c r="F1548" s="901"/>
      <c r="G1548" s="901"/>
      <c r="H1548" s="901"/>
      <c r="I1548" s="901"/>
      <c r="J1548" s="901"/>
      <c r="K1548" s="901"/>
      <c r="L1548" s="901"/>
      <c r="M1548" s="232"/>
      <c r="N1548" s="233"/>
      <c r="O1548" s="233"/>
    </row>
    <row r="1549" spans="1:15" s="234" customFormat="1">
      <c r="A1549" s="404" t="str">
        <f t="shared" si="54"/>
        <v>300702500</v>
      </c>
      <c r="B1549" s="888">
        <v>300</v>
      </c>
      <c r="C1549" s="193">
        <v>70</v>
      </c>
      <c r="D1549" s="193">
        <v>2500</v>
      </c>
      <c r="E1549" s="901"/>
      <c r="F1549" s="901"/>
      <c r="G1549" s="901"/>
      <c r="H1549" s="901"/>
      <c r="I1549" s="901"/>
      <c r="J1549" s="901"/>
      <c r="K1549" s="901"/>
      <c r="L1549" s="901"/>
      <c r="M1549" s="232"/>
      <c r="N1549" s="233"/>
      <c r="O1549" s="233"/>
    </row>
    <row r="1550" spans="1:15" s="234" customFormat="1">
      <c r="A1550" s="404" t="str">
        <f t="shared" si="54"/>
        <v>300802500</v>
      </c>
      <c r="B1550" s="888">
        <v>300</v>
      </c>
      <c r="C1550" s="193">
        <v>80</v>
      </c>
      <c r="D1550" s="193">
        <v>2500</v>
      </c>
      <c r="E1550" s="901"/>
      <c r="F1550" s="901"/>
      <c r="G1550" s="901"/>
      <c r="H1550" s="901"/>
      <c r="I1550" s="901"/>
      <c r="J1550" s="901"/>
      <c r="K1550" s="901"/>
      <c r="L1550" s="901"/>
      <c r="M1550" s="232"/>
      <c r="N1550" s="233"/>
      <c r="O1550" s="233"/>
    </row>
    <row r="1551" spans="1:15" s="234" customFormat="1">
      <c r="A1551" s="404" t="str">
        <f t="shared" si="54"/>
        <v>300902500</v>
      </c>
      <c r="B1551" s="888">
        <v>300</v>
      </c>
      <c r="C1551" s="193">
        <v>90</v>
      </c>
      <c r="D1551" s="193">
        <v>2500</v>
      </c>
      <c r="E1551" s="901"/>
      <c r="F1551" s="901"/>
      <c r="G1551" s="901"/>
      <c r="H1551" s="901"/>
      <c r="I1551" s="901"/>
      <c r="J1551" s="901"/>
      <c r="K1551" s="901"/>
      <c r="L1551" s="901"/>
      <c r="M1551" s="232"/>
      <c r="N1551" s="233"/>
      <c r="O1551" s="233"/>
    </row>
    <row r="1552" spans="1:15" s="234" customFormat="1">
      <c r="A1552" s="404" t="str">
        <f t="shared" si="54"/>
        <v>3001002500</v>
      </c>
      <c r="B1552" s="888">
        <v>300</v>
      </c>
      <c r="C1552" s="193">
        <v>100</v>
      </c>
      <c r="D1552" s="193">
        <v>2500</v>
      </c>
      <c r="E1552" s="901"/>
      <c r="F1552" s="901"/>
      <c r="G1552" s="901"/>
      <c r="H1552" s="901"/>
      <c r="I1552" s="901"/>
      <c r="J1552" s="901"/>
      <c r="K1552" s="901"/>
      <c r="L1552" s="901"/>
      <c r="M1552" s="232"/>
      <c r="N1552" s="233"/>
      <c r="O1552" s="233"/>
    </row>
    <row r="1553" spans="1:15" s="234" customFormat="1">
      <c r="A1553" s="404" t="str">
        <f t="shared" si="54"/>
        <v>3001102500</v>
      </c>
      <c r="B1553" s="888">
        <v>300</v>
      </c>
      <c r="C1553" s="193">
        <v>110</v>
      </c>
      <c r="D1553" s="193">
        <v>2500</v>
      </c>
      <c r="E1553" s="901"/>
      <c r="F1553" s="901"/>
      <c r="G1553" s="901"/>
      <c r="H1553" s="901"/>
      <c r="I1553" s="901"/>
      <c r="J1553" s="901"/>
      <c r="K1553" s="901"/>
      <c r="L1553" s="901"/>
      <c r="M1553" s="232"/>
      <c r="N1553" s="233"/>
      <c r="O1553" s="233"/>
    </row>
    <row r="1554" spans="1:15" s="234" customFormat="1">
      <c r="A1554" s="404" t="str">
        <f t="shared" si="54"/>
        <v>3001202500</v>
      </c>
      <c r="B1554" s="888">
        <v>300</v>
      </c>
      <c r="C1554" s="193">
        <v>120</v>
      </c>
      <c r="D1554" s="193">
        <v>2500</v>
      </c>
      <c r="E1554" s="901"/>
      <c r="F1554" s="901"/>
      <c r="G1554" s="901"/>
      <c r="H1554" s="901"/>
      <c r="I1554" s="901"/>
      <c r="J1554" s="901"/>
      <c r="K1554" s="901"/>
      <c r="L1554" s="901"/>
      <c r="M1554" s="232"/>
      <c r="N1554" s="233"/>
      <c r="O1554" s="233"/>
    </row>
    <row r="1555" spans="1:15" s="234" customFormat="1">
      <c r="A1555" s="404" t="str">
        <f t="shared" si="54"/>
        <v>3001302500</v>
      </c>
      <c r="B1555" s="888">
        <v>300</v>
      </c>
      <c r="C1555" s="193">
        <v>130</v>
      </c>
      <c r="D1555" s="193">
        <v>2500</v>
      </c>
      <c r="E1555" s="901"/>
      <c r="F1555" s="901"/>
      <c r="G1555" s="901"/>
      <c r="H1555" s="901"/>
      <c r="I1555" s="901"/>
      <c r="J1555" s="901"/>
      <c r="K1555" s="901"/>
      <c r="L1555" s="901"/>
      <c r="M1555" s="232"/>
      <c r="N1555" s="233"/>
      <c r="O1555" s="233"/>
    </row>
    <row r="1556" spans="1:15" s="234" customFormat="1">
      <c r="A1556" s="404" t="str">
        <f t="shared" si="54"/>
        <v>3001402500</v>
      </c>
      <c r="B1556" s="888">
        <v>300</v>
      </c>
      <c r="C1556" s="193">
        <v>140</v>
      </c>
      <c r="D1556" s="193">
        <v>2500</v>
      </c>
      <c r="E1556" s="901"/>
      <c r="F1556" s="901"/>
      <c r="G1556" s="901"/>
      <c r="H1556" s="901"/>
      <c r="I1556" s="901"/>
      <c r="J1556" s="901"/>
      <c r="K1556" s="901"/>
      <c r="L1556" s="901"/>
      <c r="M1556" s="232"/>
      <c r="N1556" s="233"/>
      <c r="O1556" s="233"/>
    </row>
    <row r="1557" spans="1:15" s="234" customFormat="1">
      <c r="A1557" s="404" t="str">
        <f t="shared" si="54"/>
        <v>3001502500</v>
      </c>
      <c r="B1557" s="888">
        <v>300</v>
      </c>
      <c r="C1557" s="193">
        <v>150</v>
      </c>
      <c r="D1557" s="193">
        <v>2500</v>
      </c>
      <c r="E1557" s="901"/>
      <c r="F1557" s="901"/>
      <c r="G1557" s="901"/>
      <c r="H1557" s="901"/>
      <c r="I1557" s="901"/>
      <c r="J1557" s="901"/>
      <c r="K1557" s="901"/>
      <c r="L1557" s="901"/>
      <c r="M1557" s="232"/>
      <c r="N1557" s="233"/>
      <c r="O1557" s="233"/>
    </row>
    <row r="1558" spans="1:15" s="234" customFormat="1">
      <c r="A1558" s="404" t="str">
        <f t="shared" si="54"/>
        <v>3001602500</v>
      </c>
      <c r="B1558" s="888">
        <v>300</v>
      </c>
      <c r="C1558" s="193">
        <v>160</v>
      </c>
      <c r="D1558" s="193">
        <v>2500</v>
      </c>
      <c r="E1558" s="901"/>
      <c r="F1558" s="901"/>
      <c r="G1558" s="901"/>
      <c r="H1558" s="901"/>
      <c r="I1558" s="901"/>
      <c r="J1558" s="901"/>
      <c r="K1558" s="901"/>
      <c r="L1558" s="901"/>
      <c r="M1558" s="232"/>
      <c r="N1558" s="233"/>
      <c r="O1558" s="233"/>
    </row>
    <row r="1559" spans="1:15" s="234" customFormat="1">
      <c r="A1559" s="404" t="str">
        <f t="shared" si="54"/>
        <v>3001702500</v>
      </c>
      <c r="B1559" s="888">
        <v>300</v>
      </c>
      <c r="C1559" s="193">
        <v>170</v>
      </c>
      <c r="D1559" s="193">
        <v>2500</v>
      </c>
      <c r="E1559" s="901"/>
      <c r="F1559" s="901"/>
      <c r="G1559" s="901"/>
      <c r="H1559" s="901"/>
      <c r="I1559" s="901"/>
      <c r="J1559" s="901"/>
      <c r="K1559" s="901"/>
      <c r="L1559" s="901"/>
      <c r="M1559" s="232"/>
      <c r="N1559" s="233"/>
      <c r="O1559" s="233"/>
    </row>
    <row r="1560" spans="1:15" s="234" customFormat="1">
      <c r="A1560" s="404" t="str">
        <f t="shared" si="54"/>
        <v>3001802500</v>
      </c>
      <c r="B1560" s="888">
        <v>300</v>
      </c>
      <c r="C1560" s="193">
        <v>180</v>
      </c>
      <c r="D1560" s="193">
        <v>2500</v>
      </c>
      <c r="E1560" s="901"/>
      <c r="F1560" s="901"/>
      <c r="G1560" s="901"/>
      <c r="H1560" s="901"/>
      <c r="I1560" s="901"/>
      <c r="J1560" s="901"/>
      <c r="K1560" s="901"/>
      <c r="L1560" s="901"/>
      <c r="M1560" s="232"/>
      <c r="N1560" s="233"/>
      <c r="O1560" s="233"/>
    </row>
    <row r="1561" spans="1:15" s="234" customFormat="1">
      <c r="A1561" s="404" t="str">
        <f t="shared" si="54"/>
        <v>3001902500</v>
      </c>
      <c r="B1561" s="888">
        <v>300</v>
      </c>
      <c r="C1561" s="193">
        <v>190</v>
      </c>
      <c r="D1561" s="193">
        <v>2500</v>
      </c>
      <c r="E1561" s="901"/>
      <c r="F1561" s="901"/>
      <c r="G1561" s="901"/>
      <c r="H1561" s="901"/>
      <c r="I1561" s="901"/>
      <c r="J1561" s="901"/>
      <c r="K1561" s="901"/>
      <c r="L1561" s="901"/>
      <c r="M1561" s="232"/>
      <c r="N1561" s="233"/>
      <c r="O1561" s="233"/>
    </row>
    <row r="1562" spans="1:15" s="234" customFormat="1">
      <c r="A1562" s="404" t="str">
        <f t="shared" si="54"/>
        <v>3002002500</v>
      </c>
      <c r="B1562" s="888">
        <v>300</v>
      </c>
      <c r="C1562" s="193">
        <v>200</v>
      </c>
      <c r="D1562" s="193">
        <v>2500</v>
      </c>
      <c r="E1562" s="901"/>
      <c r="F1562" s="901"/>
      <c r="G1562" s="901"/>
      <c r="H1562" s="901"/>
      <c r="I1562" s="901"/>
      <c r="J1562" s="901"/>
      <c r="K1562" s="901"/>
      <c r="L1562" s="901"/>
      <c r="M1562" s="232"/>
      <c r="N1562" s="233"/>
      <c r="O1562" s="233"/>
    </row>
    <row r="1563" spans="1:15" s="234" customFormat="1">
      <c r="A1563" s="404" t="str">
        <f t="shared" si="54"/>
        <v>3002102500</v>
      </c>
      <c r="B1563" s="888">
        <v>300</v>
      </c>
      <c r="C1563" s="193">
        <v>210</v>
      </c>
      <c r="D1563" s="193">
        <v>2500</v>
      </c>
      <c r="E1563" s="901"/>
      <c r="F1563" s="901"/>
      <c r="G1563" s="901"/>
      <c r="H1563" s="901"/>
      <c r="I1563" s="901"/>
      <c r="J1563" s="901"/>
      <c r="K1563" s="901"/>
      <c r="L1563" s="901"/>
      <c r="M1563" s="232"/>
      <c r="N1563" s="233"/>
      <c r="O1563" s="233"/>
    </row>
    <row r="1564" spans="1:15" s="234" customFormat="1">
      <c r="A1564" s="404" t="str">
        <f t="shared" si="54"/>
        <v>3002202500</v>
      </c>
      <c r="B1564" s="888">
        <v>300</v>
      </c>
      <c r="C1564" s="193">
        <v>220</v>
      </c>
      <c r="D1564" s="193">
        <v>2500</v>
      </c>
      <c r="E1564" s="901"/>
      <c r="F1564" s="901"/>
      <c r="G1564" s="901"/>
      <c r="H1564" s="901"/>
      <c r="I1564" s="901"/>
      <c r="J1564" s="901"/>
      <c r="K1564" s="901"/>
      <c r="L1564" s="901"/>
      <c r="M1564" s="232"/>
      <c r="N1564" s="233"/>
      <c r="O1564" s="233"/>
    </row>
    <row r="1565" spans="1:15" s="234" customFormat="1">
      <c r="A1565" s="404" t="str">
        <f t="shared" si="54"/>
        <v>3002302500</v>
      </c>
      <c r="B1565" s="888">
        <v>300</v>
      </c>
      <c r="C1565" s="193">
        <v>230</v>
      </c>
      <c r="D1565" s="193">
        <v>2500</v>
      </c>
      <c r="E1565" s="901"/>
      <c r="F1565" s="901"/>
      <c r="G1565" s="901"/>
      <c r="H1565" s="901"/>
      <c r="I1565" s="901"/>
      <c r="J1565" s="901"/>
      <c r="K1565" s="901"/>
      <c r="L1565" s="901"/>
      <c r="M1565" s="232"/>
      <c r="N1565" s="233"/>
      <c r="O1565" s="233"/>
    </row>
    <row r="1566" spans="1:15" s="234" customFormat="1">
      <c r="A1566" s="404" t="str">
        <f t="shared" si="54"/>
        <v>3002402500</v>
      </c>
      <c r="B1566" s="888">
        <v>300</v>
      </c>
      <c r="C1566" s="193">
        <v>240</v>
      </c>
      <c r="D1566" s="193">
        <v>2500</v>
      </c>
      <c r="E1566" s="901"/>
      <c r="F1566" s="901"/>
      <c r="G1566" s="901"/>
      <c r="H1566" s="901"/>
      <c r="I1566" s="901"/>
      <c r="J1566" s="901"/>
      <c r="K1566" s="901"/>
      <c r="L1566" s="901"/>
      <c r="M1566" s="232"/>
      <c r="N1566" s="233"/>
      <c r="O1566" s="233"/>
    </row>
    <row r="1567" spans="1:15" s="234" customFormat="1">
      <c r="A1567" s="404" t="str">
        <f t="shared" si="54"/>
        <v>3002502500</v>
      </c>
      <c r="B1567" s="888">
        <v>300</v>
      </c>
      <c r="C1567" s="193">
        <v>250</v>
      </c>
      <c r="D1567" s="193">
        <v>2500</v>
      </c>
      <c r="E1567" s="901"/>
      <c r="F1567" s="901"/>
      <c r="G1567" s="901"/>
      <c r="H1567" s="901"/>
      <c r="I1567" s="901"/>
      <c r="J1567" s="901"/>
      <c r="K1567" s="901"/>
      <c r="L1567" s="901"/>
      <c r="M1567" s="232"/>
      <c r="N1567" s="233"/>
      <c r="O1567" s="233"/>
    </row>
    <row r="1568" spans="1:15" s="234" customFormat="1">
      <c r="A1568" s="404" t="str">
        <f t="shared" si="54"/>
        <v>3002602500</v>
      </c>
      <c r="B1568" s="888">
        <v>300</v>
      </c>
      <c r="C1568" s="193">
        <v>260</v>
      </c>
      <c r="D1568" s="193">
        <v>2500</v>
      </c>
      <c r="E1568" s="901"/>
      <c r="F1568" s="901"/>
      <c r="G1568" s="901"/>
      <c r="H1568" s="901"/>
      <c r="I1568" s="901"/>
      <c r="J1568" s="901"/>
      <c r="K1568" s="901"/>
      <c r="L1568" s="901"/>
      <c r="M1568" s="232"/>
      <c r="N1568" s="233"/>
      <c r="O1568" s="233"/>
    </row>
    <row r="1569" spans="1:15" s="234" customFormat="1">
      <c r="A1569" s="404" t="str">
        <f t="shared" si="54"/>
        <v>3002702500</v>
      </c>
      <c r="B1569" s="888">
        <v>300</v>
      </c>
      <c r="C1569" s="193">
        <v>270</v>
      </c>
      <c r="D1569" s="193">
        <v>2500</v>
      </c>
      <c r="E1569" s="901"/>
      <c r="F1569" s="901"/>
      <c r="G1569" s="901"/>
      <c r="H1569" s="901"/>
      <c r="I1569" s="901"/>
      <c r="J1569" s="901"/>
      <c r="K1569" s="901"/>
      <c r="L1569" s="901"/>
      <c r="M1569" s="232"/>
      <c r="N1569" s="233"/>
      <c r="O1569" s="233"/>
    </row>
    <row r="1570" spans="1:15" s="234" customFormat="1">
      <c r="A1570" s="404" t="str">
        <f t="shared" si="54"/>
        <v>3002802500</v>
      </c>
      <c r="B1570" s="888">
        <v>300</v>
      </c>
      <c r="C1570" s="193">
        <v>280</v>
      </c>
      <c r="D1570" s="193">
        <v>2500</v>
      </c>
      <c r="E1570" s="901"/>
      <c r="F1570" s="901"/>
      <c r="G1570" s="901"/>
      <c r="H1570" s="901"/>
      <c r="I1570" s="901"/>
      <c r="J1570" s="901"/>
      <c r="K1570" s="901"/>
      <c r="L1570" s="901"/>
      <c r="M1570" s="232"/>
      <c r="N1570" s="233"/>
      <c r="O1570" s="233"/>
    </row>
    <row r="1571" spans="1:15" s="234" customFormat="1">
      <c r="A1571" s="404" t="str">
        <f t="shared" si="54"/>
        <v>3002902500</v>
      </c>
      <c r="B1571" s="888">
        <v>300</v>
      </c>
      <c r="C1571" s="193">
        <v>290</v>
      </c>
      <c r="D1571" s="193">
        <v>2500</v>
      </c>
      <c r="E1571" s="901"/>
      <c r="F1571" s="901"/>
      <c r="G1571" s="901"/>
      <c r="H1571" s="901"/>
      <c r="I1571" s="901"/>
      <c r="J1571" s="901"/>
      <c r="K1571" s="901"/>
      <c r="L1571" s="901"/>
      <c r="M1571" s="232"/>
      <c r="N1571" s="233"/>
      <c r="O1571" s="233"/>
    </row>
    <row r="1572" spans="1:15" s="234" customFormat="1">
      <c r="A1572" s="404" t="str">
        <f t="shared" si="54"/>
        <v>3003002500</v>
      </c>
      <c r="B1572" s="888">
        <v>300</v>
      </c>
      <c r="C1572" s="193">
        <v>300</v>
      </c>
      <c r="D1572" s="193">
        <v>2500</v>
      </c>
      <c r="E1572" s="901"/>
      <c r="F1572" s="901"/>
      <c r="G1572" s="901"/>
      <c r="H1572" s="901"/>
      <c r="I1572" s="901"/>
      <c r="J1572" s="901"/>
      <c r="K1572" s="901"/>
      <c r="L1572" s="901"/>
      <c r="M1572" s="232"/>
      <c r="N1572" s="233"/>
      <c r="O1572" s="233"/>
    </row>
    <row r="1573" spans="1:15" s="234" customFormat="1">
      <c r="A1573" s="404" t="str">
        <f t="shared" si="54"/>
        <v>3003102500</v>
      </c>
      <c r="B1573" s="888">
        <v>300</v>
      </c>
      <c r="C1573" s="193">
        <v>310</v>
      </c>
      <c r="D1573" s="193">
        <v>2500</v>
      </c>
      <c r="E1573" s="194"/>
      <c r="F1573" s="194"/>
      <c r="G1573" s="194"/>
      <c r="H1573" s="194"/>
      <c r="I1573" s="194"/>
      <c r="J1573" s="194"/>
      <c r="K1573" s="194"/>
      <c r="L1573" s="194"/>
      <c r="M1573" s="232"/>
      <c r="N1573" s="233"/>
      <c r="O1573" s="233"/>
    </row>
    <row r="1574" spans="1:15" s="234" customFormat="1">
      <c r="A1574" s="404" t="str">
        <f t="shared" si="54"/>
        <v>3003202500</v>
      </c>
      <c r="B1574" s="888">
        <v>300</v>
      </c>
      <c r="C1574" s="193">
        <v>320</v>
      </c>
      <c r="D1574" s="193">
        <v>2500</v>
      </c>
      <c r="E1574" s="194"/>
      <c r="F1574" s="194"/>
      <c r="G1574" s="194"/>
      <c r="H1574" s="194"/>
      <c r="I1574" s="194"/>
      <c r="J1574" s="194"/>
      <c r="K1574" s="194"/>
      <c r="L1574" s="194"/>
      <c r="M1574" s="232"/>
      <c r="N1574" s="233"/>
      <c r="O1574" s="233"/>
    </row>
    <row r="1575" spans="1:15" s="234" customFormat="1">
      <c r="A1575" s="404" t="str">
        <f t="shared" si="54"/>
        <v>3003302500</v>
      </c>
      <c r="B1575" s="888">
        <v>300</v>
      </c>
      <c r="C1575" s="193">
        <v>330</v>
      </c>
      <c r="D1575" s="193">
        <v>2500</v>
      </c>
      <c r="E1575" s="194"/>
      <c r="F1575" s="194"/>
      <c r="G1575" s="194"/>
      <c r="H1575" s="194"/>
      <c r="I1575" s="194"/>
      <c r="J1575" s="194"/>
      <c r="K1575" s="194"/>
      <c r="L1575" s="194"/>
      <c r="M1575" s="232"/>
      <c r="N1575" s="233"/>
      <c r="O1575" s="233"/>
    </row>
    <row r="1576" spans="1:15" s="234" customFormat="1">
      <c r="A1576" s="404" t="str">
        <f t="shared" si="54"/>
        <v>3003402500</v>
      </c>
      <c r="B1576" s="888">
        <v>300</v>
      </c>
      <c r="C1576" s="193">
        <v>340</v>
      </c>
      <c r="D1576" s="193">
        <v>2500</v>
      </c>
      <c r="E1576" s="194"/>
      <c r="F1576" s="194"/>
      <c r="G1576" s="194"/>
      <c r="H1576" s="194"/>
      <c r="I1576" s="194"/>
      <c r="J1576" s="194"/>
      <c r="K1576" s="194"/>
      <c r="L1576" s="194"/>
      <c r="M1576" s="232"/>
      <c r="N1576" s="233"/>
      <c r="O1576" s="233"/>
    </row>
    <row r="1577" spans="1:15" s="234" customFormat="1">
      <c r="A1577" s="404" t="str">
        <f t="shared" si="54"/>
        <v>3003502500</v>
      </c>
      <c r="B1577" s="888">
        <v>300</v>
      </c>
      <c r="C1577" s="193">
        <v>350</v>
      </c>
      <c r="D1577" s="193">
        <v>2500</v>
      </c>
      <c r="E1577" s="194"/>
      <c r="F1577" s="194"/>
      <c r="G1577" s="194"/>
      <c r="H1577" s="194"/>
      <c r="I1577" s="194"/>
      <c r="J1577" s="194"/>
      <c r="K1577" s="194"/>
      <c r="L1577" s="194"/>
      <c r="M1577" s="232"/>
      <c r="N1577" s="233"/>
      <c r="O1577" s="233"/>
    </row>
    <row r="1578" spans="1:15" s="234" customFormat="1">
      <c r="A1578" s="404" t="str">
        <f t="shared" si="54"/>
        <v>35020500</v>
      </c>
      <c r="B1578" s="888">
        <v>350</v>
      </c>
      <c r="C1578" s="193">
        <v>20</v>
      </c>
      <c r="D1578" s="193">
        <v>500</v>
      </c>
      <c r="E1578" s="194"/>
      <c r="F1578" s="194"/>
      <c r="G1578" s="194"/>
      <c r="H1578" s="194"/>
      <c r="I1578" s="194"/>
      <c r="J1578" s="194"/>
      <c r="K1578" s="194"/>
      <c r="L1578" s="194"/>
      <c r="M1578" s="232"/>
      <c r="N1578" s="233"/>
      <c r="O1578" s="233"/>
    </row>
    <row r="1579" spans="1:15" s="234" customFormat="1">
      <c r="A1579" s="404" t="str">
        <f t="shared" si="54"/>
        <v>35030500</v>
      </c>
      <c r="B1579" s="888">
        <v>350</v>
      </c>
      <c r="C1579" s="193">
        <v>30</v>
      </c>
      <c r="D1579" s="193">
        <v>500</v>
      </c>
      <c r="E1579" s="194"/>
      <c r="F1579" s="194"/>
      <c r="G1579" s="194"/>
      <c r="H1579" s="194"/>
      <c r="I1579" s="194"/>
      <c r="J1579" s="194"/>
      <c r="K1579" s="194"/>
      <c r="L1579" s="194"/>
      <c r="M1579" s="232"/>
      <c r="N1579" s="233"/>
      <c r="O1579" s="233"/>
    </row>
    <row r="1580" spans="1:15" s="234" customFormat="1">
      <c r="A1580" s="404" t="str">
        <f t="shared" si="54"/>
        <v>35040500</v>
      </c>
      <c r="B1580" s="888">
        <v>350</v>
      </c>
      <c r="C1580" s="193">
        <v>40</v>
      </c>
      <c r="D1580" s="193">
        <v>500</v>
      </c>
      <c r="E1580" s="194"/>
      <c r="F1580" s="194"/>
      <c r="G1580" s="194"/>
      <c r="H1580" s="194"/>
      <c r="I1580" s="194"/>
      <c r="J1580" s="194"/>
      <c r="K1580" s="194"/>
      <c r="L1580" s="194"/>
      <c r="M1580" s="232"/>
      <c r="N1580" s="233"/>
      <c r="O1580" s="233"/>
    </row>
    <row r="1581" spans="1:15" s="234" customFormat="1">
      <c r="A1581" s="404" t="str">
        <f t="shared" si="54"/>
        <v>35050500</v>
      </c>
      <c r="B1581" s="888">
        <v>350</v>
      </c>
      <c r="C1581" s="193">
        <v>50</v>
      </c>
      <c r="D1581" s="193">
        <v>500</v>
      </c>
      <c r="E1581" s="194"/>
      <c r="F1581" s="194"/>
      <c r="G1581" s="194"/>
      <c r="H1581" s="194"/>
      <c r="I1581" s="194"/>
      <c r="J1581" s="194"/>
      <c r="K1581" s="194"/>
      <c r="L1581" s="194"/>
      <c r="M1581" s="232"/>
      <c r="N1581" s="233"/>
      <c r="O1581" s="233"/>
    </row>
    <row r="1582" spans="1:15" s="234" customFormat="1">
      <c r="A1582" s="404" t="str">
        <f t="shared" si="54"/>
        <v>35060500</v>
      </c>
      <c r="B1582" s="888">
        <v>350</v>
      </c>
      <c r="C1582" s="193">
        <v>60</v>
      </c>
      <c r="D1582" s="193">
        <v>500</v>
      </c>
      <c r="E1582" s="194"/>
      <c r="F1582" s="194"/>
      <c r="G1582" s="194"/>
      <c r="H1582" s="194"/>
      <c r="I1582" s="194"/>
      <c r="J1582" s="194"/>
      <c r="K1582" s="194"/>
      <c r="L1582" s="194"/>
      <c r="M1582" s="232"/>
      <c r="N1582" s="233"/>
      <c r="O1582" s="233"/>
    </row>
    <row r="1583" spans="1:15" s="234" customFormat="1">
      <c r="A1583" s="404" t="str">
        <f t="shared" si="54"/>
        <v>35070500</v>
      </c>
      <c r="B1583" s="888">
        <v>350</v>
      </c>
      <c r="C1583" s="193">
        <v>70</v>
      </c>
      <c r="D1583" s="193">
        <v>500</v>
      </c>
      <c r="E1583" s="194"/>
      <c r="F1583" s="194"/>
      <c r="G1583" s="194"/>
      <c r="H1583" s="194"/>
      <c r="I1583" s="194"/>
      <c r="J1583" s="194"/>
      <c r="K1583" s="194"/>
      <c r="L1583" s="194"/>
      <c r="M1583" s="232"/>
      <c r="N1583" s="233"/>
      <c r="O1583" s="233"/>
    </row>
    <row r="1584" spans="1:15" s="234" customFormat="1">
      <c r="A1584" s="404" t="str">
        <f t="shared" si="54"/>
        <v>35080500</v>
      </c>
      <c r="B1584" s="888">
        <v>350</v>
      </c>
      <c r="C1584" s="193">
        <v>80</v>
      </c>
      <c r="D1584" s="193">
        <v>500</v>
      </c>
      <c r="E1584" s="194"/>
      <c r="F1584" s="194"/>
      <c r="G1584" s="194"/>
      <c r="H1584" s="194"/>
      <c r="I1584" s="194"/>
      <c r="J1584" s="194"/>
      <c r="K1584" s="194"/>
      <c r="L1584" s="194"/>
      <c r="M1584" s="232"/>
      <c r="N1584" s="233"/>
      <c r="O1584" s="233"/>
    </row>
    <row r="1585" spans="1:15" s="234" customFormat="1">
      <c r="A1585" s="404" t="str">
        <f t="shared" ref="A1585:A1648" si="55">B1585&amp;C1585&amp;D1585</f>
        <v>35090500</v>
      </c>
      <c r="B1585" s="888">
        <v>350</v>
      </c>
      <c r="C1585" s="193">
        <v>90</v>
      </c>
      <c r="D1585" s="193">
        <v>500</v>
      </c>
      <c r="E1585" s="194"/>
      <c r="F1585" s="194"/>
      <c r="G1585" s="194"/>
      <c r="H1585" s="194"/>
      <c r="I1585" s="194"/>
      <c r="J1585" s="194"/>
      <c r="K1585" s="194"/>
      <c r="L1585" s="194"/>
      <c r="M1585" s="232"/>
      <c r="N1585" s="233"/>
      <c r="O1585" s="233"/>
    </row>
    <row r="1586" spans="1:15" s="234" customFormat="1">
      <c r="A1586" s="404" t="str">
        <f t="shared" si="55"/>
        <v>350100500</v>
      </c>
      <c r="B1586" s="888">
        <v>350</v>
      </c>
      <c r="C1586" s="193">
        <v>100</v>
      </c>
      <c r="D1586" s="193">
        <v>500</v>
      </c>
      <c r="E1586" s="194"/>
      <c r="F1586" s="194"/>
      <c r="G1586" s="194"/>
      <c r="H1586" s="194"/>
      <c r="I1586" s="194"/>
      <c r="J1586" s="194"/>
      <c r="K1586" s="194"/>
      <c r="L1586" s="194"/>
      <c r="M1586" s="232"/>
      <c r="N1586" s="233"/>
      <c r="O1586" s="233"/>
    </row>
    <row r="1587" spans="1:15" s="234" customFormat="1">
      <c r="A1587" s="404" t="str">
        <f t="shared" si="55"/>
        <v>350110500</v>
      </c>
      <c r="B1587" s="888">
        <v>350</v>
      </c>
      <c r="C1587" s="193">
        <v>110</v>
      </c>
      <c r="D1587" s="193">
        <v>500</v>
      </c>
      <c r="E1587" s="194"/>
      <c r="F1587" s="194"/>
      <c r="G1587" s="194"/>
      <c r="H1587" s="194"/>
      <c r="I1587" s="194"/>
      <c r="J1587" s="194"/>
      <c r="K1587" s="194"/>
      <c r="L1587" s="194"/>
      <c r="M1587" s="232"/>
      <c r="N1587" s="233"/>
      <c r="O1587" s="233"/>
    </row>
    <row r="1588" spans="1:15" s="234" customFormat="1">
      <c r="A1588" s="404" t="str">
        <f t="shared" si="55"/>
        <v>350120500</v>
      </c>
      <c r="B1588" s="888">
        <v>350</v>
      </c>
      <c r="C1588" s="193">
        <v>120</v>
      </c>
      <c r="D1588" s="193">
        <v>500</v>
      </c>
      <c r="E1588" s="194"/>
      <c r="F1588" s="194"/>
      <c r="G1588" s="194"/>
      <c r="H1588" s="194"/>
      <c r="I1588" s="194"/>
      <c r="J1588" s="194"/>
      <c r="K1588" s="194"/>
      <c r="L1588" s="194"/>
      <c r="M1588" s="232"/>
      <c r="N1588" s="233"/>
      <c r="O1588" s="233"/>
    </row>
    <row r="1589" spans="1:15" s="234" customFormat="1">
      <c r="A1589" s="404" t="str">
        <f t="shared" si="55"/>
        <v>350130500</v>
      </c>
      <c r="B1589" s="888">
        <v>350</v>
      </c>
      <c r="C1589" s="193">
        <v>130</v>
      </c>
      <c r="D1589" s="193">
        <v>500</v>
      </c>
      <c r="E1589" s="194"/>
      <c r="F1589" s="194"/>
      <c r="G1589" s="194"/>
      <c r="H1589" s="194"/>
      <c r="I1589" s="194"/>
      <c r="J1589" s="194"/>
      <c r="K1589" s="194"/>
      <c r="L1589" s="194"/>
      <c r="M1589" s="232"/>
      <c r="N1589" s="233"/>
      <c r="O1589" s="233"/>
    </row>
    <row r="1590" spans="1:15" s="234" customFormat="1">
      <c r="A1590" s="404" t="str">
        <f t="shared" si="55"/>
        <v>350140500</v>
      </c>
      <c r="B1590" s="888">
        <v>350</v>
      </c>
      <c r="C1590" s="193">
        <v>140</v>
      </c>
      <c r="D1590" s="193">
        <v>500</v>
      </c>
      <c r="E1590" s="194"/>
      <c r="F1590" s="194"/>
      <c r="G1590" s="194"/>
      <c r="H1590" s="194"/>
      <c r="I1590" s="194"/>
      <c r="J1590" s="194"/>
      <c r="K1590" s="194"/>
      <c r="L1590" s="194"/>
      <c r="M1590" s="232"/>
      <c r="N1590" s="233"/>
      <c r="O1590" s="233"/>
    </row>
    <row r="1591" spans="1:15" s="234" customFormat="1">
      <c r="A1591" s="404" t="str">
        <f t="shared" si="55"/>
        <v>350150500</v>
      </c>
      <c r="B1591" s="888">
        <v>350</v>
      </c>
      <c r="C1591" s="193">
        <v>150</v>
      </c>
      <c r="D1591" s="193">
        <v>500</v>
      </c>
      <c r="E1591" s="194"/>
      <c r="F1591" s="194"/>
      <c r="G1591" s="194"/>
      <c r="H1591" s="194"/>
      <c r="I1591" s="194"/>
      <c r="J1591" s="194"/>
      <c r="K1591" s="194"/>
      <c r="L1591" s="194"/>
      <c r="M1591" s="232"/>
      <c r="N1591" s="233"/>
      <c r="O1591" s="233"/>
    </row>
    <row r="1592" spans="1:15" s="234" customFormat="1">
      <c r="A1592" s="404" t="str">
        <f t="shared" si="55"/>
        <v>350160500</v>
      </c>
      <c r="B1592" s="888">
        <v>350</v>
      </c>
      <c r="C1592" s="193">
        <v>160</v>
      </c>
      <c r="D1592" s="193">
        <v>500</v>
      </c>
      <c r="E1592" s="194"/>
      <c r="F1592" s="194"/>
      <c r="G1592" s="194"/>
      <c r="H1592" s="194"/>
      <c r="I1592" s="194"/>
      <c r="J1592" s="194"/>
      <c r="K1592" s="194"/>
      <c r="L1592" s="194"/>
      <c r="M1592" s="232"/>
      <c r="N1592" s="233"/>
      <c r="O1592" s="233"/>
    </row>
    <row r="1593" spans="1:15" s="234" customFormat="1">
      <c r="A1593" s="404" t="str">
        <f t="shared" si="55"/>
        <v>350170500</v>
      </c>
      <c r="B1593" s="888">
        <v>350</v>
      </c>
      <c r="C1593" s="193">
        <v>170</v>
      </c>
      <c r="D1593" s="193">
        <v>500</v>
      </c>
      <c r="E1593" s="194"/>
      <c r="F1593" s="194"/>
      <c r="G1593" s="194"/>
      <c r="H1593" s="194"/>
      <c r="I1593" s="194"/>
      <c r="J1593" s="194"/>
      <c r="K1593" s="194"/>
      <c r="L1593" s="194"/>
      <c r="M1593" s="232"/>
      <c r="N1593" s="233"/>
      <c r="O1593" s="233"/>
    </row>
    <row r="1594" spans="1:15" s="234" customFormat="1">
      <c r="A1594" s="404" t="str">
        <f t="shared" si="55"/>
        <v>350180500</v>
      </c>
      <c r="B1594" s="888">
        <v>350</v>
      </c>
      <c r="C1594" s="193">
        <v>180</v>
      </c>
      <c r="D1594" s="193">
        <v>500</v>
      </c>
      <c r="E1594" s="194"/>
      <c r="F1594" s="194"/>
      <c r="G1594" s="194"/>
      <c r="H1594" s="194"/>
      <c r="I1594" s="194"/>
      <c r="J1594" s="194"/>
      <c r="K1594" s="194"/>
      <c r="L1594" s="194"/>
      <c r="M1594" s="232"/>
      <c r="N1594" s="233"/>
      <c r="O1594" s="233"/>
    </row>
    <row r="1595" spans="1:15" s="234" customFormat="1">
      <c r="A1595" s="404" t="str">
        <f t="shared" si="55"/>
        <v>350190500</v>
      </c>
      <c r="B1595" s="888">
        <v>350</v>
      </c>
      <c r="C1595" s="193">
        <v>190</v>
      </c>
      <c r="D1595" s="193">
        <v>500</v>
      </c>
      <c r="E1595" s="194"/>
      <c r="F1595" s="194"/>
      <c r="G1595" s="194"/>
      <c r="H1595" s="194"/>
      <c r="I1595" s="194"/>
      <c r="J1595" s="194"/>
      <c r="K1595" s="194"/>
      <c r="L1595" s="194"/>
      <c r="M1595" s="232"/>
      <c r="N1595" s="233"/>
      <c r="O1595" s="233"/>
    </row>
    <row r="1596" spans="1:15" s="234" customFormat="1">
      <c r="A1596" s="404" t="str">
        <f t="shared" si="55"/>
        <v>350200500</v>
      </c>
      <c r="B1596" s="888">
        <v>350</v>
      </c>
      <c r="C1596" s="193">
        <v>200</v>
      </c>
      <c r="D1596" s="193">
        <v>500</v>
      </c>
      <c r="E1596" s="194"/>
      <c r="F1596" s="194"/>
      <c r="G1596" s="194"/>
      <c r="H1596" s="194"/>
      <c r="I1596" s="194"/>
      <c r="J1596" s="194"/>
      <c r="K1596" s="194"/>
      <c r="L1596" s="194"/>
      <c r="M1596" s="232"/>
      <c r="N1596" s="233"/>
      <c r="O1596" s="233"/>
    </row>
    <row r="1597" spans="1:15" s="234" customFormat="1">
      <c r="A1597" s="404" t="str">
        <f t="shared" si="55"/>
        <v>350210500</v>
      </c>
      <c r="B1597" s="888">
        <v>350</v>
      </c>
      <c r="C1597" s="193">
        <v>210</v>
      </c>
      <c r="D1597" s="193">
        <v>500</v>
      </c>
      <c r="E1597" s="194"/>
      <c r="F1597" s="194"/>
      <c r="G1597" s="194"/>
      <c r="H1597" s="194"/>
      <c r="I1597" s="194"/>
      <c r="J1597" s="194"/>
      <c r="K1597" s="194"/>
      <c r="L1597" s="194"/>
      <c r="M1597" s="232"/>
      <c r="N1597" s="233"/>
      <c r="O1597" s="233"/>
    </row>
    <row r="1598" spans="1:15" s="234" customFormat="1">
      <c r="A1598" s="404" t="str">
        <f t="shared" si="55"/>
        <v>350220500</v>
      </c>
      <c r="B1598" s="888">
        <v>350</v>
      </c>
      <c r="C1598" s="193">
        <v>220</v>
      </c>
      <c r="D1598" s="193">
        <v>500</v>
      </c>
      <c r="E1598" s="194"/>
      <c r="F1598" s="194"/>
      <c r="G1598" s="194"/>
      <c r="H1598" s="194"/>
      <c r="I1598" s="194"/>
      <c r="J1598" s="194"/>
      <c r="K1598" s="194"/>
      <c r="L1598" s="194"/>
      <c r="M1598" s="232"/>
      <c r="N1598" s="233"/>
      <c r="O1598" s="233"/>
    </row>
    <row r="1599" spans="1:15" s="234" customFormat="1">
      <c r="A1599" s="404" t="str">
        <f t="shared" si="55"/>
        <v>350230500</v>
      </c>
      <c r="B1599" s="888">
        <v>350</v>
      </c>
      <c r="C1599" s="193">
        <v>230</v>
      </c>
      <c r="D1599" s="193">
        <v>500</v>
      </c>
      <c r="E1599" s="194"/>
      <c r="F1599" s="194"/>
      <c r="G1599" s="194"/>
      <c r="H1599" s="194"/>
      <c r="I1599" s="194"/>
      <c r="J1599" s="194"/>
      <c r="K1599" s="194"/>
      <c r="L1599" s="194"/>
      <c r="M1599" s="232"/>
      <c r="N1599" s="233"/>
      <c r="O1599" s="233"/>
    </row>
    <row r="1600" spans="1:15" s="234" customFormat="1">
      <c r="A1600" s="404" t="str">
        <f t="shared" si="55"/>
        <v>350240500</v>
      </c>
      <c r="B1600" s="888">
        <v>350</v>
      </c>
      <c r="C1600" s="193">
        <v>240</v>
      </c>
      <c r="D1600" s="193">
        <v>500</v>
      </c>
      <c r="E1600" s="194"/>
      <c r="F1600" s="194"/>
      <c r="G1600" s="194"/>
      <c r="H1600" s="194"/>
      <c r="I1600" s="194"/>
      <c r="J1600" s="194"/>
      <c r="K1600" s="194"/>
      <c r="L1600" s="194"/>
      <c r="M1600" s="232"/>
      <c r="N1600" s="233"/>
      <c r="O1600" s="233"/>
    </row>
    <row r="1601" spans="1:15" s="234" customFormat="1">
      <c r="A1601" s="404" t="str">
        <f t="shared" si="55"/>
        <v>350250500</v>
      </c>
      <c r="B1601" s="888">
        <v>350</v>
      </c>
      <c r="C1601" s="193">
        <v>250</v>
      </c>
      <c r="D1601" s="193">
        <v>500</v>
      </c>
      <c r="E1601" s="194"/>
      <c r="F1601" s="194"/>
      <c r="G1601" s="194"/>
      <c r="H1601" s="194"/>
      <c r="I1601" s="194"/>
      <c r="J1601" s="194"/>
      <c r="K1601" s="194"/>
      <c r="L1601" s="194"/>
      <c r="M1601" s="232"/>
      <c r="N1601" s="233"/>
      <c r="O1601" s="233"/>
    </row>
    <row r="1602" spans="1:15" s="234" customFormat="1">
      <c r="A1602" s="404" t="str">
        <f t="shared" si="55"/>
        <v>350260500</v>
      </c>
      <c r="B1602" s="888">
        <v>350</v>
      </c>
      <c r="C1602" s="193">
        <v>260</v>
      </c>
      <c r="D1602" s="193">
        <v>500</v>
      </c>
      <c r="E1602" s="194"/>
      <c r="F1602" s="194"/>
      <c r="G1602" s="194"/>
      <c r="H1602" s="194"/>
      <c r="I1602" s="194"/>
      <c r="J1602" s="194"/>
      <c r="K1602" s="194"/>
      <c r="L1602" s="194"/>
      <c r="M1602" s="232"/>
      <c r="N1602" s="233"/>
      <c r="O1602" s="233"/>
    </row>
    <row r="1603" spans="1:15" s="234" customFormat="1">
      <c r="A1603" s="404" t="str">
        <f t="shared" si="55"/>
        <v>350270500</v>
      </c>
      <c r="B1603" s="888">
        <v>350</v>
      </c>
      <c r="C1603" s="193">
        <v>270</v>
      </c>
      <c r="D1603" s="193">
        <v>500</v>
      </c>
      <c r="E1603" s="194"/>
      <c r="F1603" s="194"/>
      <c r="G1603" s="194"/>
      <c r="H1603" s="194"/>
      <c r="I1603" s="194"/>
      <c r="J1603" s="194"/>
      <c r="K1603" s="194"/>
      <c r="L1603" s="194"/>
      <c r="M1603" s="232"/>
      <c r="N1603" s="233"/>
      <c r="O1603" s="233"/>
    </row>
    <row r="1604" spans="1:15" s="234" customFormat="1">
      <c r="A1604" s="404" t="str">
        <f t="shared" si="55"/>
        <v>350280500</v>
      </c>
      <c r="B1604" s="888">
        <v>350</v>
      </c>
      <c r="C1604" s="193">
        <v>280</v>
      </c>
      <c r="D1604" s="193">
        <v>500</v>
      </c>
      <c r="E1604" s="194"/>
      <c r="F1604" s="194"/>
      <c r="G1604" s="194"/>
      <c r="H1604" s="194"/>
      <c r="I1604" s="194"/>
      <c r="J1604" s="194"/>
      <c r="K1604" s="194"/>
      <c r="L1604" s="194"/>
      <c r="M1604" s="232"/>
      <c r="N1604" s="233"/>
      <c r="O1604" s="233"/>
    </row>
    <row r="1605" spans="1:15" s="234" customFormat="1">
      <c r="A1605" s="404" t="str">
        <f t="shared" si="55"/>
        <v>350290500</v>
      </c>
      <c r="B1605" s="888">
        <v>350</v>
      </c>
      <c r="C1605" s="193">
        <v>290</v>
      </c>
      <c r="D1605" s="193">
        <v>500</v>
      </c>
      <c r="E1605" s="194"/>
      <c r="F1605" s="194"/>
      <c r="G1605" s="194"/>
      <c r="H1605" s="194"/>
      <c r="I1605" s="194"/>
      <c r="J1605" s="194"/>
      <c r="K1605" s="194"/>
      <c r="L1605" s="194"/>
      <c r="M1605" s="232"/>
      <c r="N1605" s="233"/>
      <c r="O1605" s="233"/>
    </row>
    <row r="1606" spans="1:15" s="234" customFormat="1">
      <c r="A1606" s="404" t="str">
        <f t="shared" si="55"/>
        <v>350300500</v>
      </c>
      <c r="B1606" s="888">
        <v>350</v>
      </c>
      <c r="C1606" s="193">
        <v>300</v>
      </c>
      <c r="D1606" s="193">
        <v>500</v>
      </c>
      <c r="E1606" s="194"/>
      <c r="F1606" s="194"/>
      <c r="G1606" s="194"/>
      <c r="H1606" s="194"/>
      <c r="I1606" s="194"/>
      <c r="J1606" s="194"/>
      <c r="K1606" s="194"/>
      <c r="L1606" s="194"/>
      <c r="M1606" s="232"/>
      <c r="N1606" s="233"/>
      <c r="O1606" s="233"/>
    </row>
    <row r="1607" spans="1:15" s="234" customFormat="1">
      <c r="A1607" s="404" t="str">
        <f t="shared" si="55"/>
        <v>350310500</v>
      </c>
      <c r="B1607" s="888">
        <v>350</v>
      </c>
      <c r="C1607" s="193">
        <v>310</v>
      </c>
      <c r="D1607" s="193">
        <v>500</v>
      </c>
      <c r="E1607" s="243"/>
      <c r="F1607" s="243"/>
      <c r="G1607" s="243"/>
      <c r="H1607" s="243"/>
      <c r="I1607" s="243"/>
      <c r="J1607" s="243"/>
      <c r="K1607" s="243"/>
      <c r="L1607" s="243"/>
      <c r="M1607" s="232"/>
      <c r="N1607" s="233"/>
      <c r="O1607" s="233"/>
    </row>
    <row r="1608" spans="1:15" s="234" customFormat="1">
      <c r="A1608" s="404" t="str">
        <f t="shared" si="55"/>
        <v>350320500</v>
      </c>
      <c r="B1608" s="888">
        <v>350</v>
      </c>
      <c r="C1608" s="193">
        <v>320</v>
      </c>
      <c r="D1608" s="193">
        <v>500</v>
      </c>
      <c r="E1608" s="243"/>
      <c r="F1608" s="243"/>
      <c r="G1608" s="243"/>
      <c r="H1608" s="243"/>
      <c r="I1608" s="243"/>
      <c r="J1608" s="243"/>
      <c r="K1608" s="243"/>
      <c r="L1608" s="243"/>
      <c r="M1608" s="232"/>
      <c r="N1608" s="233"/>
      <c r="O1608" s="233"/>
    </row>
    <row r="1609" spans="1:15" s="234" customFormat="1">
      <c r="A1609" s="404" t="str">
        <f t="shared" si="55"/>
        <v>350330500</v>
      </c>
      <c r="B1609" s="888">
        <v>350</v>
      </c>
      <c r="C1609" s="193">
        <v>330</v>
      </c>
      <c r="D1609" s="193">
        <v>500</v>
      </c>
      <c r="E1609" s="243"/>
      <c r="F1609" s="243"/>
      <c r="G1609" s="243"/>
      <c r="H1609" s="243"/>
      <c r="I1609" s="243"/>
      <c r="J1609" s="243"/>
      <c r="K1609" s="243"/>
      <c r="L1609" s="243"/>
      <c r="M1609" s="232"/>
      <c r="N1609" s="233"/>
      <c r="O1609" s="233"/>
    </row>
    <row r="1610" spans="1:15" s="234" customFormat="1">
      <c r="A1610" s="404" t="str">
        <f t="shared" si="55"/>
        <v>350340500</v>
      </c>
      <c r="B1610" s="888">
        <v>350</v>
      </c>
      <c r="C1610" s="193">
        <v>340</v>
      </c>
      <c r="D1610" s="193">
        <v>500</v>
      </c>
      <c r="E1610" s="243"/>
      <c r="F1610" s="243"/>
      <c r="G1610" s="243"/>
      <c r="H1610" s="243"/>
      <c r="I1610" s="243"/>
      <c r="J1610" s="243"/>
      <c r="K1610" s="243"/>
      <c r="L1610" s="243"/>
      <c r="M1610" s="232"/>
      <c r="N1610" s="233"/>
      <c r="O1610" s="233"/>
    </row>
    <row r="1611" spans="1:15" s="234" customFormat="1">
      <c r="A1611" s="404" t="str">
        <f t="shared" si="55"/>
        <v>350350500</v>
      </c>
      <c r="B1611" s="888">
        <v>350</v>
      </c>
      <c r="C1611" s="193">
        <v>350</v>
      </c>
      <c r="D1611" s="193">
        <v>500</v>
      </c>
      <c r="E1611" s="243"/>
      <c r="F1611" s="243"/>
      <c r="G1611" s="243"/>
      <c r="H1611" s="243"/>
      <c r="I1611" s="243"/>
      <c r="J1611" s="243"/>
      <c r="K1611" s="243"/>
      <c r="L1611" s="243"/>
      <c r="M1611" s="232"/>
      <c r="N1611" s="233"/>
      <c r="O1611" s="233"/>
    </row>
    <row r="1612" spans="1:15" s="234" customFormat="1">
      <c r="A1612" s="404" t="str">
        <f t="shared" si="55"/>
        <v>35020750</v>
      </c>
      <c r="B1612" s="888">
        <v>350</v>
      </c>
      <c r="C1612" s="193">
        <v>20</v>
      </c>
      <c r="D1612" s="193">
        <v>750</v>
      </c>
      <c r="E1612" s="194"/>
      <c r="F1612" s="194"/>
      <c r="G1612" s="194"/>
      <c r="H1612" s="194"/>
      <c r="I1612" s="194"/>
      <c r="J1612" s="194"/>
      <c r="K1612" s="194"/>
      <c r="L1612" s="194"/>
      <c r="M1612" s="232"/>
      <c r="N1612" s="233"/>
      <c r="O1612" s="233"/>
    </row>
    <row r="1613" spans="1:15" s="234" customFormat="1">
      <c r="A1613" s="404" t="str">
        <f t="shared" si="55"/>
        <v>35030750</v>
      </c>
      <c r="B1613" s="888">
        <v>350</v>
      </c>
      <c r="C1613" s="193">
        <v>30</v>
      </c>
      <c r="D1613" s="193">
        <v>750</v>
      </c>
      <c r="E1613" s="194"/>
      <c r="F1613" s="194"/>
      <c r="G1613" s="194"/>
      <c r="H1613" s="194"/>
      <c r="I1613" s="194"/>
      <c r="J1613" s="194"/>
      <c r="K1613" s="194"/>
      <c r="L1613" s="194"/>
      <c r="M1613" s="232"/>
      <c r="N1613" s="233"/>
      <c r="O1613" s="233"/>
    </row>
    <row r="1614" spans="1:15" s="234" customFormat="1">
      <c r="A1614" s="404" t="str">
        <f t="shared" si="55"/>
        <v>35040750</v>
      </c>
      <c r="B1614" s="888">
        <v>350</v>
      </c>
      <c r="C1614" s="193">
        <v>40</v>
      </c>
      <c r="D1614" s="193">
        <v>750</v>
      </c>
      <c r="E1614" s="194"/>
      <c r="F1614" s="194"/>
      <c r="G1614" s="194"/>
      <c r="H1614" s="194"/>
      <c r="I1614" s="194"/>
      <c r="J1614" s="194"/>
      <c r="K1614" s="194"/>
      <c r="L1614" s="194"/>
      <c r="M1614" s="232"/>
      <c r="N1614" s="233"/>
      <c r="O1614" s="233"/>
    </row>
    <row r="1615" spans="1:15" s="234" customFormat="1">
      <c r="A1615" s="404" t="str">
        <f t="shared" si="55"/>
        <v>35050750</v>
      </c>
      <c r="B1615" s="888">
        <v>350</v>
      </c>
      <c r="C1615" s="193">
        <v>50</v>
      </c>
      <c r="D1615" s="193">
        <v>750</v>
      </c>
      <c r="E1615" s="194"/>
      <c r="F1615" s="194"/>
      <c r="G1615" s="194"/>
      <c r="H1615" s="194"/>
      <c r="I1615" s="194"/>
      <c r="J1615" s="194"/>
      <c r="K1615" s="194"/>
      <c r="L1615" s="194"/>
      <c r="M1615" s="232"/>
      <c r="N1615" s="233"/>
      <c r="O1615" s="233"/>
    </row>
    <row r="1616" spans="1:15" s="234" customFormat="1">
      <c r="A1616" s="404" t="str">
        <f t="shared" si="55"/>
        <v>35060750</v>
      </c>
      <c r="B1616" s="888">
        <v>350</v>
      </c>
      <c r="C1616" s="193">
        <v>60</v>
      </c>
      <c r="D1616" s="193">
        <v>750</v>
      </c>
      <c r="E1616" s="194"/>
      <c r="F1616" s="194"/>
      <c r="G1616" s="194"/>
      <c r="H1616" s="194"/>
      <c r="I1616" s="194"/>
      <c r="J1616" s="194"/>
      <c r="K1616" s="194"/>
      <c r="L1616" s="194"/>
      <c r="M1616" s="232"/>
      <c r="N1616" s="233"/>
      <c r="O1616" s="233"/>
    </row>
    <row r="1617" spans="1:15" s="234" customFormat="1">
      <c r="A1617" s="404" t="str">
        <f t="shared" si="55"/>
        <v>35070750</v>
      </c>
      <c r="B1617" s="888">
        <v>350</v>
      </c>
      <c r="C1617" s="193">
        <v>70</v>
      </c>
      <c r="D1617" s="193">
        <v>750</v>
      </c>
      <c r="E1617" s="194"/>
      <c r="F1617" s="194"/>
      <c r="G1617" s="194"/>
      <c r="H1617" s="194"/>
      <c r="I1617" s="194"/>
      <c r="J1617" s="194"/>
      <c r="K1617" s="194"/>
      <c r="L1617" s="194"/>
      <c r="M1617" s="232"/>
      <c r="N1617" s="233"/>
      <c r="O1617" s="233"/>
    </row>
    <row r="1618" spans="1:15" s="234" customFormat="1">
      <c r="A1618" s="404" t="str">
        <f t="shared" si="55"/>
        <v>35080750</v>
      </c>
      <c r="B1618" s="888">
        <v>350</v>
      </c>
      <c r="C1618" s="193">
        <v>80</v>
      </c>
      <c r="D1618" s="193">
        <v>750</v>
      </c>
      <c r="E1618" s="194"/>
      <c r="F1618" s="194"/>
      <c r="G1618" s="194"/>
      <c r="H1618" s="194"/>
      <c r="I1618" s="194"/>
      <c r="J1618" s="194"/>
      <c r="K1618" s="194"/>
      <c r="L1618" s="194"/>
      <c r="M1618" s="232"/>
      <c r="N1618" s="233"/>
      <c r="O1618" s="233"/>
    </row>
    <row r="1619" spans="1:15" s="234" customFormat="1">
      <c r="A1619" s="404" t="str">
        <f t="shared" si="55"/>
        <v>35090750</v>
      </c>
      <c r="B1619" s="888">
        <v>350</v>
      </c>
      <c r="C1619" s="193">
        <v>90</v>
      </c>
      <c r="D1619" s="193">
        <v>750</v>
      </c>
      <c r="E1619" s="194"/>
      <c r="F1619" s="194"/>
      <c r="G1619" s="194"/>
      <c r="H1619" s="194"/>
      <c r="I1619" s="194"/>
      <c r="J1619" s="194"/>
      <c r="K1619" s="194"/>
      <c r="L1619" s="194"/>
      <c r="M1619" s="232"/>
      <c r="N1619" s="233"/>
      <c r="O1619" s="233"/>
    </row>
    <row r="1620" spans="1:15" s="234" customFormat="1">
      <c r="A1620" s="404" t="str">
        <f t="shared" si="55"/>
        <v>350100750</v>
      </c>
      <c r="B1620" s="888">
        <v>350</v>
      </c>
      <c r="C1620" s="193">
        <v>100</v>
      </c>
      <c r="D1620" s="193">
        <v>750</v>
      </c>
      <c r="E1620" s="194"/>
      <c r="F1620" s="194"/>
      <c r="G1620" s="194"/>
      <c r="H1620" s="194"/>
      <c r="I1620" s="194"/>
      <c r="J1620" s="194"/>
      <c r="K1620" s="194"/>
      <c r="L1620" s="194"/>
      <c r="M1620" s="232"/>
      <c r="N1620" s="233"/>
      <c r="O1620" s="233"/>
    </row>
    <row r="1621" spans="1:15" s="234" customFormat="1">
      <c r="A1621" s="404" t="str">
        <f t="shared" si="55"/>
        <v>350110750</v>
      </c>
      <c r="B1621" s="888">
        <v>350</v>
      </c>
      <c r="C1621" s="193">
        <v>110</v>
      </c>
      <c r="D1621" s="193">
        <v>750</v>
      </c>
      <c r="E1621" s="194"/>
      <c r="F1621" s="194"/>
      <c r="G1621" s="194"/>
      <c r="H1621" s="194"/>
      <c r="I1621" s="194"/>
      <c r="J1621" s="194"/>
      <c r="K1621" s="194"/>
      <c r="L1621" s="194"/>
      <c r="M1621" s="232"/>
      <c r="N1621" s="233"/>
      <c r="O1621" s="233"/>
    </row>
    <row r="1622" spans="1:15" s="234" customFormat="1">
      <c r="A1622" s="404" t="str">
        <f t="shared" si="55"/>
        <v>350120750</v>
      </c>
      <c r="B1622" s="888">
        <v>350</v>
      </c>
      <c r="C1622" s="193">
        <v>120</v>
      </c>
      <c r="D1622" s="193">
        <v>750</v>
      </c>
      <c r="E1622" s="194"/>
      <c r="F1622" s="194"/>
      <c r="G1622" s="194"/>
      <c r="H1622" s="194"/>
      <c r="I1622" s="194"/>
      <c r="J1622" s="194"/>
      <c r="K1622" s="194"/>
      <c r="L1622" s="194"/>
      <c r="M1622" s="232"/>
      <c r="N1622" s="233"/>
      <c r="O1622" s="233"/>
    </row>
    <row r="1623" spans="1:15" s="234" customFormat="1">
      <c r="A1623" s="404" t="str">
        <f t="shared" si="55"/>
        <v>350130750</v>
      </c>
      <c r="B1623" s="888">
        <v>350</v>
      </c>
      <c r="C1623" s="193">
        <v>130</v>
      </c>
      <c r="D1623" s="193">
        <v>750</v>
      </c>
      <c r="E1623" s="194"/>
      <c r="F1623" s="194"/>
      <c r="G1623" s="194"/>
      <c r="H1623" s="194"/>
      <c r="I1623" s="194"/>
      <c r="J1623" s="194"/>
      <c r="K1623" s="194"/>
      <c r="L1623" s="194"/>
      <c r="M1623" s="232"/>
      <c r="N1623" s="233"/>
      <c r="O1623" s="233"/>
    </row>
    <row r="1624" spans="1:15" s="234" customFormat="1">
      <c r="A1624" s="404" t="str">
        <f t="shared" si="55"/>
        <v>350140750</v>
      </c>
      <c r="B1624" s="888">
        <v>350</v>
      </c>
      <c r="C1624" s="193">
        <v>140</v>
      </c>
      <c r="D1624" s="193">
        <v>750</v>
      </c>
      <c r="E1624" s="194"/>
      <c r="F1624" s="194"/>
      <c r="G1624" s="194"/>
      <c r="H1624" s="194"/>
      <c r="I1624" s="194"/>
      <c r="J1624" s="194"/>
      <c r="K1624" s="194"/>
      <c r="L1624" s="194"/>
      <c r="M1624" s="232"/>
      <c r="N1624" s="233"/>
      <c r="O1624" s="233"/>
    </row>
    <row r="1625" spans="1:15" s="234" customFormat="1">
      <c r="A1625" s="404" t="str">
        <f t="shared" si="55"/>
        <v>350150750</v>
      </c>
      <c r="B1625" s="888">
        <v>350</v>
      </c>
      <c r="C1625" s="193">
        <v>150</v>
      </c>
      <c r="D1625" s="193">
        <v>750</v>
      </c>
      <c r="E1625" s="194"/>
      <c r="F1625" s="194"/>
      <c r="G1625" s="194"/>
      <c r="H1625" s="194"/>
      <c r="I1625" s="194"/>
      <c r="J1625" s="194"/>
      <c r="K1625" s="194"/>
      <c r="L1625" s="194"/>
      <c r="M1625" s="232"/>
      <c r="N1625" s="233"/>
      <c r="O1625" s="233"/>
    </row>
    <row r="1626" spans="1:15" s="234" customFormat="1">
      <c r="A1626" s="404" t="str">
        <f t="shared" si="55"/>
        <v>350160750</v>
      </c>
      <c r="B1626" s="888">
        <v>350</v>
      </c>
      <c r="C1626" s="193">
        <v>160</v>
      </c>
      <c r="D1626" s="193">
        <v>750</v>
      </c>
      <c r="E1626" s="194"/>
      <c r="F1626" s="194"/>
      <c r="G1626" s="194"/>
      <c r="H1626" s="194"/>
      <c r="I1626" s="194"/>
      <c r="J1626" s="194"/>
      <c r="K1626" s="194"/>
      <c r="L1626" s="194"/>
      <c r="M1626" s="232"/>
      <c r="N1626" s="233"/>
      <c r="O1626" s="233"/>
    </row>
    <row r="1627" spans="1:15" s="234" customFormat="1">
      <c r="A1627" s="404" t="str">
        <f t="shared" si="55"/>
        <v>350170750</v>
      </c>
      <c r="B1627" s="888">
        <v>350</v>
      </c>
      <c r="C1627" s="193">
        <v>170</v>
      </c>
      <c r="D1627" s="193">
        <v>750</v>
      </c>
      <c r="E1627" s="194"/>
      <c r="F1627" s="194"/>
      <c r="G1627" s="194"/>
      <c r="H1627" s="194"/>
      <c r="I1627" s="194"/>
      <c r="J1627" s="194"/>
      <c r="K1627" s="194"/>
      <c r="L1627" s="194"/>
      <c r="M1627" s="232"/>
      <c r="N1627" s="233"/>
      <c r="O1627" s="233"/>
    </row>
    <row r="1628" spans="1:15" s="234" customFormat="1">
      <c r="A1628" s="404" t="str">
        <f t="shared" si="55"/>
        <v>350180750</v>
      </c>
      <c r="B1628" s="888">
        <v>350</v>
      </c>
      <c r="C1628" s="193">
        <v>180</v>
      </c>
      <c r="D1628" s="193">
        <v>750</v>
      </c>
      <c r="E1628" s="194"/>
      <c r="F1628" s="194"/>
      <c r="G1628" s="194"/>
      <c r="H1628" s="194"/>
      <c r="I1628" s="194"/>
      <c r="J1628" s="194"/>
      <c r="K1628" s="194"/>
      <c r="L1628" s="194"/>
      <c r="M1628" s="232"/>
      <c r="N1628" s="233"/>
      <c r="O1628" s="233"/>
    </row>
    <row r="1629" spans="1:15" s="234" customFormat="1">
      <c r="A1629" s="404" t="str">
        <f t="shared" si="55"/>
        <v>350190750</v>
      </c>
      <c r="B1629" s="888">
        <v>350</v>
      </c>
      <c r="C1629" s="193">
        <v>190</v>
      </c>
      <c r="D1629" s="193">
        <v>750</v>
      </c>
      <c r="E1629" s="194"/>
      <c r="F1629" s="194"/>
      <c r="G1629" s="194"/>
      <c r="H1629" s="194"/>
      <c r="I1629" s="194"/>
      <c r="J1629" s="194"/>
      <c r="K1629" s="194"/>
      <c r="L1629" s="194"/>
      <c r="M1629" s="232"/>
      <c r="N1629" s="233"/>
      <c r="O1629" s="233"/>
    </row>
    <row r="1630" spans="1:15" s="234" customFormat="1">
      <c r="A1630" s="404" t="str">
        <f t="shared" si="55"/>
        <v>350200750</v>
      </c>
      <c r="B1630" s="888">
        <v>350</v>
      </c>
      <c r="C1630" s="193">
        <v>200</v>
      </c>
      <c r="D1630" s="193">
        <v>750</v>
      </c>
      <c r="E1630" s="194"/>
      <c r="F1630" s="194"/>
      <c r="G1630" s="194"/>
      <c r="H1630" s="194"/>
      <c r="I1630" s="194"/>
      <c r="J1630" s="194"/>
      <c r="K1630" s="194"/>
      <c r="L1630" s="194"/>
      <c r="M1630" s="232"/>
      <c r="N1630" s="233"/>
      <c r="O1630" s="233"/>
    </row>
    <row r="1631" spans="1:15" s="234" customFormat="1">
      <c r="A1631" s="404" t="str">
        <f t="shared" si="55"/>
        <v>350210750</v>
      </c>
      <c r="B1631" s="888">
        <v>350</v>
      </c>
      <c r="C1631" s="193">
        <v>210</v>
      </c>
      <c r="D1631" s="193">
        <v>750</v>
      </c>
      <c r="E1631" s="194"/>
      <c r="F1631" s="194"/>
      <c r="G1631" s="194"/>
      <c r="H1631" s="194"/>
      <c r="I1631" s="194"/>
      <c r="J1631" s="194"/>
      <c r="K1631" s="194"/>
      <c r="L1631" s="194"/>
      <c r="M1631" s="232"/>
      <c r="N1631" s="233"/>
      <c r="O1631" s="233"/>
    </row>
    <row r="1632" spans="1:15" s="234" customFormat="1">
      <c r="A1632" s="404" t="str">
        <f t="shared" si="55"/>
        <v>350220750</v>
      </c>
      <c r="B1632" s="888">
        <v>350</v>
      </c>
      <c r="C1632" s="193">
        <v>220</v>
      </c>
      <c r="D1632" s="193">
        <v>750</v>
      </c>
      <c r="E1632" s="194"/>
      <c r="F1632" s="194"/>
      <c r="G1632" s="194"/>
      <c r="H1632" s="194"/>
      <c r="I1632" s="194"/>
      <c r="J1632" s="194"/>
      <c r="K1632" s="194"/>
      <c r="L1632" s="194"/>
      <c r="M1632" s="232"/>
      <c r="N1632" s="233"/>
      <c r="O1632" s="233"/>
    </row>
    <row r="1633" spans="1:15" s="234" customFormat="1">
      <c r="A1633" s="404" t="str">
        <f t="shared" si="55"/>
        <v>350230750</v>
      </c>
      <c r="B1633" s="888">
        <v>350</v>
      </c>
      <c r="C1633" s="193">
        <v>230</v>
      </c>
      <c r="D1633" s="193">
        <v>750</v>
      </c>
      <c r="E1633" s="194"/>
      <c r="F1633" s="194"/>
      <c r="G1633" s="194"/>
      <c r="H1633" s="194"/>
      <c r="I1633" s="194"/>
      <c r="J1633" s="194"/>
      <c r="K1633" s="194"/>
      <c r="L1633" s="194"/>
      <c r="M1633" s="232"/>
      <c r="N1633" s="233"/>
      <c r="O1633" s="233"/>
    </row>
    <row r="1634" spans="1:15" s="234" customFormat="1">
      <c r="A1634" s="404" t="str">
        <f t="shared" si="55"/>
        <v>350240750</v>
      </c>
      <c r="B1634" s="888">
        <v>350</v>
      </c>
      <c r="C1634" s="193">
        <v>240</v>
      </c>
      <c r="D1634" s="193">
        <v>750</v>
      </c>
      <c r="E1634" s="194"/>
      <c r="F1634" s="194"/>
      <c r="G1634" s="194"/>
      <c r="H1634" s="194"/>
      <c r="I1634" s="194"/>
      <c r="J1634" s="194"/>
      <c r="K1634" s="194"/>
      <c r="L1634" s="194"/>
      <c r="M1634" s="232"/>
      <c r="N1634" s="233"/>
      <c r="O1634" s="233"/>
    </row>
    <row r="1635" spans="1:15" s="234" customFormat="1">
      <c r="A1635" s="404" t="str">
        <f t="shared" si="55"/>
        <v>350250750</v>
      </c>
      <c r="B1635" s="888">
        <v>350</v>
      </c>
      <c r="C1635" s="193">
        <v>250</v>
      </c>
      <c r="D1635" s="193">
        <v>750</v>
      </c>
      <c r="E1635" s="194"/>
      <c r="F1635" s="194"/>
      <c r="G1635" s="194"/>
      <c r="H1635" s="194"/>
      <c r="I1635" s="194"/>
      <c r="J1635" s="194"/>
      <c r="K1635" s="194"/>
      <c r="L1635" s="194"/>
      <c r="M1635" s="232"/>
      <c r="N1635" s="233"/>
      <c r="O1635" s="233"/>
    </row>
    <row r="1636" spans="1:15" s="234" customFormat="1">
      <c r="A1636" s="404" t="str">
        <f t="shared" si="55"/>
        <v>350260750</v>
      </c>
      <c r="B1636" s="888">
        <v>350</v>
      </c>
      <c r="C1636" s="193">
        <v>260</v>
      </c>
      <c r="D1636" s="193">
        <v>750</v>
      </c>
      <c r="E1636" s="194"/>
      <c r="F1636" s="194"/>
      <c r="G1636" s="194"/>
      <c r="H1636" s="194"/>
      <c r="I1636" s="194"/>
      <c r="J1636" s="194"/>
      <c r="K1636" s="194"/>
      <c r="L1636" s="194"/>
      <c r="M1636" s="232"/>
      <c r="N1636" s="233"/>
      <c r="O1636" s="233"/>
    </row>
    <row r="1637" spans="1:15" s="234" customFormat="1">
      <c r="A1637" s="404" t="str">
        <f t="shared" si="55"/>
        <v>350270750</v>
      </c>
      <c r="B1637" s="888">
        <v>350</v>
      </c>
      <c r="C1637" s="193">
        <v>270</v>
      </c>
      <c r="D1637" s="193">
        <v>750</v>
      </c>
      <c r="E1637" s="194"/>
      <c r="F1637" s="194"/>
      <c r="G1637" s="194"/>
      <c r="H1637" s="194"/>
      <c r="I1637" s="194"/>
      <c r="J1637" s="194"/>
      <c r="K1637" s="194"/>
      <c r="L1637" s="194"/>
      <c r="M1637" s="232"/>
      <c r="N1637" s="233"/>
      <c r="O1637" s="233"/>
    </row>
    <row r="1638" spans="1:15" s="234" customFormat="1">
      <c r="A1638" s="404" t="str">
        <f t="shared" si="55"/>
        <v>350280750</v>
      </c>
      <c r="B1638" s="888">
        <v>350</v>
      </c>
      <c r="C1638" s="193">
        <v>280</v>
      </c>
      <c r="D1638" s="193">
        <v>750</v>
      </c>
      <c r="E1638" s="194"/>
      <c r="F1638" s="194"/>
      <c r="G1638" s="194"/>
      <c r="H1638" s="194"/>
      <c r="I1638" s="194"/>
      <c r="J1638" s="194"/>
      <c r="K1638" s="194"/>
      <c r="L1638" s="194"/>
      <c r="M1638" s="232"/>
      <c r="N1638" s="233"/>
      <c r="O1638" s="233"/>
    </row>
    <row r="1639" spans="1:15" s="234" customFormat="1">
      <c r="A1639" s="404" t="str">
        <f t="shared" si="55"/>
        <v>350290750</v>
      </c>
      <c r="B1639" s="888">
        <v>350</v>
      </c>
      <c r="C1639" s="193">
        <v>290</v>
      </c>
      <c r="D1639" s="193">
        <v>750</v>
      </c>
      <c r="E1639" s="194"/>
      <c r="F1639" s="194"/>
      <c r="G1639" s="194"/>
      <c r="H1639" s="194"/>
      <c r="I1639" s="194"/>
      <c r="J1639" s="194"/>
      <c r="K1639" s="194"/>
      <c r="L1639" s="194"/>
      <c r="M1639" s="232"/>
      <c r="N1639" s="233"/>
      <c r="O1639" s="233"/>
    </row>
    <row r="1640" spans="1:15" s="234" customFormat="1">
      <c r="A1640" s="404" t="str">
        <f t="shared" si="55"/>
        <v>350300750</v>
      </c>
      <c r="B1640" s="888">
        <v>350</v>
      </c>
      <c r="C1640" s="193">
        <v>300</v>
      </c>
      <c r="D1640" s="193">
        <v>750</v>
      </c>
      <c r="E1640" s="194"/>
      <c r="F1640" s="194"/>
      <c r="G1640" s="194"/>
      <c r="H1640" s="194"/>
      <c r="I1640" s="194"/>
      <c r="J1640" s="194"/>
      <c r="K1640" s="194"/>
      <c r="L1640" s="194"/>
      <c r="M1640" s="232"/>
      <c r="N1640" s="233"/>
      <c r="O1640" s="233"/>
    </row>
    <row r="1641" spans="1:15" s="234" customFormat="1">
      <c r="A1641" s="404" t="str">
        <f t="shared" si="55"/>
        <v>350310750</v>
      </c>
      <c r="B1641" s="888">
        <v>350</v>
      </c>
      <c r="C1641" s="193">
        <v>310</v>
      </c>
      <c r="D1641" s="193">
        <v>750</v>
      </c>
      <c r="E1641" s="243"/>
      <c r="F1641" s="243"/>
      <c r="G1641" s="243"/>
      <c r="H1641" s="243"/>
      <c r="I1641" s="243"/>
      <c r="J1641" s="243"/>
      <c r="K1641" s="243"/>
      <c r="L1641" s="243"/>
      <c r="M1641" s="232"/>
      <c r="N1641" s="233"/>
      <c r="O1641" s="233"/>
    </row>
    <row r="1642" spans="1:15" s="234" customFormat="1">
      <c r="A1642" s="404" t="str">
        <f t="shared" si="55"/>
        <v>350320750</v>
      </c>
      <c r="B1642" s="888">
        <v>350</v>
      </c>
      <c r="C1642" s="193">
        <v>320</v>
      </c>
      <c r="D1642" s="193">
        <v>750</v>
      </c>
      <c r="E1642" s="243"/>
      <c r="F1642" s="243"/>
      <c r="G1642" s="243"/>
      <c r="H1642" s="243"/>
      <c r="I1642" s="243"/>
      <c r="J1642" s="243"/>
      <c r="K1642" s="243"/>
      <c r="L1642" s="243"/>
      <c r="M1642" s="232"/>
      <c r="N1642" s="233"/>
      <c r="O1642" s="233"/>
    </row>
    <row r="1643" spans="1:15" s="234" customFormat="1">
      <c r="A1643" s="404" t="str">
        <f t="shared" si="55"/>
        <v>350330750</v>
      </c>
      <c r="B1643" s="888">
        <v>350</v>
      </c>
      <c r="C1643" s="193">
        <v>330</v>
      </c>
      <c r="D1643" s="193">
        <v>750</v>
      </c>
      <c r="E1643" s="243"/>
      <c r="F1643" s="243"/>
      <c r="G1643" s="243"/>
      <c r="H1643" s="243"/>
      <c r="I1643" s="243"/>
      <c r="J1643" s="243"/>
      <c r="K1643" s="243"/>
      <c r="L1643" s="243"/>
      <c r="M1643" s="232"/>
      <c r="N1643" s="233"/>
      <c r="O1643" s="233"/>
    </row>
    <row r="1644" spans="1:15" s="234" customFormat="1">
      <c r="A1644" s="404" t="str">
        <f t="shared" si="55"/>
        <v>350340750</v>
      </c>
      <c r="B1644" s="888">
        <v>350</v>
      </c>
      <c r="C1644" s="193">
        <v>340</v>
      </c>
      <c r="D1644" s="193">
        <v>750</v>
      </c>
      <c r="E1644" s="243"/>
      <c r="F1644" s="243"/>
      <c r="G1644" s="243"/>
      <c r="H1644" s="243"/>
      <c r="I1644" s="243"/>
      <c r="J1644" s="243"/>
      <c r="K1644" s="243"/>
      <c r="L1644" s="243"/>
      <c r="M1644" s="232"/>
      <c r="N1644" s="233"/>
      <c r="O1644" s="233"/>
    </row>
    <row r="1645" spans="1:15" s="234" customFormat="1">
      <c r="A1645" s="404" t="str">
        <f t="shared" si="55"/>
        <v>350350750</v>
      </c>
      <c r="B1645" s="888">
        <v>350</v>
      </c>
      <c r="C1645" s="193">
        <v>350</v>
      </c>
      <c r="D1645" s="193">
        <v>750</v>
      </c>
      <c r="E1645" s="243"/>
      <c r="F1645" s="243"/>
      <c r="G1645" s="243"/>
      <c r="H1645" s="243"/>
      <c r="I1645" s="243"/>
      <c r="J1645" s="243"/>
      <c r="K1645" s="243"/>
      <c r="L1645" s="243"/>
      <c r="M1645" s="232"/>
      <c r="N1645" s="233"/>
      <c r="O1645" s="233"/>
    </row>
    <row r="1646" spans="1:15" s="234" customFormat="1">
      <c r="A1646" s="404" t="str">
        <f t="shared" si="55"/>
        <v>350201000</v>
      </c>
      <c r="B1646" s="888">
        <v>350</v>
      </c>
      <c r="C1646" s="193">
        <v>20</v>
      </c>
      <c r="D1646" s="193">
        <v>1000</v>
      </c>
      <c r="E1646" s="194"/>
      <c r="F1646" s="194"/>
      <c r="G1646" s="194"/>
      <c r="H1646" s="194"/>
      <c r="I1646" s="194"/>
      <c r="J1646" s="194"/>
      <c r="K1646" s="194"/>
      <c r="L1646" s="194"/>
      <c r="M1646" s="232"/>
      <c r="N1646" s="233"/>
      <c r="O1646" s="233"/>
    </row>
    <row r="1647" spans="1:15" s="234" customFormat="1">
      <c r="A1647" s="404" t="str">
        <f t="shared" si="55"/>
        <v>350301000</v>
      </c>
      <c r="B1647" s="888">
        <v>350</v>
      </c>
      <c r="C1647" s="193">
        <v>30</v>
      </c>
      <c r="D1647" s="193">
        <v>1000</v>
      </c>
      <c r="E1647" s="194"/>
      <c r="F1647" s="194"/>
      <c r="G1647" s="194"/>
      <c r="H1647" s="194"/>
      <c r="I1647" s="194"/>
      <c r="J1647" s="194"/>
      <c r="K1647" s="194"/>
      <c r="L1647" s="194"/>
      <c r="M1647" s="232"/>
      <c r="N1647" s="233"/>
      <c r="O1647" s="233"/>
    </row>
    <row r="1648" spans="1:15" s="234" customFormat="1">
      <c r="A1648" s="404" t="str">
        <f t="shared" si="55"/>
        <v>350401000</v>
      </c>
      <c r="B1648" s="888">
        <v>350</v>
      </c>
      <c r="C1648" s="193">
        <v>40</v>
      </c>
      <c r="D1648" s="193">
        <v>1000</v>
      </c>
      <c r="E1648" s="194"/>
      <c r="F1648" s="194"/>
      <c r="G1648" s="194"/>
      <c r="H1648" s="194"/>
      <c r="I1648" s="194"/>
      <c r="J1648" s="194"/>
      <c r="K1648" s="194"/>
      <c r="L1648" s="194"/>
      <c r="M1648" s="232"/>
      <c r="N1648" s="233"/>
      <c r="O1648" s="233"/>
    </row>
    <row r="1649" spans="1:15" s="234" customFormat="1">
      <c r="A1649" s="404" t="str">
        <f t="shared" ref="A1649:A1712" si="56">B1649&amp;C1649&amp;D1649</f>
        <v>350501000</v>
      </c>
      <c r="B1649" s="888">
        <v>350</v>
      </c>
      <c r="C1649" s="193">
        <v>50</v>
      </c>
      <c r="D1649" s="193">
        <v>1000</v>
      </c>
      <c r="E1649" s="194"/>
      <c r="F1649" s="194"/>
      <c r="G1649" s="194"/>
      <c r="H1649" s="194"/>
      <c r="I1649" s="194"/>
      <c r="J1649" s="194"/>
      <c r="K1649" s="194"/>
      <c r="L1649" s="194"/>
      <c r="M1649" s="232"/>
      <c r="N1649" s="233"/>
      <c r="O1649" s="233"/>
    </row>
    <row r="1650" spans="1:15" s="234" customFormat="1">
      <c r="A1650" s="404" t="str">
        <f t="shared" si="56"/>
        <v>350601000</v>
      </c>
      <c r="B1650" s="888">
        <v>350</v>
      </c>
      <c r="C1650" s="193">
        <v>60</v>
      </c>
      <c r="D1650" s="193">
        <v>1000</v>
      </c>
      <c r="E1650" s="194"/>
      <c r="F1650" s="194"/>
      <c r="G1650" s="194"/>
      <c r="H1650" s="194"/>
      <c r="I1650" s="194"/>
      <c r="J1650" s="194"/>
      <c r="K1650" s="194"/>
      <c r="L1650" s="194"/>
      <c r="M1650" s="232"/>
      <c r="N1650" s="233"/>
      <c r="O1650" s="233"/>
    </row>
    <row r="1651" spans="1:15" s="234" customFormat="1">
      <c r="A1651" s="404" t="str">
        <f t="shared" si="56"/>
        <v>350701000</v>
      </c>
      <c r="B1651" s="888">
        <v>350</v>
      </c>
      <c r="C1651" s="193">
        <v>70</v>
      </c>
      <c r="D1651" s="193">
        <v>1000</v>
      </c>
      <c r="E1651" s="194"/>
      <c r="F1651" s="194"/>
      <c r="G1651" s="194"/>
      <c r="H1651" s="194"/>
      <c r="I1651" s="194"/>
      <c r="J1651" s="194"/>
      <c r="K1651" s="194"/>
      <c r="L1651" s="194"/>
      <c r="M1651" s="232"/>
      <c r="N1651" s="233"/>
      <c r="O1651" s="233"/>
    </row>
    <row r="1652" spans="1:15" s="234" customFormat="1">
      <c r="A1652" s="404" t="str">
        <f t="shared" si="56"/>
        <v>350801000</v>
      </c>
      <c r="B1652" s="888">
        <v>350</v>
      </c>
      <c r="C1652" s="193">
        <v>80</v>
      </c>
      <c r="D1652" s="193">
        <v>1000</v>
      </c>
      <c r="E1652" s="194"/>
      <c r="F1652" s="194"/>
      <c r="G1652" s="194"/>
      <c r="H1652" s="194"/>
      <c r="I1652" s="194"/>
      <c r="J1652" s="194"/>
      <c r="K1652" s="194"/>
      <c r="L1652" s="194"/>
      <c r="M1652" s="232"/>
      <c r="N1652" s="233"/>
      <c r="O1652" s="233"/>
    </row>
    <row r="1653" spans="1:15" s="234" customFormat="1">
      <c r="A1653" s="404" t="str">
        <f t="shared" si="56"/>
        <v>350901000</v>
      </c>
      <c r="B1653" s="888">
        <v>350</v>
      </c>
      <c r="C1653" s="193">
        <v>90</v>
      </c>
      <c r="D1653" s="193">
        <v>1000</v>
      </c>
      <c r="E1653" s="194"/>
      <c r="F1653" s="194"/>
      <c r="G1653" s="194"/>
      <c r="H1653" s="194"/>
      <c r="I1653" s="194"/>
      <c r="J1653" s="194"/>
      <c r="K1653" s="194"/>
      <c r="L1653" s="194"/>
      <c r="M1653" s="232"/>
      <c r="N1653" s="233"/>
      <c r="O1653" s="233"/>
    </row>
    <row r="1654" spans="1:15" s="234" customFormat="1">
      <c r="A1654" s="404" t="str">
        <f t="shared" si="56"/>
        <v>3501001000</v>
      </c>
      <c r="B1654" s="888">
        <v>350</v>
      </c>
      <c r="C1654" s="193">
        <v>100</v>
      </c>
      <c r="D1654" s="193">
        <v>1000</v>
      </c>
      <c r="E1654" s="194"/>
      <c r="F1654" s="194"/>
      <c r="G1654" s="194"/>
      <c r="H1654" s="194"/>
      <c r="I1654" s="194"/>
      <c r="J1654" s="194"/>
      <c r="K1654" s="194"/>
      <c r="L1654" s="194"/>
      <c r="M1654" s="232"/>
      <c r="N1654" s="233"/>
      <c r="O1654" s="233"/>
    </row>
    <row r="1655" spans="1:15" s="234" customFormat="1">
      <c r="A1655" s="404" t="str">
        <f t="shared" si="56"/>
        <v>3501101000</v>
      </c>
      <c r="B1655" s="888">
        <v>350</v>
      </c>
      <c r="C1655" s="193">
        <v>110</v>
      </c>
      <c r="D1655" s="193">
        <v>1000</v>
      </c>
      <c r="E1655" s="194"/>
      <c r="F1655" s="194"/>
      <c r="G1655" s="194"/>
      <c r="H1655" s="194"/>
      <c r="I1655" s="194"/>
      <c r="J1655" s="194"/>
      <c r="K1655" s="194"/>
      <c r="L1655" s="194"/>
      <c r="M1655" s="232"/>
      <c r="N1655" s="233"/>
      <c r="O1655" s="233"/>
    </row>
    <row r="1656" spans="1:15" s="234" customFormat="1">
      <c r="A1656" s="404" t="str">
        <f t="shared" si="56"/>
        <v>3501201000</v>
      </c>
      <c r="B1656" s="888">
        <v>350</v>
      </c>
      <c r="C1656" s="193">
        <v>120</v>
      </c>
      <c r="D1656" s="193">
        <v>1000</v>
      </c>
      <c r="E1656" s="194"/>
      <c r="F1656" s="194"/>
      <c r="G1656" s="194"/>
      <c r="H1656" s="194"/>
      <c r="I1656" s="194"/>
      <c r="J1656" s="194"/>
      <c r="K1656" s="194"/>
      <c r="L1656" s="194"/>
      <c r="M1656" s="232"/>
      <c r="N1656" s="233"/>
      <c r="O1656" s="233"/>
    </row>
    <row r="1657" spans="1:15" s="234" customFormat="1">
      <c r="A1657" s="404" t="str">
        <f t="shared" si="56"/>
        <v>3501301000</v>
      </c>
      <c r="B1657" s="888">
        <v>350</v>
      </c>
      <c r="C1657" s="193">
        <v>130</v>
      </c>
      <c r="D1657" s="193">
        <v>1000</v>
      </c>
      <c r="E1657" s="194"/>
      <c r="F1657" s="194"/>
      <c r="G1657" s="194"/>
      <c r="H1657" s="194"/>
      <c r="I1657" s="194"/>
      <c r="J1657" s="194"/>
      <c r="K1657" s="194"/>
      <c r="L1657" s="194"/>
      <c r="M1657" s="232"/>
      <c r="N1657" s="233"/>
      <c r="O1657" s="233"/>
    </row>
    <row r="1658" spans="1:15" s="234" customFormat="1">
      <c r="A1658" s="404" t="str">
        <f t="shared" si="56"/>
        <v>3501401000</v>
      </c>
      <c r="B1658" s="888">
        <v>350</v>
      </c>
      <c r="C1658" s="193">
        <v>140</v>
      </c>
      <c r="D1658" s="193">
        <v>1000</v>
      </c>
      <c r="E1658" s="194"/>
      <c r="F1658" s="194"/>
      <c r="G1658" s="194"/>
      <c r="H1658" s="194"/>
      <c r="I1658" s="194"/>
      <c r="J1658" s="194"/>
      <c r="K1658" s="194"/>
      <c r="L1658" s="194"/>
      <c r="M1658" s="232"/>
      <c r="N1658" s="233"/>
      <c r="O1658" s="233"/>
    </row>
    <row r="1659" spans="1:15" s="234" customFormat="1">
      <c r="A1659" s="404" t="str">
        <f t="shared" si="56"/>
        <v>3501501000</v>
      </c>
      <c r="B1659" s="888">
        <v>350</v>
      </c>
      <c r="C1659" s="193">
        <v>150</v>
      </c>
      <c r="D1659" s="193">
        <v>1000</v>
      </c>
      <c r="E1659" s="194"/>
      <c r="F1659" s="194"/>
      <c r="G1659" s="194"/>
      <c r="H1659" s="194"/>
      <c r="I1659" s="194"/>
      <c r="J1659" s="194"/>
      <c r="K1659" s="194"/>
      <c r="L1659" s="194"/>
      <c r="M1659" s="232"/>
      <c r="N1659" s="233"/>
      <c r="O1659" s="233"/>
    </row>
    <row r="1660" spans="1:15" s="234" customFormat="1">
      <c r="A1660" s="404" t="str">
        <f t="shared" si="56"/>
        <v>3501601000</v>
      </c>
      <c r="B1660" s="888">
        <v>350</v>
      </c>
      <c r="C1660" s="193">
        <v>160</v>
      </c>
      <c r="D1660" s="193">
        <v>1000</v>
      </c>
      <c r="E1660" s="194"/>
      <c r="F1660" s="194"/>
      <c r="G1660" s="194"/>
      <c r="H1660" s="194"/>
      <c r="I1660" s="194"/>
      <c r="J1660" s="194"/>
      <c r="K1660" s="194"/>
      <c r="L1660" s="194"/>
      <c r="M1660" s="232"/>
      <c r="N1660" s="233"/>
      <c r="O1660" s="233"/>
    </row>
    <row r="1661" spans="1:15" s="234" customFormat="1">
      <c r="A1661" s="404" t="str">
        <f t="shared" si="56"/>
        <v>3501701000</v>
      </c>
      <c r="B1661" s="888">
        <v>350</v>
      </c>
      <c r="C1661" s="193">
        <v>170</v>
      </c>
      <c r="D1661" s="193">
        <v>1000</v>
      </c>
      <c r="E1661" s="194"/>
      <c r="F1661" s="194"/>
      <c r="G1661" s="194"/>
      <c r="H1661" s="194"/>
      <c r="I1661" s="194"/>
      <c r="J1661" s="194"/>
      <c r="K1661" s="194"/>
      <c r="L1661" s="194"/>
      <c r="M1661" s="232"/>
      <c r="N1661" s="233"/>
      <c r="O1661" s="233"/>
    </row>
    <row r="1662" spans="1:15" s="234" customFormat="1">
      <c r="A1662" s="404" t="str">
        <f t="shared" si="56"/>
        <v>3501801000</v>
      </c>
      <c r="B1662" s="888">
        <v>350</v>
      </c>
      <c r="C1662" s="193">
        <v>180</v>
      </c>
      <c r="D1662" s="193">
        <v>1000</v>
      </c>
      <c r="E1662" s="194"/>
      <c r="F1662" s="194"/>
      <c r="G1662" s="194"/>
      <c r="H1662" s="194"/>
      <c r="I1662" s="194"/>
      <c r="J1662" s="194"/>
      <c r="K1662" s="194"/>
      <c r="L1662" s="194"/>
      <c r="M1662" s="232"/>
      <c r="N1662" s="233"/>
      <c r="O1662" s="233"/>
    </row>
    <row r="1663" spans="1:15" s="234" customFormat="1">
      <c r="A1663" s="404" t="str">
        <f t="shared" si="56"/>
        <v>3501901000</v>
      </c>
      <c r="B1663" s="888">
        <v>350</v>
      </c>
      <c r="C1663" s="193">
        <v>190</v>
      </c>
      <c r="D1663" s="193">
        <v>1000</v>
      </c>
      <c r="E1663" s="194"/>
      <c r="F1663" s="194"/>
      <c r="G1663" s="194"/>
      <c r="H1663" s="194"/>
      <c r="I1663" s="194"/>
      <c r="J1663" s="194"/>
      <c r="K1663" s="194"/>
      <c r="L1663" s="194"/>
      <c r="M1663" s="232"/>
      <c r="N1663" s="233"/>
      <c r="O1663" s="233"/>
    </row>
    <row r="1664" spans="1:15" s="234" customFormat="1">
      <c r="A1664" s="404" t="str">
        <f t="shared" si="56"/>
        <v>3502001000</v>
      </c>
      <c r="B1664" s="888">
        <v>350</v>
      </c>
      <c r="C1664" s="193">
        <v>200</v>
      </c>
      <c r="D1664" s="193">
        <v>1000</v>
      </c>
      <c r="E1664" s="194"/>
      <c r="F1664" s="194"/>
      <c r="G1664" s="194"/>
      <c r="H1664" s="194"/>
      <c r="I1664" s="194"/>
      <c r="J1664" s="194"/>
      <c r="K1664" s="194"/>
      <c r="L1664" s="194"/>
      <c r="M1664" s="232"/>
      <c r="N1664" s="233"/>
      <c r="O1664" s="233"/>
    </row>
    <row r="1665" spans="1:15" s="234" customFormat="1">
      <c r="A1665" s="404" t="str">
        <f t="shared" si="56"/>
        <v>3502101000</v>
      </c>
      <c r="B1665" s="888">
        <v>350</v>
      </c>
      <c r="C1665" s="193">
        <v>210</v>
      </c>
      <c r="D1665" s="193">
        <v>1000</v>
      </c>
      <c r="E1665" s="194"/>
      <c r="F1665" s="194"/>
      <c r="G1665" s="194"/>
      <c r="H1665" s="194"/>
      <c r="I1665" s="194"/>
      <c r="J1665" s="194"/>
      <c r="K1665" s="194"/>
      <c r="L1665" s="194"/>
      <c r="M1665" s="232"/>
      <c r="N1665" s="233"/>
      <c r="O1665" s="233"/>
    </row>
    <row r="1666" spans="1:15" s="234" customFormat="1">
      <c r="A1666" s="404" t="str">
        <f t="shared" si="56"/>
        <v>3502201000</v>
      </c>
      <c r="B1666" s="888">
        <v>350</v>
      </c>
      <c r="C1666" s="193">
        <v>220</v>
      </c>
      <c r="D1666" s="193">
        <v>1000</v>
      </c>
      <c r="E1666" s="194"/>
      <c r="F1666" s="194"/>
      <c r="G1666" s="194"/>
      <c r="H1666" s="194"/>
      <c r="I1666" s="194"/>
      <c r="J1666" s="194"/>
      <c r="K1666" s="194"/>
      <c r="L1666" s="194"/>
      <c r="M1666" s="232"/>
      <c r="N1666" s="233"/>
      <c r="O1666" s="233"/>
    </row>
    <row r="1667" spans="1:15" s="234" customFormat="1">
      <c r="A1667" s="404" t="str">
        <f t="shared" si="56"/>
        <v>3502301000</v>
      </c>
      <c r="B1667" s="888">
        <v>350</v>
      </c>
      <c r="C1667" s="193">
        <v>230</v>
      </c>
      <c r="D1667" s="193">
        <v>1000</v>
      </c>
      <c r="E1667" s="194"/>
      <c r="F1667" s="194"/>
      <c r="G1667" s="194"/>
      <c r="H1667" s="194"/>
      <c r="I1667" s="194"/>
      <c r="J1667" s="194"/>
      <c r="K1667" s="194"/>
      <c r="L1667" s="194"/>
      <c r="M1667" s="232"/>
      <c r="N1667" s="233"/>
      <c r="O1667" s="233"/>
    </row>
    <row r="1668" spans="1:15" s="234" customFormat="1">
      <c r="A1668" s="404" t="str">
        <f t="shared" si="56"/>
        <v>3502401000</v>
      </c>
      <c r="B1668" s="888">
        <v>350</v>
      </c>
      <c r="C1668" s="193">
        <v>240</v>
      </c>
      <c r="D1668" s="193">
        <v>1000</v>
      </c>
      <c r="E1668" s="194"/>
      <c r="F1668" s="194"/>
      <c r="G1668" s="194"/>
      <c r="H1668" s="194"/>
      <c r="I1668" s="194"/>
      <c r="J1668" s="194"/>
      <c r="K1668" s="194"/>
      <c r="L1668" s="194"/>
      <c r="M1668" s="232"/>
      <c r="N1668" s="233"/>
      <c r="O1668" s="233"/>
    </row>
    <row r="1669" spans="1:15" s="234" customFormat="1">
      <c r="A1669" s="404" t="str">
        <f t="shared" si="56"/>
        <v>3502501000</v>
      </c>
      <c r="B1669" s="888">
        <v>350</v>
      </c>
      <c r="C1669" s="193">
        <v>250</v>
      </c>
      <c r="D1669" s="193">
        <v>1000</v>
      </c>
      <c r="E1669" s="194"/>
      <c r="F1669" s="194"/>
      <c r="G1669" s="194"/>
      <c r="H1669" s="194"/>
      <c r="I1669" s="194"/>
      <c r="J1669" s="194"/>
      <c r="K1669" s="194"/>
      <c r="L1669" s="194"/>
      <c r="M1669" s="232"/>
      <c r="N1669" s="233"/>
      <c r="O1669" s="233"/>
    </row>
    <row r="1670" spans="1:15" s="234" customFormat="1">
      <c r="A1670" s="404" t="str">
        <f t="shared" si="56"/>
        <v>3502601000</v>
      </c>
      <c r="B1670" s="888">
        <v>350</v>
      </c>
      <c r="C1670" s="193">
        <v>260</v>
      </c>
      <c r="D1670" s="193">
        <v>1000</v>
      </c>
      <c r="E1670" s="194"/>
      <c r="F1670" s="194"/>
      <c r="G1670" s="194"/>
      <c r="H1670" s="194"/>
      <c r="I1670" s="194"/>
      <c r="J1670" s="194"/>
      <c r="K1670" s="194"/>
      <c r="L1670" s="194"/>
      <c r="M1670" s="232"/>
      <c r="N1670" s="233"/>
      <c r="O1670" s="233"/>
    </row>
    <row r="1671" spans="1:15" s="234" customFormat="1">
      <c r="A1671" s="404" t="str">
        <f t="shared" si="56"/>
        <v>3502701000</v>
      </c>
      <c r="B1671" s="888">
        <v>350</v>
      </c>
      <c r="C1671" s="193">
        <v>270</v>
      </c>
      <c r="D1671" s="193">
        <v>1000</v>
      </c>
      <c r="E1671" s="194"/>
      <c r="F1671" s="194"/>
      <c r="G1671" s="194"/>
      <c r="H1671" s="194"/>
      <c r="I1671" s="194"/>
      <c r="J1671" s="194"/>
      <c r="K1671" s="194"/>
      <c r="L1671" s="194"/>
      <c r="M1671" s="232"/>
      <c r="N1671" s="233"/>
      <c r="O1671" s="233"/>
    </row>
    <row r="1672" spans="1:15" s="234" customFormat="1">
      <c r="A1672" s="404" t="str">
        <f t="shared" si="56"/>
        <v>3502801000</v>
      </c>
      <c r="B1672" s="888">
        <v>350</v>
      </c>
      <c r="C1672" s="193">
        <v>280</v>
      </c>
      <c r="D1672" s="193">
        <v>1000</v>
      </c>
      <c r="E1672" s="194"/>
      <c r="F1672" s="194"/>
      <c r="G1672" s="194"/>
      <c r="H1672" s="194"/>
      <c r="I1672" s="194"/>
      <c r="J1672" s="194"/>
      <c r="K1672" s="194"/>
      <c r="L1672" s="194"/>
      <c r="M1672" s="232"/>
      <c r="N1672" s="233"/>
      <c r="O1672" s="233"/>
    </row>
    <row r="1673" spans="1:15" s="234" customFormat="1">
      <c r="A1673" s="404" t="str">
        <f t="shared" si="56"/>
        <v>3502901000</v>
      </c>
      <c r="B1673" s="888">
        <v>350</v>
      </c>
      <c r="C1673" s="193">
        <v>290</v>
      </c>
      <c r="D1673" s="193">
        <v>1000</v>
      </c>
      <c r="E1673" s="194"/>
      <c r="F1673" s="194"/>
      <c r="G1673" s="194"/>
      <c r="H1673" s="194"/>
      <c r="I1673" s="194"/>
      <c r="J1673" s="194"/>
      <c r="K1673" s="194"/>
      <c r="L1673" s="194"/>
      <c r="M1673" s="232"/>
      <c r="N1673" s="233"/>
      <c r="O1673" s="233"/>
    </row>
    <row r="1674" spans="1:15" s="234" customFormat="1">
      <c r="A1674" s="404" t="str">
        <f t="shared" si="56"/>
        <v>3503001000</v>
      </c>
      <c r="B1674" s="888">
        <v>350</v>
      </c>
      <c r="C1674" s="193">
        <v>300</v>
      </c>
      <c r="D1674" s="193">
        <v>1000</v>
      </c>
      <c r="E1674" s="194"/>
      <c r="F1674" s="194"/>
      <c r="G1674" s="194"/>
      <c r="H1674" s="194"/>
      <c r="I1674" s="194"/>
      <c r="J1674" s="194"/>
      <c r="K1674" s="194"/>
      <c r="L1674" s="194"/>
      <c r="M1674" s="232"/>
      <c r="N1674" s="233"/>
      <c r="O1674" s="233"/>
    </row>
    <row r="1675" spans="1:15" s="234" customFormat="1">
      <c r="A1675" s="404" t="str">
        <f t="shared" si="56"/>
        <v>3503101000</v>
      </c>
      <c r="B1675" s="888">
        <v>350</v>
      </c>
      <c r="C1675" s="193">
        <v>310</v>
      </c>
      <c r="D1675" s="193">
        <v>1000</v>
      </c>
      <c r="E1675" s="243"/>
      <c r="F1675" s="243"/>
      <c r="G1675" s="243"/>
      <c r="H1675" s="243"/>
      <c r="I1675" s="243"/>
      <c r="J1675" s="243"/>
      <c r="K1675" s="243"/>
      <c r="L1675" s="243"/>
      <c r="M1675" s="232"/>
      <c r="N1675" s="233"/>
      <c r="O1675" s="233"/>
    </row>
    <row r="1676" spans="1:15" s="234" customFormat="1">
      <c r="A1676" s="404" t="str">
        <f t="shared" si="56"/>
        <v>3503201000</v>
      </c>
      <c r="B1676" s="888">
        <v>350</v>
      </c>
      <c r="C1676" s="193">
        <v>320</v>
      </c>
      <c r="D1676" s="193">
        <v>1000</v>
      </c>
      <c r="E1676" s="243"/>
      <c r="F1676" s="243"/>
      <c r="G1676" s="243"/>
      <c r="H1676" s="243"/>
      <c r="I1676" s="243"/>
      <c r="J1676" s="243"/>
      <c r="K1676" s="243"/>
      <c r="L1676" s="243"/>
      <c r="M1676" s="232"/>
      <c r="N1676" s="233"/>
      <c r="O1676" s="233"/>
    </row>
    <row r="1677" spans="1:15" s="234" customFormat="1">
      <c r="A1677" s="404" t="str">
        <f t="shared" si="56"/>
        <v>3503301000</v>
      </c>
      <c r="B1677" s="888">
        <v>350</v>
      </c>
      <c r="C1677" s="193">
        <v>330</v>
      </c>
      <c r="D1677" s="193">
        <v>1000</v>
      </c>
      <c r="E1677" s="243"/>
      <c r="F1677" s="243"/>
      <c r="G1677" s="243"/>
      <c r="H1677" s="243"/>
      <c r="I1677" s="243"/>
      <c r="J1677" s="243"/>
      <c r="K1677" s="243"/>
      <c r="L1677" s="243"/>
      <c r="M1677" s="232"/>
      <c r="N1677" s="233"/>
      <c r="O1677" s="233"/>
    </row>
    <row r="1678" spans="1:15" s="234" customFormat="1">
      <c r="A1678" s="404" t="str">
        <f t="shared" si="56"/>
        <v>3503401000</v>
      </c>
      <c r="B1678" s="888">
        <v>350</v>
      </c>
      <c r="C1678" s="193">
        <v>340</v>
      </c>
      <c r="D1678" s="193">
        <v>1000</v>
      </c>
      <c r="E1678" s="243"/>
      <c r="F1678" s="243"/>
      <c r="G1678" s="243"/>
      <c r="H1678" s="243"/>
      <c r="I1678" s="243"/>
      <c r="J1678" s="243"/>
      <c r="K1678" s="243"/>
      <c r="L1678" s="243"/>
      <c r="M1678" s="232"/>
      <c r="N1678" s="233"/>
      <c r="O1678" s="233"/>
    </row>
    <row r="1679" spans="1:15" s="234" customFormat="1">
      <c r="A1679" s="404" t="str">
        <f t="shared" si="56"/>
        <v>3503501000</v>
      </c>
      <c r="B1679" s="888">
        <v>350</v>
      </c>
      <c r="C1679" s="193">
        <v>350</v>
      </c>
      <c r="D1679" s="193">
        <v>1000</v>
      </c>
      <c r="E1679" s="243"/>
      <c r="F1679" s="243"/>
      <c r="G1679" s="243"/>
      <c r="H1679" s="243"/>
      <c r="I1679" s="243"/>
      <c r="J1679" s="243"/>
      <c r="K1679" s="243"/>
      <c r="L1679" s="243"/>
      <c r="M1679" s="232"/>
      <c r="N1679" s="233"/>
      <c r="O1679" s="233"/>
    </row>
    <row r="1680" spans="1:15" s="234" customFormat="1">
      <c r="A1680" s="404" t="str">
        <f t="shared" si="56"/>
        <v>350201250</v>
      </c>
      <c r="B1680" s="888">
        <v>350</v>
      </c>
      <c r="C1680" s="193">
        <v>20</v>
      </c>
      <c r="D1680" s="193">
        <v>1250</v>
      </c>
      <c r="E1680" s="194"/>
      <c r="F1680" s="194"/>
      <c r="G1680" s="194"/>
      <c r="H1680" s="194"/>
      <c r="I1680" s="194"/>
      <c r="J1680" s="194"/>
      <c r="K1680" s="194"/>
      <c r="L1680" s="194"/>
      <c r="M1680" s="232"/>
      <c r="N1680" s="233"/>
      <c r="O1680" s="233"/>
    </row>
    <row r="1681" spans="1:15" s="234" customFormat="1">
      <c r="A1681" s="404" t="str">
        <f t="shared" si="56"/>
        <v>350301250</v>
      </c>
      <c r="B1681" s="888">
        <v>350</v>
      </c>
      <c r="C1681" s="193">
        <v>30</v>
      </c>
      <c r="D1681" s="193">
        <v>1250</v>
      </c>
      <c r="E1681" s="194"/>
      <c r="F1681" s="194"/>
      <c r="G1681" s="194"/>
      <c r="H1681" s="194"/>
      <c r="I1681" s="194"/>
      <c r="J1681" s="194"/>
      <c r="K1681" s="194"/>
      <c r="L1681" s="194"/>
      <c r="M1681" s="232"/>
      <c r="N1681" s="233"/>
      <c r="O1681" s="233"/>
    </row>
    <row r="1682" spans="1:15" s="234" customFormat="1">
      <c r="A1682" s="404" t="str">
        <f t="shared" si="56"/>
        <v>350401250</v>
      </c>
      <c r="B1682" s="888">
        <v>350</v>
      </c>
      <c r="C1682" s="193">
        <v>40</v>
      </c>
      <c r="D1682" s="193">
        <v>1250</v>
      </c>
      <c r="E1682" s="194"/>
      <c r="F1682" s="194"/>
      <c r="G1682" s="194"/>
      <c r="H1682" s="194"/>
      <c r="I1682" s="194"/>
      <c r="J1682" s="194"/>
      <c r="K1682" s="194"/>
      <c r="L1682" s="194"/>
      <c r="M1682" s="232"/>
      <c r="N1682" s="233"/>
      <c r="O1682" s="233"/>
    </row>
    <row r="1683" spans="1:15" s="234" customFormat="1">
      <c r="A1683" s="404" t="str">
        <f t="shared" si="56"/>
        <v>350501250</v>
      </c>
      <c r="B1683" s="888">
        <v>350</v>
      </c>
      <c r="C1683" s="193">
        <v>50</v>
      </c>
      <c r="D1683" s="193">
        <v>1250</v>
      </c>
      <c r="E1683" s="194"/>
      <c r="F1683" s="194"/>
      <c r="G1683" s="194"/>
      <c r="H1683" s="194"/>
      <c r="I1683" s="194"/>
      <c r="J1683" s="194"/>
      <c r="K1683" s="194"/>
      <c r="L1683" s="194"/>
      <c r="M1683" s="232"/>
      <c r="N1683" s="233"/>
      <c r="O1683" s="233"/>
    </row>
    <row r="1684" spans="1:15" s="234" customFormat="1">
      <c r="A1684" s="404" t="str">
        <f t="shared" si="56"/>
        <v>350601250</v>
      </c>
      <c r="B1684" s="888">
        <v>350</v>
      </c>
      <c r="C1684" s="193">
        <v>60</v>
      </c>
      <c r="D1684" s="193">
        <v>1250</v>
      </c>
      <c r="E1684" s="194"/>
      <c r="F1684" s="194"/>
      <c r="G1684" s="194"/>
      <c r="H1684" s="194"/>
      <c r="I1684" s="194"/>
      <c r="J1684" s="194"/>
      <c r="K1684" s="194"/>
      <c r="L1684" s="194"/>
      <c r="M1684" s="232"/>
      <c r="N1684" s="233"/>
      <c r="O1684" s="233"/>
    </row>
    <row r="1685" spans="1:15" s="234" customFormat="1">
      <c r="A1685" s="404" t="str">
        <f t="shared" si="56"/>
        <v>350701250</v>
      </c>
      <c r="B1685" s="888">
        <v>350</v>
      </c>
      <c r="C1685" s="193">
        <v>70</v>
      </c>
      <c r="D1685" s="193">
        <v>1250</v>
      </c>
      <c r="E1685" s="194"/>
      <c r="F1685" s="194"/>
      <c r="G1685" s="194"/>
      <c r="H1685" s="194"/>
      <c r="I1685" s="194"/>
      <c r="J1685" s="194"/>
      <c r="K1685" s="194"/>
      <c r="L1685" s="194"/>
      <c r="M1685" s="232"/>
      <c r="N1685" s="233"/>
      <c r="O1685" s="233"/>
    </row>
    <row r="1686" spans="1:15" s="234" customFormat="1">
      <c r="A1686" s="404" t="str">
        <f t="shared" si="56"/>
        <v>350801250</v>
      </c>
      <c r="B1686" s="888">
        <v>350</v>
      </c>
      <c r="C1686" s="193">
        <v>80</v>
      </c>
      <c r="D1686" s="193">
        <v>1250</v>
      </c>
      <c r="E1686" s="194"/>
      <c r="F1686" s="194"/>
      <c r="G1686" s="194"/>
      <c r="H1686" s="194"/>
      <c r="I1686" s="194"/>
      <c r="J1686" s="194"/>
      <c r="K1686" s="194"/>
      <c r="L1686" s="194"/>
      <c r="M1686" s="232"/>
      <c r="N1686" s="233"/>
      <c r="O1686" s="233"/>
    </row>
    <row r="1687" spans="1:15" s="234" customFormat="1">
      <c r="A1687" s="404" t="str">
        <f t="shared" si="56"/>
        <v>350901250</v>
      </c>
      <c r="B1687" s="888">
        <v>350</v>
      </c>
      <c r="C1687" s="193">
        <v>90</v>
      </c>
      <c r="D1687" s="193">
        <v>1250</v>
      </c>
      <c r="E1687" s="194"/>
      <c r="F1687" s="194"/>
      <c r="G1687" s="194"/>
      <c r="H1687" s="194"/>
      <c r="I1687" s="194"/>
      <c r="J1687" s="194"/>
      <c r="K1687" s="194"/>
      <c r="L1687" s="194"/>
      <c r="M1687" s="232"/>
      <c r="N1687" s="233"/>
      <c r="O1687" s="233"/>
    </row>
    <row r="1688" spans="1:15" s="234" customFormat="1">
      <c r="A1688" s="404" t="str">
        <f t="shared" si="56"/>
        <v>3501001250</v>
      </c>
      <c r="B1688" s="888">
        <v>350</v>
      </c>
      <c r="C1688" s="193">
        <v>100</v>
      </c>
      <c r="D1688" s="193">
        <v>1250</v>
      </c>
      <c r="E1688" s="194"/>
      <c r="F1688" s="194"/>
      <c r="G1688" s="194"/>
      <c r="H1688" s="194"/>
      <c r="I1688" s="194"/>
      <c r="J1688" s="194"/>
      <c r="K1688" s="194"/>
      <c r="L1688" s="194"/>
      <c r="M1688" s="232"/>
      <c r="N1688" s="233"/>
      <c r="O1688" s="233"/>
    </row>
    <row r="1689" spans="1:15" s="234" customFormat="1">
      <c r="A1689" s="404" t="str">
        <f t="shared" si="56"/>
        <v>3501101250</v>
      </c>
      <c r="B1689" s="888">
        <v>350</v>
      </c>
      <c r="C1689" s="193">
        <v>110</v>
      </c>
      <c r="D1689" s="193">
        <v>1250</v>
      </c>
      <c r="E1689" s="194"/>
      <c r="F1689" s="194"/>
      <c r="G1689" s="194"/>
      <c r="H1689" s="194"/>
      <c r="I1689" s="194"/>
      <c r="J1689" s="194"/>
      <c r="K1689" s="194"/>
      <c r="L1689" s="194"/>
      <c r="M1689" s="232"/>
      <c r="N1689" s="233"/>
      <c r="O1689" s="233"/>
    </row>
    <row r="1690" spans="1:15" s="234" customFormat="1">
      <c r="A1690" s="404" t="str">
        <f t="shared" si="56"/>
        <v>3501201250</v>
      </c>
      <c r="B1690" s="888">
        <v>350</v>
      </c>
      <c r="C1690" s="193">
        <v>120</v>
      </c>
      <c r="D1690" s="193">
        <v>1250</v>
      </c>
      <c r="E1690" s="194"/>
      <c r="F1690" s="194"/>
      <c r="G1690" s="194"/>
      <c r="H1690" s="194"/>
      <c r="I1690" s="194"/>
      <c r="J1690" s="194"/>
      <c r="K1690" s="194"/>
      <c r="L1690" s="194"/>
      <c r="M1690" s="232"/>
      <c r="N1690" s="233"/>
      <c r="O1690" s="233"/>
    </row>
    <row r="1691" spans="1:15" s="234" customFormat="1">
      <c r="A1691" s="404" t="str">
        <f t="shared" si="56"/>
        <v>3501301250</v>
      </c>
      <c r="B1691" s="888">
        <v>350</v>
      </c>
      <c r="C1691" s="193">
        <v>130</v>
      </c>
      <c r="D1691" s="193">
        <v>1250</v>
      </c>
      <c r="E1691" s="194"/>
      <c r="F1691" s="194"/>
      <c r="G1691" s="194"/>
      <c r="H1691" s="194"/>
      <c r="I1691" s="194"/>
      <c r="J1691" s="194"/>
      <c r="K1691" s="194"/>
      <c r="L1691" s="194"/>
      <c r="M1691" s="232"/>
      <c r="N1691" s="233"/>
      <c r="O1691" s="233"/>
    </row>
    <row r="1692" spans="1:15" s="234" customFormat="1">
      <c r="A1692" s="404" t="str">
        <f t="shared" si="56"/>
        <v>3501401250</v>
      </c>
      <c r="B1692" s="888">
        <v>350</v>
      </c>
      <c r="C1692" s="193">
        <v>140</v>
      </c>
      <c r="D1692" s="193">
        <v>1250</v>
      </c>
      <c r="E1692" s="194"/>
      <c r="F1692" s="194"/>
      <c r="G1692" s="194"/>
      <c r="H1692" s="194"/>
      <c r="I1692" s="194"/>
      <c r="J1692" s="194"/>
      <c r="K1692" s="194"/>
      <c r="L1692" s="194"/>
      <c r="M1692" s="232"/>
      <c r="N1692" s="233"/>
      <c r="O1692" s="233"/>
    </row>
    <row r="1693" spans="1:15" s="234" customFormat="1">
      <c r="A1693" s="404" t="str">
        <f t="shared" si="56"/>
        <v>3501501250</v>
      </c>
      <c r="B1693" s="888">
        <v>350</v>
      </c>
      <c r="C1693" s="193">
        <v>150</v>
      </c>
      <c r="D1693" s="193">
        <v>1250</v>
      </c>
      <c r="E1693" s="194"/>
      <c r="F1693" s="194"/>
      <c r="G1693" s="194"/>
      <c r="H1693" s="194"/>
      <c r="I1693" s="194"/>
      <c r="J1693" s="194"/>
      <c r="K1693" s="194"/>
      <c r="L1693" s="194"/>
      <c r="M1693" s="232"/>
      <c r="N1693" s="233"/>
      <c r="O1693" s="233"/>
    </row>
    <row r="1694" spans="1:15" s="234" customFormat="1">
      <c r="A1694" s="404" t="str">
        <f t="shared" si="56"/>
        <v>3501601250</v>
      </c>
      <c r="B1694" s="888">
        <v>350</v>
      </c>
      <c r="C1694" s="193">
        <v>160</v>
      </c>
      <c r="D1694" s="193">
        <v>1250</v>
      </c>
      <c r="E1694" s="194"/>
      <c r="F1694" s="194"/>
      <c r="G1694" s="194"/>
      <c r="H1694" s="194"/>
      <c r="I1694" s="194"/>
      <c r="J1694" s="194"/>
      <c r="K1694" s="194"/>
      <c r="L1694" s="194"/>
      <c r="M1694" s="232"/>
      <c r="N1694" s="233"/>
      <c r="O1694" s="233"/>
    </row>
    <row r="1695" spans="1:15" s="234" customFormat="1">
      <c r="A1695" s="404" t="str">
        <f t="shared" si="56"/>
        <v>3501701250</v>
      </c>
      <c r="B1695" s="888">
        <v>350</v>
      </c>
      <c r="C1695" s="193">
        <v>170</v>
      </c>
      <c r="D1695" s="193">
        <v>1250</v>
      </c>
      <c r="E1695" s="194"/>
      <c r="F1695" s="194"/>
      <c r="G1695" s="194"/>
      <c r="H1695" s="194"/>
      <c r="I1695" s="194"/>
      <c r="J1695" s="194"/>
      <c r="K1695" s="194"/>
      <c r="L1695" s="194"/>
      <c r="M1695" s="232"/>
      <c r="N1695" s="233"/>
      <c r="O1695" s="233"/>
    </row>
    <row r="1696" spans="1:15" s="234" customFormat="1">
      <c r="A1696" s="404" t="str">
        <f t="shared" si="56"/>
        <v>3501801250</v>
      </c>
      <c r="B1696" s="888">
        <v>350</v>
      </c>
      <c r="C1696" s="193">
        <v>180</v>
      </c>
      <c r="D1696" s="193">
        <v>1250</v>
      </c>
      <c r="E1696" s="194"/>
      <c r="F1696" s="194"/>
      <c r="G1696" s="194"/>
      <c r="H1696" s="194"/>
      <c r="I1696" s="194"/>
      <c r="J1696" s="194"/>
      <c r="K1696" s="194"/>
      <c r="L1696" s="194"/>
      <c r="M1696" s="232"/>
      <c r="N1696" s="233"/>
      <c r="O1696" s="233"/>
    </row>
    <row r="1697" spans="1:15" s="234" customFormat="1">
      <c r="A1697" s="404" t="str">
        <f t="shared" si="56"/>
        <v>3501901250</v>
      </c>
      <c r="B1697" s="888">
        <v>350</v>
      </c>
      <c r="C1697" s="193">
        <v>190</v>
      </c>
      <c r="D1697" s="193">
        <v>1250</v>
      </c>
      <c r="E1697" s="194"/>
      <c r="F1697" s="194"/>
      <c r="G1697" s="194"/>
      <c r="H1697" s="194"/>
      <c r="I1697" s="194"/>
      <c r="J1697" s="194"/>
      <c r="K1697" s="194"/>
      <c r="L1697" s="194"/>
      <c r="M1697" s="232"/>
      <c r="N1697" s="233"/>
      <c r="O1697" s="233"/>
    </row>
    <row r="1698" spans="1:15" s="234" customFormat="1">
      <c r="A1698" s="404" t="str">
        <f t="shared" si="56"/>
        <v>3502001250</v>
      </c>
      <c r="B1698" s="888">
        <v>350</v>
      </c>
      <c r="C1698" s="193">
        <v>200</v>
      </c>
      <c r="D1698" s="193">
        <v>1250</v>
      </c>
      <c r="E1698" s="194"/>
      <c r="F1698" s="194"/>
      <c r="G1698" s="194"/>
      <c r="H1698" s="194"/>
      <c r="I1698" s="194"/>
      <c r="J1698" s="194"/>
      <c r="K1698" s="194"/>
      <c r="L1698" s="194"/>
      <c r="M1698" s="232"/>
      <c r="N1698" s="233"/>
      <c r="O1698" s="233"/>
    </row>
    <row r="1699" spans="1:15" s="234" customFormat="1">
      <c r="A1699" s="404" t="str">
        <f t="shared" si="56"/>
        <v>3502101250</v>
      </c>
      <c r="B1699" s="888">
        <v>350</v>
      </c>
      <c r="C1699" s="193">
        <v>210</v>
      </c>
      <c r="D1699" s="193">
        <v>1250</v>
      </c>
      <c r="E1699" s="194"/>
      <c r="F1699" s="194"/>
      <c r="G1699" s="194"/>
      <c r="H1699" s="194"/>
      <c r="I1699" s="194"/>
      <c r="J1699" s="194"/>
      <c r="K1699" s="194"/>
      <c r="L1699" s="194"/>
      <c r="M1699" s="232"/>
      <c r="N1699" s="233"/>
      <c r="O1699" s="233"/>
    </row>
    <row r="1700" spans="1:15" s="234" customFormat="1">
      <c r="A1700" s="404" t="str">
        <f t="shared" si="56"/>
        <v>3502201250</v>
      </c>
      <c r="B1700" s="888">
        <v>350</v>
      </c>
      <c r="C1700" s="193">
        <v>220</v>
      </c>
      <c r="D1700" s="193">
        <v>1250</v>
      </c>
      <c r="E1700" s="194"/>
      <c r="F1700" s="194"/>
      <c r="G1700" s="194"/>
      <c r="H1700" s="194"/>
      <c r="I1700" s="194"/>
      <c r="J1700" s="194"/>
      <c r="K1700" s="194"/>
      <c r="L1700" s="194"/>
      <c r="M1700" s="232"/>
      <c r="N1700" s="233"/>
      <c r="O1700" s="233"/>
    </row>
    <row r="1701" spans="1:15" s="234" customFormat="1">
      <c r="A1701" s="404" t="str">
        <f t="shared" si="56"/>
        <v>3502301250</v>
      </c>
      <c r="B1701" s="888">
        <v>350</v>
      </c>
      <c r="C1701" s="193">
        <v>230</v>
      </c>
      <c r="D1701" s="193">
        <v>1250</v>
      </c>
      <c r="E1701" s="194"/>
      <c r="F1701" s="194"/>
      <c r="G1701" s="194"/>
      <c r="H1701" s="194"/>
      <c r="I1701" s="194"/>
      <c r="J1701" s="194"/>
      <c r="K1701" s="194"/>
      <c r="L1701" s="194"/>
      <c r="M1701" s="232"/>
      <c r="N1701" s="233"/>
      <c r="O1701" s="233"/>
    </row>
    <row r="1702" spans="1:15" s="234" customFormat="1">
      <c r="A1702" s="404" t="str">
        <f t="shared" si="56"/>
        <v>3502401250</v>
      </c>
      <c r="B1702" s="888">
        <v>350</v>
      </c>
      <c r="C1702" s="193">
        <v>240</v>
      </c>
      <c r="D1702" s="193">
        <v>1250</v>
      </c>
      <c r="E1702" s="194"/>
      <c r="F1702" s="194"/>
      <c r="G1702" s="194"/>
      <c r="H1702" s="194"/>
      <c r="I1702" s="194"/>
      <c r="J1702" s="194"/>
      <c r="K1702" s="194"/>
      <c r="L1702" s="194"/>
      <c r="M1702" s="232"/>
      <c r="N1702" s="233"/>
      <c r="O1702" s="233"/>
    </row>
    <row r="1703" spans="1:15" s="234" customFormat="1">
      <c r="A1703" s="404" t="str">
        <f t="shared" si="56"/>
        <v>3502501250</v>
      </c>
      <c r="B1703" s="888">
        <v>350</v>
      </c>
      <c r="C1703" s="193">
        <v>250</v>
      </c>
      <c r="D1703" s="193">
        <v>1250</v>
      </c>
      <c r="E1703" s="194"/>
      <c r="F1703" s="194"/>
      <c r="G1703" s="194"/>
      <c r="H1703" s="194"/>
      <c r="I1703" s="194"/>
      <c r="J1703" s="194"/>
      <c r="K1703" s="194"/>
      <c r="L1703" s="194"/>
      <c r="M1703" s="232"/>
      <c r="N1703" s="233"/>
      <c r="O1703" s="233"/>
    </row>
    <row r="1704" spans="1:15" s="234" customFormat="1">
      <c r="A1704" s="404" t="str">
        <f t="shared" si="56"/>
        <v>3502601250</v>
      </c>
      <c r="B1704" s="888">
        <v>350</v>
      </c>
      <c r="C1704" s="193">
        <v>260</v>
      </c>
      <c r="D1704" s="193">
        <v>1250</v>
      </c>
      <c r="E1704" s="194"/>
      <c r="F1704" s="194"/>
      <c r="G1704" s="194"/>
      <c r="H1704" s="194"/>
      <c r="I1704" s="194"/>
      <c r="J1704" s="194"/>
      <c r="K1704" s="194"/>
      <c r="L1704" s="194"/>
      <c r="M1704" s="232"/>
      <c r="N1704" s="233"/>
      <c r="O1704" s="233"/>
    </row>
    <row r="1705" spans="1:15" s="234" customFormat="1">
      <c r="A1705" s="404" t="str">
        <f t="shared" si="56"/>
        <v>3502701250</v>
      </c>
      <c r="B1705" s="888">
        <v>350</v>
      </c>
      <c r="C1705" s="193">
        <v>270</v>
      </c>
      <c r="D1705" s="193">
        <v>1250</v>
      </c>
      <c r="E1705" s="194"/>
      <c r="F1705" s="194"/>
      <c r="G1705" s="194"/>
      <c r="H1705" s="194"/>
      <c r="I1705" s="194"/>
      <c r="J1705" s="194"/>
      <c r="K1705" s="194"/>
      <c r="L1705" s="194"/>
      <c r="M1705" s="232"/>
      <c r="N1705" s="233"/>
      <c r="O1705" s="233"/>
    </row>
    <row r="1706" spans="1:15" s="234" customFormat="1">
      <c r="A1706" s="404" t="str">
        <f t="shared" si="56"/>
        <v>3502801250</v>
      </c>
      <c r="B1706" s="888">
        <v>350</v>
      </c>
      <c r="C1706" s="193">
        <v>280</v>
      </c>
      <c r="D1706" s="193">
        <v>1250</v>
      </c>
      <c r="E1706" s="194"/>
      <c r="F1706" s="194"/>
      <c r="G1706" s="194"/>
      <c r="H1706" s="194"/>
      <c r="I1706" s="194"/>
      <c r="J1706" s="194"/>
      <c r="K1706" s="194"/>
      <c r="L1706" s="194"/>
      <c r="M1706" s="232"/>
      <c r="N1706" s="233"/>
      <c r="O1706" s="233"/>
    </row>
    <row r="1707" spans="1:15" s="234" customFormat="1">
      <c r="A1707" s="404" t="str">
        <f t="shared" si="56"/>
        <v>3502901250</v>
      </c>
      <c r="B1707" s="888">
        <v>350</v>
      </c>
      <c r="C1707" s="193">
        <v>290</v>
      </c>
      <c r="D1707" s="193">
        <v>1250</v>
      </c>
      <c r="E1707" s="194"/>
      <c r="F1707" s="194"/>
      <c r="G1707" s="194"/>
      <c r="H1707" s="194"/>
      <c r="I1707" s="194"/>
      <c r="J1707" s="194"/>
      <c r="K1707" s="194"/>
      <c r="L1707" s="194"/>
      <c r="M1707" s="232"/>
      <c r="N1707" s="233"/>
      <c r="O1707" s="233"/>
    </row>
    <row r="1708" spans="1:15" s="234" customFormat="1">
      <c r="A1708" s="404" t="str">
        <f t="shared" si="56"/>
        <v>3503001250</v>
      </c>
      <c r="B1708" s="888">
        <v>350</v>
      </c>
      <c r="C1708" s="193">
        <v>300</v>
      </c>
      <c r="D1708" s="193">
        <v>1250</v>
      </c>
      <c r="E1708" s="194"/>
      <c r="F1708" s="194"/>
      <c r="G1708" s="194"/>
      <c r="H1708" s="194"/>
      <c r="I1708" s="194"/>
      <c r="J1708" s="194"/>
      <c r="K1708" s="194"/>
      <c r="L1708" s="194"/>
      <c r="M1708" s="232"/>
      <c r="N1708" s="233"/>
      <c r="O1708" s="233"/>
    </row>
    <row r="1709" spans="1:15" s="234" customFormat="1">
      <c r="A1709" s="404" t="str">
        <f t="shared" si="56"/>
        <v>3503101250</v>
      </c>
      <c r="B1709" s="888">
        <v>350</v>
      </c>
      <c r="C1709" s="193">
        <v>310</v>
      </c>
      <c r="D1709" s="193">
        <v>1250</v>
      </c>
      <c r="E1709" s="243"/>
      <c r="F1709" s="243"/>
      <c r="G1709" s="243"/>
      <c r="H1709" s="243"/>
      <c r="I1709" s="243"/>
      <c r="J1709" s="243"/>
      <c r="K1709" s="243"/>
      <c r="L1709" s="243"/>
      <c r="M1709" s="232"/>
      <c r="N1709" s="233"/>
      <c r="O1709" s="233"/>
    </row>
    <row r="1710" spans="1:15" s="234" customFormat="1">
      <c r="A1710" s="404" t="str">
        <f t="shared" si="56"/>
        <v>3503201250</v>
      </c>
      <c r="B1710" s="888">
        <v>350</v>
      </c>
      <c r="C1710" s="193">
        <v>320</v>
      </c>
      <c r="D1710" s="193">
        <v>1250</v>
      </c>
      <c r="E1710" s="243"/>
      <c r="F1710" s="243"/>
      <c r="G1710" s="243"/>
      <c r="H1710" s="243"/>
      <c r="I1710" s="243"/>
      <c r="J1710" s="243"/>
      <c r="K1710" s="243"/>
      <c r="L1710" s="243"/>
      <c r="M1710" s="232"/>
      <c r="N1710" s="233"/>
      <c r="O1710" s="233"/>
    </row>
    <row r="1711" spans="1:15" s="234" customFormat="1">
      <c r="A1711" s="404" t="str">
        <f t="shared" si="56"/>
        <v>3503301250</v>
      </c>
      <c r="B1711" s="888">
        <v>350</v>
      </c>
      <c r="C1711" s="193">
        <v>330</v>
      </c>
      <c r="D1711" s="193">
        <v>1250</v>
      </c>
      <c r="E1711" s="243"/>
      <c r="F1711" s="243"/>
      <c r="G1711" s="243"/>
      <c r="H1711" s="243"/>
      <c r="I1711" s="243"/>
      <c r="J1711" s="243"/>
      <c r="K1711" s="243"/>
      <c r="L1711" s="243"/>
      <c r="M1711" s="232"/>
      <c r="N1711" s="233"/>
      <c r="O1711" s="233"/>
    </row>
    <row r="1712" spans="1:15" s="234" customFormat="1">
      <c r="A1712" s="404" t="str">
        <f t="shared" si="56"/>
        <v>3503401250</v>
      </c>
      <c r="B1712" s="888">
        <v>350</v>
      </c>
      <c r="C1712" s="193">
        <v>340</v>
      </c>
      <c r="D1712" s="193">
        <v>1250</v>
      </c>
      <c r="E1712" s="243"/>
      <c r="F1712" s="243"/>
      <c r="G1712" s="243"/>
      <c r="H1712" s="243"/>
      <c r="I1712" s="243"/>
      <c r="J1712" s="243"/>
      <c r="K1712" s="243"/>
      <c r="L1712" s="243"/>
      <c r="M1712" s="232"/>
      <c r="N1712" s="233"/>
      <c r="O1712" s="233"/>
    </row>
    <row r="1713" spans="1:15" s="234" customFormat="1">
      <c r="A1713" s="404" t="str">
        <f t="shared" ref="A1713:A1776" si="57">B1713&amp;C1713&amp;D1713</f>
        <v>3503501250</v>
      </c>
      <c r="B1713" s="888">
        <v>350</v>
      </c>
      <c r="C1713" s="193">
        <v>350</v>
      </c>
      <c r="D1713" s="193">
        <v>1250</v>
      </c>
      <c r="E1713" s="243"/>
      <c r="F1713" s="243"/>
      <c r="G1713" s="243"/>
      <c r="H1713" s="243"/>
      <c r="I1713" s="243"/>
      <c r="J1713" s="243"/>
      <c r="K1713" s="243"/>
      <c r="L1713" s="243"/>
      <c r="M1713" s="232"/>
      <c r="N1713" s="233"/>
      <c r="O1713" s="233"/>
    </row>
    <row r="1714" spans="1:15" s="234" customFormat="1">
      <c r="A1714" s="404" t="str">
        <f t="shared" si="57"/>
        <v>350201500</v>
      </c>
      <c r="B1714" s="888">
        <v>350</v>
      </c>
      <c r="C1714" s="193">
        <v>20</v>
      </c>
      <c r="D1714" s="193">
        <v>1500</v>
      </c>
      <c r="E1714" s="194"/>
      <c r="F1714" s="194"/>
      <c r="G1714" s="194"/>
      <c r="H1714" s="194"/>
      <c r="I1714" s="194"/>
      <c r="J1714" s="194"/>
      <c r="K1714" s="194"/>
      <c r="L1714" s="194"/>
      <c r="M1714" s="232"/>
      <c r="N1714" s="233"/>
      <c r="O1714" s="233"/>
    </row>
    <row r="1715" spans="1:15" s="234" customFormat="1">
      <c r="A1715" s="404" t="str">
        <f t="shared" si="57"/>
        <v>350301500</v>
      </c>
      <c r="B1715" s="888">
        <v>350</v>
      </c>
      <c r="C1715" s="193">
        <v>30</v>
      </c>
      <c r="D1715" s="193">
        <v>1500</v>
      </c>
      <c r="E1715" s="194"/>
      <c r="F1715" s="194"/>
      <c r="G1715" s="194"/>
      <c r="H1715" s="194"/>
      <c r="I1715" s="194"/>
      <c r="J1715" s="194"/>
      <c r="K1715" s="194"/>
      <c r="L1715" s="194"/>
      <c r="M1715" s="232"/>
      <c r="N1715" s="233"/>
      <c r="O1715" s="233"/>
    </row>
    <row r="1716" spans="1:15" s="234" customFormat="1">
      <c r="A1716" s="404" t="str">
        <f t="shared" si="57"/>
        <v>350401500</v>
      </c>
      <c r="B1716" s="888">
        <v>350</v>
      </c>
      <c r="C1716" s="193">
        <v>40</v>
      </c>
      <c r="D1716" s="193">
        <v>1500</v>
      </c>
      <c r="E1716" s="194"/>
      <c r="F1716" s="194"/>
      <c r="G1716" s="194"/>
      <c r="H1716" s="194"/>
      <c r="I1716" s="194"/>
      <c r="J1716" s="194"/>
      <c r="K1716" s="194"/>
      <c r="L1716" s="194"/>
      <c r="M1716" s="232"/>
      <c r="N1716" s="233"/>
      <c r="O1716" s="233"/>
    </row>
    <row r="1717" spans="1:15" s="234" customFormat="1">
      <c r="A1717" s="404" t="str">
        <f t="shared" si="57"/>
        <v>350501500</v>
      </c>
      <c r="B1717" s="888">
        <v>350</v>
      </c>
      <c r="C1717" s="193">
        <v>50</v>
      </c>
      <c r="D1717" s="193">
        <v>1500</v>
      </c>
      <c r="E1717" s="194"/>
      <c r="F1717" s="194"/>
      <c r="G1717" s="194"/>
      <c r="H1717" s="194"/>
      <c r="I1717" s="194"/>
      <c r="J1717" s="194"/>
      <c r="K1717" s="194"/>
      <c r="L1717" s="194"/>
      <c r="M1717" s="232"/>
      <c r="N1717" s="233"/>
      <c r="O1717" s="233"/>
    </row>
    <row r="1718" spans="1:15" s="234" customFormat="1">
      <c r="A1718" s="404" t="str">
        <f t="shared" si="57"/>
        <v>350601500</v>
      </c>
      <c r="B1718" s="888">
        <v>350</v>
      </c>
      <c r="C1718" s="193">
        <v>60</v>
      </c>
      <c r="D1718" s="193">
        <v>1500</v>
      </c>
      <c r="E1718" s="194"/>
      <c r="F1718" s="194"/>
      <c r="G1718" s="194"/>
      <c r="H1718" s="194"/>
      <c r="I1718" s="194"/>
      <c r="J1718" s="194"/>
      <c r="K1718" s="194"/>
      <c r="L1718" s="194"/>
      <c r="M1718" s="232"/>
      <c r="N1718" s="233"/>
      <c r="O1718" s="233"/>
    </row>
    <row r="1719" spans="1:15" s="234" customFormat="1">
      <c r="A1719" s="404" t="str">
        <f t="shared" si="57"/>
        <v>350701500</v>
      </c>
      <c r="B1719" s="888">
        <v>350</v>
      </c>
      <c r="C1719" s="193">
        <v>70</v>
      </c>
      <c r="D1719" s="193">
        <v>1500</v>
      </c>
      <c r="E1719" s="194"/>
      <c r="F1719" s="194"/>
      <c r="G1719" s="194"/>
      <c r="H1719" s="194"/>
      <c r="I1719" s="194"/>
      <c r="J1719" s="194"/>
      <c r="K1719" s="194"/>
      <c r="L1719" s="194"/>
      <c r="M1719" s="232"/>
      <c r="N1719" s="233"/>
      <c r="O1719" s="233"/>
    </row>
    <row r="1720" spans="1:15" s="234" customFormat="1">
      <c r="A1720" s="404" t="str">
        <f t="shared" si="57"/>
        <v>350801500</v>
      </c>
      <c r="B1720" s="888">
        <v>350</v>
      </c>
      <c r="C1720" s="193">
        <v>80</v>
      </c>
      <c r="D1720" s="193">
        <v>1500</v>
      </c>
      <c r="E1720" s="194"/>
      <c r="F1720" s="194"/>
      <c r="G1720" s="194"/>
      <c r="H1720" s="194"/>
      <c r="I1720" s="194"/>
      <c r="J1720" s="194"/>
      <c r="K1720" s="194"/>
      <c r="L1720" s="194"/>
      <c r="M1720" s="232"/>
      <c r="N1720" s="233"/>
      <c r="O1720" s="233"/>
    </row>
    <row r="1721" spans="1:15" s="234" customFormat="1">
      <c r="A1721" s="404" t="str">
        <f t="shared" si="57"/>
        <v>350901500</v>
      </c>
      <c r="B1721" s="888">
        <v>350</v>
      </c>
      <c r="C1721" s="193">
        <v>90</v>
      </c>
      <c r="D1721" s="193">
        <v>1500</v>
      </c>
      <c r="E1721" s="194"/>
      <c r="F1721" s="194"/>
      <c r="G1721" s="194"/>
      <c r="H1721" s="194"/>
      <c r="I1721" s="194"/>
      <c r="J1721" s="194"/>
      <c r="K1721" s="194"/>
      <c r="L1721" s="194"/>
      <c r="M1721" s="232"/>
      <c r="N1721" s="233"/>
      <c r="O1721" s="233"/>
    </row>
    <row r="1722" spans="1:15" s="234" customFormat="1">
      <c r="A1722" s="404" t="str">
        <f t="shared" si="57"/>
        <v>3501001500</v>
      </c>
      <c r="B1722" s="888">
        <v>350</v>
      </c>
      <c r="C1722" s="193">
        <v>100</v>
      </c>
      <c r="D1722" s="193">
        <v>1500</v>
      </c>
      <c r="E1722" s="194"/>
      <c r="F1722" s="194"/>
      <c r="G1722" s="194"/>
      <c r="H1722" s="194"/>
      <c r="I1722" s="194"/>
      <c r="J1722" s="194"/>
      <c r="K1722" s="194"/>
      <c r="L1722" s="194"/>
      <c r="M1722" s="232"/>
      <c r="N1722" s="233"/>
      <c r="O1722" s="233"/>
    </row>
    <row r="1723" spans="1:15" s="234" customFormat="1">
      <c r="A1723" s="404" t="str">
        <f t="shared" si="57"/>
        <v>3501101500</v>
      </c>
      <c r="B1723" s="888">
        <v>350</v>
      </c>
      <c r="C1723" s="193">
        <v>110</v>
      </c>
      <c r="D1723" s="193">
        <v>1500</v>
      </c>
      <c r="E1723" s="194"/>
      <c r="F1723" s="194"/>
      <c r="G1723" s="194"/>
      <c r="H1723" s="194"/>
      <c r="I1723" s="194"/>
      <c r="J1723" s="194"/>
      <c r="K1723" s="194"/>
      <c r="L1723" s="194"/>
      <c r="M1723" s="232"/>
      <c r="N1723" s="233"/>
      <c r="O1723" s="233"/>
    </row>
    <row r="1724" spans="1:15" s="234" customFormat="1">
      <c r="A1724" s="404" t="str">
        <f t="shared" si="57"/>
        <v>3501201500</v>
      </c>
      <c r="B1724" s="888">
        <v>350</v>
      </c>
      <c r="C1724" s="193">
        <v>120</v>
      </c>
      <c r="D1724" s="193">
        <v>1500</v>
      </c>
      <c r="E1724" s="194"/>
      <c r="F1724" s="194"/>
      <c r="G1724" s="194"/>
      <c r="H1724" s="194"/>
      <c r="I1724" s="194"/>
      <c r="J1724" s="194"/>
      <c r="K1724" s="194"/>
      <c r="L1724" s="194"/>
      <c r="M1724" s="232"/>
      <c r="N1724" s="233"/>
      <c r="O1724" s="233"/>
    </row>
    <row r="1725" spans="1:15" s="234" customFormat="1">
      <c r="A1725" s="404" t="str">
        <f t="shared" si="57"/>
        <v>3501301500</v>
      </c>
      <c r="B1725" s="888">
        <v>350</v>
      </c>
      <c r="C1725" s="193">
        <v>130</v>
      </c>
      <c r="D1725" s="193">
        <v>1500</v>
      </c>
      <c r="E1725" s="194"/>
      <c r="F1725" s="194"/>
      <c r="G1725" s="194"/>
      <c r="H1725" s="194"/>
      <c r="I1725" s="194"/>
      <c r="J1725" s="194"/>
      <c r="K1725" s="194"/>
      <c r="L1725" s="194"/>
      <c r="M1725" s="232"/>
      <c r="N1725" s="233"/>
      <c r="O1725" s="233"/>
    </row>
    <row r="1726" spans="1:15" s="234" customFormat="1">
      <c r="A1726" s="404" t="str">
        <f t="shared" si="57"/>
        <v>3501401500</v>
      </c>
      <c r="B1726" s="888">
        <v>350</v>
      </c>
      <c r="C1726" s="193">
        <v>140</v>
      </c>
      <c r="D1726" s="193">
        <v>1500</v>
      </c>
      <c r="E1726" s="194"/>
      <c r="F1726" s="194"/>
      <c r="G1726" s="194"/>
      <c r="H1726" s="194"/>
      <c r="I1726" s="194"/>
      <c r="J1726" s="194"/>
      <c r="K1726" s="194"/>
      <c r="L1726" s="194"/>
      <c r="M1726" s="232"/>
      <c r="N1726" s="233"/>
      <c r="O1726" s="233"/>
    </row>
    <row r="1727" spans="1:15" s="234" customFormat="1">
      <c r="A1727" s="404" t="str">
        <f t="shared" si="57"/>
        <v>3501501500</v>
      </c>
      <c r="B1727" s="888">
        <v>350</v>
      </c>
      <c r="C1727" s="193">
        <v>150</v>
      </c>
      <c r="D1727" s="193">
        <v>1500</v>
      </c>
      <c r="E1727" s="194"/>
      <c r="F1727" s="194"/>
      <c r="G1727" s="194"/>
      <c r="H1727" s="194"/>
      <c r="I1727" s="194"/>
      <c r="J1727" s="194"/>
      <c r="K1727" s="194"/>
      <c r="L1727" s="194"/>
      <c r="M1727" s="232"/>
      <c r="N1727" s="233"/>
      <c r="O1727" s="233"/>
    </row>
    <row r="1728" spans="1:15" s="234" customFormat="1">
      <c r="A1728" s="404" t="str">
        <f t="shared" si="57"/>
        <v>3501601500</v>
      </c>
      <c r="B1728" s="888">
        <v>350</v>
      </c>
      <c r="C1728" s="193">
        <v>160</v>
      </c>
      <c r="D1728" s="193">
        <v>1500</v>
      </c>
      <c r="E1728" s="194"/>
      <c r="F1728" s="194"/>
      <c r="G1728" s="194"/>
      <c r="H1728" s="194"/>
      <c r="I1728" s="194"/>
      <c r="J1728" s="194"/>
      <c r="K1728" s="194"/>
      <c r="L1728" s="194"/>
      <c r="M1728" s="232"/>
      <c r="N1728" s="233"/>
      <c r="O1728" s="233"/>
    </row>
    <row r="1729" spans="1:15" s="234" customFormat="1">
      <c r="A1729" s="404" t="str">
        <f t="shared" si="57"/>
        <v>3501701500</v>
      </c>
      <c r="B1729" s="888">
        <v>350</v>
      </c>
      <c r="C1729" s="193">
        <v>170</v>
      </c>
      <c r="D1729" s="193">
        <v>1500</v>
      </c>
      <c r="E1729" s="194"/>
      <c r="F1729" s="194"/>
      <c r="G1729" s="194"/>
      <c r="H1729" s="194"/>
      <c r="I1729" s="194"/>
      <c r="J1729" s="194"/>
      <c r="K1729" s="194"/>
      <c r="L1729" s="194"/>
      <c r="M1729" s="232"/>
      <c r="N1729" s="233"/>
      <c r="O1729" s="233"/>
    </row>
    <row r="1730" spans="1:15" s="234" customFormat="1">
      <c r="A1730" s="404" t="str">
        <f t="shared" si="57"/>
        <v>3501801500</v>
      </c>
      <c r="B1730" s="888">
        <v>350</v>
      </c>
      <c r="C1730" s="193">
        <v>180</v>
      </c>
      <c r="D1730" s="193">
        <v>1500</v>
      </c>
      <c r="E1730" s="194"/>
      <c r="F1730" s="194"/>
      <c r="G1730" s="194"/>
      <c r="H1730" s="194"/>
      <c r="I1730" s="194"/>
      <c r="J1730" s="194"/>
      <c r="K1730" s="194"/>
      <c r="L1730" s="194"/>
      <c r="M1730" s="232"/>
      <c r="N1730" s="233"/>
      <c r="O1730" s="233"/>
    </row>
    <row r="1731" spans="1:15" s="234" customFormat="1">
      <c r="A1731" s="404" t="str">
        <f t="shared" si="57"/>
        <v>3501901500</v>
      </c>
      <c r="B1731" s="888">
        <v>350</v>
      </c>
      <c r="C1731" s="193">
        <v>190</v>
      </c>
      <c r="D1731" s="193">
        <v>1500</v>
      </c>
      <c r="E1731" s="194"/>
      <c r="F1731" s="194"/>
      <c r="G1731" s="194"/>
      <c r="H1731" s="194"/>
      <c r="I1731" s="194"/>
      <c r="J1731" s="194"/>
      <c r="K1731" s="194"/>
      <c r="L1731" s="194"/>
      <c r="M1731" s="232"/>
      <c r="N1731" s="233"/>
      <c r="O1731" s="233"/>
    </row>
    <row r="1732" spans="1:15" s="234" customFormat="1">
      <c r="A1732" s="404" t="str">
        <f t="shared" si="57"/>
        <v>3502001500</v>
      </c>
      <c r="B1732" s="888">
        <v>350</v>
      </c>
      <c r="C1732" s="193">
        <v>200</v>
      </c>
      <c r="D1732" s="193">
        <v>1500</v>
      </c>
      <c r="E1732" s="194"/>
      <c r="F1732" s="194"/>
      <c r="G1732" s="194"/>
      <c r="H1732" s="194"/>
      <c r="I1732" s="194"/>
      <c r="J1732" s="194"/>
      <c r="K1732" s="194"/>
      <c r="L1732" s="194"/>
      <c r="M1732" s="232"/>
      <c r="N1732" s="233"/>
      <c r="O1732" s="233"/>
    </row>
    <row r="1733" spans="1:15" s="234" customFormat="1">
      <c r="A1733" s="404" t="str">
        <f t="shared" si="57"/>
        <v>3502101500</v>
      </c>
      <c r="B1733" s="888">
        <v>350</v>
      </c>
      <c r="C1733" s="193">
        <v>210</v>
      </c>
      <c r="D1733" s="193">
        <v>1500</v>
      </c>
      <c r="E1733" s="194"/>
      <c r="F1733" s="194"/>
      <c r="G1733" s="194"/>
      <c r="H1733" s="194"/>
      <c r="I1733" s="194"/>
      <c r="J1733" s="194"/>
      <c r="K1733" s="194"/>
      <c r="L1733" s="194"/>
      <c r="M1733" s="232"/>
      <c r="N1733" s="233"/>
      <c r="O1733" s="233"/>
    </row>
    <row r="1734" spans="1:15" s="234" customFormat="1">
      <c r="A1734" s="404" t="str">
        <f t="shared" si="57"/>
        <v>3502201500</v>
      </c>
      <c r="B1734" s="888">
        <v>350</v>
      </c>
      <c r="C1734" s="193">
        <v>220</v>
      </c>
      <c r="D1734" s="193">
        <v>1500</v>
      </c>
      <c r="E1734" s="194"/>
      <c r="F1734" s="194"/>
      <c r="G1734" s="194"/>
      <c r="H1734" s="194"/>
      <c r="I1734" s="194"/>
      <c r="J1734" s="194"/>
      <c r="K1734" s="194"/>
      <c r="L1734" s="194"/>
      <c r="M1734" s="232"/>
      <c r="N1734" s="233"/>
      <c r="O1734" s="233"/>
    </row>
    <row r="1735" spans="1:15" s="234" customFormat="1">
      <c r="A1735" s="404" t="str">
        <f t="shared" si="57"/>
        <v>3502301500</v>
      </c>
      <c r="B1735" s="888">
        <v>350</v>
      </c>
      <c r="C1735" s="193">
        <v>230</v>
      </c>
      <c r="D1735" s="193">
        <v>1500</v>
      </c>
      <c r="E1735" s="194"/>
      <c r="F1735" s="194"/>
      <c r="G1735" s="194"/>
      <c r="H1735" s="194"/>
      <c r="I1735" s="194"/>
      <c r="J1735" s="194"/>
      <c r="K1735" s="194"/>
      <c r="L1735" s="194"/>
      <c r="M1735" s="232"/>
      <c r="N1735" s="233"/>
      <c r="O1735" s="233"/>
    </row>
    <row r="1736" spans="1:15" s="234" customFormat="1">
      <c r="A1736" s="404" t="str">
        <f t="shared" si="57"/>
        <v>3502401500</v>
      </c>
      <c r="B1736" s="888">
        <v>350</v>
      </c>
      <c r="C1736" s="193">
        <v>240</v>
      </c>
      <c r="D1736" s="193">
        <v>1500</v>
      </c>
      <c r="E1736" s="194"/>
      <c r="F1736" s="194"/>
      <c r="G1736" s="194"/>
      <c r="H1736" s="194"/>
      <c r="I1736" s="194"/>
      <c r="J1736" s="194"/>
      <c r="K1736" s="194"/>
      <c r="L1736" s="194"/>
      <c r="M1736" s="232"/>
      <c r="N1736" s="233"/>
      <c r="O1736" s="233"/>
    </row>
    <row r="1737" spans="1:15" s="234" customFormat="1">
      <c r="A1737" s="404" t="str">
        <f t="shared" si="57"/>
        <v>3502501500</v>
      </c>
      <c r="B1737" s="888">
        <v>350</v>
      </c>
      <c r="C1737" s="193">
        <v>250</v>
      </c>
      <c r="D1737" s="193">
        <v>1500</v>
      </c>
      <c r="E1737" s="194"/>
      <c r="F1737" s="194"/>
      <c r="G1737" s="194"/>
      <c r="H1737" s="194"/>
      <c r="I1737" s="194"/>
      <c r="J1737" s="194"/>
      <c r="K1737" s="194"/>
      <c r="L1737" s="194"/>
      <c r="M1737" s="232"/>
      <c r="N1737" s="233"/>
      <c r="O1737" s="233"/>
    </row>
    <row r="1738" spans="1:15" s="234" customFormat="1">
      <c r="A1738" s="404" t="str">
        <f t="shared" si="57"/>
        <v>3502601500</v>
      </c>
      <c r="B1738" s="888">
        <v>350</v>
      </c>
      <c r="C1738" s="193">
        <v>260</v>
      </c>
      <c r="D1738" s="193">
        <v>1500</v>
      </c>
      <c r="E1738" s="194"/>
      <c r="F1738" s="194"/>
      <c r="G1738" s="194"/>
      <c r="H1738" s="194"/>
      <c r="I1738" s="194"/>
      <c r="J1738" s="194"/>
      <c r="K1738" s="194"/>
      <c r="L1738" s="194"/>
      <c r="M1738" s="232"/>
      <c r="N1738" s="233"/>
      <c r="O1738" s="233"/>
    </row>
    <row r="1739" spans="1:15" s="234" customFormat="1">
      <c r="A1739" s="404" t="str">
        <f t="shared" si="57"/>
        <v>3502701500</v>
      </c>
      <c r="B1739" s="888">
        <v>350</v>
      </c>
      <c r="C1739" s="193">
        <v>270</v>
      </c>
      <c r="D1739" s="193">
        <v>1500</v>
      </c>
      <c r="E1739" s="194"/>
      <c r="F1739" s="194"/>
      <c r="G1739" s="194"/>
      <c r="H1739" s="194"/>
      <c r="I1739" s="194"/>
      <c r="J1739" s="194"/>
      <c r="K1739" s="194"/>
      <c r="L1739" s="194"/>
      <c r="M1739" s="232"/>
      <c r="N1739" s="233"/>
      <c r="O1739" s="233"/>
    </row>
    <row r="1740" spans="1:15" s="234" customFormat="1">
      <c r="A1740" s="404" t="str">
        <f t="shared" si="57"/>
        <v>3502801500</v>
      </c>
      <c r="B1740" s="888">
        <v>350</v>
      </c>
      <c r="C1740" s="193">
        <v>280</v>
      </c>
      <c r="D1740" s="193">
        <v>1500</v>
      </c>
      <c r="E1740" s="194"/>
      <c r="F1740" s="194"/>
      <c r="G1740" s="194"/>
      <c r="H1740" s="194"/>
      <c r="I1740" s="194"/>
      <c r="J1740" s="194"/>
      <c r="K1740" s="194"/>
      <c r="L1740" s="194"/>
      <c r="M1740" s="232"/>
      <c r="N1740" s="233"/>
      <c r="O1740" s="233"/>
    </row>
    <row r="1741" spans="1:15" s="234" customFormat="1">
      <c r="A1741" s="404" t="str">
        <f t="shared" si="57"/>
        <v>3502901500</v>
      </c>
      <c r="B1741" s="888">
        <v>350</v>
      </c>
      <c r="C1741" s="193">
        <v>290</v>
      </c>
      <c r="D1741" s="193">
        <v>1500</v>
      </c>
      <c r="E1741" s="194"/>
      <c r="F1741" s="194"/>
      <c r="G1741" s="194"/>
      <c r="H1741" s="194"/>
      <c r="I1741" s="194"/>
      <c r="J1741" s="194"/>
      <c r="K1741" s="194"/>
      <c r="L1741" s="194"/>
      <c r="M1741" s="232"/>
      <c r="N1741" s="233"/>
      <c r="O1741" s="233"/>
    </row>
    <row r="1742" spans="1:15" s="234" customFormat="1">
      <c r="A1742" s="404" t="str">
        <f t="shared" si="57"/>
        <v>3503001500</v>
      </c>
      <c r="B1742" s="888">
        <v>350</v>
      </c>
      <c r="C1742" s="193">
        <v>300</v>
      </c>
      <c r="D1742" s="193">
        <v>1500</v>
      </c>
      <c r="E1742" s="194"/>
      <c r="F1742" s="194"/>
      <c r="G1742" s="194"/>
      <c r="H1742" s="194"/>
      <c r="I1742" s="194"/>
      <c r="J1742" s="194"/>
      <c r="K1742" s="194"/>
      <c r="L1742" s="194"/>
      <c r="M1742" s="232"/>
      <c r="N1742" s="233"/>
      <c r="O1742" s="233"/>
    </row>
    <row r="1743" spans="1:15" s="234" customFormat="1">
      <c r="A1743" s="404" t="str">
        <f t="shared" si="57"/>
        <v>3503101500</v>
      </c>
      <c r="B1743" s="888">
        <v>350</v>
      </c>
      <c r="C1743" s="193">
        <v>310</v>
      </c>
      <c r="D1743" s="193">
        <v>1500</v>
      </c>
      <c r="E1743" s="243"/>
      <c r="F1743" s="243"/>
      <c r="G1743" s="243"/>
      <c r="H1743" s="243"/>
      <c r="I1743" s="243"/>
      <c r="J1743" s="243"/>
      <c r="K1743" s="243"/>
      <c r="L1743" s="243"/>
      <c r="M1743" s="232"/>
      <c r="N1743" s="233"/>
      <c r="O1743" s="233"/>
    </row>
    <row r="1744" spans="1:15" s="234" customFormat="1">
      <c r="A1744" s="404" t="str">
        <f t="shared" si="57"/>
        <v>3503201500</v>
      </c>
      <c r="B1744" s="888">
        <v>350</v>
      </c>
      <c r="C1744" s="193">
        <v>320</v>
      </c>
      <c r="D1744" s="193">
        <v>1500</v>
      </c>
      <c r="E1744" s="243"/>
      <c r="F1744" s="243"/>
      <c r="G1744" s="243"/>
      <c r="H1744" s="243"/>
      <c r="I1744" s="243"/>
      <c r="J1744" s="243"/>
      <c r="K1744" s="243"/>
      <c r="L1744" s="243"/>
      <c r="M1744" s="232"/>
      <c r="N1744" s="233"/>
      <c r="O1744" s="233"/>
    </row>
    <row r="1745" spans="1:15" s="234" customFormat="1">
      <c r="A1745" s="404" t="str">
        <f t="shared" si="57"/>
        <v>3503301500</v>
      </c>
      <c r="B1745" s="888">
        <v>350</v>
      </c>
      <c r="C1745" s="193">
        <v>330</v>
      </c>
      <c r="D1745" s="193">
        <v>1500</v>
      </c>
      <c r="E1745" s="243"/>
      <c r="F1745" s="243"/>
      <c r="G1745" s="243"/>
      <c r="H1745" s="243"/>
      <c r="I1745" s="243"/>
      <c r="J1745" s="243"/>
      <c r="K1745" s="243"/>
      <c r="L1745" s="243"/>
      <c r="M1745" s="232"/>
      <c r="N1745" s="233"/>
      <c r="O1745" s="233"/>
    </row>
    <row r="1746" spans="1:15" s="234" customFormat="1">
      <c r="A1746" s="404" t="str">
        <f t="shared" si="57"/>
        <v>3503401500</v>
      </c>
      <c r="B1746" s="888">
        <v>350</v>
      </c>
      <c r="C1746" s="193">
        <v>340</v>
      </c>
      <c r="D1746" s="193">
        <v>1500</v>
      </c>
      <c r="E1746" s="243"/>
      <c r="F1746" s="243"/>
      <c r="G1746" s="243"/>
      <c r="H1746" s="243"/>
      <c r="I1746" s="243"/>
      <c r="J1746" s="243"/>
      <c r="K1746" s="243"/>
      <c r="L1746" s="243"/>
      <c r="M1746" s="232"/>
      <c r="N1746" s="233"/>
      <c r="O1746" s="233"/>
    </row>
    <row r="1747" spans="1:15" s="234" customFormat="1">
      <c r="A1747" s="404" t="str">
        <f t="shared" si="57"/>
        <v>3503501500</v>
      </c>
      <c r="B1747" s="888">
        <v>350</v>
      </c>
      <c r="C1747" s="193">
        <v>350</v>
      </c>
      <c r="D1747" s="193">
        <v>1500</v>
      </c>
      <c r="E1747" s="243"/>
      <c r="F1747" s="243"/>
      <c r="G1747" s="243"/>
      <c r="H1747" s="243"/>
      <c r="I1747" s="243"/>
      <c r="J1747" s="243"/>
      <c r="K1747" s="243"/>
      <c r="L1747" s="243"/>
      <c r="M1747" s="232"/>
      <c r="N1747" s="233"/>
      <c r="O1747" s="233"/>
    </row>
    <row r="1748" spans="1:15" s="234" customFormat="1">
      <c r="A1748" s="404" t="str">
        <f t="shared" si="57"/>
        <v>350201750</v>
      </c>
      <c r="B1748" s="888">
        <v>350</v>
      </c>
      <c r="C1748" s="193">
        <v>20</v>
      </c>
      <c r="D1748" s="193">
        <v>1750</v>
      </c>
      <c r="E1748" s="194"/>
      <c r="F1748" s="194"/>
      <c r="G1748" s="194"/>
      <c r="H1748" s="194"/>
      <c r="I1748" s="194"/>
      <c r="J1748" s="194"/>
      <c r="K1748" s="194"/>
      <c r="L1748" s="194"/>
      <c r="M1748" s="232"/>
      <c r="N1748" s="233"/>
      <c r="O1748" s="233"/>
    </row>
    <row r="1749" spans="1:15" s="234" customFormat="1">
      <c r="A1749" s="404" t="str">
        <f t="shared" si="57"/>
        <v>350301750</v>
      </c>
      <c r="B1749" s="888">
        <v>350</v>
      </c>
      <c r="C1749" s="193">
        <v>30</v>
      </c>
      <c r="D1749" s="193">
        <v>1750</v>
      </c>
      <c r="E1749" s="194"/>
      <c r="F1749" s="194"/>
      <c r="G1749" s="194"/>
      <c r="H1749" s="194"/>
      <c r="I1749" s="194"/>
      <c r="J1749" s="194"/>
      <c r="K1749" s="194"/>
      <c r="L1749" s="194"/>
      <c r="M1749" s="232"/>
      <c r="N1749" s="233"/>
      <c r="O1749" s="233"/>
    </row>
    <row r="1750" spans="1:15" s="234" customFormat="1">
      <c r="A1750" s="404" t="str">
        <f t="shared" si="57"/>
        <v>350401750</v>
      </c>
      <c r="B1750" s="888">
        <v>350</v>
      </c>
      <c r="C1750" s="193">
        <v>40</v>
      </c>
      <c r="D1750" s="193">
        <v>1750</v>
      </c>
      <c r="E1750" s="194"/>
      <c r="F1750" s="194"/>
      <c r="G1750" s="194"/>
      <c r="H1750" s="194"/>
      <c r="I1750" s="194"/>
      <c r="J1750" s="194"/>
      <c r="K1750" s="194"/>
      <c r="L1750" s="194"/>
      <c r="M1750" s="232"/>
      <c r="N1750" s="233"/>
      <c r="O1750" s="233"/>
    </row>
    <row r="1751" spans="1:15" s="234" customFormat="1">
      <c r="A1751" s="404" t="str">
        <f t="shared" si="57"/>
        <v>350501750</v>
      </c>
      <c r="B1751" s="888">
        <v>350</v>
      </c>
      <c r="C1751" s="193">
        <v>50</v>
      </c>
      <c r="D1751" s="193">
        <v>1750</v>
      </c>
      <c r="E1751" s="194"/>
      <c r="F1751" s="194"/>
      <c r="G1751" s="194"/>
      <c r="H1751" s="194"/>
      <c r="I1751" s="194"/>
      <c r="J1751" s="194"/>
      <c r="K1751" s="194"/>
      <c r="L1751" s="194"/>
      <c r="M1751" s="232"/>
      <c r="N1751" s="233"/>
      <c r="O1751" s="233"/>
    </row>
    <row r="1752" spans="1:15" s="234" customFormat="1">
      <c r="A1752" s="404" t="str">
        <f t="shared" si="57"/>
        <v>350601750</v>
      </c>
      <c r="B1752" s="888">
        <v>350</v>
      </c>
      <c r="C1752" s="193">
        <v>60</v>
      </c>
      <c r="D1752" s="193">
        <v>1750</v>
      </c>
      <c r="E1752" s="194"/>
      <c r="F1752" s="194"/>
      <c r="G1752" s="194"/>
      <c r="H1752" s="194"/>
      <c r="I1752" s="194"/>
      <c r="J1752" s="194"/>
      <c r="K1752" s="194"/>
      <c r="L1752" s="194"/>
      <c r="M1752" s="232"/>
      <c r="N1752" s="233"/>
      <c r="O1752" s="233"/>
    </row>
    <row r="1753" spans="1:15" s="234" customFormat="1">
      <c r="A1753" s="404" t="str">
        <f t="shared" si="57"/>
        <v>350701750</v>
      </c>
      <c r="B1753" s="888">
        <v>350</v>
      </c>
      <c r="C1753" s="193">
        <v>70</v>
      </c>
      <c r="D1753" s="193">
        <v>1750</v>
      </c>
      <c r="E1753" s="194"/>
      <c r="F1753" s="194"/>
      <c r="G1753" s="194"/>
      <c r="H1753" s="194"/>
      <c r="I1753" s="194"/>
      <c r="J1753" s="194"/>
      <c r="K1753" s="194"/>
      <c r="L1753" s="194"/>
      <c r="M1753" s="232"/>
      <c r="N1753" s="233"/>
      <c r="O1753" s="233"/>
    </row>
    <row r="1754" spans="1:15" s="234" customFormat="1">
      <c r="A1754" s="404" t="str">
        <f t="shared" si="57"/>
        <v>350801750</v>
      </c>
      <c r="B1754" s="888">
        <v>350</v>
      </c>
      <c r="C1754" s="193">
        <v>80</v>
      </c>
      <c r="D1754" s="193">
        <v>1750</v>
      </c>
      <c r="E1754" s="194"/>
      <c r="F1754" s="194"/>
      <c r="G1754" s="194"/>
      <c r="H1754" s="194"/>
      <c r="I1754" s="194"/>
      <c r="J1754" s="194"/>
      <c r="K1754" s="194"/>
      <c r="L1754" s="194"/>
      <c r="M1754" s="232"/>
      <c r="N1754" s="233"/>
      <c r="O1754" s="233"/>
    </row>
    <row r="1755" spans="1:15" s="234" customFormat="1">
      <c r="A1755" s="404" t="str">
        <f t="shared" si="57"/>
        <v>350901750</v>
      </c>
      <c r="B1755" s="888">
        <v>350</v>
      </c>
      <c r="C1755" s="193">
        <v>90</v>
      </c>
      <c r="D1755" s="193">
        <v>1750</v>
      </c>
      <c r="E1755" s="194"/>
      <c r="F1755" s="194"/>
      <c r="G1755" s="194"/>
      <c r="H1755" s="194"/>
      <c r="I1755" s="194"/>
      <c r="J1755" s="194"/>
      <c r="K1755" s="194"/>
      <c r="L1755" s="194"/>
      <c r="M1755" s="232"/>
      <c r="N1755" s="233"/>
      <c r="O1755" s="233"/>
    </row>
    <row r="1756" spans="1:15" s="234" customFormat="1">
      <c r="A1756" s="404" t="str">
        <f t="shared" si="57"/>
        <v>3501001750</v>
      </c>
      <c r="B1756" s="888">
        <v>350</v>
      </c>
      <c r="C1756" s="193">
        <v>100</v>
      </c>
      <c r="D1756" s="193">
        <v>1750</v>
      </c>
      <c r="E1756" s="194"/>
      <c r="F1756" s="194"/>
      <c r="G1756" s="194"/>
      <c r="H1756" s="194"/>
      <c r="I1756" s="194"/>
      <c r="J1756" s="194"/>
      <c r="K1756" s="194"/>
      <c r="L1756" s="194"/>
      <c r="M1756" s="232"/>
      <c r="N1756" s="233"/>
      <c r="O1756" s="233"/>
    </row>
    <row r="1757" spans="1:15" s="234" customFormat="1">
      <c r="A1757" s="404" t="str">
        <f t="shared" si="57"/>
        <v>3501101750</v>
      </c>
      <c r="B1757" s="888">
        <v>350</v>
      </c>
      <c r="C1757" s="193">
        <v>110</v>
      </c>
      <c r="D1757" s="193">
        <v>1750</v>
      </c>
      <c r="E1757" s="194"/>
      <c r="F1757" s="194"/>
      <c r="G1757" s="194"/>
      <c r="H1757" s="194"/>
      <c r="I1757" s="194"/>
      <c r="J1757" s="194"/>
      <c r="K1757" s="194"/>
      <c r="L1757" s="194"/>
      <c r="M1757" s="232"/>
      <c r="N1757" s="233"/>
      <c r="O1757" s="233"/>
    </row>
    <row r="1758" spans="1:15" s="234" customFormat="1">
      <c r="A1758" s="404" t="str">
        <f t="shared" si="57"/>
        <v>3501201750</v>
      </c>
      <c r="B1758" s="888">
        <v>350</v>
      </c>
      <c r="C1758" s="193">
        <v>120</v>
      </c>
      <c r="D1758" s="193">
        <v>1750</v>
      </c>
      <c r="E1758" s="194"/>
      <c r="F1758" s="194"/>
      <c r="G1758" s="194"/>
      <c r="H1758" s="194"/>
      <c r="I1758" s="194"/>
      <c r="J1758" s="194"/>
      <c r="K1758" s="194"/>
      <c r="L1758" s="194"/>
      <c r="M1758" s="232"/>
      <c r="N1758" s="233"/>
      <c r="O1758" s="233"/>
    </row>
    <row r="1759" spans="1:15" s="234" customFormat="1">
      <c r="A1759" s="404" t="str">
        <f t="shared" si="57"/>
        <v>3501301750</v>
      </c>
      <c r="B1759" s="888">
        <v>350</v>
      </c>
      <c r="C1759" s="193">
        <v>130</v>
      </c>
      <c r="D1759" s="193">
        <v>1750</v>
      </c>
      <c r="E1759" s="194"/>
      <c r="F1759" s="194"/>
      <c r="G1759" s="194"/>
      <c r="H1759" s="194"/>
      <c r="I1759" s="194"/>
      <c r="J1759" s="194"/>
      <c r="K1759" s="194"/>
      <c r="L1759" s="194"/>
      <c r="M1759" s="232"/>
      <c r="N1759" s="233"/>
      <c r="O1759" s="233"/>
    </row>
    <row r="1760" spans="1:15" s="234" customFormat="1">
      <c r="A1760" s="404" t="str">
        <f t="shared" si="57"/>
        <v>3501401750</v>
      </c>
      <c r="B1760" s="888">
        <v>350</v>
      </c>
      <c r="C1760" s="193">
        <v>140</v>
      </c>
      <c r="D1760" s="193">
        <v>1750</v>
      </c>
      <c r="E1760" s="194"/>
      <c r="F1760" s="194"/>
      <c r="G1760" s="194"/>
      <c r="H1760" s="194"/>
      <c r="I1760" s="194"/>
      <c r="J1760" s="194"/>
      <c r="K1760" s="194"/>
      <c r="L1760" s="194"/>
      <c r="M1760" s="232"/>
      <c r="N1760" s="233"/>
      <c r="O1760" s="233"/>
    </row>
    <row r="1761" spans="1:15" s="234" customFormat="1">
      <c r="A1761" s="404" t="str">
        <f t="shared" si="57"/>
        <v>3501501750</v>
      </c>
      <c r="B1761" s="888">
        <v>350</v>
      </c>
      <c r="C1761" s="193">
        <v>150</v>
      </c>
      <c r="D1761" s="193">
        <v>1750</v>
      </c>
      <c r="E1761" s="194"/>
      <c r="F1761" s="194"/>
      <c r="G1761" s="194"/>
      <c r="H1761" s="194"/>
      <c r="I1761" s="194"/>
      <c r="J1761" s="194"/>
      <c r="K1761" s="194"/>
      <c r="L1761" s="194"/>
      <c r="M1761" s="232"/>
      <c r="N1761" s="233"/>
      <c r="O1761" s="233"/>
    </row>
    <row r="1762" spans="1:15" s="234" customFormat="1">
      <c r="A1762" s="404" t="str">
        <f t="shared" si="57"/>
        <v>3501601750</v>
      </c>
      <c r="B1762" s="888">
        <v>350</v>
      </c>
      <c r="C1762" s="193">
        <v>160</v>
      </c>
      <c r="D1762" s="193">
        <v>1750</v>
      </c>
      <c r="E1762" s="194"/>
      <c r="F1762" s="194"/>
      <c r="G1762" s="194"/>
      <c r="H1762" s="194"/>
      <c r="I1762" s="194"/>
      <c r="J1762" s="194"/>
      <c r="K1762" s="194"/>
      <c r="L1762" s="194"/>
      <c r="M1762" s="232"/>
      <c r="N1762" s="233"/>
      <c r="O1762" s="233"/>
    </row>
    <row r="1763" spans="1:15" s="234" customFormat="1">
      <c r="A1763" s="404" t="str">
        <f t="shared" si="57"/>
        <v>3501701750</v>
      </c>
      <c r="B1763" s="888">
        <v>350</v>
      </c>
      <c r="C1763" s="193">
        <v>170</v>
      </c>
      <c r="D1763" s="193">
        <v>1750</v>
      </c>
      <c r="E1763" s="194"/>
      <c r="F1763" s="194"/>
      <c r="G1763" s="194"/>
      <c r="H1763" s="194"/>
      <c r="I1763" s="194"/>
      <c r="J1763" s="194"/>
      <c r="K1763" s="194"/>
      <c r="L1763" s="194"/>
      <c r="M1763" s="232"/>
      <c r="N1763" s="233"/>
      <c r="O1763" s="233"/>
    </row>
    <row r="1764" spans="1:15" s="234" customFormat="1">
      <c r="A1764" s="404" t="str">
        <f t="shared" si="57"/>
        <v>3501801750</v>
      </c>
      <c r="B1764" s="888">
        <v>350</v>
      </c>
      <c r="C1764" s="193">
        <v>180</v>
      </c>
      <c r="D1764" s="193">
        <v>1750</v>
      </c>
      <c r="E1764" s="194"/>
      <c r="F1764" s="194"/>
      <c r="G1764" s="194"/>
      <c r="H1764" s="194"/>
      <c r="I1764" s="194"/>
      <c r="J1764" s="194"/>
      <c r="K1764" s="194"/>
      <c r="L1764" s="194"/>
      <c r="M1764" s="232"/>
      <c r="N1764" s="233"/>
      <c r="O1764" s="233"/>
    </row>
    <row r="1765" spans="1:15" s="234" customFormat="1">
      <c r="A1765" s="404" t="str">
        <f t="shared" si="57"/>
        <v>3501901750</v>
      </c>
      <c r="B1765" s="888">
        <v>350</v>
      </c>
      <c r="C1765" s="193">
        <v>190</v>
      </c>
      <c r="D1765" s="193">
        <v>1750</v>
      </c>
      <c r="E1765" s="194"/>
      <c r="F1765" s="194"/>
      <c r="G1765" s="194"/>
      <c r="H1765" s="194"/>
      <c r="I1765" s="194"/>
      <c r="J1765" s="194"/>
      <c r="K1765" s="194"/>
      <c r="L1765" s="194"/>
      <c r="M1765" s="232"/>
      <c r="N1765" s="233"/>
      <c r="O1765" s="233"/>
    </row>
    <row r="1766" spans="1:15" s="234" customFormat="1">
      <c r="A1766" s="404" t="str">
        <f t="shared" si="57"/>
        <v>3502001750</v>
      </c>
      <c r="B1766" s="888">
        <v>350</v>
      </c>
      <c r="C1766" s="193">
        <v>200</v>
      </c>
      <c r="D1766" s="193">
        <v>1750</v>
      </c>
      <c r="E1766" s="194"/>
      <c r="F1766" s="194"/>
      <c r="G1766" s="194"/>
      <c r="H1766" s="194"/>
      <c r="I1766" s="194"/>
      <c r="J1766" s="194"/>
      <c r="K1766" s="194"/>
      <c r="L1766" s="194"/>
      <c r="M1766" s="232"/>
      <c r="N1766" s="233"/>
      <c r="O1766" s="233"/>
    </row>
    <row r="1767" spans="1:15" s="234" customFormat="1">
      <c r="A1767" s="404" t="str">
        <f t="shared" si="57"/>
        <v>3502101750</v>
      </c>
      <c r="B1767" s="888">
        <v>350</v>
      </c>
      <c r="C1767" s="193">
        <v>210</v>
      </c>
      <c r="D1767" s="193">
        <v>1750</v>
      </c>
      <c r="E1767" s="194"/>
      <c r="F1767" s="194"/>
      <c r="G1767" s="194"/>
      <c r="H1767" s="194"/>
      <c r="I1767" s="194"/>
      <c r="J1767" s="194"/>
      <c r="K1767" s="194"/>
      <c r="L1767" s="194"/>
      <c r="M1767" s="232"/>
      <c r="N1767" s="233"/>
      <c r="O1767" s="233"/>
    </row>
    <row r="1768" spans="1:15" s="234" customFormat="1">
      <c r="A1768" s="404" t="str">
        <f t="shared" si="57"/>
        <v>3502201750</v>
      </c>
      <c r="B1768" s="888">
        <v>350</v>
      </c>
      <c r="C1768" s="193">
        <v>220</v>
      </c>
      <c r="D1768" s="193">
        <v>1750</v>
      </c>
      <c r="E1768" s="194"/>
      <c r="F1768" s="194"/>
      <c r="G1768" s="194"/>
      <c r="H1768" s="194"/>
      <c r="I1768" s="194"/>
      <c r="J1768" s="194"/>
      <c r="K1768" s="194"/>
      <c r="L1768" s="194"/>
      <c r="M1768" s="232"/>
      <c r="N1768" s="233"/>
      <c r="O1768" s="233"/>
    </row>
    <row r="1769" spans="1:15" s="234" customFormat="1">
      <c r="A1769" s="404" t="str">
        <f t="shared" si="57"/>
        <v>3502301750</v>
      </c>
      <c r="B1769" s="888">
        <v>350</v>
      </c>
      <c r="C1769" s="193">
        <v>230</v>
      </c>
      <c r="D1769" s="193">
        <v>1750</v>
      </c>
      <c r="E1769" s="194"/>
      <c r="F1769" s="194"/>
      <c r="G1769" s="194"/>
      <c r="H1769" s="194"/>
      <c r="I1769" s="194"/>
      <c r="J1769" s="194"/>
      <c r="K1769" s="194"/>
      <c r="L1769" s="194"/>
      <c r="M1769" s="232"/>
      <c r="N1769" s="233"/>
      <c r="O1769" s="233"/>
    </row>
    <row r="1770" spans="1:15" s="234" customFormat="1">
      <c r="A1770" s="404" t="str">
        <f t="shared" si="57"/>
        <v>3502401750</v>
      </c>
      <c r="B1770" s="888">
        <v>350</v>
      </c>
      <c r="C1770" s="193">
        <v>240</v>
      </c>
      <c r="D1770" s="193">
        <v>1750</v>
      </c>
      <c r="E1770" s="194"/>
      <c r="F1770" s="194"/>
      <c r="G1770" s="194"/>
      <c r="H1770" s="194"/>
      <c r="I1770" s="194"/>
      <c r="J1770" s="194"/>
      <c r="K1770" s="194"/>
      <c r="L1770" s="194"/>
      <c r="M1770" s="232"/>
      <c r="N1770" s="233"/>
      <c r="O1770" s="233"/>
    </row>
    <row r="1771" spans="1:15" s="234" customFormat="1">
      <c r="A1771" s="404" t="str">
        <f t="shared" si="57"/>
        <v>3502501750</v>
      </c>
      <c r="B1771" s="888">
        <v>350</v>
      </c>
      <c r="C1771" s="193">
        <v>250</v>
      </c>
      <c r="D1771" s="193">
        <v>1750</v>
      </c>
      <c r="E1771" s="194"/>
      <c r="F1771" s="194"/>
      <c r="G1771" s="194"/>
      <c r="H1771" s="194"/>
      <c r="I1771" s="194"/>
      <c r="J1771" s="194"/>
      <c r="K1771" s="194"/>
      <c r="L1771" s="194"/>
      <c r="M1771" s="232"/>
      <c r="N1771" s="233"/>
      <c r="O1771" s="233"/>
    </row>
    <row r="1772" spans="1:15" s="234" customFormat="1">
      <c r="A1772" s="404" t="str">
        <f t="shared" si="57"/>
        <v>3502601750</v>
      </c>
      <c r="B1772" s="888">
        <v>350</v>
      </c>
      <c r="C1772" s="193">
        <v>260</v>
      </c>
      <c r="D1772" s="193">
        <v>1750</v>
      </c>
      <c r="E1772" s="194"/>
      <c r="F1772" s="194"/>
      <c r="G1772" s="194"/>
      <c r="H1772" s="194"/>
      <c r="I1772" s="194"/>
      <c r="J1772" s="194"/>
      <c r="K1772" s="194"/>
      <c r="L1772" s="194"/>
      <c r="M1772" s="232"/>
      <c r="N1772" s="233"/>
      <c r="O1772" s="233"/>
    </row>
    <row r="1773" spans="1:15" s="234" customFormat="1">
      <c r="A1773" s="404" t="str">
        <f t="shared" si="57"/>
        <v>3502701750</v>
      </c>
      <c r="B1773" s="888">
        <v>350</v>
      </c>
      <c r="C1773" s="193">
        <v>270</v>
      </c>
      <c r="D1773" s="193">
        <v>1750</v>
      </c>
      <c r="E1773" s="194"/>
      <c r="F1773" s="194"/>
      <c r="G1773" s="194"/>
      <c r="H1773" s="194"/>
      <c r="I1773" s="194"/>
      <c r="J1773" s="194"/>
      <c r="K1773" s="194"/>
      <c r="L1773" s="194"/>
      <c r="M1773" s="232"/>
      <c r="N1773" s="233"/>
      <c r="O1773" s="233"/>
    </row>
    <row r="1774" spans="1:15" s="234" customFormat="1">
      <c r="A1774" s="404" t="str">
        <f t="shared" si="57"/>
        <v>3502801750</v>
      </c>
      <c r="B1774" s="888">
        <v>350</v>
      </c>
      <c r="C1774" s="193">
        <v>280</v>
      </c>
      <c r="D1774" s="193">
        <v>1750</v>
      </c>
      <c r="E1774" s="194"/>
      <c r="F1774" s="194"/>
      <c r="G1774" s="194"/>
      <c r="H1774" s="194"/>
      <c r="I1774" s="194"/>
      <c r="J1774" s="194"/>
      <c r="K1774" s="194"/>
      <c r="L1774" s="194"/>
      <c r="M1774" s="232"/>
      <c r="N1774" s="233"/>
      <c r="O1774" s="233"/>
    </row>
    <row r="1775" spans="1:15" s="234" customFormat="1">
      <c r="A1775" s="404" t="str">
        <f t="shared" si="57"/>
        <v>3502901750</v>
      </c>
      <c r="B1775" s="888">
        <v>350</v>
      </c>
      <c r="C1775" s="193">
        <v>290</v>
      </c>
      <c r="D1775" s="193">
        <v>1750</v>
      </c>
      <c r="E1775" s="194"/>
      <c r="F1775" s="194"/>
      <c r="G1775" s="194"/>
      <c r="H1775" s="194"/>
      <c r="I1775" s="194"/>
      <c r="J1775" s="194"/>
      <c r="K1775" s="194"/>
      <c r="L1775" s="194"/>
      <c r="M1775" s="232"/>
      <c r="N1775" s="233"/>
      <c r="O1775" s="233"/>
    </row>
    <row r="1776" spans="1:15" s="234" customFormat="1">
      <c r="A1776" s="404" t="str">
        <f t="shared" si="57"/>
        <v>3503001750</v>
      </c>
      <c r="B1776" s="888">
        <v>350</v>
      </c>
      <c r="C1776" s="193">
        <v>300</v>
      </c>
      <c r="D1776" s="193">
        <v>1750</v>
      </c>
      <c r="E1776" s="194"/>
      <c r="F1776" s="194"/>
      <c r="G1776" s="194"/>
      <c r="H1776" s="194"/>
      <c r="I1776" s="194"/>
      <c r="J1776" s="194"/>
      <c r="K1776" s="194"/>
      <c r="L1776" s="194"/>
      <c r="M1776" s="232"/>
      <c r="N1776" s="233"/>
      <c r="O1776" s="233"/>
    </row>
    <row r="1777" spans="1:15" s="234" customFormat="1">
      <c r="A1777" s="404" t="str">
        <f t="shared" ref="A1777:A1840" si="58">B1777&amp;C1777&amp;D1777</f>
        <v>3503101750</v>
      </c>
      <c r="B1777" s="888">
        <v>350</v>
      </c>
      <c r="C1777" s="193">
        <v>310</v>
      </c>
      <c r="D1777" s="193">
        <v>1750</v>
      </c>
      <c r="E1777" s="243"/>
      <c r="F1777" s="243"/>
      <c r="G1777" s="243"/>
      <c r="H1777" s="243"/>
      <c r="I1777" s="243"/>
      <c r="J1777" s="243"/>
      <c r="K1777" s="243"/>
      <c r="L1777" s="243"/>
      <c r="M1777" s="232"/>
      <c r="N1777" s="233"/>
      <c r="O1777" s="233"/>
    </row>
    <row r="1778" spans="1:15" s="234" customFormat="1">
      <c r="A1778" s="404" t="str">
        <f t="shared" si="58"/>
        <v>3503201750</v>
      </c>
      <c r="B1778" s="888">
        <v>350</v>
      </c>
      <c r="C1778" s="193">
        <v>320</v>
      </c>
      <c r="D1778" s="193">
        <v>1750</v>
      </c>
      <c r="E1778" s="243"/>
      <c r="F1778" s="243"/>
      <c r="G1778" s="243"/>
      <c r="H1778" s="243"/>
      <c r="I1778" s="243"/>
      <c r="J1778" s="243"/>
      <c r="K1778" s="243"/>
      <c r="L1778" s="243"/>
      <c r="M1778" s="232"/>
      <c r="N1778" s="233"/>
      <c r="O1778" s="233"/>
    </row>
    <row r="1779" spans="1:15" s="234" customFormat="1">
      <c r="A1779" s="404" t="str">
        <f t="shared" si="58"/>
        <v>3503301750</v>
      </c>
      <c r="B1779" s="888">
        <v>350</v>
      </c>
      <c r="C1779" s="193">
        <v>330</v>
      </c>
      <c r="D1779" s="193">
        <v>1750</v>
      </c>
      <c r="E1779" s="243"/>
      <c r="F1779" s="243"/>
      <c r="G1779" s="243"/>
      <c r="H1779" s="243"/>
      <c r="I1779" s="243"/>
      <c r="J1779" s="243"/>
      <c r="K1779" s="243"/>
      <c r="L1779" s="243"/>
      <c r="M1779" s="232"/>
      <c r="N1779" s="233"/>
      <c r="O1779" s="233"/>
    </row>
    <row r="1780" spans="1:15" s="234" customFormat="1">
      <c r="A1780" s="404" t="str">
        <f t="shared" si="58"/>
        <v>3503401750</v>
      </c>
      <c r="B1780" s="888">
        <v>350</v>
      </c>
      <c r="C1780" s="193">
        <v>340</v>
      </c>
      <c r="D1780" s="193">
        <v>1750</v>
      </c>
      <c r="E1780" s="243"/>
      <c r="F1780" s="243"/>
      <c r="G1780" s="243"/>
      <c r="H1780" s="243"/>
      <c r="I1780" s="243"/>
      <c r="J1780" s="243"/>
      <c r="K1780" s="243"/>
      <c r="L1780" s="243"/>
      <c r="M1780" s="232"/>
      <c r="N1780" s="233"/>
      <c r="O1780" s="233"/>
    </row>
    <row r="1781" spans="1:15" s="234" customFormat="1">
      <c r="A1781" s="404" t="str">
        <f t="shared" si="58"/>
        <v>3503501750</v>
      </c>
      <c r="B1781" s="888">
        <v>350</v>
      </c>
      <c r="C1781" s="193">
        <v>350</v>
      </c>
      <c r="D1781" s="193">
        <v>1750</v>
      </c>
      <c r="E1781" s="243"/>
      <c r="F1781" s="243"/>
      <c r="G1781" s="243"/>
      <c r="H1781" s="243"/>
      <c r="I1781" s="243"/>
      <c r="J1781" s="243"/>
      <c r="K1781" s="243"/>
      <c r="L1781" s="243"/>
      <c r="M1781" s="232"/>
      <c r="N1781" s="233"/>
      <c r="O1781" s="233"/>
    </row>
    <row r="1782" spans="1:15" s="234" customFormat="1">
      <c r="A1782" s="404" t="str">
        <f t="shared" si="58"/>
        <v>350202000</v>
      </c>
      <c r="B1782" s="888">
        <v>350</v>
      </c>
      <c r="C1782" s="193">
        <v>20</v>
      </c>
      <c r="D1782" s="193">
        <v>2000</v>
      </c>
      <c r="E1782" s="194"/>
      <c r="F1782" s="194"/>
      <c r="G1782" s="194"/>
      <c r="H1782" s="194"/>
      <c r="I1782" s="194"/>
      <c r="J1782" s="194"/>
      <c r="K1782" s="194"/>
      <c r="L1782" s="194"/>
      <c r="M1782" s="232"/>
      <c r="N1782" s="233"/>
      <c r="O1782" s="233"/>
    </row>
    <row r="1783" spans="1:15" s="234" customFormat="1">
      <c r="A1783" s="404" t="str">
        <f t="shared" si="58"/>
        <v>350302000</v>
      </c>
      <c r="B1783" s="888">
        <v>350</v>
      </c>
      <c r="C1783" s="193">
        <v>30</v>
      </c>
      <c r="D1783" s="193">
        <v>2000</v>
      </c>
      <c r="E1783" s="194"/>
      <c r="F1783" s="194"/>
      <c r="G1783" s="194"/>
      <c r="H1783" s="194"/>
      <c r="I1783" s="194"/>
      <c r="J1783" s="194"/>
      <c r="K1783" s="194"/>
      <c r="L1783" s="194"/>
      <c r="M1783" s="232"/>
      <c r="N1783" s="233"/>
      <c r="O1783" s="233"/>
    </row>
    <row r="1784" spans="1:15" s="234" customFormat="1">
      <c r="A1784" s="404" t="str">
        <f t="shared" si="58"/>
        <v>350402000</v>
      </c>
      <c r="B1784" s="888">
        <v>350</v>
      </c>
      <c r="C1784" s="193">
        <v>40</v>
      </c>
      <c r="D1784" s="193">
        <v>2000</v>
      </c>
      <c r="E1784" s="194"/>
      <c r="F1784" s="194"/>
      <c r="G1784" s="194"/>
      <c r="H1784" s="194"/>
      <c r="I1784" s="194"/>
      <c r="J1784" s="194"/>
      <c r="K1784" s="194"/>
      <c r="L1784" s="194"/>
      <c r="M1784" s="232"/>
      <c r="N1784" s="233"/>
      <c r="O1784" s="233"/>
    </row>
    <row r="1785" spans="1:15" s="234" customFormat="1">
      <c r="A1785" s="404" t="str">
        <f t="shared" si="58"/>
        <v>350502000</v>
      </c>
      <c r="B1785" s="888">
        <v>350</v>
      </c>
      <c r="C1785" s="193">
        <v>50</v>
      </c>
      <c r="D1785" s="193">
        <v>2000</v>
      </c>
      <c r="E1785" s="194"/>
      <c r="F1785" s="194"/>
      <c r="G1785" s="194"/>
      <c r="H1785" s="194"/>
      <c r="I1785" s="194"/>
      <c r="J1785" s="194"/>
      <c r="K1785" s="194"/>
      <c r="L1785" s="194"/>
      <c r="M1785" s="232"/>
      <c r="N1785" s="233"/>
      <c r="O1785" s="233"/>
    </row>
    <row r="1786" spans="1:15" s="234" customFormat="1">
      <c r="A1786" s="404" t="str">
        <f t="shared" si="58"/>
        <v>350602000</v>
      </c>
      <c r="B1786" s="888">
        <v>350</v>
      </c>
      <c r="C1786" s="193">
        <v>60</v>
      </c>
      <c r="D1786" s="193">
        <v>2000</v>
      </c>
      <c r="E1786" s="194"/>
      <c r="F1786" s="194"/>
      <c r="G1786" s="194"/>
      <c r="H1786" s="194"/>
      <c r="I1786" s="194"/>
      <c r="J1786" s="194"/>
      <c r="K1786" s="194"/>
      <c r="L1786" s="194"/>
      <c r="M1786" s="232"/>
      <c r="N1786" s="233"/>
      <c r="O1786" s="233"/>
    </row>
    <row r="1787" spans="1:15" s="234" customFormat="1">
      <c r="A1787" s="404" t="str">
        <f t="shared" si="58"/>
        <v>350702000</v>
      </c>
      <c r="B1787" s="888">
        <v>350</v>
      </c>
      <c r="C1787" s="193">
        <v>70</v>
      </c>
      <c r="D1787" s="193">
        <v>2000</v>
      </c>
      <c r="E1787" s="194"/>
      <c r="F1787" s="194"/>
      <c r="G1787" s="194"/>
      <c r="H1787" s="194"/>
      <c r="I1787" s="194"/>
      <c r="J1787" s="194"/>
      <c r="K1787" s="194"/>
      <c r="L1787" s="194"/>
      <c r="M1787" s="232"/>
      <c r="N1787" s="233"/>
      <c r="O1787" s="233"/>
    </row>
    <row r="1788" spans="1:15" s="234" customFormat="1">
      <c r="A1788" s="404" t="str">
        <f t="shared" si="58"/>
        <v>350802000</v>
      </c>
      <c r="B1788" s="888">
        <v>350</v>
      </c>
      <c r="C1788" s="193">
        <v>80</v>
      </c>
      <c r="D1788" s="193">
        <v>2000</v>
      </c>
      <c r="E1788" s="194"/>
      <c r="F1788" s="194"/>
      <c r="G1788" s="194"/>
      <c r="H1788" s="194"/>
      <c r="I1788" s="194"/>
      <c r="J1788" s="194"/>
      <c r="K1788" s="194"/>
      <c r="L1788" s="194"/>
      <c r="M1788" s="232"/>
      <c r="N1788" s="233"/>
      <c r="O1788" s="233"/>
    </row>
    <row r="1789" spans="1:15" s="234" customFormat="1">
      <c r="A1789" s="404" t="str">
        <f t="shared" si="58"/>
        <v>350902000</v>
      </c>
      <c r="B1789" s="888">
        <v>350</v>
      </c>
      <c r="C1789" s="193">
        <v>90</v>
      </c>
      <c r="D1789" s="193">
        <v>2000</v>
      </c>
      <c r="E1789" s="194"/>
      <c r="F1789" s="194"/>
      <c r="G1789" s="194"/>
      <c r="H1789" s="194"/>
      <c r="I1789" s="194"/>
      <c r="J1789" s="194"/>
      <c r="K1789" s="194"/>
      <c r="L1789" s="194"/>
      <c r="M1789" s="232"/>
      <c r="N1789" s="233"/>
      <c r="O1789" s="233"/>
    </row>
    <row r="1790" spans="1:15" s="234" customFormat="1">
      <c r="A1790" s="404" t="str">
        <f t="shared" si="58"/>
        <v>3501002000</v>
      </c>
      <c r="B1790" s="888">
        <v>350</v>
      </c>
      <c r="C1790" s="193">
        <v>100</v>
      </c>
      <c r="D1790" s="193">
        <v>2000</v>
      </c>
      <c r="E1790" s="194"/>
      <c r="F1790" s="194"/>
      <c r="G1790" s="194"/>
      <c r="H1790" s="194"/>
      <c r="I1790" s="194"/>
      <c r="J1790" s="194"/>
      <c r="K1790" s="194"/>
      <c r="L1790" s="194"/>
      <c r="M1790" s="232"/>
      <c r="N1790" s="233"/>
      <c r="O1790" s="233"/>
    </row>
    <row r="1791" spans="1:15" s="234" customFormat="1">
      <c r="A1791" s="404" t="str">
        <f t="shared" si="58"/>
        <v>3501102000</v>
      </c>
      <c r="B1791" s="888">
        <v>350</v>
      </c>
      <c r="C1791" s="193">
        <v>110</v>
      </c>
      <c r="D1791" s="193">
        <v>2000</v>
      </c>
      <c r="E1791" s="194"/>
      <c r="F1791" s="194"/>
      <c r="G1791" s="194"/>
      <c r="H1791" s="194"/>
      <c r="I1791" s="194"/>
      <c r="J1791" s="194"/>
      <c r="K1791" s="194"/>
      <c r="L1791" s="194"/>
      <c r="M1791" s="232"/>
      <c r="N1791" s="233"/>
      <c r="O1791" s="233"/>
    </row>
    <row r="1792" spans="1:15" s="234" customFormat="1">
      <c r="A1792" s="404" t="str">
        <f t="shared" si="58"/>
        <v>3501202000</v>
      </c>
      <c r="B1792" s="888">
        <v>350</v>
      </c>
      <c r="C1792" s="193">
        <v>120</v>
      </c>
      <c r="D1792" s="193">
        <v>2000</v>
      </c>
      <c r="E1792" s="194"/>
      <c r="F1792" s="194"/>
      <c r="G1792" s="194"/>
      <c r="H1792" s="194"/>
      <c r="I1792" s="194"/>
      <c r="J1792" s="194"/>
      <c r="K1792" s="194"/>
      <c r="L1792" s="194"/>
      <c r="M1792" s="232"/>
      <c r="N1792" s="233"/>
      <c r="O1792" s="233"/>
    </row>
    <row r="1793" spans="1:15" s="234" customFormat="1">
      <c r="A1793" s="404" t="str">
        <f t="shared" si="58"/>
        <v>3501302000</v>
      </c>
      <c r="B1793" s="888">
        <v>350</v>
      </c>
      <c r="C1793" s="193">
        <v>130</v>
      </c>
      <c r="D1793" s="193">
        <v>2000</v>
      </c>
      <c r="E1793" s="194"/>
      <c r="F1793" s="194"/>
      <c r="G1793" s="194"/>
      <c r="H1793" s="194"/>
      <c r="I1793" s="194"/>
      <c r="J1793" s="194"/>
      <c r="K1793" s="194"/>
      <c r="L1793" s="194"/>
      <c r="M1793" s="232"/>
      <c r="N1793" s="233"/>
      <c r="O1793" s="233"/>
    </row>
    <row r="1794" spans="1:15" s="234" customFormat="1">
      <c r="A1794" s="404" t="str">
        <f t="shared" si="58"/>
        <v>3501402000</v>
      </c>
      <c r="B1794" s="888">
        <v>350</v>
      </c>
      <c r="C1794" s="193">
        <v>140</v>
      </c>
      <c r="D1794" s="193">
        <v>2000</v>
      </c>
      <c r="E1794" s="194"/>
      <c r="F1794" s="194"/>
      <c r="G1794" s="194"/>
      <c r="H1794" s="194"/>
      <c r="I1794" s="194"/>
      <c r="J1794" s="194"/>
      <c r="K1794" s="194"/>
      <c r="L1794" s="194"/>
      <c r="M1794" s="232"/>
      <c r="N1794" s="233"/>
      <c r="O1794" s="233"/>
    </row>
    <row r="1795" spans="1:15" s="234" customFormat="1">
      <c r="A1795" s="404" t="str">
        <f t="shared" si="58"/>
        <v>3501502000</v>
      </c>
      <c r="B1795" s="888">
        <v>350</v>
      </c>
      <c r="C1795" s="193">
        <v>150</v>
      </c>
      <c r="D1795" s="193">
        <v>2000</v>
      </c>
      <c r="E1795" s="194"/>
      <c r="F1795" s="194"/>
      <c r="G1795" s="194"/>
      <c r="H1795" s="194"/>
      <c r="I1795" s="194"/>
      <c r="J1795" s="194"/>
      <c r="K1795" s="194"/>
      <c r="L1795" s="194"/>
      <c r="M1795" s="232"/>
      <c r="N1795" s="233"/>
      <c r="O1795" s="233"/>
    </row>
    <row r="1796" spans="1:15" s="234" customFormat="1">
      <c r="A1796" s="404" t="str">
        <f t="shared" si="58"/>
        <v>3501602000</v>
      </c>
      <c r="B1796" s="888">
        <v>350</v>
      </c>
      <c r="C1796" s="193">
        <v>160</v>
      </c>
      <c r="D1796" s="193">
        <v>2000</v>
      </c>
      <c r="E1796" s="194"/>
      <c r="F1796" s="194"/>
      <c r="G1796" s="194"/>
      <c r="H1796" s="194"/>
      <c r="I1796" s="194"/>
      <c r="J1796" s="194"/>
      <c r="K1796" s="194"/>
      <c r="L1796" s="194"/>
      <c r="M1796" s="232"/>
      <c r="N1796" s="233"/>
      <c r="O1796" s="233"/>
    </row>
    <row r="1797" spans="1:15" s="234" customFormat="1">
      <c r="A1797" s="404" t="str">
        <f t="shared" si="58"/>
        <v>3501702000</v>
      </c>
      <c r="B1797" s="888">
        <v>350</v>
      </c>
      <c r="C1797" s="193">
        <v>170</v>
      </c>
      <c r="D1797" s="193">
        <v>2000</v>
      </c>
      <c r="E1797" s="194"/>
      <c r="F1797" s="194"/>
      <c r="G1797" s="194"/>
      <c r="H1797" s="194"/>
      <c r="I1797" s="194"/>
      <c r="J1797" s="194"/>
      <c r="K1797" s="194"/>
      <c r="L1797" s="194"/>
      <c r="M1797" s="232"/>
      <c r="N1797" s="233"/>
      <c r="O1797" s="233"/>
    </row>
    <row r="1798" spans="1:15" s="234" customFormat="1">
      <c r="A1798" s="404" t="str">
        <f t="shared" si="58"/>
        <v>3501802000</v>
      </c>
      <c r="B1798" s="888">
        <v>350</v>
      </c>
      <c r="C1798" s="193">
        <v>180</v>
      </c>
      <c r="D1798" s="193">
        <v>2000</v>
      </c>
      <c r="E1798" s="194"/>
      <c r="F1798" s="194"/>
      <c r="G1798" s="194"/>
      <c r="H1798" s="194"/>
      <c r="I1798" s="194"/>
      <c r="J1798" s="194"/>
      <c r="K1798" s="194"/>
      <c r="L1798" s="194"/>
      <c r="M1798" s="232"/>
      <c r="N1798" s="233"/>
      <c r="O1798" s="233"/>
    </row>
    <row r="1799" spans="1:15" s="234" customFormat="1">
      <c r="A1799" s="404" t="str">
        <f t="shared" si="58"/>
        <v>3501902000</v>
      </c>
      <c r="B1799" s="888">
        <v>350</v>
      </c>
      <c r="C1799" s="193">
        <v>190</v>
      </c>
      <c r="D1799" s="193">
        <v>2000</v>
      </c>
      <c r="E1799" s="194"/>
      <c r="F1799" s="194"/>
      <c r="G1799" s="194"/>
      <c r="H1799" s="194"/>
      <c r="I1799" s="194"/>
      <c r="J1799" s="194"/>
      <c r="K1799" s="194"/>
      <c r="L1799" s="194"/>
      <c r="M1799" s="232"/>
      <c r="N1799" s="233"/>
      <c r="O1799" s="233"/>
    </row>
    <row r="1800" spans="1:15" s="234" customFormat="1">
      <c r="A1800" s="404" t="str">
        <f t="shared" si="58"/>
        <v>3502002000</v>
      </c>
      <c r="B1800" s="888">
        <v>350</v>
      </c>
      <c r="C1800" s="193">
        <v>200</v>
      </c>
      <c r="D1800" s="193">
        <v>2000</v>
      </c>
      <c r="E1800" s="194"/>
      <c r="F1800" s="194"/>
      <c r="G1800" s="194"/>
      <c r="H1800" s="194"/>
      <c r="I1800" s="194"/>
      <c r="J1800" s="194"/>
      <c r="K1800" s="194"/>
      <c r="L1800" s="194"/>
      <c r="M1800" s="232"/>
      <c r="N1800" s="233"/>
      <c r="O1800" s="233"/>
    </row>
    <row r="1801" spans="1:15" s="234" customFormat="1">
      <c r="A1801" s="404" t="str">
        <f t="shared" si="58"/>
        <v>3502102000</v>
      </c>
      <c r="B1801" s="888">
        <v>350</v>
      </c>
      <c r="C1801" s="193">
        <v>210</v>
      </c>
      <c r="D1801" s="193">
        <v>2000</v>
      </c>
      <c r="E1801" s="194"/>
      <c r="F1801" s="194"/>
      <c r="G1801" s="194"/>
      <c r="H1801" s="194"/>
      <c r="I1801" s="194"/>
      <c r="J1801" s="194"/>
      <c r="K1801" s="194"/>
      <c r="L1801" s="194"/>
      <c r="M1801" s="232"/>
      <c r="N1801" s="233"/>
      <c r="O1801" s="233"/>
    </row>
    <row r="1802" spans="1:15" s="234" customFormat="1">
      <c r="A1802" s="404" t="str">
        <f t="shared" si="58"/>
        <v>3502202000</v>
      </c>
      <c r="B1802" s="888">
        <v>350</v>
      </c>
      <c r="C1802" s="193">
        <v>220</v>
      </c>
      <c r="D1802" s="193">
        <v>2000</v>
      </c>
      <c r="E1802" s="194"/>
      <c r="F1802" s="194"/>
      <c r="G1802" s="194"/>
      <c r="H1802" s="194"/>
      <c r="I1802" s="194"/>
      <c r="J1802" s="194"/>
      <c r="K1802" s="194"/>
      <c r="L1802" s="194"/>
      <c r="M1802" s="232"/>
      <c r="N1802" s="233"/>
      <c r="O1802" s="233"/>
    </row>
    <row r="1803" spans="1:15" s="234" customFormat="1">
      <c r="A1803" s="404" t="str">
        <f t="shared" si="58"/>
        <v>3502302000</v>
      </c>
      <c r="B1803" s="888">
        <v>350</v>
      </c>
      <c r="C1803" s="193">
        <v>230</v>
      </c>
      <c r="D1803" s="193">
        <v>2000</v>
      </c>
      <c r="E1803" s="194"/>
      <c r="F1803" s="194"/>
      <c r="G1803" s="194"/>
      <c r="H1803" s="194"/>
      <c r="I1803" s="194"/>
      <c r="J1803" s="194"/>
      <c r="K1803" s="194"/>
      <c r="L1803" s="194"/>
      <c r="M1803" s="232"/>
      <c r="N1803" s="233"/>
      <c r="O1803" s="233"/>
    </row>
    <row r="1804" spans="1:15" s="234" customFormat="1">
      <c r="A1804" s="404" t="str">
        <f t="shared" si="58"/>
        <v>3502402000</v>
      </c>
      <c r="B1804" s="888">
        <v>350</v>
      </c>
      <c r="C1804" s="193">
        <v>240</v>
      </c>
      <c r="D1804" s="193">
        <v>2000</v>
      </c>
      <c r="E1804" s="194"/>
      <c r="F1804" s="194"/>
      <c r="G1804" s="194"/>
      <c r="H1804" s="194"/>
      <c r="I1804" s="194"/>
      <c r="J1804" s="194"/>
      <c r="K1804" s="194"/>
      <c r="L1804" s="194"/>
      <c r="M1804" s="232"/>
      <c r="N1804" s="233"/>
      <c r="O1804" s="233"/>
    </row>
    <row r="1805" spans="1:15" s="234" customFormat="1">
      <c r="A1805" s="404" t="str">
        <f t="shared" si="58"/>
        <v>3502502000</v>
      </c>
      <c r="B1805" s="888">
        <v>350</v>
      </c>
      <c r="C1805" s="193">
        <v>250</v>
      </c>
      <c r="D1805" s="193">
        <v>2000</v>
      </c>
      <c r="E1805" s="194"/>
      <c r="F1805" s="194"/>
      <c r="G1805" s="194"/>
      <c r="H1805" s="194"/>
      <c r="I1805" s="194"/>
      <c r="J1805" s="194"/>
      <c r="K1805" s="194"/>
      <c r="L1805" s="194"/>
      <c r="M1805" s="232"/>
      <c r="N1805" s="233"/>
      <c r="O1805" s="233"/>
    </row>
    <row r="1806" spans="1:15" s="234" customFormat="1">
      <c r="A1806" s="404" t="str">
        <f t="shared" si="58"/>
        <v>3502602000</v>
      </c>
      <c r="B1806" s="888">
        <v>350</v>
      </c>
      <c r="C1806" s="193">
        <v>260</v>
      </c>
      <c r="D1806" s="193">
        <v>2000</v>
      </c>
      <c r="E1806" s="194"/>
      <c r="F1806" s="194"/>
      <c r="G1806" s="194"/>
      <c r="H1806" s="194"/>
      <c r="I1806" s="194"/>
      <c r="J1806" s="194"/>
      <c r="K1806" s="194"/>
      <c r="L1806" s="194"/>
      <c r="M1806" s="232"/>
      <c r="N1806" s="233"/>
      <c r="O1806" s="233"/>
    </row>
    <row r="1807" spans="1:15" s="234" customFormat="1">
      <c r="A1807" s="404" t="str">
        <f t="shared" si="58"/>
        <v>3502702000</v>
      </c>
      <c r="B1807" s="888">
        <v>350</v>
      </c>
      <c r="C1807" s="193">
        <v>270</v>
      </c>
      <c r="D1807" s="193">
        <v>2000</v>
      </c>
      <c r="E1807" s="194"/>
      <c r="F1807" s="194"/>
      <c r="G1807" s="194"/>
      <c r="H1807" s="194"/>
      <c r="I1807" s="194"/>
      <c r="J1807" s="194"/>
      <c r="K1807" s="194"/>
      <c r="L1807" s="194"/>
      <c r="M1807" s="232"/>
      <c r="N1807" s="233"/>
      <c r="O1807" s="233"/>
    </row>
    <row r="1808" spans="1:15" s="234" customFormat="1">
      <c r="A1808" s="404" t="str">
        <f t="shared" si="58"/>
        <v>3502802000</v>
      </c>
      <c r="B1808" s="888">
        <v>350</v>
      </c>
      <c r="C1808" s="193">
        <v>280</v>
      </c>
      <c r="D1808" s="193">
        <v>2000</v>
      </c>
      <c r="E1808" s="194"/>
      <c r="F1808" s="194"/>
      <c r="G1808" s="194"/>
      <c r="H1808" s="194"/>
      <c r="I1808" s="194"/>
      <c r="J1808" s="194"/>
      <c r="K1808" s="194"/>
      <c r="L1808" s="194"/>
      <c r="M1808" s="232"/>
      <c r="N1808" s="233"/>
      <c r="O1808" s="233"/>
    </row>
    <row r="1809" spans="1:15" s="234" customFormat="1">
      <c r="A1809" s="404" t="str">
        <f t="shared" si="58"/>
        <v>3502902000</v>
      </c>
      <c r="B1809" s="888">
        <v>350</v>
      </c>
      <c r="C1809" s="193">
        <v>290</v>
      </c>
      <c r="D1809" s="193">
        <v>2000</v>
      </c>
      <c r="E1809" s="194"/>
      <c r="F1809" s="194"/>
      <c r="G1809" s="194"/>
      <c r="H1809" s="194"/>
      <c r="I1809" s="194"/>
      <c r="J1809" s="194"/>
      <c r="K1809" s="194"/>
      <c r="L1809" s="194"/>
      <c r="M1809" s="232"/>
      <c r="N1809" s="233"/>
      <c r="O1809" s="233"/>
    </row>
    <row r="1810" spans="1:15" s="234" customFormat="1">
      <c r="A1810" s="404" t="str">
        <f t="shared" si="58"/>
        <v>3503002000</v>
      </c>
      <c r="B1810" s="888">
        <v>350</v>
      </c>
      <c r="C1810" s="193">
        <v>300</v>
      </c>
      <c r="D1810" s="193">
        <v>2000</v>
      </c>
      <c r="E1810" s="194"/>
      <c r="F1810" s="194"/>
      <c r="G1810" s="194"/>
      <c r="H1810" s="194"/>
      <c r="I1810" s="194"/>
      <c r="J1810" s="194"/>
      <c r="K1810" s="194"/>
      <c r="L1810" s="194"/>
      <c r="M1810" s="232"/>
      <c r="N1810" s="233"/>
      <c r="O1810" s="233"/>
    </row>
    <row r="1811" spans="1:15" s="234" customFormat="1">
      <c r="A1811" s="404" t="str">
        <f t="shared" si="58"/>
        <v>3503102000</v>
      </c>
      <c r="B1811" s="888">
        <v>350</v>
      </c>
      <c r="C1811" s="193">
        <v>310</v>
      </c>
      <c r="D1811" s="193">
        <v>2000</v>
      </c>
      <c r="E1811" s="243"/>
      <c r="F1811" s="243"/>
      <c r="G1811" s="243"/>
      <c r="H1811" s="243"/>
      <c r="I1811" s="243"/>
      <c r="J1811" s="243"/>
      <c r="K1811" s="243"/>
      <c r="L1811" s="243"/>
      <c r="M1811" s="232"/>
      <c r="N1811" s="233"/>
      <c r="O1811" s="233"/>
    </row>
    <row r="1812" spans="1:15" s="234" customFormat="1">
      <c r="A1812" s="404" t="str">
        <f t="shared" si="58"/>
        <v>3503202000</v>
      </c>
      <c r="B1812" s="888">
        <v>350</v>
      </c>
      <c r="C1812" s="193">
        <v>320</v>
      </c>
      <c r="D1812" s="193">
        <v>2000</v>
      </c>
      <c r="E1812" s="243"/>
      <c r="F1812" s="243"/>
      <c r="G1812" s="243"/>
      <c r="H1812" s="243"/>
      <c r="I1812" s="243"/>
      <c r="J1812" s="243"/>
      <c r="K1812" s="243"/>
      <c r="L1812" s="243"/>
      <c r="M1812" s="232"/>
      <c r="N1812" s="233"/>
      <c r="O1812" s="233"/>
    </row>
    <row r="1813" spans="1:15" s="234" customFormat="1">
      <c r="A1813" s="404" t="str">
        <f t="shared" si="58"/>
        <v>3503302000</v>
      </c>
      <c r="B1813" s="888">
        <v>350</v>
      </c>
      <c r="C1813" s="193">
        <v>330</v>
      </c>
      <c r="D1813" s="193">
        <v>2000</v>
      </c>
      <c r="E1813" s="243"/>
      <c r="F1813" s="243"/>
      <c r="G1813" s="243"/>
      <c r="H1813" s="243"/>
      <c r="I1813" s="243"/>
      <c r="J1813" s="243"/>
      <c r="K1813" s="243"/>
      <c r="L1813" s="243"/>
      <c r="M1813" s="232"/>
      <c r="N1813" s="233"/>
      <c r="O1813" s="233"/>
    </row>
    <row r="1814" spans="1:15" s="234" customFormat="1">
      <c r="A1814" s="404" t="str">
        <f t="shared" si="58"/>
        <v>3503402000</v>
      </c>
      <c r="B1814" s="888">
        <v>350</v>
      </c>
      <c r="C1814" s="193">
        <v>340</v>
      </c>
      <c r="D1814" s="193">
        <v>2000</v>
      </c>
      <c r="E1814" s="243"/>
      <c r="F1814" s="243"/>
      <c r="G1814" s="243"/>
      <c r="H1814" s="243"/>
      <c r="I1814" s="243"/>
      <c r="J1814" s="243"/>
      <c r="K1814" s="243"/>
      <c r="L1814" s="243"/>
      <c r="M1814" s="232"/>
      <c r="N1814" s="233"/>
      <c r="O1814" s="233"/>
    </row>
    <row r="1815" spans="1:15" s="234" customFormat="1">
      <c r="A1815" s="404" t="str">
        <f t="shared" si="58"/>
        <v>3503502000</v>
      </c>
      <c r="B1815" s="888">
        <v>350</v>
      </c>
      <c r="C1815" s="193">
        <v>350</v>
      </c>
      <c r="D1815" s="193">
        <v>2000</v>
      </c>
      <c r="E1815" s="243"/>
      <c r="F1815" s="243"/>
      <c r="G1815" s="243"/>
      <c r="H1815" s="243"/>
      <c r="I1815" s="243"/>
      <c r="J1815" s="243"/>
      <c r="K1815" s="243"/>
      <c r="L1815" s="243"/>
      <c r="M1815" s="232"/>
      <c r="N1815" s="233"/>
      <c r="O1815" s="233"/>
    </row>
    <row r="1816" spans="1:15" s="234" customFormat="1">
      <c r="A1816" s="404" t="str">
        <f t="shared" si="58"/>
        <v>350202250</v>
      </c>
      <c r="B1816" s="888">
        <v>350</v>
      </c>
      <c r="C1816" s="193">
        <v>20</v>
      </c>
      <c r="D1816" s="193">
        <v>2250</v>
      </c>
      <c r="E1816" s="194"/>
      <c r="F1816" s="194"/>
      <c r="G1816" s="194"/>
      <c r="H1816" s="194"/>
      <c r="I1816" s="194"/>
      <c r="J1816" s="194"/>
      <c r="K1816" s="194"/>
      <c r="L1816" s="194"/>
      <c r="M1816" s="232"/>
      <c r="N1816" s="233"/>
      <c r="O1816" s="233"/>
    </row>
    <row r="1817" spans="1:15" s="234" customFormat="1">
      <c r="A1817" s="404" t="str">
        <f t="shared" si="58"/>
        <v>350302250</v>
      </c>
      <c r="B1817" s="888">
        <v>350</v>
      </c>
      <c r="C1817" s="193">
        <v>30</v>
      </c>
      <c r="D1817" s="193">
        <v>2250</v>
      </c>
      <c r="E1817" s="194"/>
      <c r="F1817" s="194"/>
      <c r="G1817" s="194"/>
      <c r="H1817" s="194"/>
      <c r="I1817" s="194"/>
      <c r="J1817" s="194"/>
      <c r="K1817" s="194"/>
      <c r="L1817" s="194"/>
      <c r="M1817" s="232"/>
      <c r="N1817" s="233"/>
      <c r="O1817" s="233"/>
    </row>
    <row r="1818" spans="1:15" s="234" customFormat="1">
      <c r="A1818" s="404" t="str">
        <f t="shared" si="58"/>
        <v>350402250</v>
      </c>
      <c r="B1818" s="888">
        <v>350</v>
      </c>
      <c r="C1818" s="193">
        <v>40</v>
      </c>
      <c r="D1818" s="193">
        <v>2250</v>
      </c>
      <c r="E1818" s="194"/>
      <c r="F1818" s="194"/>
      <c r="G1818" s="194"/>
      <c r="H1818" s="194"/>
      <c r="I1818" s="194"/>
      <c r="J1818" s="194"/>
      <c r="K1818" s="194"/>
      <c r="L1818" s="194"/>
      <c r="M1818" s="232"/>
      <c r="N1818" s="233"/>
      <c r="O1818" s="233"/>
    </row>
    <row r="1819" spans="1:15" s="234" customFormat="1">
      <c r="A1819" s="404" t="str">
        <f t="shared" si="58"/>
        <v>350502250</v>
      </c>
      <c r="B1819" s="888">
        <v>350</v>
      </c>
      <c r="C1819" s="193">
        <v>50</v>
      </c>
      <c r="D1819" s="193">
        <v>2250</v>
      </c>
      <c r="E1819" s="194"/>
      <c r="F1819" s="194"/>
      <c r="G1819" s="194"/>
      <c r="H1819" s="194"/>
      <c r="I1819" s="194"/>
      <c r="J1819" s="194"/>
      <c r="K1819" s="194"/>
      <c r="L1819" s="194"/>
      <c r="M1819" s="232"/>
      <c r="N1819" s="233"/>
      <c r="O1819" s="233"/>
    </row>
    <row r="1820" spans="1:15" s="234" customFormat="1">
      <c r="A1820" s="404" t="str">
        <f t="shared" si="58"/>
        <v>350602250</v>
      </c>
      <c r="B1820" s="888">
        <v>350</v>
      </c>
      <c r="C1820" s="193">
        <v>60</v>
      </c>
      <c r="D1820" s="193">
        <v>2250</v>
      </c>
      <c r="E1820" s="194"/>
      <c r="F1820" s="194"/>
      <c r="G1820" s="194"/>
      <c r="H1820" s="194"/>
      <c r="I1820" s="194"/>
      <c r="J1820" s="194"/>
      <c r="K1820" s="194"/>
      <c r="L1820" s="194"/>
      <c r="M1820" s="232"/>
      <c r="N1820" s="233"/>
      <c r="O1820" s="233"/>
    </row>
    <row r="1821" spans="1:15" s="234" customFormat="1">
      <c r="A1821" s="404" t="str">
        <f t="shared" si="58"/>
        <v>350702250</v>
      </c>
      <c r="B1821" s="888">
        <v>350</v>
      </c>
      <c r="C1821" s="193">
        <v>70</v>
      </c>
      <c r="D1821" s="193">
        <v>2250</v>
      </c>
      <c r="E1821" s="194"/>
      <c r="F1821" s="194"/>
      <c r="G1821" s="194"/>
      <c r="H1821" s="194"/>
      <c r="I1821" s="194"/>
      <c r="J1821" s="194"/>
      <c r="K1821" s="194"/>
      <c r="L1821" s="194"/>
      <c r="M1821" s="232"/>
      <c r="N1821" s="233"/>
      <c r="O1821" s="233"/>
    </row>
    <row r="1822" spans="1:15" s="234" customFormat="1">
      <c r="A1822" s="404" t="str">
        <f t="shared" si="58"/>
        <v>350802250</v>
      </c>
      <c r="B1822" s="888">
        <v>350</v>
      </c>
      <c r="C1822" s="193">
        <v>80</v>
      </c>
      <c r="D1822" s="193">
        <v>2250</v>
      </c>
      <c r="E1822" s="194"/>
      <c r="F1822" s="194"/>
      <c r="G1822" s="194"/>
      <c r="H1822" s="194"/>
      <c r="I1822" s="194"/>
      <c r="J1822" s="194"/>
      <c r="K1822" s="194"/>
      <c r="L1822" s="194"/>
      <c r="M1822" s="232"/>
      <c r="N1822" s="233"/>
      <c r="O1822" s="233"/>
    </row>
    <row r="1823" spans="1:15" s="234" customFormat="1">
      <c r="A1823" s="404" t="str">
        <f t="shared" si="58"/>
        <v>350902250</v>
      </c>
      <c r="B1823" s="888">
        <v>350</v>
      </c>
      <c r="C1823" s="193">
        <v>90</v>
      </c>
      <c r="D1823" s="193">
        <v>2250</v>
      </c>
      <c r="E1823" s="194"/>
      <c r="F1823" s="194"/>
      <c r="G1823" s="194"/>
      <c r="H1823" s="194"/>
      <c r="I1823" s="194"/>
      <c r="J1823" s="194"/>
      <c r="K1823" s="194"/>
      <c r="L1823" s="194"/>
      <c r="M1823" s="232"/>
      <c r="N1823" s="233"/>
      <c r="O1823" s="233"/>
    </row>
    <row r="1824" spans="1:15" s="234" customFormat="1">
      <c r="A1824" s="404" t="str">
        <f t="shared" si="58"/>
        <v>3501002250</v>
      </c>
      <c r="B1824" s="888">
        <v>350</v>
      </c>
      <c r="C1824" s="193">
        <v>100</v>
      </c>
      <c r="D1824" s="193">
        <v>2250</v>
      </c>
      <c r="E1824" s="194"/>
      <c r="F1824" s="194"/>
      <c r="G1824" s="194"/>
      <c r="H1824" s="194"/>
      <c r="I1824" s="194"/>
      <c r="J1824" s="194"/>
      <c r="K1824" s="194"/>
      <c r="L1824" s="194"/>
      <c r="M1824" s="232"/>
      <c r="N1824" s="233"/>
      <c r="O1824" s="233"/>
    </row>
    <row r="1825" spans="1:15" s="234" customFormat="1">
      <c r="A1825" s="404" t="str">
        <f t="shared" si="58"/>
        <v>3501102250</v>
      </c>
      <c r="B1825" s="888">
        <v>350</v>
      </c>
      <c r="C1825" s="193">
        <v>110</v>
      </c>
      <c r="D1825" s="193">
        <v>2250</v>
      </c>
      <c r="E1825" s="194"/>
      <c r="F1825" s="194"/>
      <c r="G1825" s="194"/>
      <c r="H1825" s="194"/>
      <c r="I1825" s="194"/>
      <c r="J1825" s="194"/>
      <c r="K1825" s="194"/>
      <c r="L1825" s="194"/>
      <c r="M1825" s="232"/>
      <c r="N1825" s="233"/>
      <c r="O1825" s="233"/>
    </row>
    <row r="1826" spans="1:15" s="234" customFormat="1">
      <c r="A1826" s="404" t="str">
        <f t="shared" si="58"/>
        <v>3501202250</v>
      </c>
      <c r="B1826" s="888">
        <v>350</v>
      </c>
      <c r="C1826" s="193">
        <v>120</v>
      </c>
      <c r="D1826" s="193">
        <v>2250</v>
      </c>
      <c r="E1826" s="194"/>
      <c r="F1826" s="194"/>
      <c r="G1826" s="194"/>
      <c r="H1826" s="194"/>
      <c r="I1826" s="194"/>
      <c r="J1826" s="194"/>
      <c r="K1826" s="194"/>
      <c r="L1826" s="194"/>
      <c r="M1826" s="232"/>
      <c r="N1826" s="233"/>
      <c r="O1826" s="233"/>
    </row>
    <row r="1827" spans="1:15" s="234" customFormat="1">
      <c r="A1827" s="404" t="str">
        <f t="shared" si="58"/>
        <v>3501302250</v>
      </c>
      <c r="B1827" s="888">
        <v>350</v>
      </c>
      <c r="C1827" s="193">
        <v>130</v>
      </c>
      <c r="D1827" s="193">
        <v>2250</v>
      </c>
      <c r="E1827" s="194"/>
      <c r="F1827" s="194"/>
      <c r="G1827" s="194"/>
      <c r="H1827" s="194"/>
      <c r="I1827" s="194"/>
      <c r="J1827" s="194"/>
      <c r="K1827" s="194"/>
      <c r="L1827" s="194"/>
      <c r="M1827" s="232"/>
      <c r="N1827" s="233"/>
      <c r="O1827" s="233"/>
    </row>
    <row r="1828" spans="1:15" s="234" customFormat="1">
      <c r="A1828" s="404" t="str">
        <f t="shared" si="58"/>
        <v>3501402250</v>
      </c>
      <c r="B1828" s="888">
        <v>350</v>
      </c>
      <c r="C1828" s="193">
        <v>140</v>
      </c>
      <c r="D1828" s="193">
        <v>2250</v>
      </c>
      <c r="E1828" s="194"/>
      <c r="F1828" s="194"/>
      <c r="G1828" s="194"/>
      <c r="H1828" s="194"/>
      <c r="I1828" s="194"/>
      <c r="J1828" s="194"/>
      <c r="K1828" s="194"/>
      <c r="L1828" s="194"/>
      <c r="M1828" s="232"/>
      <c r="N1828" s="233"/>
      <c r="O1828" s="233"/>
    </row>
    <row r="1829" spans="1:15" s="234" customFormat="1">
      <c r="A1829" s="404" t="str">
        <f t="shared" si="58"/>
        <v>3501502250</v>
      </c>
      <c r="B1829" s="888">
        <v>350</v>
      </c>
      <c r="C1829" s="193">
        <v>150</v>
      </c>
      <c r="D1829" s="193">
        <v>2250</v>
      </c>
      <c r="E1829" s="194"/>
      <c r="F1829" s="194"/>
      <c r="G1829" s="194"/>
      <c r="H1829" s="194"/>
      <c r="I1829" s="194"/>
      <c r="J1829" s="194"/>
      <c r="K1829" s="194"/>
      <c r="L1829" s="194"/>
      <c r="M1829" s="232"/>
      <c r="N1829" s="233"/>
      <c r="O1829" s="233"/>
    </row>
    <row r="1830" spans="1:15" s="234" customFormat="1">
      <c r="A1830" s="404" t="str">
        <f t="shared" si="58"/>
        <v>3501602250</v>
      </c>
      <c r="B1830" s="888">
        <v>350</v>
      </c>
      <c r="C1830" s="193">
        <v>160</v>
      </c>
      <c r="D1830" s="193">
        <v>2250</v>
      </c>
      <c r="E1830" s="194"/>
      <c r="F1830" s="194"/>
      <c r="G1830" s="194"/>
      <c r="H1830" s="194"/>
      <c r="I1830" s="194"/>
      <c r="J1830" s="194"/>
      <c r="K1830" s="194"/>
      <c r="L1830" s="194"/>
      <c r="M1830" s="232"/>
      <c r="N1830" s="233"/>
      <c r="O1830" s="233"/>
    </row>
    <row r="1831" spans="1:15" s="234" customFormat="1">
      <c r="A1831" s="404" t="str">
        <f t="shared" si="58"/>
        <v>3501702250</v>
      </c>
      <c r="B1831" s="888">
        <v>350</v>
      </c>
      <c r="C1831" s="193">
        <v>170</v>
      </c>
      <c r="D1831" s="193">
        <v>2250</v>
      </c>
      <c r="E1831" s="194"/>
      <c r="F1831" s="194"/>
      <c r="G1831" s="194"/>
      <c r="H1831" s="194"/>
      <c r="I1831" s="194"/>
      <c r="J1831" s="194"/>
      <c r="K1831" s="194"/>
      <c r="L1831" s="194"/>
      <c r="M1831" s="232"/>
      <c r="N1831" s="233"/>
      <c r="O1831" s="233"/>
    </row>
    <row r="1832" spans="1:15" s="234" customFormat="1">
      <c r="A1832" s="404" t="str">
        <f t="shared" si="58"/>
        <v>3501802250</v>
      </c>
      <c r="B1832" s="888">
        <v>350</v>
      </c>
      <c r="C1832" s="193">
        <v>180</v>
      </c>
      <c r="D1832" s="193">
        <v>2250</v>
      </c>
      <c r="E1832" s="194"/>
      <c r="F1832" s="194"/>
      <c r="G1832" s="194"/>
      <c r="H1832" s="194"/>
      <c r="I1832" s="194"/>
      <c r="J1832" s="194"/>
      <c r="K1832" s="194"/>
      <c r="L1832" s="194"/>
      <c r="M1832" s="232"/>
      <c r="N1832" s="233"/>
      <c r="O1832" s="233"/>
    </row>
    <row r="1833" spans="1:15" s="234" customFormat="1">
      <c r="A1833" s="404" t="str">
        <f t="shared" si="58"/>
        <v>3501902250</v>
      </c>
      <c r="B1833" s="888">
        <v>350</v>
      </c>
      <c r="C1833" s="193">
        <v>190</v>
      </c>
      <c r="D1833" s="193">
        <v>2250</v>
      </c>
      <c r="E1833" s="194"/>
      <c r="F1833" s="194"/>
      <c r="G1833" s="194"/>
      <c r="H1833" s="194"/>
      <c r="I1833" s="194"/>
      <c r="J1833" s="194"/>
      <c r="K1833" s="194"/>
      <c r="L1833" s="194"/>
      <c r="M1833" s="232"/>
      <c r="N1833" s="233"/>
      <c r="O1833" s="233"/>
    </row>
    <row r="1834" spans="1:15" s="234" customFormat="1">
      <c r="A1834" s="404" t="str">
        <f t="shared" si="58"/>
        <v>3502002250</v>
      </c>
      <c r="B1834" s="888">
        <v>350</v>
      </c>
      <c r="C1834" s="193">
        <v>200</v>
      </c>
      <c r="D1834" s="193">
        <v>2250</v>
      </c>
      <c r="E1834" s="194"/>
      <c r="F1834" s="194"/>
      <c r="G1834" s="194"/>
      <c r="H1834" s="194"/>
      <c r="I1834" s="194"/>
      <c r="J1834" s="194"/>
      <c r="K1834" s="194"/>
      <c r="L1834" s="194"/>
      <c r="M1834" s="232"/>
      <c r="N1834" s="233"/>
      <c r="O1834" s="233"/>
    </row>
    <row r="1835" spans="1:15" s="234" customFormat="1">
      <c r="A1835" s="404" t="str">
        <f t="shared" si="58"/>
        <v>3502102250</v>
      </c>
      <c r="B1835" s="888">
        <v>350</v>
      </c>
      <c r="C1835" s="193">
        <v>210</v>
      </c>
      <c r="D1835" s="193">
        <v>2250</v>
      </c>
      <c r="E1835" s="194"/>
      <c r="F1835" s="194"/>
      <c r="G1835" s="194"/>
      <c r="H1835" s="194"/>
      <c r="I1835" s="194"/>
      <c r="J1835" s="194"/>
      <c r="K1835" s="194"/>
      <c r="L1835" s="194"/>
      <c r="M1835" s="232"/>
      <c r="N1835" s="233"/>
      <c r="O1835" s="233"/>
    </row>
    <row r="1836" spans="1:15" s="234" customFormat="1">
      <c r="A1836" s="404" t="str">
        <f t="shared" si="58"/>
        <v>3502202250</v>
      </c>
      <c r="B1836" s="888">
        <v>350</v>
      </c>
      <c r="C1836" s="193">
        <v>220</v>
      </c>
      <c r="D1836" s="193">
        <v>2250</v>
      </c>
      <c r="E1836" s="194"/>
      <c r="F1836" s="194"/>
      <c r="G1836" s="194"/>
      <c r="H1836" s="194"/>
      <c r="I1836" s="194"/>
      <c r="J1836" s="194"/>
      <c r="K1836" s="194"/>
      <c r="L1836" s="194"/>
      <c r="M1836" s="232"/>
      <c r="N1836" s="233"/>
      <c r="O1836" s="233"/>
    </row>
    <row r="1837" spans="1:15" s="234" customFormat="1">
      <c r="A1837" s="404" t="str">
        <f t="shared" si="58"/>
        <v>3502302250</v>
      </c>
      <c r="B1837" s="888">
        <v>350</v>
      </c>
      <c r="C1837" s="193">
        <v>230</v>
      </c>
      <c r="D1837" s="193">
        <v>2250</v>
      </c>
      <c r="E1837" s="194"/>
      <c r="F1837" s="194"/>
      <c r="G1837" s="194"/>
      <c r="H1837" s="194"/>
      <c r="I1837" s="194"/>
      <c r="J1837" s="194"/>
      <c r="K1837" s="194"/>
      <c r="L1837" s="194"/>
      <c r="M1837" s="232"/>
      <c r="N1837" s="233"/>
      <c r="O1837" s="233"/>
    </row>
    <row r="1838" spans="1:15" s="234" customFormat="1">
      <c r="A1838" s="404" t="str">
        <f t="shared" si="58"/>
        <v>3502402250</v>
      </c>
      <c r="B1838" s="888">
        <v>350</v>
      </c>
      <c r="C1838" s="193">
        <v>240</v>
      </c>
      <c r="D1838" s="193">
        <v>2250</v>
      </c>
      <c r="E1838" s="194"/>
      <c r="F1838" s="194"/>
      <c r="G1838" s="194"/>
      <c r="H1838" s="194"/>
      <c r="I1838" s="194"/>
      <c r="J1838" s="194"/>
      <c r="K1838" s="194"/>
      <c r="L1838" s="194"/>
      <c r="M1838" s="232"/>
      <c r="N1838" s="233"/>
      <c r="O1838" s="233"/>
    </row>
    <row r="1839" spans="1:15" s="234" customFormat="1">
      <c r="A1839" s="404" t="str">
        <f t="shared" si="58"/>
        <v>3502502250</v>
      </c>
      <c r="B1839" s="888">
        <v>350</v>
      </c>
      <c r="C1839" s="193">
        <v>250</v>
      </c>
      <c r="D1839" s="193">
        <v>2250</v>
      </c>
      <c r="E1839" s="194"/>
      <c r="F1839" s="194"/>
      <c r="G1839" s="194"/>
      <c r="H1839" s="194"/>
      <c r="I1839" s="194"/>
      <c r="J1839" s="194"/>
      <c r="K1839" s="194"/>
      <c r="L1839" s="194"/>
      <c r="M1839" s="232"/>
      <c r="N1839" s="233"/>
      <c r="O1839" s="233"/>
    </row>
    <row r="1840" spans="1:15" s="234" customFormat="1">
      <c r="A1840" s="404" t="str">
        <f t="shared" si="58"/>
        <v>3502602250</v>
      </c>
      <c r="B1840" s="888">
        <v>350</v>
      </c>
      <c r="C1840" s="193">
        <v>260</v>
      </c>
      <c r="D1840" s="193">
        <v>2250</v>
      </c>
      <c r="E1840" s="194"/>
      <c r="F1840" s="194"/>
      <c r="G1840" s="194"/>
      <c r="H1840" s="194"/>
      <c r="I1840" s="194"/>
      <c r="J1840" s="194"/>
      <c r="K1840" s="194"/>
      <c r="L1840" s="194"/>
      <c r="M1840" s="232"/>
      <c r="N1840" s="233"/>
      <c r="O1840" s="233"/>
    </row>
    <row r="1841" spans="1:15" s="234" customFormat="1">
      <c r="A1841" s="404" t="str">
        <f t="shared" ref="A1841:A1883" si="59">B1841&amp;C1841&amp;D1841</f>
        <v>3502702250</v>
      </c>
      <c r="B1841" s="888">
        <v>350</v>
      </c>
      <c r="C1841" s="193">
        <v>270</v>
      </c>
      <c r="D1841" s="193">
        <v>2250</v>
      </c>
      <c r="E1841" s="194"/>
      <c r="F1841" s="194"/>
      <c r="G1841" s="194"/>
      <c r="H1841" s="194"/>
      <c r="I1841" s="194"/>
      <c r="J1841" s="194"/>
      <c r="K1841" s="194"/>
      <c r="L1841" s="194"/>
      <c r="M1841" s="232"/>
      <c r="N1841" s="233"/>
      <c r="O1841" s="233"/>
    </row>
    <row r="1842" spans="1:15" s="234" customFormat="1">
      <c r="A1842" s="404" t="str">
        <f t="shared" si="59"/>
        <v>3502802250</v>
      </c>
      <c r="B1842" s="888">
        <v>350</v>
      </c>
      <c r="C1842" s="193">
        <v>280</v>
      </c>
      <c r="D1842" s="193">
        <v>2250</v>
      </c>
      <c r="E1842" s="194"/>
      <c r="F1842" s="194"/>
      <c r="G1842" s="194"/>
      <c r="H1842" s="194"/>
      <c r="I1842" s="194"/>
      <c r="J1842" s="194"/>
      <c r="K1842" s="194"/>
      <c r="L1842" s="194"/>
      <c r="M1842" s="232"/>
      <c r="N1842" s="233"/>
      <c r="O1842" s="233"/>
    </row>
    <row r="1843" spans="1:15" s="234" customFormat="1">
      <c r="A1843" s="404" t="str">
        <f t="shared" si="59"/>
        <v>3502902250</v>
      </c>
      <c r="B1843" s="888">
        <v>350</v>
      </c>
      <c r="C1843" s="193">
        <v>290</v>
      </c>
      <c r="D1843" s="193">
        <v>2250</v>
      </c>
      <c r="E1843" s="194"/>
      <c r="F1843" s="194"/>
      <c r="G1843" s="194"/>
      <c r="H1843" s="194"/>
      <c r="I1843" s="194"/>
      <c r="J1843" s="194"/>
      <c r="K1843" s="194"/>
      <c r="L1843" s="194"/>
      <c r="M1843" s="232"/>
      <c r="N1843" s="233"/>
      <c r="O1843" s="233"/>
    </row>
    <row r="1844" spans="1:15" s="234" customFormat="1">
      <c r="A1844" s="404" t="str">
        <f t="shared" si="59"/>
        <v>3503002250</v>
      </c>
      <c r="B1844" s="888">
        <v>350</v>
      </c>
      <c r="C1844" s="193">
        <v>300</v>
      </c>
      <c r="D1844" s="193">
        <v>2250</v>
      </c>
      <c r="E1844" s="194"/>
      <c r="F1844" s="194"/>
      <c r="G1844" s="194"/>
      <c r="H1844" s="194"/>
      <c r="I1844" s="194"/>
      <c r="J1844" s="194"/>
      <c r="K1844" s="194"/>
      <c r="L1844" s="194"/>
      <c r="M1844" s="232"/>
      <c r="N1844" s="233"/>
      <c r="O1844" s="233"/>
    </row>
    <row r="1845" spans="1:15" s="234" customFormat="1">
      <c r="A1845" s="404" t="str">
        <f t="shared" si="59"/>
        <v>3503102250</v>
      </c>
      <c r="B1845" s="888">
        <v>350</v>
      </c>
      <c r="C1845" s="193">
        <v>310</v>
      </c>
      <c r="D1845" s="193">
        <v>2250</v>
      </c>
      <c r="E1845" s="243"/>
      <c r="F1845" s="243"/>
      <c r="G1845" s="243"/>
      <c r="H1845" s="243"/>
      <c r="I1845" s="243"/>
      <c r="J1845" s="243"/>
      <c r="K1845" s="243"/>
      <c r="L1845" s="243"/>
      <c r="M1845" s="232"/>
      <c r="N1845" s="233"/>
      <c r="O1845" s="233"/>
    </row>
    <row r="1846" spans="1:15" s="234" customFormat="1">
      <c r="A1846" s="404" t="str">
        <f t="shared" si="59"/>
        <v>3503202250</v>
      </c>
      <c r="B1846" s="888">
        <v>350</v>
      </c>
      <c r="C1846" s="193">
        <v>320</v>
      </c>
      <c r="D1846" s="193">
        <v>2250</v>
      </c>
      <c r="E1846" s="243"/>
      <c r="F1846" s="243"/>
      <c r="G1846" s="243"/>
      <c r="H1846" s="243"/>
      <c r="I1846" s="243"/>
      <c r="J1846" s="243"/>
      <c r="K1846" s="243"/>
      <c r="L1846" s="243"/>
      <c r="M1846" s="232"/>
      <c r="N1846" s="233"/>
      <c r="O1846" s="233"/>
    </row>
    <row r="1847" spans="1:15" s="234" customFormat="1">
      <c r="A1847" s="404" t="str">
        <f t="shared" si="59"/>
        <v>3503302250</v>
      </c>
      <c r="B1847" s="888">
        <v>350</v>
      </c>
      <c r="C1847" s="193">
        <v>330</v>
      </c>
      <c r="D1847" s="193">
        <v>2250</v>
      </c>
      <c r="E1847" s="243"/>
      <c r="F1847" s="243"/>
      <c r="G1847" s="243"/>
      <c r="H1847" s="243"/>
      <c r="I1847" s="243"/>
      <c r="J1847" s="243"/>
      <c r="K1847" s="243"/>
      <c r="L1847" s="243"/>
      <c r="M1847" s="232"/>
      <c r="N1847" s="233"/>
      <c r="O1847" s="233"/>
    </row>
    <row r="1848" spans="1:15" s="234" customFormat="1">
      <c r="A1848" s="404" t="str">
        <f t="shared" si="59"/>
        <v>3503402250</v>
      </c>
      <c r="B1848" s="888">
        <v>350</v>
      </c>
      <c r="C1848" s="193">
        <v>340</v>
      </c>
      <c r="D1848" s="193">
        <v>2250</v>
      </c>
      <c r="E1848" s="243"/>
      <c r="F1848" s="243"/>
      <c r="G1848" s="243"/>
      <c r="H1848" s="243"/>
      <c r="I1848" s="243"/>
      <c r="J1848" s="243"/>
      <c r="K1848" s="243"/>
      <c r="L1848" s="243"/>
      <c r="M1848" s="232"/>
      <c r="N1848" s="233"/>
      <c r="O1848" s="233"/>
    </row>
    <row r="1849" spans="1:15" s="234" customFormat="1">
      <c r="A1849" s="404" t="str">
        <f t="shared" si="59"/>
        <v>3503502250</v>
      </c>
      <c r="B1849" s="888">
        <v>350</v>
      </c>
      <c r="C1849" s="193">
        <v>350</v>
      </c>
      <c r="D1849" s="193">
        <v>2250</v>
      </c>
      <c r="E1849" s="243"/>
      <c r="F1849" s="243"/>
      <c r="G1849" s="243"/>
      <c r="H1849" s="243"/>
      <c r="I1849" s="243"/>
      <c r="J1849" s="243"/>
      <c r="K1849" s="243"/>
      <c r="L1849" s="243"/>
      <c r="M1849" s="232"/>
      <c r="N1849" s="233"/>
      <c r="O1849" s="233"/>
    </row>
    <row r="1850" spans="1:15" s="234" customFormat="1">
      <c r="A1850" s="404" t="str">
        <f t="shared" si="59"/>
        <v>350202500</v>
      </c>
      <c r="B1850" s="888">
        <v>350</v>
      </c>
      <c r="C1850" s="193">
        <v>20</v>
      </c>
      <c r="D1850" s="193">
        <v>2500</v>
      </c>
      <c r="E1850" s="194"/>
      <c r="F1850" s="194"/>
      <c r="G1850" s="194"/>
      <c r="H1850" s="194"/>
      <c r="I1850" s="194"/>
      <c r="J1850" s="194"/>
      <c r="K1850" s="194"/>
      <c r="L1850" s="194"/>
      <c r="M1850" s="232"/>
      <c r="N1850" s="233"/>
      <c r="O1850" s="233"/>
    </row>
    <row r="1851" spans="1:15" s="234" customFormat="1">
      <c r="A1851" s="404" t="str">
        <f t="shared" si="59"/>
        <v>350302500</v>
      </c>
      <c r="B1851" s="888">
        <v>350</v>
      </c>
      <c r="C1851" s="193">
        <v>30</v>
      </c>
      <c r="D1851" s="193">
        <v>2500</v>
      </c>
      <c r="E1851" s="194"/>
      <c r="F1851" s="194"/>
      <c r="G1851" s="194"/>
      <c r="H1851" s="194"/>
      <c r="I1851" s="194"/>
      <c r="J1851" s="194"/>
      <c r="K1851" s="194"/>
      <c r="L1851" s="194"/>
      <c r="M1851" s="232"/>
      <c r="N1851" s="233"/>
      <c r="O1851" s="233"/>
    </row>
    <row r="1852" spans="1:15" s="234" customFormat="1">
      <c r="A1852" s="404" t="str">
        <f t="shared" si="59"/>
        <v>350402500</v>
      </c>
      <c r="B1852" s="888">
        <v>350</v>
      </c>
      <c r="C1852" s="193">
        <v>40</v>
      </c>
      <c r="D1852" s="193">
        <v>2500</v>
      </c>
      <c r="E1852" s="194"/>
      <c r="F1852" s="194"/>
      <c r="G1852" s="194"/>
      <c r="H1852" s="194"/>
      <c r="I1852" s="194"/>
      <c r="J1852" s="194"/>
      <c r="K1852" s="194"/>
      <c r="L1852" s="194"/>
      <c r="M1852" s="232"/>
      <c r="N1852" s="233"/>
      <c r="O1852" s="233"/>
    </row>
    <row r="1853" spans="1:15" s="234" customFormat="1">
      <c r="A1853" s="404" t="str">
        <f t="shared" si="59"/>
        <v>350502500</v>
      </c>
      <c r="B1853" s="888">
        <v>350</v>
      </c>
      <c r="C1853" s="193">
        <v>50</v>
      </c>
      <c r="D1853" s="193">
        <v>2500</v>
      </c>
      <c r="E1853" s="194"/>
      <c r="F1853" s="194"/>
      <c r="G1853" s="194"/>
      <c r="H1853" s="194"/>
      <c r="I1853" s="194"/>
      <c r="J1853" s="194"/>
      <c r="K1853" s="194"/>
      <c r="L1853" s="194"/>
      <c r="M1853" s="232"/>
      <c r="N1853" s="233"/>
      <c r="O1853" s="233"/>
    </row>
    <row r="1854" spans="1:15" s="234" customFormat="1">
      <c r="A1854" s="404" t="str">
        <f t="shared" si="59"/>
        <v>350602500</v>
      </c>
      <c r="B1854" s="888">
        <v>350</v>
      </c>
      <c r="C1854" s="193">
        <v>60</v>
      </c>
      <c r="D1854" s="193">
        <v>2500</v>
      </c>
      <c r="E1854" s="194"/>
      <c r="F1854" s="194"/>
      <c r="G1854" s="194"/>
      <c r="H1854" s="194"/>
      <c r="I1854" s="194"/>
      <c r="J1854" s="194"/>
      <c r="K1854" s="194"/>
      <c r="L1854" s="194"/>
      <c r="M1854" s="232"/>
      <c r="N1854" s="233"/>
      <c r="O1854" s="233"/>
    </row>
    <row r="1855" spans="1:15" s="234" customFormat="1">
      <c r="A1855" s="404" t="str">
        <f t="shared" si="59"/>
        <v>350702500</v>
      </c>
      <c r="B1855" s="888">
        <v>350</v>
      </c>
      <c r="C1855" s="193">
        <v>70</v>
      </c>
      <c r="D1855" s="193">
        <v>2500</v>
      </c>
      <c r="E1855" s="194"/>
      <c r="F1855" s="194"/>
      <c r="G1855" s="194"/>
      <c r="H1855" s="194"/>
      <c r="I1855" s="194"/>
      <c r="J1855" s="194"/>
      <c r="K1855" s="194"/>
      <c r="L1855" s="194"/>
      <c r="M1855" s="232"/>
      <c r="N1855" s="233"/>
      <c r="O1855" s="233"/>
    </row>
    <row r="1856" spans="1:15" s="234" customFormat="1">
      <c r="A1856" s="404" t="str">
        <f t="shared" si="59"/>
        <v>350802500</v>
      </c>
      <c r="B1856" s="888">
        <v>350</v>
      </c>
      <c r="C1856" s="193">
        <v>80</v>
      </c>
      <c r="D1856" s="193">
        <v>2500</v>
      </c>
      <c r="E1856" s="194"/>
      <c r="F1856" s="194"/>
      <c r="G1856" s="194"/>
      <c r="H1856" s="194"/>
      <c r="I1856" s="194"/>
      <c r="J1856" s="194"/>
      <c r="K1856" s="194"/>
      <c r="L1856" s="194"/>
      <c r="M1856" s="232"/>
      <c r="N1856" s="233"/>
      <c r="O1856" s="233"/>
    </row>
    <row r="1857" spans="1:15" s="234" customFormat="1">
      <c r="A1857" s="404" t="str">
        <f t="shared" si="59"/>
        <v>350902500</v>
      </c>
      <c r="B1857" s="888">
        <v>350</v>
      </c>
      <c r="C1857" s="193">
        <v>90</v>
      </c>
      <c r="D1857" s="193">
        <v>2500</v>
      </c>
      <c r="E1857" s="194"/>
      <c r="F1857" s="194"/>
      <c r="G1857" s="194"/>
      <c r="H1857" s="194"/>
      <c r="I1857" s="194"/>
      <c r="J1857" s="194"/>
      <c r="K1857" s="194"/>
      <c r="L1857" s="194"/>
      <c r="M1857" s="232"/>
      <c r="N1857" s="233"/>
      <c r="O1857" s="233"/>
    </row>
    <row r="1858" spans="1:15" s="234" customFormat="1">
      <c r="A1858" s="404" t="str">
        <f t="shared" si="59"/>
        <v>3501002500</v>
      </c>
      <c r="B1858" s="888">
        <v>350</v>
      </c>
      <c r="C1858" s="193">
        <v>100</v>
      </c>
      <c r="D1858" s="193">
        <v>2500</v>
      </c>
      <c r="E1858" s="194"/>
      <c r="F1858" s="194"/>
      <c r="G1858" s="194"/>
      <c r="H1858" s="194"/>
      <c r="I1858" s="194"/>
      <c r="J1858" s="194"/>
      <c r="K1858" s="194"/>
      <c r="L1858" s="194"/>
      <c r="M1858" s="232"/>
      <c r="N1858" s="233"/>
      <c r="O1858" s="233"/>
    </row>
    <row r="1859" spans="1:15" s="234" customFormat="1">
      <c r="A1859" s="404" t="str">
        <f t="shared" si="59"/>
        <v>3501102500</v>
      </c>
      <c r="B1859" s="888">
        <v>350</v>
      </c>
      <c r="C1859" s="193">
        <v>110</v>
      </c>
      <c r="D1859" s="193">
        <v>2500</v>
      </c>
      <c r="E1859" s="194"/>
      <c r="F1859" s="194"/>
      <c r="G1859" s="194"/>
      <c r="H1859" s="194"/>
      <c r="I1859" s="194"/>
      <c r="J1859" s="194"/>
      <c r="K1859" s="194"/>
      <c r="L1859" s="194"/>
      <c r="M1859" s="232"/>
      <c r="N1859" s="233"/>
      <c r="O1859" s="233"/>
    </row>
    <row r="1860" spans="1:15" s="234" customFormat="1">
      <c r="A1860" s="404" t="str">
        <f t="shared" si="59"/>
        <v>3501202500</v>
      </c>
      <c r="B1860" s="888">
        <v>350</v>
      </c>
      <c r="C1860" s="193">
        <v>120</v>
      </c>
      <c r="D1860" s="193">
        <v>2500</v>
      </c>
      <c r="E1860" s="194"/>
      <c r="F1860" s="194"/>
      <c r="G1860" s="194"/>
      <c r="H1860" s="194"/>
      <c r="I1860" s="194"/>
      <c r="J1860" s="194"/>
      <c r="K1860" s="194"/>
      <c r="L1860" s="194"/>
      <c r="M1860" s="232"/>
      <c r="N1860" s="233"/>
      <c r="O1860" s="233"/>
    </row>
    <row r="1861" spans="1:15" s="234" customFormat="1">
      <c r="A1861" s="404" t="str">
        <f t="shared" si="59"/>
        <v>3501302500</v>
      </c>
      <c r="B1861" s="888">
        <v>350</v>
      </c>
      <c r="C1861" s="193">
        <v>130</v>
      </c>
      <c r="D1861" s="193">
        <v>2500</v>
      </c>
      <c r="E1861" s="194"/>
      <c r="F1861" s="194"/>
      <c r="G1861" s="194"/>
      <c r="H1861" s="194"/>
      <c r="I1861" s="194"/>
      <c r="J1861" s="194"/>
      <c r="K1861" s="194"/>
      <c r="L1861" s="194"/>
      <c r="M1861" s="232"/>
      <c r="N1861" s="233"/>
      <c r="O1861" s="233"/>
    </row>
    <row r="1862" spans="1:15" s="234" customFormat="1">
      <c r="A1862" s="404" t="str">
        <f t="shared" si="59"/>
        <v>3501402500</v>
      </c>
      <c r="B1862" s="888">
        <v>350</v>
      </c>
      <c r="C1862" s="193">
        <v>140</v>
      </c>
      <c r="D1862" s="193">
        <v>2500</v>
      </c>
      <c r="E1862" s="194"/>
      <c r="F1862" s="194"/>
      <c r="G1862" s="194"/>
      <c r="H1862" s="194"/>
      <c r="I1862" s="194"/>
      <c r="J1862" s="194"/>
      <c r="K1862" s="194"/>
      <c r="L1862" s="194"/>
      <c r="M1862" s="232"/>
      <c r="N1862" s="233"/>
      <c r="O1862" s="233"/>
    </row>
    <row r="1863" spans="1:15" s="234" customFormat="1">
      <c r="A1863" s="404" t="str">
        <f t="shared" si="59"/>
        <v>3501502500</v>
      </c>
      <c r="B1863" s="888">
        <v>350</v>
      </c>
      <c r="C1863" s="193">
        <v>150</v>
      </c>
      <c r="D1863" s="193">
        <v>2500</v>
      </c>
      <c r="E1863" s="194"/>
      <c r="F1863" s="194"/>
      <c r="G1863" s="194"/>
      <c r="H1863" s="194"/>
      <c r="I1863" s="194"/>
      <c r="J1863" s="194"/>
      <c r="K1863" s="194"/>
      <c r="L1863" s="194"/>
      <c r="M1863" s="232"/>
      <c r="N1863" s="233"/>
      <c r="O1863" s="233"/>
    </row>
    <row r="1864" spans="1:15" s="234" customFormat="1">
      <c r="A1864" s="404" t="str">
        <f t="shared" si="59"/>
        <v>3501602500</v>
      </c>
      <c r="B1864" s="888">
        <v>350</v>
      </c>
      <c r="C1864" s="193">
        <v>160</v>
      </c>
      <c r="D1864" s="193">
        <v>2500</v>
      </c>
      <c r="E1864" s="194"/>
      <c r="F1864" s="194"/>
      <c r="G1864" s="194"/>
      <c r="H1864" s="194"/>
      <c r="I1864" s="194"/>
      <c r="J1864" s="194"/>
      <c r="K1864" s="194"/>
      <c r="L1864" s="194"/>
      <c r="M1864" s="232"/>
      <c r="N1864" s="233"/>
      <c r="O1864" s="233"/>
    </row>
    <row r="1865" spans="1:15" s="234" customFormat="1">
      <c r="A1865" s="404" t="str">
        <f t="shared" si="59"/>
        <v>3501702500</v>
      </c>
      <c r="B1865" s="888">
        <v>350</v>
      </c>
      <c r="C1865" s="193">
        <v>170</v>
      </c>
      <c r="D1865" s="193">
        <v>2500</v>
      </c>
      <c r="E1865" s="194"/>
      <c r="F1865" s="194"/>
      <c r="G1865" s="194"/>
      <c r="H1865" s="194"/>
      <c r="I1865" s="194"/>
      <c r="J1865" s="194"/>
      <c r="K1865" s="194"/>
      <c r="L1865" s="194"/>
      <c r="M1865" s="232"/>
      <c r="N1865" s="233"/>
      <c r="O1865" s="233"/>
    </row>
    <row r="1866" spans="1:15" s="234" customFormat="1">
      <c r="A1866" s="404" t="str">
        <f t="shared" si="59"/>
        <v>3501802500</v>
      </c>
      <c r="B1866" s="888">
        <v>350</v>
      </c>
      <c r="C1866" s="193">
        <v>180</v>
      </c>
      <c r="D1866" s="193">
        <v>2500</v>
      </c>
      <c r="E1866" s="194"/>
      <c r="F1866" s="194"/>
      <c r="G1866" s="194"/>
      <c r="H1866" s="194"/>
      <c r="I1866" s="194"/>
      <c r="J1866" s="194"/>
      <c r="K1866" s="194"/>
      <c r="L1866" s="194"/>
      <c r="M1866" s="232"/>
      <c r="N1866" s="233"/>
      <c r="O1866" s="233"/>
    </row>
    <row r="1867" spans="1:15" s="234" customFormat="1">
      <c r="A1867" s="404" t="str">
        <f t="shared" si="59"/>
        <v>3501902500</v>
      </c>
      <c r="B1867" s="888">
        <v>350</v>
      </c>
      <c r="C1867" s="193">
        <v>190</v>
      </c>
      <c r="D1867" s="193">
        <v>2500</v>
      </c>
      <c r="E1867" s="194"/>
      <c r="F1867" s="194"/>
      <c r="G1867" s="194"/>
      <c r="H1867" s="194"/>
      <c r="I1867" s="194"/>
      <c r="J1867" s="194"/>
      <c r="K1867" s="194"/>
      <c r="L1867" s="194"/>
      <c r="M1867" s="232"/>
      <c r="N1867" s="233"/>
      <c r="O1867" s="233"/>
    </row>
    <row r="1868" spans="1:15" s="234" customFormat="1">
      <c r="A1868" s="404" t="str">
        <f t="shared" si="59"/>
        <v>3502002500</v>
      </c>
      <c r="B1868" s="888">
        <v>350</v>
      </c>
      <c r="C1868" s="193">
        <v>200</v>
      </c>
      <c r="D1868" s="193">
        <v>2500</v>
      </c>
      <c r="E1868" s="194"/>
      <c r="F1868" s="194"/>
      <c r="G1868" s="194"/>
      <c r="H1868" s="194"/>
      <c r="I1868" s="194"/>
      <c r="J1868" s="194"/>
      <c r="K1868" s="194"/>
      <c r="L1868" s="194"/>
      <c r="M1868" s="232"/>
      <c r="N1868" s="233"/>
      <c r="O1868" s="233"/>
    </row>
    <row r="1869" spans="1:15" s="234" customFormat="1">
      <c r="A1869" s="404" t="str">
        <f t="shared" si="59"/>
        <v>3502102500</v>
      </c>
      <c r="B1869" s="888">
        <v>350</v>
      </c>
      <c r="C1869" s="193">
        <v>210</v>
      </c>
      <c r="D1869" s="193">
        <v>2500</v>
      </c>
      <c r="E1869" s="194"/>
      <c r="F1869" s="194"/>
      <c r="G1869" s="194"/>
      <c r="H1869" s="194"/>
      <c r="I1869" s="194"/>
      <c r="J1869" s="194"/>
      <c r="K1869" s="194"/>
      <c r="L1869" s="194"/>
      <c r="M1869" s="232"/>
      <c r="N1869" s="233"/>
      <c r="O1869" s="233"/>
    </row>
    <row r="1870" spans="1:15" s="234" customFormat="1">
      <c r="A1870" s="404" t="str">
        <f t="shared" si="59"/>
        <v>3502202500</v>
      </c>
      <c r="B1870" s="888">
        <v>350</v>
      </c>
      <c r="C1870" s="193">
        <v>220</v>
      </c>
      <c r="D1870" s="193">
        <v>2500</v>
      </c>
      <c r="E1870" s="194"/>
      <c r="F1870" s="194"/>
      <c r="G1870" s="194"/>
      <c r="H1870" s="194"/>
      <c r="I1870" s="194"/>
      <c r="J1870" s="194"/>
      <c r="K1870" s="194"/>
      <c r="L1870" s="194"/>
      <c r="M1870" s="232"/>
      <c r="N1870" s="233"/>
      <c r="O1870" s="233"/>
    </row>
    <row r="1871" spans="1:15" s="234" customFormat="1">
      <c r="A1871" s="404" t="str">
        <f t="shared" si="59"/>
        <v>3502302500</v>
      </c>
      <c r="B1871" s="888">
        <v>350</v>
      </c>
      <c r="C1871" s="193">
        <v>230</v>
      </c>
      <c r="D1871" s="193">
        <v>2500</v>
      </c>
      <c r="E1871" s="194"/>
      <c r="F1871" s="194"/>
      <c r="G1871" s="194"/>
      <c r="H1871" s="194"/>
      <c r="I1871" s="194"/>
      <c r="J1871" s="194"/>
      <c r="K1871" s="194"/>
      <c r="L1871" s="194"/>
      <c r="M1871" s="232"/>
      <c r="N1871" s="233"/>
      <c r="O1871" s="233"/>
    </row>
    <row r="1872" spans="1:15" s="234" customFormat="1">
      <c r="A1872" s="404" t="str">
        <f t="shared" si="59"/>
        <v>3502402500</v>
      </c>
      <c r="B1872" s="888">
        <v>350</v>
      </c>
      <c r="C1872" s="193">
        <v>240</v>
      </c>
      <c r="D1872" s="193">
        <v>2500</v>
      </c>
      <c r="E1872" s="194"/>
      <c r="F1872" s="194"/>
      <c r="G1872" s="194"/>
      <c r="H1872" s="194"/>
      <c r="I1872" s="194"/>
      <c r="J1872" s="194"/>
      <c r="K1872" s="194"/>
      <c r="L1872" s="194"/>
      <c r="M1872" s="232"/>
      <c r="N1872" s="233"/>
      <c r="O1872" s="233"/>
    </row>
    <row r="1873" spans="1:15" s="234" customFormat="1">
      <c r="A1873" s="404" t="str">
        <f t="shared" si="59"/>
        <v>3502502500</v>
      </c>
      <c r="B1873" s="888">
        <v>350</v>
      </c>
      <c r="C1873" s="193">
        <v>250</v>
      </c>
      <c r="D1873" s="193">
        <v>2500</v>
      </c>
      <c r="E1873" s="194"/>
      <c r="F1873" s="194"/>
      <c r="G1873" s="194"/>
      <c r="H1873" s="194"/>
      <c r="I1873" s="194"/>
      <c r="J1873" s="194"/>
      <c r="K1873" s="194"/>
      <c r="L1873" s="194"/>
      <c r="M1873" s="232"/>
      <c r="N1873" s="233"/>
      <c r="O1873" s="233"/>
    </row>
    <row r="1874" spans="1:15" s="234" customFormat="1">
      <c r="A1874" s="404" t="str">
        <f t="shared" si="59"/>
        <v>3502602500</v>
      </c>
      <c r="B1874" s="888">
        <v>350</v>
      </c>
      <c r="C1874" s="193">
        <v>260</v>
      </c>
      <c r="D1874" s="193">
        <v>2500</v>
      </c>
      <c r="E1874" s="194"/>
      <c r="F1874" s="194"/>
      <c r="G1874" s="194"/>
      <c r="H1874" s="194"/>
      <c r="I1874" s="194"/>
      <c r="J1874" s="194"/>
      <c r="K1874" s="194"/>
      <c r="L1874" s="194"/>
      <c r="M1874" s="232"/>
      <c r="N1874" s="233"/>
      <c r="O1874" s="233"/>
    </row>
    <row r="1875" spans="1:15" s="234" customFormat="1">
      <c r="A1875" s="404" t="str">
        <f t="shared" si="59"/>
        <v>3502702500</v>
      </c>
      <c r="B1875" s="888">
        <v>350</v>
      </c>
      <c r="C1875" s="193">
        <v>270</v>
      </c>
      <c r="D1875" s="193">
        <v>2500</v>
      </c>
      <c r="E1875" s="194"/>
      <c r="F1875" s="194"/>
      <c r="G1875" s="194"/>
      <c r="H1875" s="194"/>
      <c r="I1875" s="194"/>
      <c r="J1875" s="194"/>
      <c r="K1875" s="194"/>
      <c r="L1875" s="194"/>
      <c r="M1875" s="232"/>
      <c r="N1875" s="233"/>
      <c r="O1875" s="233"/>
    </row>
    <row r="1876" spans="1:15" s="234" customFormat="1">
      <c r="A1876" s="404" t="str">
        <f t="shared" si="59"/>
        <v>3502802500</v>
      </c>
      <c r="B1876" s="888">
        <v>350</v>
      </c>
      <c r="C1876" s="193">
        <v>280</v>
      </c>
      <c r="D1876" s="193">
        <v>2500</v>
      </c>
      <c r="E1876" s="194"/>
      <c r="F1876" s="194"/>
      <c r="G1876" s="194"/>
      <c r="H1876" s="194"/>
      <c r="I1876" s="194"/>
      <c r="J1876" s="194"/>
      <c r="K1876" s="194"/>
      <c r="L1876" s="194"/>
      <c r="M1876" s="232"/>
      <c r="N1876" s="233"/>
      <c r="O1876" s="233"/>
    </row>
    <row r="1877" spans="1:15" s="234" customFormat="1">
      <c r="A1877" s="404" t="str">
        <f t="shared" si="59"/>
        <v>3502902500</v>
      </c>
      <c r="B1877" s="888">
        <v>350</v>
      </c>
      <c r="C1877" s="193">
        <v>290</v>
      </c>
      <c r="D1877" s="193">
        <v>2500</v>
      </c>
      <c r="E1877" s="194"/>
      <c r="F1877" s="194"/>
      <c r="G1877" s="194"/>
      <c r="H1877" s="194"/>
      <c r="I1877" s="194"/>
      <c r="J1877" s="194"/>
      <c r="K1877" s="194"/>
      <c r="L1877" s="194"/>
      <c r="M1877" s="232"/>
      <c r="N1877" s="233"/>
      <c r="O1877" s="233"/>
    </row>
    <row r="1878" spans="1:15" s="234" customFormat="1">
      <c r="A1878" s="404" t="str">
        <f t="shared" si="59"/>
        <v>3503002500</v>
      </c>
      <c r="B1878" s="888">
        <v>350</v>
      </c>
      <c r="C1878" s="193">
        <v>300</v>
      </c>
      <c r="D1878" s="193">
        <v>2500</v>
      </c>
      <c r="E1878" s="194"/>
      <c r="F1878" s="194"/>
      <c r="G1878" s="194"/>
      <c r="H1878" s="194"/>
      <c r="I1878" s="194"/>
      <c r="J1878" s="194"/>
      <c r="K1878" s="194"/>
      <c r="L1878" s="194"/>
      <c r="M1878" s="232"/>
      <c r="N1878" s="233"/>
      <c r="O1878" s="233"/>
    </row>
    <row r="1879" spans="1:15" s="234" customFormat="1">
      <c r="A1879" s="404" t="str">
        <f t="shared" si="59"/>
        <v>3503102500</v>
      </c>
      <c r="B1879" s="888">
        <v>350</v>
      </c>
      <c r="C1879" s="193">
        <v>310</v>
      </c>
      <c r="D1879" s="193">
        <v>2500</v>
      </c>
      <c r="E1879" s="243"/>
      <c r="F1879" s="243"/>
      <c r="G1879" s="243"/>
      <c r="H1879" s="243"/>
      <c r="I1879" s="243"/>
      <c r="J1879" s="243"/>
      <c r="K1879" s="243"/>
      <c r="L1879" s="243"/>
      <c r="M1879" s="232"/>
      <c r="N1879" s="233"/>
      <c r="O1879" s="233"/>
    </row>
    <row r="1880" spans="1:15" s="234" customFormat="1">
      <c r="A1880" s="404" t="str">
        <f t="shared" si="59"/>
        <v>3503202500</v>
      </c>
      <c r="B1880" s="888">
        <v>350</v>
      </c>
      <c r="C1880" s="193">
        <v>320</v>
      </c>
      <c r="D1880" s="193">
        <v>2500</v>
      </c>
      <c r="E1880" s="243"/>
      <c r="F1880" s="243"/>
      <c r="G1880" s="243"/>
      <c r="H1880" s="243"/>
      <c r="I1880" s="243"/>
      <c r="J1880" s="243"/>
      <c r="K1880" s="243"/>
      <c r="L1880" s="243"/>
      <c r="M1880" s="232"/>
      <c r="N1880" s="233"/>
      <c r="O1880" s="233"/>
    </row>
    <row r="1881" spans="1:15" s="234" customFormat="1">
      <c r="A1881" s="404" t="str">
        <f t="shared" si="59"/>
        <v>3503302500</v>
      </c>
      <c r="B1881" s="888">
        <v>350</v>
      </c>
      <c r="C1881" s="193">
        <v>330</v>
      </c>
      <c r="D1881" s="193">
        <v>2500</v>
      </c>
      <c r="E1881" s="243"/>
      <c r="F1881" s="243"/>
      <c r="G1881" s="243"/>
      <c r="H1881" s="243"/>
      <c r="I1881" s="243"/>
      <c r="J1881" s="243"/>
      <c r="K1881" s="243"/>
      <c r="L1881" s="243"/>
      <c r="M1881" s="232"/>
      <c r="N1881" s="233"/>
      <c r="O1881" s="233"/>
    </row>
    <row r="1882" spans="1:15" s="234" customFormat="1">
      <c r="A1882" s="404" t="str">
        <f t="shared" si="59"/>
        <v>3503402500</v>
      </c>
      <c r="B1882" s="888">
        <v>350</v>
      </c>
      <c r="C1882" s="193">
        <v>340</v>
      </c>
      <c r="D1882" s="193">
        <v>2500</v>
      </c>
      <c r="E1882" s="243"/>
      <c r="F1882" s="243"/>
      <c r="G1882" s="243"/>
      <c r="H1882" s="243"/>
      <c r="I1882" s="243"/>
      <c r="J1882" s="243"/>
      <c r="K1882" s="243"/>
      <c r="L1882" s="243"/>
      <c r="M1882" s="232"/>
      <c r="N1882" s="233"/>
      <c r="O1882" s="233"/>
    </row>
    <row r="1883" spans="1:15" s="234" customFormat="1">
      <c r="A1883" s="404" t="str">
        <f t="shared" si="59"/>
        <v>3503502500</v>
      </c>
      <c r="B1883" s="888">
        <v>350</v>
      </c>
      <c r="C1883" s="193">
        <v>350</v>
      </c>
      <c r="D1883" s="193">
        <v>2500</v>
      </c>
      <c r="E1883" s="243"/>
      <c r="F1883" s="243"/>
      <c r="G1883" s="243"/>
      <c r="H1883" s="243"/>
      <c r="I1883" s="243"/>
      <c r="J1883" s="243"/>
      <c r="K1883" s="243"/>
      <c r="L1883" s="243"/>
      <c r="M1883" s="232"/>
      <c r="N1883" s="233"/>
      <c r="O1883" s="233"/>
    </row>
    <row r="1884" spans="1:15" s="234" customFormat="1">
      <c r="B1884" s="244"/>
      <c r="C1884" s="244"/>
      <c r="D1884" s="244"/>
      <c r="E1884" s="245"/>
      <c r="F1884" s="245"/>
      <c r="G1884" s="245"/>
      <c r="H1884" s="245"/>
      <c r="I1884" s="245"/>
      <c r="J1884" s="245"/>
      <c r="K1884" s="245"/>
      <c r="L1884" s="245"/>
      <c r="M1884" s="233"/>
      <c r="N1884" s="233"/>
      <c r="O1884" s="233"/>
    </row>
    <row r="1885" spans="1:15" s="234" customFormat="1">
      <c r="B1885" s="244"/>
      <c r="C1885" s="244"/>
      <c r="D1885" s="244"/>
      <c r="E1885" s="245"/>
      <c r="F1885" s="245"/>
      <c r="G1885" s="245"/>
      <c r="H1885" s="245"/>
      <c r="I1885" s="245"/>
      <c r="J1885" s="245"/>
      <c r="K1885" s="245"/>
      <c r="L1885" s="245"/>
      <c r="M1885" s="233"/>
      <c r="N1885" s="233"/>
      <c r="O1885" s="233"/>
    </row>
    <row r="1886" spans="1:15" s="234" customFormat="1">
      <c r="B1886" s="244"/>
      <c r="C1886" s="244"/>
      <c r="D1886" s="244"/>
      <c r="E1886" s="245"/>
      <c r="F1886" s="245"/>
      <c r="G1886" s="245"/>
      <c r="H1886" s="245"/>
      <c r="I1886" s="245"/>
      <c r="J1886" s="245"/>
      <c r="K1886" s="245"/>
      <c r="L1886" s="245"/>
      <c r="M1886" s="233"/>
      <c r="N1886" s="233"/>
      <c r="O1886" s="233"/>
    </row>
    <row r="1887" spans="1:15" s="234" customFormat="1">
      <c r="B1887" s="244"/>
      <c r="C1887" s="244"/>
      <c r="D1887" s="244"/>
      <c r="E1887" s="245"/>
      <c r="F1887" s="245"/>
      <c r="G1887" s="245"/>
      <c r="H1887" s="245"/>
      <c r="I1887" s="245"/>
      <c r="J1887" s="245"/>
      <c r="K1887" s="245"/>
      <c r="L1887" s="245"/>
      <c r="M1887" s="233"/>
      <c r="N1887" s="233"/>
      <c r="O1887" s="233"/>
    </row>
    <row r="1888" spans="1:15" s="234" customFormat="1">
      <c r="B1888" s="244"/>
      <c r="C1888" s="244"/>
      <c r="D1888" s="244"/>
      <c r="E1888" s="245"/>
      <c r="F1888" s="245"/>
      <c r="G1888" s="245"/>
      <c r="H1888" s="245"/>
      <c r="I1888" s="245"/>
      <c r="J1888" s="245"/>
      <c r="K1888" s="245"/>
      <c r="L1888" s="245"/>
      <c r="M1888" s="233"/>
      <c r="N1888" s="233"/>
      <c r="O1888" s="233"/>
    </row>
    <row r="1889" spans="2:15" s="234" customFormat="1">
      <c r="B1889" s="244"/>
      <c r="C1889" s="244"/>
      <c r="D1889" s="244"/>
      <c r="E1889" s="245"/>
      <c r="F1889" s="245"/>
      <c r="G1889" s="245"/>
      <c r="H1889" s="245"/>
      <c r="I1889" s="245"/>
      <c r="J1889" s="245"/>
      <c r="K1889" s="245"/>
      <c r="L1889" s="245"/>
      <c r="M1889" s="233"/>
      <c r="N1889" s="233"/>
      <c r="O1889" s="233"/>
    </row>
    <row r="1890" spans="2:15" s="234" customFormat="1">
      <c r="B1890" s="244"/>
      <c r="C1890" s="244"/>
      <c r="D1890" s="244"/>
      <c r="E1890" s="245"/>
      <c r="F1890" s="245"/>
      <c r="G1890" s="245"/>
      <c r="H1890" s="245"/>
      <c r="I1890" s="245"/>
      <c r="J1890" s="245"/>
      <c r="K1890" s="245"/>
      <c r="L1890" s="245"/>
      <c r="M1890" s="233"/>
      <c r="N1890" s="233"/>
      <c r="O1890" s="233"/>
    </row>
    <row r="1891" spans="2:15" s="234" customFormat="1">
      <c r="B1891" s="244"/>
      <c r="C1891" s="244"/>
      <c r="D1891" s="244"/>
      <c r="E1891" s="245"/>
      <c r="F1891" s="245"/>
      <c r="G1891" s="245"/>
      <c r="H1891" s="245"/>
      <c r="I1891" s="245"/>
      <c r="J1891" s="245"/>
      <c r="K1891" s="245"/>
      <c r="L1891" s="245"/>
      <c r="M1891" s="233"/>
      <c r="N1891" s="233"/>
      <c r="O1891" s="233"/>
    </row>
    <row r="1892" spans="2:15" s="234" customFormat="1">
      <c r="B1892" s="244"/>
      <c r="C1892" s="244"/>
      <c r="D1892" s="244"/>
      <c r="E1892" s="245"/>
      <c r="F1892" s="245"/>
      <c r="G1892" s="245"/>
      <c r="H1892" s="245"/>
      <c r="I1892" s="245"/>
      <c r="J1892" s="245"/>
      <c r="K1892" s="245"/>
      <c r="L1892" s="245"/>
      <c r="M1892" s="233"/>
      <c r="N1892" s="233"/>
      <c r="O1892" s="233"/>
    </row>
    <row r="1893" spans="2:15" s="234" customFormat="1">
      <c r="B1893" s="244"/>
      <c r="C1893" s="244"/>
      <c r="D1893" s="244"/>
      <c r="E1893" s="245"/>
      <c r="F1893" s="245"/>
      <c r="G1893" s="245"/>
      <c r="H1893" s="245"/>
      <c r="I1893" s="245"/>
      <c r="J1893" s="245"/>
      <c r="K1893" s="245"/>
      <c r="L1893" s="245"/>
      <c r="M1893" s="233"/>
      <c r="N1893" s="233"/>
      <c r="O1893" s="233"/>
    </row>
    <row r="1894" spans="2:15" s="234" customFormat="1">
      <c r="B1894" s="244"/>
      <c r="C1894" s="244"/>
      <c r="D1894" s="244"/>
      <c r="E1894" s="245"/>
      <c r="F1894" s="245"/>
      <c r="G1894" s="245"/>
      <c r="H1894" s="245"/>
      <c r="I1894" s="245"/>
      <c r="J1894" s="245"/>
      <c r="K1894" s="245"/>
      <c r="L1894" s="245"/>
      <c r="M1894" s="233"/>
      <c r="N1894" s="233"/>
      <c r="O1894" s="233"/>
    </row>
    <row r="1895" spans="2:15" s="234" customFormat="1">
      <c r="B1895" s="244"/>
      <c r="C1895" s="244"/>
      <c r="D1895" s="244"/>
      <c r="E1895" s="245"/>
      <c r="F1895" s="245"/>
      <c r="G1895" s="245"/>
      <c r="H1895" s="245"/>
      <c r="I1895" s="245"/>
      <c r="J1895" s="245"/>
      <c r="K1895" s="245"/>
      <c r="L1895" s="245"/>
      <c r="M1895" s="233"/>
      <c r="N1895" s="233"/>
      <c r="O1895" s="233"/>
    </row>
    <row r="1896" spans="2:15" s="234" customFormat="1">
      <c r="B1896" s="244"/>
      <c r="C1896" s="244"/>
      <c r="D1896" s="244"/>
      <c r="E1896" s="245"/>
      <c r="F1896" s="245"/>
      <c r="G1896" s="245"/>
      <c r="H1896" s="245"/>
      <c r="I1896" s="245"/>
      <c r="J1896" s="245"/>
      <c r="K1896" s="245"/>
      <c r="L1896" s="245"/>
      <c r="M1896" s="233"/>
      <c r="N1896" s="233"/>
      <c r="O1896" s="233"/>
    </row>
    <row r="1897" spans="2:15" s="234" customFormat="1">
      <c r="B1897" s="244"/>
      <c r="C1897" s="244"/>
      <c r="D1897" s="244"/>
      <c r="E1897" s="245"/>
      <c r="F1897" s="245"/>
      <c r="G1897" s="245"/>
      <c r="H1897" s="245"/>
      <c r="I1897" s="245"/>
      <c r="J1897" s="245"/>
      <c r="K1897" s="245"/>
      <c r="L1897" s="245"/>
      <c r="M1897" s="233"/>
      <c r="N1897" s="233"/>
      <c r="O1897" s="233"/>
    </row>
    <row r="1898" spans="2:15" s="234" customFormat="1">
      <c r="B1898" s="244"/>
      <c r="C1898" s="244"/>
      <c r="D1898" s="244"/>
      <c r="E1898" s="245"/>
      <c r="F1898" s="245"/>
      <c r="G1898" s="245"/>
      <c r="H1898" s="245"/>
      <c r="I1898" s="245"/>
      <c r="J1898" s="245"/>
      <c r="K1898" s="245"/>
      <c r="L1898" s="245"/>
      <c r="M1898" s="233"/>
      <c r="N1898" s="233"/>
      <c r="O1898" s="233"/>
    </row>
    <row r="1899" spans="2:15" s="234" customFormat="1">
      <c r="B1899" s="244"/>
      <c r="C1899" s="244"/>
      <c r="D1899" s="244"/>
      <c r="E1899" s="245"/>
      <c r="F1899" s="245"/>
      <c r="G1899" s="245"/>
      <c r="H1899" s="245"/>
      <c r="I1899" s="245"/>
      <c r="J1899" s="245"/>
      <c r="K1899" s="245"/>
      <c r="L1899" s="245"/>
      <c r="M1899" s="233"/>
      <c r="N1899" s="233"/>
      <c r="O1899" s="233"/>
    </row>
    <row r="1900" spans="2:15" s="234" customFormat="1">
      <c r="B1900" s="244"/>
      <c r="C1900" s="244"/>
      <c r="D1900" s="244"/>
      <c r="E1900" s="245"/>
      <c r="F1900" s="245"/>
      <c r="G1900" s="245"/>
      <c r="H1900" s="245"/>
      <c r="I1900" s="245"/>
      <c r="J1900" s="245"/>
      <c r="K1900" s="245"/>
      <c r="L1900" s="245"/>
      <c r="M1900" s="233"/>
      <c r="N1900" s="233"/>
      <c r="O1900" s="233"/>
    </row>
    <row r="1901" spans="2:15" s="234" customFormat="1">
      <c r="B1901" s="244"/>
      <c r="C1901" s="244"/>
      <c r="D1901" s="244"/>
      <c r="E1901" s="245"/>
      <c r="F1901" s="245"/>
      <c r="G1901" s="245"/>
      <c r="H1901" s="245"/>
      <c r="I1901" s="245"/>
      <c r="J1901" s="245"/>
      <c r="K1901" s="245"/>
      <c r="L1901" s="245"/>
      <c r="M1901" s="233"/>
      <c r="N1901" s="233"/>
      <c r="O1901" s="233"/>
    </row>
    <row r="1902" spans="2:15" s="234" customFormat="1">
      <c r="B1902" s="244"/>
      <c r="C1902" s="244"/>
      <c r="D1902" s="244"/>
      <c r="E1902" s="245"/>
      <c r="F1902" s="245"/>
      <c r="G1902" s="245"/>
      <c r="H1902" s="245"/>
      <c r="I1902" s="245"/>
      <c r="J1902" s="245"/>
      <c r="K1902" s="245"/>
      <c r="L1902" s="245"/>
      <c r="M1902" s="233"/>
      <c r="N1902" s="233"/>
      <c r="O1902" s="233"/>
    </row>
    <row r="1903" spans="2:15" s="234" customFormat="1">
      <c r="B1903" s="244"/>
      <c r="C1903" s="244"/>
      <c r="D1903" s="244"/>
      <c r="E1903" s="245"/>
      <c r="F1903" s="245"/>
      <c r="G1903" s="245"/>
      <c r="H1903" s="245"/>
      <c r="I1903" s="245"/>
      <c r="J1903" s="245"/>
      <c r="K1903" s="245"/>
      <c r="L1903" s="245"/>
      <c r="M1903" s="233"/>
      <c r="N1903" s="233"/>
      <c r="O1903" s="233"/>
    </row>
    <row r="1904" spans="2:15" s="234" customFormat="1">
      <c r="B1904" s="244"/>
      <c r="C1904" s="244"/>
      <c r="D1904" s="244"/>
      <c r="E1904" s="245"/>
      <c r="F1904" s="245"/>
      <c r="G1904" s="245"/>
      <c r="H1904" s="245"/>
      <c r="I1904" s="245"/>
      <c r="J1904" s="245"/>
      <c r="K1904" s="245"/>
      <c r="L1904" s="245"/>
      <c r="M1904" s="233"/>
      <c r="N1904" s="233"/>
      <c r="O1904" s="233"/>
    </row>
    <row r="1905" spans="2:15" s="234" customFormat="1">
      <c r="B1905" s="244"/>
      <c r="C1905" s="244"/>
      <c r="D1905" s="244"/>
      <c r="E1905" s="245"/>
      <c r="F1905" s="245"/>
      <c r="G1905" s="245"/>
      <c r="H1905" s="245"/>
      <c r="I1905" s="245"/>
      <c r="J1905" s="245"/>
      <c r="K1905" s="245"/>
      <c r="L1905" s="245"/>
      <c r="M1905" s="233"/>
      <c r="N1905" s="233"/>
      <c r="O1905" s="233"/>
    </row>
    <row r="1906" spans="2:15" s="234" customFormat="1">
      <c r="B1906" s="244"/>
      <c r="C1906" s="244"/>
      <c r="D1906" s="244"/>
      <c r="E1906" s="245"/>
      <c r="F1906" s="245"/>
      <c r="G1906" s="245"/>
      <c r="H1906" s="245"/>
      <c r="I1906" s="245"/>
      <c r="J1906" s="245"/>
      <c r="K1906" s="245"/>
      <c r="L1906" s="245"/>
      <c r="M1906" s="233"/>
      <c r="N1906" s="233"/>
      <c r="O1906" s="233"/>
    </row>
    <row r="1907" spans="2:15" s="234" customFormat="1">
      <c r="B1907" s="244"/>
      <c r="C1907" s="244"/>
      <c r="D1907" s="244"/>
      <c r="E1907" s="245"/>
      <c r="F1907" s="245"/>
      <c r="G1907" s="245"/>
      <c r="H1907" s="245"/>
      <c r="I1907" s="245"/>
      <c r="J1907" s="245"/>
      <c r="K1907" s="245"/>
      <c r="L1907" s="245"/>
      <c r="M1907" s="233"/>
      <c r="N1907" s="233"/>
      <c r="O1907" s="233"/>
    </row>
    <row r="1908" spans="2:15" s="234" customFormat="1">
      <c r="B1908" s="244"/>
      <c r="C1908" s="244"/>
      <c r="D1908" s="244"/>
      <c r="E1908" s="245"/>
      <c r="F1908" s="245"/>
      <c r="G1908" s="245"/>
      <c r="H1908" s="245"/>
      <c r="I1908" s="245"/>
      <c r="J1908" s="245"/>
      <c r="K1908" s="245"/>
      <c r="L1908" s="245"/>
      <c r="M1908" s="233"/>
      <c r="N1908" s="233"/>
      <c r="O1908" s="233"/>
    </row>
    <row r="1909" spans="2:15" s="234" customFormat="1">
      <c r="B1909" s="244"/>
      <c r="C1909" s="244"/>
      <c r="D1909" s="244"/>
      <c r="E1909" s="245"/>
      <c r="F1909" s="245"/>
      <c r="G1909" s="245"/>
      <c r="H1909" s="245"/>
      <c r="I1909" s="245"/>
      <c r="J1909" s="245"/>
      <c r="K1909" s="245"/>
      <c r="L1909" s="245"/>
      <c r="M1909" s="233"/>
      <c r="N1909" s="233"/>
      <c r="O1909" s="233"/>
    </row>
    <row r="1910" spans="2:15" s="234" customFormat="1">
      <c r="B1910" s="244"/>
      <c r="C1910" s="244"/>
      <c r="D1910" s="244"/>
      <c r="E1910" s="245"/>
      <c r="F1910" s="245"/>
      <c r="G1910" s="245"/>
      <c r="H1910" s="245"/>
      <c r="I1910" s="245"/>
      <c r="J1910" s="245"/>
      <c r="K1910" s="245"/>
      <c r="L1910" s="245"/>
      <c r="M1910" s="233"/>
      <c r="N1910" s="233"/>
      <c r="O1910" s="233"/>
    </row>
    <row r="1911" spans="2:15" s="234" customFormat="1">
      <c r="B1911" s="244"/>
      <c r="C1911" s="244"/>
      <c r="D1911" s="244"/>
      <c r="E1911" s="245"/>
      <c r="F1911" s="245"/>
      <c r="G1911" s="245"/>
      <c r="H1911" s="245"/>
      <c r="I1911" s="245"/>
      <c r="J1911" s="245"/>
      <c r="K1911" s="245"/>
      <c r="L1911" s="245"/>
      <c r="M1911" s="233"/>
      <c r="N1911" s="233"/>
      <c r="O1911" s="233"/>
    </row>
    <row r="1912" spans="2:15" s="234" customFormat="1">
      <c r="B1912" s="244"/>
      <c r="C1912" s="244"/>
      <c r="D1912" s="244"/>
      <c r="E1912" s="245"/>
      <c r="F1912" s="245"/>
      <c r="G1912" s="245"/>
      <c r="H1912" s="245"/>
      <c r="I1912" s="245"/>
      <c r="J1912" s="245"/>
      <c r="K1912" s="245"/>
      <c r="L1912" s="245"/>
      <c r="M1912" s="233"/>
      <c r="N1912" s="233"/>
      <c r="O1912" s="233"/>
    </row>
    <row r="1913" spans="2:15" s="234" customFormat="1">
      <c r="B1913" s="244"/>
      <c r="C1913" s="244"/>
      <c r="D1913" s="244"/>
      <c r="E1913" s="245"/>
      <c r="F1913" s="245"/>
      <c r="G1913" s="245"/>
      <c r="H1913" s="245"/>
      <c r="I1913" s="245"/>
      <c r="J1913" s="245"/>
      <c r="K1913" s="245"/>
      <c r="L1913" s="245"/>
      <c r="M1913" s="233"/>
      <c r="N1913" s="233"/>
      <c r="O1913" s="233"/>
    </row>
    <row r="1914" spans="2:15" s="234" customFormat="1">
      <c r="B1914" s="244"/>
      <c r="C1914" s="244"/>
      <c r="D1914" s="244"/>
      <c r="E1914" s="245"/>
      <c r="F1914" s="245"/>
      <c r="G1914" s="245"/>
      <c r="H1914" s="245"/>
      <c r="I1914" s="245"/>
      <c r="J1914" s="245"/>
      <c r="K1914" s="245"/>
      <c r="L1914" s="245"/>
      <c r="M1914" s="233"/>
      <c r="N1914" s="233"/>
      <c r="O1914" s="233"/>
    </row>
    <row r="1915" spans="2:15" s="234" customFormat="1">
      <c r="B1915" s="244"/>
      <c r="C1915" s="244"/>
      <c r="D1915" s="244"/>
      <c r="E1915" s="245"/>
      <c r="F1915" s="245"/>
      <c r="G1915" s="245"/>
      <c r="H1915" s="245"/>
      <c r="I1915" s="245"/>
      <c r="J1915" s="245"/>
      <c r="K1915" s="245"/>
      <c r="L1915" s="245"/>
      <c r="M1915" s="233"/>
      <c r="N1915" s="233"/>
      <c r="O1915" s="233"/>
    </row>
    <row r="1916" spans="2:15" s="234" customFormat="1">
      <c r="B1916" s="244"/>
      <c r="C1916" s="244"/>
      <c r="D1916" s="244"/>
      <c r="E1916" s="245"/>
      <c r="F1916" s="245"/>
      <c r="G1916" s="245"/>
      <c r="H1916" s="245"/>
      <c r="I1916" s="245"/>
      <c r="J1916" s="245"/>
      <c r="K1916" s="245"/>
      <c r="L1916" s="245"/>
      <c r="M1916" s="233"/>
      <c r="N1916" s="233"/>
      <c r="O1916" s="233"/>
    </row>
    <row r="1917" spans="2:15" s="234" customFormat="1">
      <c r="B1917" s="244"/>
      <c r="C1917" s="244"/>
      <c r="D1917" s="244"/>
      <c r="E1917" s="245"/>
      <c r="F1917" s="245"/>
      <c r="G1917" s="245"/>
      <c r="H1917" s="245"/>
      <c r="I1917" s="245"/>
      <c r="J1917" s="245"/>
      <c r="K1917" s="245"/>
      <c r="L1917" s="245"/>
      <c r="M1917" s="233"/>
      <c r="N1917" s="233"/>
      <c r="O1917" s="233"/>
    </row>
    <row r="1918" spans="2:15" s="234" customFormat="1">
      <c r="B1918" s="244"/>
      <c r="C1918" s="244"/>
      <c r="D1918" s="244"/>
      <c r="E1918" s="245"/>
      <c r="F1918" s="245"/>
      <c r="G1918" s="245"/>
      <c r="H1918" s="245"/>
      <c r="I1918" s="245"/>
      <c r="J1918" s="245"/>
      <c r="K1918" s="245"/>
      <c r="L1918" s="245"/>
      <c r="M1918" s="233"/>
      <c r="N1918" s="233"/>
      <c r="O1918" s="233"/>
    </row>
    <row r="1919" spans="2:15" s="234" customFormat="1">
      <c r="B1919" s="244"/>
      <c r="C1919" s="244"/>
      <c r="D1919" s="244"/>
      <c r="E1919" s="245"/>
      <c r="F1919" s="245"/>
      <c r="G1919" s="245"/>
      <c r="H1919" s="245"/>
      <c r="I1919" s="245"/>
      <c r="J1919" s="245"/>
      <c r="K1919" s="245"/>
      <c r="L1919" s="245"/>
      <c r="M1919" s="233"/>
      <c r="N1919" s="233"/>
      <c r="O1919" s="233"/>
    </row>
    <row r="1920" spans="2:15" s="234" customFormat="1">
      <c r="B1920" s="244"/>
      <c r="C1920" s="244"/>
      <c r="D1920" s="244"/>
      <c r="E1920" s="245"/>
      <c r="F1920" s="245"/>
      <c r="G1920" s="245"/>
      <c r="H1920" s="245"/>
      <c r="I1920" s="245"/>
      <c r="J1920" s="245"/>
      <c r="K1920" s="245"/>
      <c r="L1920" s="245"/>
      <c r="M1920" s="233"/>
      <c r="N1920" s="233"/>
      <c r="O1920" s="233"/>
    </row>
    <row r="1921" spans="2:15" s="234" customFormat="1">
      <c r="B1921" s="244"/>
      <c r="C1921" s="244"/>
      <c r="D1921" s="244"/>
      <c r="E1921" s="245"/>
      <c r="F1921" s="245"/>
      <c r="G1921" s="245"/>
      <c r="H1921" s="245"/>
      <c r="I1921" s="245"/>
      <c r="J1921" s="245"/>
      <c r="K1921" s="245"/>
      <c r="L1921" s="245"/>
      <c r="M1921" s="233"/>
      <c r="N1921" s="233"/>
      <c r="O1921" s="233"/>
    </row>
    <row r="1922" spans="2:15" s="234" customFormat="1">
      <c r="B1922" s="244"/>
      <c r="C1922" s="244"/>
      <c r="D1922" s="244"/>
      <c r="E1922" s="245"/>
      <c r="F1922" s="245"/>
      <c r="G1922" s="245"/>
      <c r="H1922" s="245"/>
      <c r="I1922" s="245"/>
      <c r="J1922" s="245"/>
      <c r="K1922" s="245"/>
      <c r="L1922" s="245"/>
      <c r="M1922" s="233"/>
      <c r="N1922" s="233"/>
      <c r="O1922" s="233"/>
    </row>
    <row r="1923" spans="2:15" s="234" customFormat="1">
      <c r="B1923" s="244"/>
      <c r="C1923" s="244"/>
      <c r="D1923" s="244"/>
      <c r="E1923" s="245"/>
      <c r="F1923" s="245"/>
      <c r="G1923" s="245"/>
      <c r="H1923" s="245"/>
      <c r="I1923" s="245"/>
      <c r="J1923" s="245"/>
      <c r="K1923" s="245"/>
      <c r="L1923" s="245"/>
      <c r="M1923" s="233"/>
      <c r="N1923" s="233"/>
      <c r="O1923" s="233"/>
    </row>
    <row r="1924" spans="2:15" s="234" customFormat="1">
      <c r="B1924" s="244"/>
      <c r="C1924" s="244"/>
      <c r="D1924" s="244"/>
      <c r="E1924" s="245"/>
      <c r="F1924" s="245"/>
      <c r="G1924" s="245"/>
      <c r="H1924" s="245"/>
      <c r="I1924" s="245"/>
      <c r="J1924" s="245"/>
      <c r="K1924" s="245"/>
      <c r="L1924" s="245"/>
      <c r="M1924" s="233"/>
      <c r="N1924" s="233"/>
      <c r="O1924" s="233"/>
    </row>
    <row r="1925" spans="2:15" s="234" customFormat="1">
      <c r="B1925" s="244"/>
      <c r="C1925" s="244"/>
      <c r="D1925" s="244"/>
      <c r="E1925" s="245"/>
      <c r="F1925" s="245"/>
      <c r="G1925" s="245"/>
      <c r="H1925" s="245"/>
      <c r="I1925" s="245"/>
      <c r="J1925" s="245"/>
      <c r="K1925" s="245"/>
      <c r="L1925" s="245"/>
      <c r="M1925" s="233"/>
      <c r="N1925" s="233"/>
      <c r="O1925" s="233"/>
    </row>
    <row r="1926" spans="2:15" s="234" customFormat="1">
      <c r="B1926" s="244"/>
      <c r="C1926" s="244"/>
      <c r="D1926" s="244"/>
      <c r="E1926" s="245"/>
      <c r="F1926" s="245"/>
      <c r="G1926" s="245"/>
      <c r="H1926" s="245"/>
      <c r="I1926" s="245"/>
      <c r="J1926" s="245"/>
      <c r="K1926" s="245"/>
      <c r="L1926" s="245"/>
      <c r="M1926" s="233"/>
      <c r="N1926" s="233"/>
      <c r="O1926" s="233"/>
    </row>
    <row r="1927" spans="2:15" s="234" customFormat="1">
      <c r="B1927" s="244"/>
      <c r="C1927" s="244"/>
      <c r="D1927" s="244"/>
      <c r="E1927" s="245"/>
      <c r="F1927" s="245"/>
      <c r="G1927" s="245"/>
      <c r="H1927" s="245"/>
      <c r="I1927" s="245"/>
      <c r="J1927" s="245"/>
      <c r="K1927" s="245"/>
      <c r="L1927" s="245"/>
      <c r="M1927" s="233"/>
      <c r="N1927" s="233"/>
      <c r="O1927" s="233"/>
    </row>
    <row r="1928" spans="2:15" s="234" customFormat="1">
      <c r="B1928" s="244"/>
      <c r="C1928" s="244"/>
      <c r="D1928" s="244"/>
      <c r="E1928" s="245"/>
      <c r="F1928" s="245"/>
      <c r="G1928" s="245"/>
      <c r="H1928" s="245"/>
      <c r="I1928" s="245"/>
      <c r="J1928" s="245"/>
      <c r="K1928" s="245"/>
      <c r="L1928" s="245"/>
      <c r="M1928" s="233"/>
      <c r="N1928" s="233"/>
      <c r="O1928" s="233"/>
    </row>
    <row r="1929" spans="2:15" s="234" customFormat="1">
      <c r="B1929" s="244"/>
      <c r="C1929" s="244"/>
      <c r="D1929" s="244"/>
      <c r="E1929" s="245"/>
      <c r="F1929" s="245"/>
      <c r="G1929" s="245"/>
      <c r="H1929" s="245"/>
      <c r="I1929" s="245"/>
      <c r="J1929" s="245"/>
      <c r="K1929" s="245"/>
      <c r="L1929" s="245"/>
      <c r="M1929" s="233"/>
      <c r="N1929" s="233"/>
      <c r="O1929" s="233"/>
    </row>
    <row r="1930" spans="2:15" s="234" customFormat="1">
      <c r="B1930" s="244"/>
      <c r="C1930" s="244"/>
      <c r="D1930" s="244"/>
      <c r="E1930" s="245"/>
      <c r="F1930" s="245"/>
      <c r="G1930" s="245"/>
      <c r="H1930" s="245"/>
      <c r="I1930" s="245"/>
      <c r="J1930" s="245"/>
      <c r="K1930" s="245"/>
      <c r="L1930" s="245"/>
      <c r="M1930" s="233"/>
      <c r="N1930" s="233"/>
      <c r="O1930" s="233"/>
    </row>
    <row r="1931" spans="2:15" s="234" customFormat="1">
      <c r="B1931" s="244"/>
      <c r="C1931" s="244"/>
      <c r="D1931" s="244"/>
      <c r="E1931" s="245"/>
      <c r="F1931" s="245"/>
      <c r="G1931" s="245"/>
      <c r="H1931" s="245"/>
      <c r="I1931" s="245"/>
      <c r="J1931" s="245"/>
      <c r="K1931" s="245"/>
      <c r="L1931" s="245"/>
      <c r="M1931" s="233"/>
      <c r="N1931" s="233"/>
      <c r="O1931" s="233"/>
    </row>
    <row r="1932" spans="2:15" s="234" customFormat="1">
      <c r="B1932" s="244"/>
      <c r="C1932" s="244"/>
      <c r="D1932" s="244"/>
      <c r="E1932" s="245"/>
      <c r="F1932" s="245"/>
      <c r="G1932" s="245"/>
      <c r="H1932" s="245"/>
      <c r="I1932" s="245"/>
      <c r="J1932" s="245"/>
      <c r="K1932" s="245"/>
      <c r="L1932" s="245"/>
      <c r="M1932" s="233"/>
      <c r="N1932" s="233"/>
      <c r="O1932" s="233"/>
    </row>
    <row r="1933" spans="2:15" s="234" customFormat="1">
      <c r="B1933" s="244"/>
      <c r="C1933" s="244"/>
      <c r="D1933" s="244"/>
      <c r="E1933" s="245"/>
      <c r="F1933" s="245"/>
      <c r="G1933" s="245"/>
      <c r="H1933" s="245"/>
      <c r="I1933" s="245"/>
      <c r="J1933" s="245"/>
      <c r="K1933" s="245"/>
      <c r="L1933" s="245"/>
      <c r="M1933" s="233"/>
      <c r="N1933" s="233"/>
      <c r="O1933" s="233"/>
    </row>
    <row r="1934" spans="2:15" s="234" customFormat="1">
      <c r="B1934" s="244"/>
      <c r="C1934" s="244"/>
      <c r="D1934" s="244"/>
      <c r="E1934" s="245"/>
      <c r="F1934" s="245"/>
      <c r="G1934" s="245"/>
      <c r="H1934" s="245"/>
      <c r="I1934" s="245"/>
      <c r="J1934" s="245"/>
      <c r="K1934" s="245"/>
      <c r="L1934" s="245"/>
      <c r="M1934" s="233"/>
      <c r="N1934" s="233"/>
      <c r="O1934" s="233"/>
    </row>
    <row r="1935" spans="2:15" s="234" customFormat="1">
      <c r="B1935" s="244"/>
      <c r="C1935" s="244"/>
      <c r="D1935" s="244"/>
      <c r="E1935" s="245"/>
      <c r="F1935" s="245"/>
      <c r="G1935" s="245"/>
      <c r="H1935" s="245"/>
      <c r="I1935" s="245"/>
      <c r="J1935" s="245"/>
      <c r="K1935" s="245"/>
      <c r="L1935" s="245"/>
      <c r="M1935" s="233"/>
      <c r="N1935" s="233"/>
      <c r="O1935" s="233"/>
    </row>
    <row r="1936" spans="2:15" s="234" customFormat="1">
      <c r="B1936" s="244"/>
      <c r="C1936" s="244"/>
      <c r="D1936" s="244"/>
      <c r="E1936" s="245"/>
      <c r="F1936" s="245"/>
      <c r="G1936" s="245"/>
      <c r="H1936" s="245"/>
      <c r="I1936" s="245"/>
      <c r="J1936" s="245"/>
      <c r="K1936" s="245"/>
      <c r="L1936" s="245"/>
      <c r="M1936" s="233"/>
      <c r="N1936" s="233"/>
      <c r="O1936" s="233"/>
    </row>
    <row r="1937" spans="2:15" s="234" customFormat="1">
      <c r="B1937" s="244"/>
      <c r="C1937" s="244"/>
      <c r="D1937" s="244"/>
      <c r="E1937" s="245"/>
      <c r="F1937" s="245"/>
      <c r="G1937" s="245"/>
      <c r="H1937" s="245"/>
      <c r="I1937" s="245"/>
      <c r="J1937" s="245"/>
      <c r="K1937" s="245"/>
      <c r="L1937" s="245"/>
      <c r="M1937" s="233"/>
      <c r="N1937" s="233"/>
      <c r="O1937" s="233"/>
    </row>
    <row r="1938" spans="2:15" s="234" customFormat="1">
      <c r="B1938" s="244"/>
      <c r="C1938" s="244"/>
      <c r="D1938" s="244"/>
      <c r="E1938" s="245"/>
      <c r="F1938" s="245"/>
      <c r="G1938" s="245"/>
      <c r="H1938" s="245"/>
      <c r="I1938" s="245"/>
      <c r="J1938" s="245"/>
      <c r="K1938" s="245"/>
      <c r="L1938" s="245"/>
      <c r="M1938" s="233"/>
      <c r="N1938" s="233"/>
      <c r="O1938" s="233"/>
    </row>
    <row r="1939" spans="2:15" s="234" customFormat="1">
      <c r="B1939" s="244"/>
      <c r="C1939" s="244"/>
      <c r="D1939" s="244"/>
      <c r="E1939" s="245"/>
      <c r="F1939" s="245"/>
      <c r="G1939" s="245"/>
      <c r="H1939" s="245"/>
      <c r="I1939" s="245"/>
      <c r="J1939" s="245"/>
      <c r="K1939" s="245"/>
      <c r="L1939" s="245"/>
      <c r="M1939" s="233"/>
      <c r="N1939" s="233"/>
      <c r="O1939" s="233"/>
    </row>
    <row r="1940" spans="2:15" s="234" customFormat="1">
      <c r="B1940" s="244"/>
      <c r="C1940" s="244"/>
      <c r="D1940" s="244"/>
      <c r="E1940" s="245"/>
      <c r="F1940" s="245"/>
      <c r="G1940" s="245"/>
      <c r="H1940" s="245"/>
      <c r="I1940" s="245"/>
      <c r="J1940" s="245"/>
      <c r="K1940" s="245"/>
      <c r="L1940" s="245"/>
      <c r="M1940" s="233"/>
      <c r="N1940" s="233"/>
      <c r="O1940" s="233"/>
    </row>
    <row r="1941" spans="2:15" s="234" customFormat="1">
      <c r="B1941" s="244"/>
      <c r="C1941" s="244"/>
      <c r="D1941" s="244"/>
      <c r="E1941" s="245"/>
      <c r="F1941" s="245"/>
      <c r="G1941" s="245"/>
      <c r="H1941" s="245"/>
      <c r="I1941" s="245"/>
      <c r="J1941" s="245"/>
      <c r="K1941" s="245"/>
      <c r="L1941" s="245"/>
      <c r="M1941" s="233"/>
      <c r="N1941" s="233"/>
      <c r="O1941" s="233"/>
    </row>
    <row r="1942" spans="2:15" s="234" customFormat="1">
      <c r="B1942" s="244"/>
      <c r="C1942" s="244"/>
      <c r="D1942" s="244"/>
      <c r="E1942" s="245"/>
      <c r="F1942" s="245"/>
      <c r="G1942" s="245"/>
      <c r="H1942" s="245"/>
      <c r="I1942" s="245"/>
      <c r="J1942" s="245"/>
      <c r="K1942" s="245"/>
      <c r="L1942" s="245"/>
      <c r="M1942" s="233"/>
      <c r="N1942" s="233"/>
      <c r="O1942" s="233"/>
    </row>
    <row r="1943" spans="2:15" s="234" customFormat="1">
      <c r="B1943" s="244"/>
      <c r="C1943" s="244"/>
      <c r="D1943" s="244"/>
      <c r="E1943" s="245"/>
      <c r="F1943" s="245"/>
      <c r="G1943" s="245"/>
      <c r="H1943" s="245"/>
      <c r="I1943" s="245"/>
      <c r="J1943" s="245"/>
      <c r="K1943" s="245"/>
      <c r="L1943" s="245"/>
      <c r="M1943" s="233"/>
      <c r="N1943" s="233"/>
      <c r="O1943" s="233"/>
    </row>
    <row r="1944" spans="2:15" s="234" customFormat="1">
      <c r="B1944" s="244"/>
      <c r="C1944" s="244"/>
      <c r="D1944" s="244"/>
      <c r="E1944" s="245"/>
      <c r="F1944" s="245"/>
      <c r="G1944" s="245"/>
      <c r="H1944" s="245"/>
      <c r="I1944" s="245"/>
      <c r="J1944" s="245"/>
      <c r="K1944" s="245"/>
      <c r="L1944" s="245"/>
      <c r="M1944" s="233"/>
      <c r="N1944" s="233"/>
      <c r="O1944" s="233"/>
    </row>
    <row r="1945" spans="2:15" s="234" customFormat="1">
      <c r="B1945" s="244"/>
      <c r="C1945" s="244"/>
      <c r="D1945" s="244"/>
      <c r="E1945" s="245"/>
      <c r="F1945" s="245"/>
      <c r="G1945" s="245"/>
      <c r="H1945" s="245"/>
      <c r="I1945" s="245"/>
      <c r="J1945" s="245"/>
      <c r="K1945" s="245"/>
      <c r="L1945" s="245"/>
      <c r="M1945" s="233"/>
      <c r="N1945" s="233"/>
      <c r="O1945" s="233"/>
    </row>
    <row r="1946" spans="2:15" s="234" customFormat="1">
      <c r="B1946" s="244"/>
      <c r="C1946" s="244"/>
      <c r="D1946" s="244"/>
      <c r="E1946" s="245"/>
      <c r="F1946" s="245"/>
      <c r="G1946" s="245"/>
      <c r="H1946" s="245"/>
      <c r="I1946" s="245"/>
      <c r="J1946" s="245"/>
      <c r="K1946" s="245"/>
      <c r="L1946" s="245"/>
      <c r="M1946" s="233"/>
      <c r="N1946" s="233"/>
      <c r="O1946" s="233"/>
    </row>
    <row r="1947" spans="2:15" s="234" customFormat="1">
      <c r="B1947" s="244"/>
      <c r="C1947" s="244"/>
      <c r="D1947" s="244"/>
      <c r="E1947" s="245"/>
      <c r="F1947" s="245"/>
      <c r="G1947" s="245"/>
      <c r="H1947" s="245"/>
      <c r="I1947" s="245"/>
      <c r="J1947" s="245"/>
      <c r="K1947" s="245"/>
      <c r="L1947" s="245"/>
      <c r="M1947" s="233"/>
      <c r="N1947" s="233"/>
      <c r="O1947" s="233"/>
    </row>
    <row r="1948" spans="2:15" s="234" customFormat="1">
      <c r="B1948" s="244"/>
      <c r="C1948" s="244"/>
      <c r="D1948" s="244"/>
      <c r="E1948" s="245"/>
      <c r="F1948" s="245"/>
      <c r="G1948" s="245"/>
      <c r="H1948" s="245"/>
      <c r="I1948" s="245"/>
      <c r="J1948" s="245"/>
      <c r="K1948" s="245"/>
      <c r="L1948" s="245"/>
      <c r="M1948" s="233"/>
      <c r="N1948" s="233"/>
      <c r="O1948" s="233"/>
    </row>
    <row r="1949" spans="2:15" s="234" customFormat="1">
      <c r="B1949" s="244"/>
      <c r="C1949" s="244"/>
      <c r="D1949" s="244"/>
      <c r="E1949" s="245"/>
      <c r="F1949" s="245"/>
      <c r="G1949" s="245"/>
      <c r="H1949" s="245"/>
      <c r="I1949" s="245"/>
      <c r="J1949" s="245"/>
      <c r="K1949" s="245"/>
      <c r="L1949" s="245"/>
      <c r="M1949" s="233"/>
      <c r="N1949" s="233"/>
      <c r="O1949" s="233"/>
    </row>
    <row r="1950" spans="2:15" s="234" customFormat="1">
      <c r="B1950" s="244"/>
      <c r="C1950" s="244"/>
      <c r="D1950" s="244"/>
      <c r="E1950" s="245"/>
      <c r="F1950" s="245"/>
      <c r="G1950" s="245"/>
      <c r="H1950" s="245"/>
      <c r="I1950" s="245"/>
      <c r="J1950" s="245"/>
      <c r="K1950" s="245"/>
      <c r="L1950" s="245"/>
      <c r="M1950" s="233"/>
      <c r="N1950" s="233"/>
      <c r="O1950" s="233"/>
    </row>
    <row r="1951" spans="2:15" s="234" customFormat="1">
      <c r="B1951" s="244"/>
      <c r="C1951" s="244"/>
      <c r="D1951" s="244"/>
      <c r="E1951" s="245"/>
      <c r="F1951" s="245"/>
      <c r="G1951" s="245"/>
      <c r="H1951" s="245"/>
      <c r="I1951" s="245"/>
      <c r="J1951" s="245"/>
      <c r="K1951" s="245"/>
      <c r="L1951" s="245"/>
      <c r="M1951" s="233"/>
      <c r="N1951" s="233"/>
      <c r="O1951" s="233"/>
    </row>
    <row r="1952" spans="2:15" s="234" customFormat="1">
      <c r="B1952" s="244"/>
      <c r="C1952" s="244"/>
      <c r="D1952" s="244"/>
      <c r="E1952" s="245"/>
      <c r="F1952" s="245"/>
      <c r="G1952" s="245"/>
      <c r="H1952" s="245"/>
      <c r="I1952" s="245"/>
      <c r="J1952" s="245"/>
      <c r="K1952" s="245"/>
      <c r="L1952" s="245"/>
      <c r="M1952" s="233"/>
      <c r="N1952" s="233"/>
      <c r="O1952" s="233"/>
    </row>
    <row r="1953" spans="2:15" s="234" customFormat="1">
      <c r="B1953" s="244"/>
      <c r="C1953" s="244"/>
      <c r="D1953" s="244"/>
      <c r="E1953" s="245"/>
      <c r="F1953" s="245"/>
      <c r="G1953" s="245"/>
      <c r="H1953" s="245"/>
      <c r="I1953" s="245"/>
      <c r="J1953" s="245"/>
      <c r="K1953" s="245"/>
      <c r="L1953" s="245"/>
      <c r="M1953" s="233"/>
      <c r="N1953" s="233"/>
      <c r="O1953" s="233"/>
    </row>
    <row r="1954" spans="2:15" s="234" customFormat="1">
      <c r="B1954" s="244"/>
      <c r="C1954" s="244"/>
      <c r="D1954" s="244"/>
      <c r="E1954" s="245"/>
      <c r="F1954" s="245"/>
      <c r="G1954" s="245"/>
      <c r="H1954" s="245"/>
      <c r="I1954" s="245"/>
      <c r="J1954" s="245"/>
      <c r="K1954" s="245"/>
      <c r="L1954" s="245"/>
      <c r="M1954" s="233"/>
      <c r="N1954" s="233"/>
      <c r="O1954" s="233"/>
    </row>
    <row r="1955" spans="2:15" s="234" customFormat="1">
      <c r="B1955" s="244"/>
      <c r="C1955" s="244"/>
      <c r="D1955" s="244"/>
      <c r="E1955" s="245"/>
      <c r="F1955" s="245"/>
      <c r="G1955" s="245"/>
      <c r="H1955" s="245"/>
      <c r="I1955" s="245"/>
      <c r="J1955" s="245"/>
      <c r="K1955" s="245"/>
      <c r="L1955" s="245"/>
      <c r="M1955" s="233"/>
      <c r="N1955" s="233"/>
      <c r="O1955" s="233"/>
    </row>
    <row r="1956" spans="2:15" s="234" customFormat="1">
      <c r="B1956" s="244"/>
      <c r="C1956" s="244"/>
      <c r="D1956" s="244"/>
      <c r="E1956" s="245"/>
      <c r="F1956" s="245"/>
      <c r="G1956" s="245"/>
      <c r="H1956" s="245"/>
      <c r="I1956" s="245"/>
      <c r="J1956" s="245"/>
      <c r="K1956" s="245"/>
      <c r="L1956" s="245"/>
      <c r="M1956" s="233"/>
      <c r="N1956" s="233"/>
      <c r="O1956" s="233"/>
    </row>
    <row r="1957" spans="2:15" s="234" customFormat="1">
      <c r="B1957" s="244"/>
      <c r="C1957" s="244"/>
      <c r="D1957" s="244"/>
      <c r="E1957" s="245"/>
      <c r="F1957" s="245"/>
      <c r="G1957" s="245"/>
      <c r="H1957" s="245"/>
      <c r="I1957" s="245"/>
      <c r="J1957" s="245"/>
      <c r="K1957" s="245"/>
      <c r="L1957" s="245"/>
      <c r="M1957" s="233"/>
      <c r="N1957" s="233"/>
      <c r="O1957" s="233"/>
    </row>
    <row r="1958" spans="2:15" s="234" customFormat="1">
      <c r="B1958" s="244"/>
      <c r="C1958" s="244"/>
      <c r="D1958" s="244"/>
      <c r="E1958" s="245"/>
      <c r="F1958" s="245"/>
      <c r="G1958" s="245"/>
      <c r="H1958" s="245"/>
      <c r="I1958" s="245"/>
      <c r="J1958" s="245"/>
      <c r="K1958" s="245"/>
      <c r="L1958" s="245"/>
      <c r="M1958" s="233"/>
      <c r="N1958" s="233"/>
      <c r="O1958" s="233"/>
    </row>
    <row r="1959" spans="2:15" s="234" customFormat="1">
      <c r="B1959" s="244"/>
      <c r="C1959" s="244"/>
      <c r="D1959" s="244"/>
      <c r="E1959" s="245"/>
      <c r="F1959" s="245"/>
      <c r="G1959" s="245"/>
      <c r="H1959" s="245"/>
      <c r="I1959" s="245"/>
      <c r="J1959" s="245"/>
      <c r="K1959" s="245"/>
      <c r="L1959" s="245"/>
      <c r="M1959" s="233"/>
      <c r="N1959" s="233"/>
      <c r="O1959" s="233"/>
    </row>
    <row r="1960" spans="2:15" s="234" customFormat="1">
      <c r="B1960" s="244"/>
      <c r="C1960" s="244"/>
      <c r="D1960" s="244"/>
      <c r="E1960" s="245"/>
      <c r="F1960" s="245"/>
      <c r="G1960" s="245"/>
      <c r="H1960" s="245"/>
      <c r="I1960" s="245"/>
      <c r="J1960" s="245"/>
      <c r="K1960" s="245"/>
      <c r="L1960" s="245"/>
      <c r="M1960" s="233"/>
      <c r="N1960" s="233"/>
      <c r="O1960" s="233"/>
    </row>
    <row r="1961" spans="2:15" s="234" customFormat="1">
      <c r="B1961" s="244"/>
      <c r="C1961" s="244"/>
      <c r="D1961" s="244"/>
      <c r="E1961" s="245"/>
      <c r="F1961" s="245"/>
      <c r="G1961" s="245"/>
      <c r="H1961" s="245"/>
      <c r="I1961" s="245"/>
      <c r="J1961" s="245"/>
      <c r="K1961" s="245"/>
      <c r="L1961" s="245"/>
      <c r="M1961" s="233"/>
      <c r="N1961" s="233"/>
      <c r="O1961" s="233"/>
    </row>
    <row r="1962" spans="2:15" s="234" customFormat="1">
      <c r="B1962" s="244"/>
      <c r="C1962" s="244"/>
      <c r="D1962" s="244"/>
      <c r="E1962" s="245"/>
      <c r="F1962" s="245"/>
      <c r="G1962" s="245"/>
      <c r="H1962" s="245"/>
      <c r="I1962" s="245"/>
      <c r="J1962" s="245"/>
      <c r="K1962" s="245"/>
      <c r="L1962" s="245"/>
      <c r="M1962" s="233"/>
      <c r="N1962" s="233"/>
      <c r="O1962" s="233"/>
    </row>
    <row r="1963" spans="2:15" s="234" customFormat="1">
      <c r="B1963" s="244"/>
      <c r="C1963" s="244"/>
      <c r="D1963" s="244"/>
      <c r="E1963" s="245"/>
      <c r="F1963" s="245"/>
      <c r="G1963" s="245"/>
      <c r="H1963" s="245"/>
      <c r="I1963" s="245"/>
      <c r="J1963" s="245"/>
      <c r="K1963" s="245"/>
      <c r="L1963" s="245"/>
      <c r="M1963" s="233"/>
      <c r="N1963" s="233"/>
      <c r="O1963" s="233"/>
    </row>
    <row r="1964" spans="2:15" s="234" customFormat="1">
      <c r="B1964" s="244"/>
      <c r="C1964" s="244"/>
      <c r="D1964" s="244"/>
      <c r="E1964" s="245"/>
      <c r="F1964" s="245"/>
      <c r="G1964" s="245"/>
      <c r="H1964" s="245"/>
      <c r="I1964" s="245"/>
      <c r="J1964" s="245"/>
      <c r="K1964" s="245"/>
      <c r="L1964" s="245"/>
      <c r="M1964" s="233"/>
      <c r="N1964" s="233"/>
      <c r="O1964" s="233"/>
    </row>
    <row r="1965" spans="2:15" s="234" customFormat="1">
      <c r="B1965" s="244"/>
      <c r="C1965" s="244"/>
      <c r="D1965" s="244"/>
      <c r="E1965" s="245"/>
      <c r="F1965" s="245"/>
      <c r="G1965" s="245"/>
      <c r="H1965" s="245"/>
      <c r="I1965" s="245"/>
      <c r="J1965" s="245"/>
      <c r="K1965" s="245"/>
      <c r="L1965" s="245"/>
      <c r="M1965" s="233"/>
      <c r="N1965" s="233"/>
      <c r="O1965" s="233"/>
    </row>
    <row r="1966" spans="2:15" s="234" customFormat="1">
      <c r="B1966" s="244"/>
      <c r="C1966" s="244"/>
      <c r="D1966" s="244"/>
      <c r="E1966" s="245"/>
      <c r="F1966" s="245"/>
      <c r="G1966" s="245"/>
      <c r="H1966" s="245"/>
      <c r="I1966" s="245"/>
      <c r="J1966" s="245"/>
      <c r="K1966" s="245"/>
      <c r="L1966" s="245"/>
      <c r="M1966" s="233"/>
      <c r="N1966" s="233"/>
      <c r="O1966" s="233"/>
    </row>
    <row r="1967" spans="2:15" s="234" customFormat="1">
      <c r="B1967" s="244"/>
      <c r="C1967" s="244"/>
      <c r="D1967" s="244"/>
      <c r="E1967" s="245"/>
      <c r="F1967" s="245"/>
      <c r="G1967" s="245"/>
      <c r="H1967" s="245"/>
      <c r="I1967" s="245"/>
      <c r="J1967" s="245"/>
      <c r="K1967" s="245"/>
      <c r="L1967" s="245"/>
      <c r="M1967" s="233"/>
      <c r="N1967" s="233"/>
      <c r="O1967" s="233"/>
    </row>
    <row r="1968" spans="2:15" s="234" customFormat="1">
      <c r="B1968" s="244"/>
      <c r="C1968" s="244"/>
      <c r="D1968" s="244"/>
      <c r="E1968" s="245"/>
      <c r="F1968" s="245"/>
      <c r="G1968" s="245"/>
      <c r="H1968" s="245"/>
      <c r="I1968" s="245"/>
      <c r="J1968" s="245"/>
      <c r="K1968" s="245"/>
      <c r="L1968" s="245"/>
      <c r="M1968" s="233"/>
      <c r="N1968" s="233"/>
      <c r="O1968" s="233"/>
    </row>
    <row r="1969" spans="2:15" s="234" customFormat="1">
      <c r="B1969" s="244"/>
      <c r="C1969" s="244"/>
      <c r="D1969" s="244"/>
      <c r="E1969" s="245"/>
      <c r="F1969" s="245"/>
      <c r="G1969" s="245"/>
      <c r="H1969" s="245"/>
      <c r="I1969" s="245"/>
      <c r="J1969" s="245"/>
      <c r="K1969" s="245"/>
      <c r="L1969" s="245"/>
      <c r="M1969" s="233"/>
      <c r="N1969" s="233"/>
      <c r="O1969" s="233"/>
    </row>
    <row r="1970" spans="2:15" s="234" customFormat="1">
      <c r="B1970" s="244"/>
      <c r="C1970" s="244"/>
      <c r="D1970" s="244"/>
      <c r="E1970" s="245"/>
      <c r="F1970" s="245"/>
      <c r="G1970" s="245"/>
      <c r="H1970" s="245"/>
      <c r="I1970" s="245"/>
      <c r="J1970" s="245"/>
      <c r="K1970" s="245"/>
      <c r="L1970" s="245"/>
      <c r="M1970" s="233"/>
      <c r="N1970" s="233"/>
      <c r="O1970" s="233"/>
    </row>
    <row r="1971" spans="2:15" s="234" customFormat="1">
      <c r="B1971" s="244"/>
      <c r="C1971" s="244"/>
      <c r="D1971" s="244"/>
      <c r="E1971" s="245"/>
      <c r="F1971" s="245"/>
      <c r="G1971" s="245"/>
      <c r="H1971" s="245"/>
      <c r="I1971" s="245"/>
      <c r="J1971" s="245"/>
      <c r="K1971" s="245"/>
      <c r="L1971" s="245"/>
      <c r="M1971" s="233"/>
      <c r="N1971" s="233"/>
      <c r="O1971" s="233"/>
    </row>
    <row r="1972" spans="2:15" s="234" customFormat="1">
      <c r="B1972" s="244"/>
      <c r="C1972" s="244"/>
      <c r="D1972" s="244"/>
      <c r="E1972" s="245"/>
      <c r="F1972" s="245"/>
      <c r="G1972" s="245"/>
      <c r="H1972" s="245"/>
      <c r="I1972" s="245"/>
      <c r="J1972" s="245"/>
      <c r="K1972" s="245"/>
      <c r="L1972" s="245"/>
      <c r="M1972" s="233"/>
      <c r="N1972" s="233"/>
      <c r="O1972" s="233"/>
    </row>
    <row r="1973" spans="2:15" s="234" customFormat="1">
      <c r="B1973" s="244"/>
      <c r="C1973" s="244"/>
      <c r="D1973" s="244"/>
      <c r="E1973" s="245"/>
      <c r="F1973" s="245"/>
      <c r="G1973" s="245"/>
      <c r="H1973" s="245"/>
      <c r="I1973" s="245"/>
      <c r="J1973" s="245"/>
      <c r="K1973" s="245"/>
      <c r="L1973" s="245"/>
      <c r="M1973" s="233"/>
      <c r="N1973" s="233"/>
      <c r="O1973" s="233"/>
    </row>
    <row r="1974" spans="2:15" s="234" customFormat="1">
      <c r="B1974" s="244"/>
      <c r="C1974" s="244"/>
      <c r="D1974" s="244"/>
      <c r="E1974" s="245"/>
      <c r="F1974" s="245"/>
      <c r="G1974" s="245"/>
      <c r="H1974" s="245"/>
      <c r="I1974" s="245"/>
      <c r="J1974" s="245"/>
      <c r="K1974" s="245"/>
      <c r="L1974" s="245"/>
      <c r="M1974" s="233"/>
      <c r="N1974" s="233"/>
      <c r="O1974" s="233"/>
    </row>
    <row r="1975" spans="2:15" s="234" customFormat="1">
      <c r="B1975" s="244"/>
      <c r="C1975" s="244"/>
      <c r="D1975" s="244"/>
      <c r="E1975" s="245"/>
      <c r="F1975" s="245"/>
      <c r="G1975" s="245"/>
      <c r="H1975" s="245"/>
      <c r="I1975" s="245"/>
      <c r="J1975" s="245"/>
      <c r="K1975" s="245"/>
      <c r="L1975" s="245"/>
      <c r="M1975" s="233"/>
      <c r="N1975" s="233"/>
      <c r="O1975" s="233"/>
    </row>
    <row r="1976" spans="2:15" s="234" customFormat="1">
      <c r="B1976" s="244"/>
      <c r="C1976" s="244"/>
      <c r="D1976" s="244"/>
      <c r="E1976" s="245"/>
      <c r="F1976" s="245"/>
      <c r="G1976" s="245"/>
      <c r="H1976" s="245"/>
      <c r="I1976" s="245"/>
      <c r="J1976" s="245"/>
      <c r="K1976" s="245"/>
      <c r="L1976" s="245"/>
      <c r="M1976" s="233"/>
      <c r="N1976" s="233"/>
      <c r="O1976" s="233"/>
    </row>
    <row r="1977" spans="2:15" s="234" customFormat="1">
      <c r="B1977" s="244"/>
      <c r="C1977" s="244"/>
      <c r="D1977" s="244"/>
      <c r="E1977" s="245"/>
      <c r="F1977" s="245"/>
      <c r="G1977" s="245"/>
      <c r="H1977" s="245"/>
      <c r="I1977" s="245"/>
      <c r="J1977" s="245"/>
      <c r="K1977" s="245"/>
      <c r="L1977" s="245"/>
      <c r="M1977" s="233"/>
      <c r="N1977" s="233"/>
      <c r="O1977" s="233"/>
    </row>
    <row r="1978" spans="2:15" s="234" customFormat="1">
      <c r="B1978" s="244"/>
      <c r="C1978" s="244"/>
      <c r="D1978" s="244"/>
      <c r="E1978" s="245"/>
      <c r="F1978" s="245"/>
      <c r="G1978" s="245"/>
      <c r="H1978" s="245"/>
      <c r="I1978" s="245"/>
      <c r="J1978" s="245"/>
      <c r="K1978" s="245"/>
      <c r="L1978" s="245"/>
      <c r="M1978" s="233"/>
      <c r="N1978" s="233"/>
      <c r="O1978" s="233"/>
    </row>
    <row r="1979" spans="2:15" s="234" customFormat="1">
      <c r="B1979" s="244"/>
      <c r="C1979" s="244"/>
      <c r="D1979" s="244"/>
      <c r="E1979" s="245"/>
      <c r="F1979" s="245"/>
      <c r="G1979" s="245"/>
      <c r="H1979" s="245"/>
      <c r="I1979" s="245"/>
      <c r="J1979" s="245"/>
      <c r="K1979" s="245"/>
      <c r="L1979" s="245"/>
      <c r="M1979" s="233"/>
      <c r="N1979" s="233"/>
      <c r="O1979" s="233"/>
    </row>
    <row r="1980" spans="2:15" s="234" customFormat="1">
      <c r="B1980" s="244"/>
      <c r="C1980" s="244"/>
      <c r="D1980" s="244"/>
      <c r="E1980" s="245"/>
      <c r="F1980" s="245"/>
      <c r="G1980" s="245"/>
      <c r="H1980" s="245"/>
      <c r="I1980" s="245"/>
      <c r="J1980" s="245"/>
      <c r="K1980" s="245"/>
      <c r="L1980" s="245"/>
      <c r="M1980" s="233"/>
      <c r="N1980" s="233"/>
      <c r="O1980" s="233"/>
    </row>
    <row r="1981" spans="2:15" s="234" customFormat="1">
      <c r="B1981" s="244"/>
      <c r="C1981" s="244"/>
      <c r="D1981" s="244"/>
      <c r="E1981" s="245"/>
      <c r="F1981" s="245"/>
      <c r="G1981" s="245"/>
      <c r="H1981" s="245"/>
      <c r="I1981" s="245"/>
      <c r="J1981" s="245"/>
      <c r="K1981" s="245"/>
      <c r="L1981" s="245"/>
      <c r="M1981" s="233"/>
      <c r="N1981" s="233"/>
      <c r="O1981" s="233"/>
    </row>
    <row r="1982" spans="2:15" s="234" customFormat="1">
      <c r="B1982" s="244"/>
      <c r="C1982" s="244"/>
      <c r="D1982" s="244"/>
      <c r="E1982" s="245"/>
      <c r="F1982" s="245"/>
      <c r="G1982" s="245"/>
      <c r="H1982" s="245"/>
      <c r="I1982" s="245"/>
      <c r="J1982" s="245"/>
      <c r="K1982" s="245"/>
      <c r="L1982" s="245"/>
      <c r="M1982" s="233"/>
      <c r="N1982" s="233"/>
      <c r="O1982" s="233"/>
    </row>
    <row r="1983" spans="2:15" s="234" customFormat="1">
      <c r="B1983" s="244"/>
      <c r="C1983" s="244"/>
      <c r="D1983" s="244"/>
      <c r="E1983" s="245"/>
      <c r="F1983" s="245"/>
      <c r="G1983" s="245"/>
      <c r="H1983" s="245"/>
      <c r="I1983" s="245"/>
      <c r="J1983" s="245"/>
      <c r="K1983" s="245"/>
      <c r="L1983" s="245"/>
      <c r="M1983" s="233"/>
      <c r="N1983" s="233"/>
      <c r="O1983" s="233"/>
    </row>
    <row r="1984" spans="2:15" s="234" customFormat="1">
      <c r="B1984" s="244"/>
      <c r="C1984" s="244"/>
      <c r="D1984" s="244"/>
      <c r="E1984" s="245"/>
      <c r="F1984" s="245"/>
      <c r="G1984" s="245"/>
      <c r="H1984" s="245"/>
      <c r="I1984" s="245"/>
      <c r="J1984" s="245"/>
      <c r="K1984" s="245"/>
      <c r="L1984" s="245"/>
      <c r="M1984" s="233"/>
      <c r="N1984" s="233"/>
      <c r="O1984" s="233"/>
    </row>
    <row r="1985" spans="2:15" s="234" customFormat="1">
      <c r="B1985" s="244"/>
      <c r="C1985" s="244"/>
      <c r="D1985" s="244"/>
      <c r="E1985" s="245"/>
      <c r="F1985" s="245"/>
      <c r="G1985" s="245"/>
      <c r="H1985" s="245"/>
      <c r="I1985" s="245"/>
      <c r="J1985" s="245"/>
      <c r="K1985" s="245"/>
      <c r="L1985" s="245"/>
      <c r="M1985" s="233"/>
      <c r="N1985" s="233"/>
      <c r="O1985" s="233"/>
    </row>
    <row r="1986" spans="2:15" s="234" customFormat="1">
      <c r="B1986" s="244"/>
      <c r="C1986" s="244"/>
      <c r="D1986" s="244"/>
      <c r="E1986" s="245"/>
      <c r="F1986" s="245"/>
      <c r="G1986" s="245"/>
      <c r="H1986" s="245"/>
      <c r="I1986" s="245"/>
      <c r="J1986" s="245"/>
      <c r="K1986" s="245"/>
      <c r="L1986" s="245"/>
      <c r="M1986" s="233"/>
      <c r="N1986" s="233"/>
      <c r="O1986" s="233"/>
    </row>
    <row r="1987" spans="2:15" s="234" customFormat="1">
      <c r="B1987" s="244"/>
      <c r="C1987" s="244"/>
      <c r="D1987" s="244"/>
      <c r="E1987" s="245"/>
      <c r="F1987" s="245"/>
      <c r="G1987" s="245"/>
      <c r="H1987" s="245"/>
      <c r="I1987" s="245"/>
      <c r="J1987" s="245"/>
      <c r="K1987" s="245"/>
      <c r="L1987" s="245"/>
      <c r="M1987" s="233"/>
      <c r="N1987" s="233"/>
      <c r="O1987" s="233"/>
    </row>
    <row r="1988" spans="2:15" s="234" customFormat="1">
      <c r="B1988" s="244"/>
      <c r="C1988" s="244"/>
      <c r="D1988" s="244"/>
      <c r="E1988" s="245"/>
      <c r="F1988" s="245"/>
      <c r="G1988" s="245"/>
      <c r="H1988" s="245"/>
      <c r="I1988" s="245"/>
      <c r="J1988" s="245"/>
      <c r="K1988" s="245"/>
      <c r="L1988" s="245"/>
      <c r="M1988" s="233"/>
      <c r="N1988" s="233"/>
      <c r="O1988" s="233"/>
    </row>
    <row r="1989" spans="2:15" s="234" customFormat="1">
      <c r="B1989" s="244"/>
      <c r="C1989" s="244"/>
      <c r="D1989" s="244"/>
      <c r="E1989" s="245"/>
      <c r="F1989" s="245"/>
      <c r="G1989" s="245"/>
      <c r="H1989" s="245"/>
      <c r="I1989" s="245"/>
      <c r="J1989" s="245"/>
      <c r="K1989" s="245"/>
      <c r="L1989" s="245"/>
      <c r="M1989" s="233"/>
      <c r="N1989" s="233"/>
      <c r="O1989" s="233"/>
    </row>
    <row r="1990" spans="2:15" s="234" customFormat="1">
      <c r="B1990" s="244"/>
      <c r="C1990" s="244"/>
      <c r="D1990" s="244"/>
      <c r="E1990" s="245"/>
      <c r="F1990" s="245"/>
      <c r="G1990" s="245"/>
      <c r="H1990" s="245"/>
      <c r="I1990" s="245"/>
      <c r="J1990" s="245"/>
      <c r="K1990" s="245"/>
      <c r="L1990" s="245"/>
      <c r="M1990" s="233"/>
      <c r="N1990" s="233"/>
      <c r="O1990" s="233"/>
    </row>
    <row r="1991" spans="2:15" s="234" customFormat="1">
      <c r="B1991" s="244"/>
      <c r="C1991" s="244"/>
      <c r="D1991" s="244"/>
      <c r="E1991" s="245"/>
      <c r="F1991" s="245"/>
      <c r="G1991" s="245"/>
      <c r="H1991" s="245"/>
      <c r="I1991" s="245"/>
      <c r="J1991" s="245"/>
      <c r="K1991" s="245"/>
      <c r="L1991" s="245"/>
      <c r="M1991" s="233"/>
      <c r="N1991" s="233"/>
      <c r="O1991" s="233"/>
    </row>
    <row r="1992" spans="2:15" s="234" customFormat="1">
      <c r="B1992" s="244"/>
      <c r="C1992" s="244"/>
      <c r="D1992" s="244"/>
      <c r="E1992" s="245"/>
      <c r="F1992" s="245"/>
      <c r="G1992" s="245"/>
      <c r="H1992" s="245"/>
      <c r="I1992" s="245"/>
      <c r="J1992" s="245"/>
      <c r="K1992" s="245"/>
      <c r="L1992" s="245"/>
      <c r="M1992" s="233"/>
      <c r="N1992" s="233"/>
      <c r="O1992" s="233"/>
    </row>
    <row r="1993" spans="2:15" s="234" customFormat="1">
      <c r="B1993" s="244"/>
      <c r="C1993" s="244"/>
      <c r="D1993" s="244"/>
      <c r="E1993" s="245"/>
      <c r="F1993" s="245"/>
      <c r="G1993" s="245"/>
      <c r="H1993" s="245"/>
      <c r="I1993" s="245"/>
      <c r="J1993" s="245"/>
      <c r="K1993" s="245"/>
      <c r="L1993" s="245"/>
      <c r="M1993" s="233"/>
      <c r="N1993" s="233"/>
      <c r="O1993" s="233"/>
    </row>
    <row r="1994" spans="2:15" s="234" customFormat="1">
      <c r="B1994" s="244"/>
      <c r="C1994" s="244"/>
      <c r="D1994" s="244"/>
      <c r="E1994" s="245"/>
      <c r="F1994" s="245"/>
      <c r="G1994" s="245"/>
      <c r="H1994" s="245"/>
      <c r="I1994" s="245"/>
      <c r="J1994" s="245"/>
      <c r="K1994" s="245"/>
      <c r="L1994" s="245"/>
      <c r="M1994" s="233"/>
      <c r="N1994" s="233"/>
      <c r="O1994" s="233"/>
    </row>
    <row r="1995" spans="2:15" s="234" customFormat="1">
      <c r="B1995" s="244"/>
      <c r="C1995" s="244"/>
      <c r="D1995" s="244"/>
      <c r="E1995" s="245"/>
      <c r="F1995" s="245"/>
      <c r="G1995" s="245"/>
      <c r="H1995" s="245"/>
      <c r="I1995" s="245"/>
      <c r="J1995" s="245"/>
      <c r="K1995" s="245"/>
      <c r="L1995" s="245"/>
      <c r="M1995" s="233"/>
      <c r="N1995" s="233"/>
      <c r="O1995" s="233"/>
    </row>
    <row r="1996" spans="2:15" s="234" customFormat="1">
      <c r="B1996" s="244"/>
      <c r="C1996" s="244"/>
      <c r="D1996" s="244"/>
      <c r="E1996" s="245"/>
      <c r="F1996" s="245"/>
      <c r="G1996" s="245"/>
      <c r="H1996" s="245"/>
      <c r="I1996" s="245"/>
      <c r="J1996" s="245"/>
      <c r="K1996" s="245"/>
      <c r="L1996" s="245"/>
      <c r="M1996" s="233"/>
      <c r="N1996" s="233"/>
      <c r="O1996" s="233"/>
    </row>
    <row r="1997" spans="2:15" s="234" customFormat="1">
      <c r="B1997" s="244"/>
      <c r="C1997" s="244"/>
      <c r="D1997" s="244"/>
      <c r="E1997" s="245"/>
      <c r="F1997" s="245"/>
      <c r="G1997" s="245"/>
      <c r="H1997" s="245"/>
      <c r="I1997" s="245"/>
      <c r="J1997" s="245"/>
      <c r="K1997" s="245"/>
      <c r="L1997" s="245"/>
      <c r="M1997" s="233"/>
      <c r="N1997" s="233"/>
      <c r="O1997" s="233"/>
    </row>
    <row r="1998" spans="2:15" s="234" customFormat="1">
      <c r="B1998" s="244"/>
      <c r="C1998" s="244"/>
      <c r="D1998" s="244"/>
      <c r="E1998" s="245"/>
      <c r="F1998" s="245"/>
      <c r="G1998" s="245"/>
      <c r="H1998" s="245"/>
      <c r="I1998" s="245"/>
      <c r="J1998" s="245"/>
      <c r="K1998" s="245"/>
      <c r="L1998" s="245"/>
      <c r="M1998" s="233"/>
      <c r="N1998" s="233"/>
      <c r="O1998" s="233"/>
    </row>
    <row r="1999" spans="2:15" s="234" customFormat="1">
      <c r="B1999" s="244"/>
      <c r="C1999" s="244"/>
      <c r="D1999" s="244"/>
      <c r="E1999" s="245"/>
      <c r="F1999" s="245"/>
      <c r="G1999" s="245"/>
      <c r="H1999" s="245"/>
      <c r="I1999" s="245"/>
      <c r="J1999" s="245"/>
      <c r="K1999" s="245"/>
      <c r="L1999" s="245"/>
      <c r="M1999" s="233"/>
      <c r="N1999" s="233"/>
      <c r="O1999" s="233"/>
    </row>
    <row r="2000" spans="2:15" s="234" customFormat="1">
      <c r="B2000" s="244"/>
      <c r="C2000" s="244"/>
      <c r="D2000" s="244"/>
      <c r="E2000" s="245"/>
      <c r="F2000" s="245"/>
      <c r="G2000" s="245"/>
      <c r="H2000" s="245"/>
      <c r="I2000" s="245"/>
      <c r="J2000" s="245"/>
      <c r="K2000" s="245"/>
      <c r="L2000" s="245"/>
      <c r="M2000" s="233"/>
      <c r="N2000" s="233"/>
      <c r="O2000" s="233"/>
    </row>
    <row r="2001" spans="2:15" s="234" customFormat="1">
      <c r="B2001" s="244"/>
      <c r="C2001" s="244"/>
      <c r="D2001" s="244"/>
      <c r="E2001" s="245"/>
      <c r="F2001" s="245"/>
      <c r="G2001" s="245"/>
      <c r="H2001" s="245"/>
      <c r="I2001" s="245"/>
      <c r="J2001" s="245"/>
      <c r="K2001" s="245"/>
      <c r="L2001" s="245"/>
      <c r="M2001" s="233"/>
      <c r="N2001" s="233"/>
      <c r="O2001" s="233"/>
    </row>
    <row r="2002" spans="2:15" s="234" customFormat="1">
      <c r="B2002" s="244"/>
      <c r="C2002" s="244"/>
      <c r="D2002" s="244"/>
      <c r="E2002" s="245"/>
      <c r="F2002" s="245"/>
      <c r="G2002" s="245"/>
      <c r="H2002" s="245"/>
      <c r="I2002" s="245"/>
      <c r="J2002" s="245"/>
      <c r="K2002" s="245"/>
      <c r="L2002" s="245"/>
      <c r="M2002" s="233"/>
      <c r="N2002" s="233"/>
      <c r="O2002" s="233"/>
    </row>
    <row r="2003" spans="2:15" s="234" customFormat="1">
      <c r="B2003" s="244"/>
      <c r="C2003" s="244"/>
      <c r="D2003" s="244"/>
      <c r="E2003" s="245"/>
      <c r="F2003" s="245"/>
      <c r="G2003" s="245"/>
      <c r="H2003" s="245"/>
      <c r="I2003" s="245"/>
      <c r="J2003" s="245"/>
      <c r="K2003" s="245"/>
      <c r="L2003" s="245"/>
      <c r="M2003" s="233"/>
      <c r="N2003" s="233"/>
      <c r="O2003" s="233"/>
    </row>
    <row r="2004" spans="2:15" s="234" customFormat="1">
      <c r="B2004" s="244"/>
      <c r="C2004" s="244"/>
      <c r="D2004" s="244"/>
      <c r="E2004" s="245"/>
      <c r="F2004" s="245"/>
      <c r="G2004" s="245"/>
      <c r="H2004" s="245"/>
      <c r="I2004" s="245"/>
      <c r="J2004" s="245"/>
      <c r="K2004" s="245"/>
      <c r="L2004" s="245"/>
      <c r="M2004" s="233"/>
      <c r="N2004" s="233"/>
      <c r="O2004" s="233"/>
    </row>
    <row r="2005" spans="2:15" s="234" customFormat="1">
      <c r="B2005" s="244"/>
      <c r="C2005" s="244"/>
      <c r="D2005" s="244"/>
      <c r="E2005" s="245"/>
      <c r="F2005" s="245"/>
      <c r="G2005" s="245"/>
      <c r="H2005" s="245"/>
      <c r="I2005" s="245"/>
      <c r="J2005" s="245"/>
      <c r="K2005" s="245"/>
      <c r="L2005" s="245"/>
      <c r="M2005" s="233"/>
      <c r="N2005" s="233"/>
      <c r="O2005" s="233"/>
    </row>
    <row r="2006" spans="2:15" s="234" customFormat="1">
      <c r="B2006" s="244"/>
      <c r="C2006" s="244"/>
      <c r="D2006" s="244"/>
      <c r="E2006" s="245"/>
      <c r="F2006" s="245"/>
      <c r="G2006" s="245"/>
      <c r="H2006" s="245"/>
      <c r="I2006" s="245"/>
      <c r="J2006" s="245"/>
      <c r="K2006" s="245"/>
      <c r="L2006" s="245"/>
      <c r="M2006" s="233"/>
      <c r="N2006" s="233"/>
      <c r="O2006" s="233"/>
    </row>
    <row r="2007" spans="2:15" s="234" customFormat="1">
      <c r="B2007" s="244"/>
      <c r="C2007" s="244"/>
      <c r="D2007" s="244"/>
      <c r="E2007" s="245"/>
      <c r="F2007" s="245"/>
      <c r="G2007" s="245"/>
      <c r="H2007" s="245"/>
      <c r="I2007" s="245"/>
      <c r="J2007" s="245"/>
      <c r="K2007" s="245"/>
      <c r="L2007" s="245"/>
      <c r="M2007" s="233"/>
      <c r="N2007" s="233"/>
      <c r="O2007" s="233"/>
    </row>
    <row r="2008" spans="2:15" s="234" customFormat="1">
      <c r="B2008" s="244"/>
      <c r="C2008" s="244"/>
      <c r="D2008" s="244"/>
      <c r="E2008" s="245"/>
      <c r="F2008" s="245"/>
      <c r="G2008" s="245"/>
      <c r="H2008" s="245"/>
      <c r="I2008" s="245"/>
      <c r="J2008" s="245"/>
      <c r="K2008" s="245"/>
      <c r="L2008" s="245"/>
      <c r="M2008" s="233"/>
      <c r="N2008" s="233"/>
      <c r="O2008" s="233"/>
    </row>
    <row r="2009" spans="2:15" s="234" customFormat="1">
      <c r="B2009" s="244"/>
      <c r="C2009" s="244"/>
      <c r="D2009" s="244"/>
      <c r="E2009" s="245"/>
      <c r="F2009" s="245"/>
      <c r="G2009" s="245"/>
      <c r="H2009" s="245"/>
      <c r="I2009" s="245"/>
      <c r="J2009" s="245"/>
      <c r="K2009" s="245"/>
      <c r="L2009" s="245"/>
      <c r="M2009" s="233"/>
      <c r="N2009" s="233"/>
      <c r="O2009" s="233"/>
    </row>
    <row r="2010" spans="2:15" s="234" customFormat="1">
      <c r="B2010" s="244"/>
      <c r="C2010" s="244"/>
      <c r="D2010" s="244"/>
      <c r="E2010" s="245"/>
      <c r="F2010" s="245"/>
      <c r="G2010" s="245"/>
      <c r="H2010" s="245"/>
      <c r="I2010" s="245"/>
      <c r="J2010" s="245"/>
      <c r="K2010" s="245"/>
      <c r="L2010" s="245"/>
      <c r="M2010" s="233"/>
      <c r="N2010" s="233"/>
      <c r="O2010" s="233"/>
    </row>
    <row r="2011" spans="2:15" s="234" customFormat="1">
      <c r="B2011" s="244"/>
      <c r="C2011" s="244"/>
      <c r="D2011" s="244"/>
      <c r="E2011" s="245"/>
      <c r="F2011" s="245"/>
      <c r="G2011" s="245"/>
      <c r="H2011" s="245"/>
      <c r="I2011" s="245"/>
      <c r="J2011" s="245"/>
      <c r="K2011" s="245"/>
      <c r="L2011" s="245"/>
      <c r="M2011" s="233"/>
      <c r="N2011" s="233"/>
      <c r="O2011" s="233"/>
    </row>
    <row r="2012" spans="2:15" s="234" customFormat="1">
      <c r="B2012" s="244"/>
      <c r="C2012" s="244"/>
      <c r="D2012" s="244"/>
      <c r="E2012" s="245"/>
      <c r="F2012" s="245"/>
      <c r="G2012" s="245"/>
      <c r="H2012" s="245"/>
      <c r="I2012" s="245"/>
      <c r="J2012" s="245"/>
      <c r="K2012" s="245"/>
      <c r="L2012" s="245"/>
      <c r="M2012" s="233"/>
      <c r="N2012" s="233"/>
      <c r="O2012" s="233"/>
    </row>
    <row r="2013" spans="2:15" s="234" customFormat="1">
      <c r="B2013" s="244"/>
      <c r="C2013" s="244"/>
      <c r="D2013" s="244"/>
      <c r="E2013" s="245"/>
      <c r="F2013" s="245"/>
      <c r="G2013" s="245"/>
      <c r="H2013" s="245"/>
      <c r="I2013" s="245"/>
      <c r="J2013" s="245"/>
      <c r="K2013" s="245"/>
      <c r="L2013" s="245"/>
      <c r="M2013" s="233"/>
      <c r="N2013" s="233"/>
      <c r="O2013" s="233"/>
    </row>
    <row r="2014" spans="2:15" s="234" customFormat="1">
      <c r="B2014" s="244"/>
      <c r="C2014" s="244"/>
      <c r="D2014" s="244"/>
      <c r="E2014" s="245"/>
      <c r="F2014" s="245"/>
      <c r="G2014" s="245"/>
      <c r="H2014" s="245"/>
      <c r="I2014" s="245"/>
      <c r="J2014" s="245"/>
      <c r="K2014" s="245"/>
      <c r="L2014" s="245"/>
      <c r="M2014" s="233"/>
      <c r="N2014" s="233"/>
      <c r="O2014" s="233"/>
    </row>
    <row r="2015" spans="2:15" s="234" customFormat="1">
      <c r="B2015" s="244"/>
      <c r="C2015" s="244"/>
      <c r="D2015" s="244"/>
      <c r="E2015" s="245"/>
      <c r="F2015" s="245"/>
      <c r="G2015" s="245"/>
      <c r="H2015" s="245"/>
      <c r="I2015" s="245"/>
      <c r="J2015" s="245"/>
      <c r="K2015" s="245"/>
      <c r="L2015" s="245"/>
      <c r="M2015" s="233"/>
      <c r="N2015" s="233"/>
      <c r="O2015" s="233"/>
    </row>
    <row r="2016" spans="2:15" s="234" customFormat="1">
      <c r="B2016" s="244"/>
      <c r="C2016" s="244"/>
      <c r="D2016" s="244"/>
      <c r="E2016" s="245"/>
      <c r="F2016" s="245"/>
      <c r="G2016" s="245"/>
      <c r="H2016" s="245"/>
      <c r="I2016" s="245"/>
      <c r="J2016" s="245"/>
      <c r="K2016" s="245"/>
      <c r="L2016" s="245"/>
      <c r="M2016" s="233"/>
      <c r="N2016" s="233"/>
      <c r="O2016" s="233"/>
    </row>
    <row r="2017" spans="2:15" s="234" customFormat="1">
      <c r="B2017" s="244"/>
      <c r="C2017" s="244"/>
      <c r="D2017" s="244"/>
      <c r="E2017" s="245"/>
      <c r="F2017" s="245"/>
      <c r="G2017" s="245"/>
      <c r="H2017" s="245"/>
      <c r="I2017" s="245"/>
      <c r="J2017" s="245"/>
      <c r="K2017" s="245"/>
      <c r="L2017" s="245"/>
      <c r="M2017" s="233"/>
      <c r="N2017" s="233"/>
      <c r="O2017" s="233"/>
    </row>
    <row r="2018" spans="2:15" s="234" customFormat="1">
      <c r="B2018" s="244"/>
      <c r="C2018" s="244"/>
      <c r="D2018" s="244"/>
      <c r="E2018" s="245"/>
      <c r="F2018" s="245"/>
      <c r="G2018" s="245"/>
      <c r="H2018" s="245"/>
      <c r="I2018" s="245"/>
      <c r="J2018" s="245"/>
      <c r="K2018" s="245"/>
      <c r="L2018" s="245"/>
      <c r="M2018" s="233"/>
      <c r="N2018" s="233"/>
      <c r="O2018" s="233"/>
    </row>
    <row r="2019" spans="2:15" s="234" customFormat="1">
      <c r="B2019" s="244"/>
      <c r="C2019" s="244"/>
      <c r="D2019" s="244"/>
      <c r="E2019" s="245"/>
      <c r="F2019" s="245"/>
      <c r="G2019" s="245"/>
      <c r="H2019" s="245"/>
      <c r="I2019" s="245"/>
      <c r="J2019" s="245"/>
      <c r="K2019" s="245"/>
      <c r="L2019" s="245"/>
      <c r="M2019" s="233"/>
      <c r="N2019" s="233"/>
      <c r="O2019" s="233"/>
    </row>
    <row r="2020" spans="2:15" s="234" customFormat="1">
      <c r="B2020" s="244"/>
      <c r="C2020" s="244"/>
      <c r="D2020" s="244"/>
      <c r="E2020" s="245"/>
      <c r="F2020" s="245"/>
      <c r="G2020" s="245"/>
      <c r="H2020" s="245"/>
      <c r="I2020" s="245"/>
      <c r="J2020" s="245"/>
      <c r="K2020" s="245"/>
      <c r="L2020" s="245"/>
      <c r="M2020" s="233"/>
      <c r="N2020" s="233"/>
      <c r="O2020" s="233"/>
    </row>
    <row r="2021" spans="2:15" s="234" customFormat="1">
      <c r="B2021" s="244"/>
      <c r="C2021" s="244"/>
      <c r="D2021" s="244"/>
      <c r="E2021" s="245"/>
      <c r="F2021" s="245"/>
      <c r="G2021" s="245"/>
      <c r="H2021" s="245"/>
      <c r="I2021" s="245"/>
      <c r="J2021" s="245"/>
      <c r="K2021" s="245"/>
      <c r="L2021" s="245"/>
      <c r="M2021" s="233"/>
      <c r="N2021" s="233"/>
      <c r="O2021" s="233"/>
    </row>
    <row r="2022" spans="2:15" s="234" customFormat="1">
      <c r="B2022" s="244"/>
      <c r="C2022" s="244"/>
      <c r="D2022" s="244"/>
      <c r="E2022" s="245"/>
      <c r="F2022" s="245"/>
      <c r="G2022" s="245"/>
      <c r="H2022" s="245"/>
      <c r="I2022" s="245"/>
      <c r="J2022" s="245"/>
      <c r="K2022" s="245"/>
      <c r="L2022" s="245"/>
      <c r="M2022" s="233"/>
      <c r="N2022" s="233"/>
      <c r="O2022" s="233"/>
    </row>
    <row r="2023" spans="2:15" s="234" customFormat="1">
      <c r="B2023" s="244"/>
      <c r="C2023" s="244"/>
      <c r="D2023" s="244"/>
      <c r="E2023" s="245"/>
      <c r="F2023" s="245"/>
      <c r="G2023" s="245"/>
      <c r="H2023" s="245"/>
      <c r="I2023" s="245"/>
      <c r="J2023" s="245"/>
      <c r="K2023" s="245"/>
      <c r="L2023" s="245"/>
      <c r="M2023" s="233"/>
      <c r="N2023" s="233"/>
      <c r="O2023" s="233"/>
    </row>
    <row r="2024" spans="2:15" s="234" customFormat="1">
      <c r="B2024" s="244"/>
      <c r="C2024" s="244"/>
      <c r="D2024" s="244"/>
      <c r="E2024" s="245"/>
      <c r="F2024" s="245"/>
      <c r="G2024" s="245"/>
      <c r="H2024" s="245"/>
      <c r="I2024" s="245"/>
      <c r="J2024" s="245"/>
      <c r="K2024" s="245"/>
      <c r="L2024" s="245"/>
      <c r="M2024" s="233"/>
      <c r="N2024" s="233"/>
      <c r="O2024" s="233"/>
    </row>
    <row r="2025" spans="2:15" s="234" customFormat="1">
      <c r="B2025" s="244"/>
      <c r="C2025" s="244"/>
      <c r="D2025" s="244"/>
      <c r="E2025" s="245"/>
      <c r="F2025" s="245"/>
      <c r="G2025" s="245"/>
      <c r="H2025" s="245"/>
      <c r="I2025" s="245"/>
      <c r="J2025" s="245"/>
      <c r="K2025" s="245"/>
      <c r="L2025" s="245"/>
      <c r="M2025" s="233"/>
      <c r="N2025" s="233"/>
      <c r="O2025" s="233"/>
    </row>
    <row r="2026" spans="2:15" s="234" customFormat="1">
      <c r="B2026" s="244"/>
      <c r="C2026" s="244"/>
      <c r="D2026" s="244"/>
      <c r="E2026" s="245"/>
      <c r="F2026" s="245"/>
      <c r="G2026" s="245"/>
      <c r="H2026" s="245"/>
      <c r="I2026" s="245"/>
      <c r="J2026" s="245"/>
      <c r="K2026" s="245"/>
      <c r="L2026" s="245"/>
      <c r="M2026" s="233"/>
      <c r="N2026" s="233"/>
      <c r="O2026" s="233"/>
    </row>
    <row r="2027" spans="2:15" s="234" customFormat="1">
      <c r="B2027" s="244"/>
      <c r="C2027" s="244"/>
      <c r="D2027" s="244"/>
      <c r="E2027" s="245"/>
      <c r="F2027" s="245"/>
      <c r="G2027" s="245"/>
      <c r="H2027" s="245"/>
      <c r="I2027" s="245"/>
      <c r="J2027" s="245"/>
      <c r="K2027" s="245"/>
      <c r="L2027" s="245"/>
      <c r="M2027" s="233"/>
      <c r="N2027" s="233"/>
      <c r="O2027" s="233"/>
    </row>
    <row r="2028" spans="2:15" s="234" customFormat="1">
      <c r="B2028" s="244"/>
      <c r="C2028" s="244"/>
      <c r="D2028" s="244"/>
      <c r="E2028" s="245"/>
      <c r="F2028" s="245"/>
      <c r="G2028" s="245"/>
      <c r="H2028" s="245"/>
      <c r="I2028" s="245"/>
      <c r="J2028" s="245"/>
      <c r="K2028" s="245"/>
      <c r="L2028" s="245"/>
      <c r="M2028" s="233"/>
      <c r="N2028" s="233"/>
      <c r="O2028" s="233"/>
    </row>
    <row r="2029" spans="2:15" s="234" customFormat="1">
      <c r="B2029" s="244"/>
      <c r="C2029" s="244"/>
      <c r="D2029" s="244"/>
      <c r="E2029" s="245"/>
      <c r="F2029" s="245"/>
      <c r="G2029" s="245"/>
      <c r="H2029" s="245"/>
      <c r="I2029" s="245"/>
      <c r="J2029" s="245"/>
      <c r="K2029" s="245"/>
      <c r="L2029" s="245"/>
      <c r="M2029" s="233"/>
      <c r="N2029" s="233"/>
      <c r="O2029" s="233"/>
    </row>
    <row r="2030" spans="2:15" s="234" customFormat="1">
      <c r="B2030" s="244"/>
      <c r="C2030" s="244"/>
      <c r="D2030" s="244"/>
      <c r="E2030" s="245"/>
      <c r="F2030" s="245"/>
      <c r="G2030" s="245"/>
      <c r="H2030" s="245"/>
      <c r="I2030" s="245"/>
      <c r="J2030" s="245"/>
      <c r="K2030" s="245"/>
      <c r="L2030" s="245"/>
      <c r="M2030" s="233"/>
      <c r="N2030" s="233"/>
      <c r="O2030" s="233"/>
    </row>
    <row r="2031" spans="2:15" s="234" customFormat="1">
      <c r="B2031" s="244"/>
      <c r="C2031" s="244"/>
      <c r="D2031" s="244"/>
      <c r="E2031" s="245"/>
      <c r="F2031" s="245"/>
      <c r="G2031" s="245"/>
      <c r="H2031" s="245"/>
      <c r="I2031" s="245"/>
      <c r="J2031" s="245"/>
      <c r="K2031" s="245"/>
      <c r="L2031" s="245"/>
      <c r="M2031" s="233"/>
      <c r="N2031" s="233"/>
      <c r="O2031" s="233"/>
    </row>
    <row r="2032" spans="2:15" s="234" customFormat="1">
      <c r="B2032" s="244"/>
      <c r="C2032" s="244"/>
      <c r="D2032" s="244"/>
      <c r="E2032" s="245"/>
      <c r="F2032" s="245"/>
      <c r="G2032" s="245"/>
      <c r="H2032" s="245"/>
      <c r="I2032" s="245"/>
      <c r="J2032" s="245"/>
      <c r="K2032" s="245"/>
      <c r="L2032" s="245"/>
      <c r="M2032" s="233"/>
      <c r="N2032" s="233"/>
      <c r="O2032" s="233"/>
    </row>
    <row r="2033" spans="2:15" s="234" customFormat="1">
      <c r="B2033" s="244"/>
      <c r="C2033" s="244"/>
      <c r="D2033" s="244"/>
      <c r="E2033" s="245"/>
      <c r="F2033" s="245"/>
      <c r="G2033" s="245"/>
      <c r="H2033" s="245"/>
      <c r="I2033" s="245"/>
      <c r="J2033" s="245"/>
      <c r="K2033" s="245"/>
      <c r="L2033" s="245"/>
      <c r="M2033" s="233"/>
      <c r="N2033" s="233"/>
      <c r="O2033" s="233"/>
    </row>
    <row r="2034" spans="2:15" s="234" customFormat="1">
      <c r="B2034" s="244"/>
      <c r="C2034" s="244"/>
      <c r="D2034" s="244"/>
      <c r="E2034" s="245"/>
      <c r="F2034" s="245"/>
      <c r="G2034" s="245"/>
      <c r="H2034" s="245"/>
      <c r="I2034" s="245"/>
      <c r="J2034" s="245"/>
      <c r="K2034" s="245"/>
      <c r="L2034" s="245"/>
      <c r="M2034" s="233"/>
      <c r="N2034" s="233"/>
      <c r="O2034" s="233"/>
    </row>
    <row r="2035" spans="2:15" s="234" customFormat="1">
      <c r="B2035" s="244"/>
      <c r="C2035" s="244"/>
      <c r="D2035" s="244"/>
      <c r="E2035" s="245"/>
      <c r="F2035" s="245"/>
      <c r="G2035" s="245"/>
      <c r="H2035" s="245"/>
      <c r="I2035" s="245"/>
      <c r="J2035" s="245"/>
      <c r="K2035" s="245"/>
      <c r="L2035" s="245"/>
      <c r="M2035" s="233"/>
      <c r="N2035" s="233"/>
      <c r="O2035" s="233"/>
    </row>
    <row r="2036" spans="2:15" s="234" customFormat="1">
      <c r="B2036" s="244"/>
      <c r="C2036" s="244"/>
      <c r="D2036" s="244"/>
      <c r="E2036" s="245"/>
      <c r="F2036" s="245"/>
      <c r="G2036" s="245"/>
      <c r="H2036" s="245"/>
      <c r="I2036" s="245"/>
      <c r="J2036" s="245"/>
      <c r="K2036" s="245"/>
      <c r="L2036" s="245"/>
      <c r="M2036" s="233"/>
      <c r="N2036" s="233"/>
      <c r="O2036" s="233"/>
    </row>
    <row r="2037" spans="2:15" s="234" customFormat="1">
      <c r="B2037" s="244"/>
      <c r="C2037" s="244"/>
      <c r="D2037" s="244"/>
      <c r="E2037" s="245"/>
      <c r="F2037" s="245"/>
      <c r="G2037" s="245"/>
      <c r="H2037" s="245"/>
      <c r="I2037" s="245"/>
      <c r="J2037" s="245"/>
      <c r="K2037" s="245"/>
      <c r="L2037" s="245"/>
      <c r="M2037" s="233"/>
      <c r="N2037" s="233"/>
      <c r="O2037" s="233"/>
    </row>
    <row r="2038" spans="2:15" s="234" customFormat="1">
      <c r="B2038" s="244"/>
      <c r="C2038" s="244"/>
      <c r="D2038" s="244"/>
      <c r="E2038" s="245"/>
      <c r="F2038" s="245"/>
      <c r="G2038" s="245"/>
      <c r="H2038" s="245"/>
      <c r="I2038" s="245"/>
      <c r="J2038" s="245"/>
      <c r="K2038" s="245"/>
      <c r="L2038" s="245"/>
      <c r="M2038" s="233"/>
      <c r="N2038" s="233"/>
      <c r="O2038" s="233"/>
    </row>
    <row r="2039" spans="2:15" s="234" customFormat="1">
      <c r="B2039" s="244"/>
      <c r="C2039" s="244"/>
      <c r="D2039" s="244"/>
      <c r="E2039" s="245"/>
      <c r="F2039" s="245"/>
      <c r="G2039" s="245"/>
      <c r="H2039" s="245"/>
      <c r="I2039" s="245"/>
      <c r="J2039" s="245"/>
      <c r="K2039" s="245"/>
      <c r="L2039" s="245"/>
      <c r="M2039" s="233"/>
      <c r="N2039" s="233"/>
      <c r="O2039" s="233"/>
    </row>
    <row r="2040" spans="2:15" s="234" customFormat="1">
      <c r="B2040" s="244"/>
      <c r="C2040" s="244"/>
      <c r="D2040" s="244"/>
      <c r="E2040" s="245"/>
      <c r="F2040" s="245"/>
      <c r="G2040" s="245"/>
      <c r="H2040" s="245"/>
      <c r="I2040" s="245"/>
      <c r="J2040" s="245"/>
      <c r="K2040" s="245"/>
      <c r="L2040" s="245"/>
      <c r="M2040" s="233"/>
      <c r="N2040" s="233"/>
      <c r="O2040" s="233"/>
    </row>
    <row r="2041" spans="2:15" s="234" customFormat="1">
      <c r="B2041" s="244"/>
      <c r="C2041" s="244"/>
      <c r="D2041" s="244"/>
      <c r="E2041" s="245"/>
      <c r="F2041" s="245"/>
      <c r="G2041" s="245"/>
      <c r="H2041" s="245"/>
      <c r="I2041" s="245"/>
      <c r="J2041" s="245"/>
      <c r="K2041" s="245"/>
      <c r="L2041" s="245"/>
      <c r="M2041" s="233"/>
      <c r="N2041" s="233"/>
      <c r="O2041" s="233"/>
    </row>
    <row r="2042" spans="2:15" s="234" customFormat="1">
      <c r="B2042" s="244"/>
      <c r="C2042" s="244"/>
      <c r="D2042" s="244"/>
      <c r="E2042" s="245"/>
      <c r="F2042" s="245"/>
      <c r="G2042" s="245"/>
      <c r="H2042" s="245"/>
      <c r="I2042" s="245"/>
      <c r="J2042" s="245"/>
      <c r="K2042" s="245"/>
      <c r="L2042" s="245"/>
      <c r="M2042" s="233"/>
      <c r="N2042" s="233"/>
      <c r="O2042" s="233"/>
    </row>
    <row r="2043" spans="2:15" s="234" customFormat="1">
      <c r="B2043" s="244"/>
      <c r="C2043" s="244"/>
      <c r="D2043" s="244"/>
      <c r="E2043" s="245"/>
      <c r="F2043" s="245"/>
      <c r="G2043" s="245"/>
      <c r="H2043" s="245"/>
      <c r="I2043" s="245"/>
      <c r="J2043" s="245"/>
      <c r="K2043" s="245"/>
      <c r="L2043" s="245"/>
      <c r="M2043" s="233"/>
      <c r="N2043" s="233"/>
      <c r="O2043" s="233"/>
    </row>
    <row r="2044" spans="2:15" s="234" customFormat="1">
      <c r="B2044" s="244"/>
      <c r="C2044" s="244"/>
      <c r="D2044" s="244"/>
      <c r="E2044" s="245"/>
      <c r="F2044" s="245"/>
      <c r="G2044" s="245"/>
      <c r="H2044" s="245"/>
      <c r="I2044" s="245"/>
      <c r="J2044" s="245"/>
      <c r="K2044" s="245"/>
      <c r="L2044" s="245"/>
      <c r="M2044" s="233"/>
      <c r="N2044" s="233"/>
      <c r="O2044" s="233"/>
    </row>
    <row r="2045" spans="2:15" s="234" customFormat="1">
      <c r="B2045" s="244"/>
      <c r="C2045" s="244"/>
      <c r="D2045" s="244"/>
      <c r="E2045" s="245"/>
      <c r="F2045" s="245"/>
      <c r="G2045" s="245"/>
      <c r="H2045" s="245"/>
      <c r="I2045" s="245"/>
      <c r="J2045" s="245"/>
      <c r="K2045" s="245"/>
      <c r="L2045" s="245"/>
      <c r="M2045" s="233"/>
      <c r="N2045" s="233"/>
      <c r="O2045" s="233"/>
    </row>
    <row r="2046" spans="2:15" s="234" customFormat="1">
      <c r="B2046" s="244"/>
      <c r="C2046" s="244"/>
      <c r="D2046" s="244"/>
      <c r="E2046" s="245"/>
      <c r="F2046" s="245"/>
      <c r="G2046" s="245"/>
      <c r="H2046" s="245"/>
      <c r="I2046" s="245"/>
      <c r="J2046" s="245"/>
      <c r="K2046" s="245"/>
      <c r="L2046" s="245"/>
      <c r="M2046" s="233"/>
      <c r="N2046" s="233"/>
      <c r="O2046" s="233"/>
    </row>
    <row r="2047" spans="2:15" s="234" customFormat="1">
      <c r="B2047" s="244"/>
      <c r="C2047" s="244"/>
      <c r="D2047" s="244"/>
      <c r="E2047" s="245"/>
      <c r="F2047" s="245"/>
      <c r="G2047" s="245"/>
      <c r="H2047" s="245"/>
      <c r="I2047" s="245"/>
      <c r="J2047" s="245"/>
      <c r="K2047" s="245"/>
      <c r="L2047" s="245"/>
      <c r="M2047" s="233"/>
      <c r="N2047" s="233"/>
      <c r="O2047" s="233"/>
    </row>
    <row r="2048" spans="2:15" s="234" customFormat="1">
      <c r="B2048" s="244"/>
      <c r="C2048" s="244"/>
      <c r="D2048" s="244"/>
      <c r="E2048" s="245"/>
      <c r="F2048" s="245"/>
      <c r="G2048" s="245"/>
      <c r="H2048" s="245"/>
      <c r="I2048" s="245"/>
      <c r="J2048" s="245"/>
      <c r="K2048" s="245"/>
      <c r="L2048" s="245"/>
      <c r="M2048" s="233"/>
      <c r="N2048" s="233"/>
      <c r="O2048" s="233"/>
    </row>
    <row r="2049" spans="2:15" s="234" customFormat="1">
      <c r="B2049" s="244"/>
      <c r="C2049" s="244"/>
      <c r="D2049" s="244"/>
      <c r="E2049" s="245"/>
      <c r="F2049" s="245"/>
      <c r="G2049" s="245"/>
      <c r="H2049" s="245"/>
      <c r="I2049" s="245"/>
      <c r="J2049" s="245"/>
      <c r="K2049" s="245"/>
      <c r="L2049" s="245"/>
      <c r="M2049" s="233"/>
      <c r="N2049" s="233"/>
      <c r="O2049" s="233"/>
    </row>
    <row r="2050" spans="2:15" s="234" customFormat="1">
      <c r="B2050" s="244"/>
      <c r="C2050" s="244"/>
      <c r="D2050" s="244"/>
      <c r="E2050" s="245"/>
      <c r="F2050" s="245"/>
      <c r="G2050" s="245"/>
      <c r="H2050" s="245"/>
      <c r="I2050" s="245"/>
      <c r="J2050" s="245"/>
      <c r="K2050" s="245"/>
      <c r="L2050" s="245"/>
      <c r="M2050" s="233"/>
      <c r="N2050" s="233"/>
      <c r="O2050" s="233"/>
    </row>
    <row r="2051" spans="2:15" s="234" customFormat="1">
      <c r="B2051" s="244"/>
      <c r="C2051" s="244"/>
      <c r="D2051" s="244"/>
      <c r="E2051" s="245"/>
      <c r="F2051" s="245"/>
      <c r="G2051" s="245"/>
      <c r="H2051" s="245"/>
      <c r="I2051" s="245"/>
      <c r="J2051" s="245"/>
      <c r="K2051" s="245"/>
      <c r="L2051" s="245"/>
      <c r="M2051" s="233"/>
      <c r="N2051" s="233"/>
      <c r="O2051" s="233"/>
    </row>
    <row r="2052" spans="2:15" s="234" customFormat="1">
      <c r="B2052" s="244"/>
      <c r="C2052" s="244"/>
      <c r="D2052" s="244"/>
      <c r="E2052" s="245"/>
      <c r="F2052" s="245"/>
      <c r="G2052" s="245"/>
      <c r="H2052" s="245"/>
      <c r="I2052" s="245"/>
      <c r="J2052" s="245"/>
      <c r="K2052" s="245"/>
      <c r="L2052" s="245"/>
      <c r="M2052" s="233"/>
      <c r="N2052" s="233"/>
      <c r="O2052" s="233"/>
    </row>
    <row r="2053" spans="2:15" s="234" customFormat="1">
      <c r="B2053" s="244"/>
      <c r="C2053" s="244"/>
      <c r="D2053" s="244"/>
      <c r="E2053" s="245"/>
      <c r="F2053" s="245"/>
      <c r="G2053" s="245"/>
      <c r="H2053" s="245"/>
      <c r="I2053" s="245"/>
      <c r="J2053" s="245"/>
      <c r="K2053" s="245"/>
      <c r="L2053" s="245"/>
      <c r="M2053" s="233"/>
      <c r="N2053" s="233"/>
      <c r="O2053" s="233"/>
    </row>
    <row r="2054" spans="2:15" s="234" customFormat="1">
      <c r="B2054" s="244"/>
      <c r="C2054" s="244"/>
      <c r="D2054" s="244"/>
      <c r="E2054" s="245"/>
      <c r="F2054" s="245"/>
      <c r="G2054" s="245"/>
      <c r="H2054" s="245"/>
      <c r="I2054" s="245"/>
      <c r="J2054" s="245"/>
      <c r="K2054" s="245"/>
      <c r="L2054" s="245"/>
      <c r="M2054" s="233"/>
      <c r="N2054" s="233"/>
      <c r="O2054" s="233"/>
    </row>
    <row r="2055" spans="2:15" s="234" customFormat="1">
      <c r="B2055" s="244"/>
      <c r="C2055" s="244"/>
      <c r="D2055" s="244"/>
      <c r="E2055" s="245"/>
      <c r="F2055" s="245"/>
      <c r="G2055" s="245"/>
      <c r="H2055" s="245"/>
      <c r="I2055" s="245"/>
      <c r="J2055" s="245"/>
      <c r="K2055" s="245"/>
      <c r="L2055" s="245"/>
      <c r="M2055" s="233"/>
      <c r="N2055" s="233"/>
      <c r="O2055" s="233"/>
    </row>
    <row r="2056" spans="2:15" s="234" customFormat="1">
      <c r="B2056" s="244"/>
      <c r="C2056" s="244"/>
      <c r="D2056" s="244"/>
      <c r="E2056" s="245"/>
      <c r="F2056" s="245"/>
      <c r="G2056" s="245"/>
      <c r="H2056" s="245"/>
      <c r="I2056" s="245"/>
      <c r="J2056" s="245"/>
      <c r="K2056" s="245"/>
      <c r="L2056" s="245"/>
      <c r="M2056" s="233"/>
      <c r="N2056" s="233"/>
      <c r="O2056" s="233"/>
    </row>
    <row r="2057" spans="2:15" s="234" customFormat="1">
      <c r="B2057" s="244"/>
      <c r="C2057" s="244"/>
      <c r="D2057" s="244"/>
      <c r="E2057" s="245"/>
      <c r="F2057" s="245"/>
      <c r="G2057" s="245"/>
      <c r="H2057" s="245"/>
      <c r="I2057" s="245"/>
      <c r="J2057" s="245"/>
      <c r="K2057" s="245"/>
      <c r="L2057" s="245"/>
      <c r="M2057" s="233"/>
      <c r="N2057" s="233"/>
      <c r="O2057" s="233"/>
    </row>
    <row r="2058" spans="2:15" s="234" customFormat="1">
      <c r="B2058" s="244"/>
      <c r="C2058" s="244"/>
      <c r="D2058" s="244"/>
      <c r="E2058" s="245"/>
      <c r="F2058" s="245"/>
      <c r="G2058" s="245"/>
      <c r="H2058" s="245"/>
      <c r="I2058" s="245"/>
      <c r="J2058" s="245"/>
      <c r="K2058" s="245"/>
      <c r="L2058" s="245"/>
      <c r="M2058" s="233"/>
      <c r="N2058" s="233"/>
      <c r="O2058" s="233"/>
    </row>
    <row r="2059" spans="2:15" s="234" customFormat="1">
      <c r="B2059" s="244"/>
      <c r="C2059" s="244"/>
      <c r="D2059" s="244"/>
      <c r="E2059" s="245"/>
      <c r="F2059" s="245"/>
      <c r="G2059" s="245"/>
      <c r="H2059" s="245"/>
      <c r="I2059" s="245"/>
      <c r="J2059" s="245"/>
      <c r="K2059" s="245"/>
      <c r="L2059" s="245"/>
      <c r="M2059" s="233"/>
      <c r="N2059" s="233"/>
      <c r="O2059" s="233"/>
    </row>
    <row r="2060" spans="2:15" s="234" customFormat="1">
      <c r="B2060" s="244"/>
      <c r="C2060" s="244"/>
      <c r="D2060" s="244"/>
      <c r="E2060" s="245"/>
      <c r="F2060" s="245"/>
      <c r="G2060" s="245"/>
      <c r="H2060" s="245"/>
      <c r="I2060" s="245"/>
      <c r="J2060" s="245"/>
      <c r="K2060" s="245"/>
      <c r="L2060" s="245"/>
      <c r="M2060" s="233"/>
      <c r="N2060" s="233"/>
      <c r="O2060" s="233"/>
    </row>
    <row r="2061" spans="2:15" s="234" customFormat="1">
      <c r="B2061" s="244"/>
      <c r="C2061" s="244"/>
      <c r="D2061" s="244"/>
      <c r="E2061" s="245"/>
      <c r="F2061" s="245"/>
      <c r="G2061" s="245"/>
      <c r="H2061" s="245"/>
      <c r="I2061" s="245"/>
      <c r="J2061" s="245"/>
      <c r="K2061" s="245"/>
      <c r="L2061" s="245"/>
      <c r="M2061" s="233"/>
      <c r="N2061" s="233"/>
      <c r="O2061" s="233"/>
    </row>
    <row r="2062" spans="2:15" s="234" customFormat="1">
      <c r="B2062" s="244"/>
      <c r="C2062" s="244"/>
      <c r="D2062" s="244"/>
      <c r="E2062" s="245"/>
      <c r="F2062" s="245"/>
      <c r="G2062" s="245"/>
      <c r="H2062" s="245"/>
      <c r="I2062" s="245"/>
      <c r="J2062" s="245"/>
      <c r="K2062" s="245"/>
      <c r="L2062" s="245"/>
      <c r="M2062" s="233"/>
      <c r="N2062" s="233"/>
      <c r="O2062" s="233"/>
    </row>
    <row r="2063" spans="2:15" s="234" customFormat="1">
      <c r="B2063" s="244"/>
      <c r="C2063" s="244"/>
      <c r="D2063" s="244"/>
      <c r="E2063" s="245"/>
      <c r="F2063" s="245"/>
      <c r="G2063" s="245"/>
      <c r="H2063" s="245"/>
      <c r="I2063" s="245"/>
      <c r="J2063" s="245"/>
      <c r="K2063" s="245"/>
      <c r="L2063" s="245"/>
      <c r="M2063" s="233"/>
      <c r="N2063" s="233"/>
      <c r="O2063" s="233"/>
    </row>
    <row r="2064" spans="2:15" s="234" customFormat="1">
      <c r="B2064" s="244"/>
      <c r="C2064" s="244"/>
      <c r="D2064" s="244"/>
      <c r="E2064" s="245"/>
      <c r="F2064" s="245"/>
      <c r="G2064" s="245"/>
      <c r="H2064" s="245"/>
      <c r="I2064" s="245"/>
      <c r="J2064" s="245"/>
      <c r="K2064" s="245"/>
      <c r="L2064" s="245"/>
      <c r="M2064" s="233"/>
      <c r="N2064" s="233"/>
      <c r="O2064" s="233"/>
    </row>
    <row r="2065" spans="2:15" s="234" customFormat="1">
      <c r="B2065" s="244"/>
      <c r="C2065" s="244"/>
      <c r="D2065" s="244"/>
      <c r="E2065" s="245"/>
      <c r="F2065" s="245"/>
      <c r="G2065" s="245"/>
      <c r="H2065" s="245"/>
      <c r="I2065" s="245"/>
      <c r="J2065" s="245"/>
      <c r="K2065" s="245"/>
      <c r="L2065" s="245"/>
      <c r="M2065" s="233"/>
      <c r="N2065" s="233"/>
      <c r="O2065" s="233"/>
    </row>
    <row r="2066" spans="2:15" s="234" customFormat="1">
      <c r="B2066" s="244"/>
      <c r="C2066" s="244"/>
      <c r="D2066" s="244"/>
      <c r="E2066" s="245"/>
      <c r="F2066" s="245"/>
      <c r="G2066" s="245"/>
      <c r="H2066" s="245"/>
      <c r="I2066" s="245"/>
      <c r="J2066" s="245"/>
      <c r="K2066" s="245"/>
      <c r="L2066" s="245"/>
      <c r="M2066" s="233"/>
      <c r="N2066" s="233"/>
      <c r="O2066" s="233"/>
    </row>
    <row r="2067" spans="2:15" s="234" customFormat="1">
      <c r="B2067" s="244"/>
      <c r="C2067" s="244"/>
      <c r="D2067" s="244"/>
      <c r="E2067" s="245"/>
      <c r="F2067" s="245"/>
      <c r="G2067" s="245"/>
      <c r="H2067" s="245"/>
      <c r="I2067" s="245"/>
      <c r="J2067" s="245"/>
      <c r="K2067" s="245"/>
      <c r="L2067" s="245"/>
      <c r="M2067" s="233"/>
      <c r="N2067" s="233"/>
      <c r="O2067" s="233"/>
    </row>
    <row r="2068" spans="2:15" s="234" customFormat="1">
      <c r="B2068" s="244"/>
      <c r="C2068" s="244"/>
      <c r="D2068" s="244"/>
      <c r="E2068" s="245"/>
      <c r="F2068" s="245"/>
      <c r="G2068" s="245"/>
      <c r="H2068" s="245"/>
      <c r="I2068" s="245"/>
      <c r="J2068" s="245"/>
      <c r="K2068" s="245"/>
      <c r="L2068" s="245"/>
      <c r="M2068" s="233"/>
      <c r="N2068" s="233"/>
      <c r="O2068" s="233"/>
    </row>
    <row r="2069" spans="2:15" s="234" customFormat="1">
      <c r="B2069" s="244"/>
      <c r="C2069" s="244"/>
      <c r="D2069" s="244"/>
      <c r="E2069" s="245"/>
      <c r="F2069" s="245"/>
      <c r="G2069" s="245"/>
      <c r="H2069" s="245"/>
      <c r="I2069" s="245"/>
      <c r="J2069" s="245"/>
      <c r="K2069" s="245"/>
      <c r="L2069" s="245"/>
      <c r="M2069" s="233"/>
      <c r="N2069" s="233"/>
      <c r="O2069" s="233"/>
    </row>
    <row r="2070" spans="2:15" s="234" customFormat="1">
      <c r="B2070" s="244"/>
      <c r="C2070" s="244"/>
      <c r="D2070" s="244"/>
      <c r="E2070" s="245"/>
      <c r="F2070" s="245"/>
      <c r="G2070" s="245"/>
      <c r="H2070" s="245"/>
      <c r="I2070" s="245"/>
      <c r="J2070" s="245"/>
      <c r="K2070" s="245"/>
      <c r="L2070" s="245"/>
      <c r="M2070" s="233"/>
      <c r="N2070" s="233"/>
      <c r="O2070" s="233"/>
    </row>
    <row r="2071" spans="2:15" s="234" customFormat="1">
      <c r="B2071" s="244"/>
      <c r="C2071" s="244"/>
      <c r="D2071" s="244"/>
      <c r="E2071" s="245"/>
      <c r="F2071" s="245"/>
      <c r="G2071" s="245"/>
      <c r="H2071" s="245"/>
      <c r="I2071" s="245"/>
      <c r="J2071" s="245"/>
      <c r="K2071" s="245"/>
      <c r="L2071" s="245"/>
      <c r="M2071" s="233"/>
      <c r="N2071" s="233"/>
      <c r="O2071" s="233"/>
    </row>
    <row r="2072" spans="2:15" s="234" customFormat="1">
      <c r="B2072" s="244"/>
      <c r="C2072" s="244"/>
      <c r="D2072" s="244"/>
      <c r="E2072" s="245"/>
      <c r="F2072" s="245"/>
      <c r="G2072" s="245"/>
      <c r="H2072" s="245"/>
      <c r="I2072" s="245"/>
      <c r="J2072" s="245"/>
      <c r="K2072" s="245"/>
      <c r="L2072" s="245"/>
      <c r="M2072" s="233"/>
      <c r="N2072" s="233"/>
      <c r="O2072" s="233"/>
    </row>
    <row r="2073" spans="2:15" s="234" customFormat="1">
      <c r="B2073" s="244"/>
      <c r="C2073" s="244"/>
      <c r="D2073" s="244"/>
      <c r="E2073" s="245"/>
      <c r="F2073" s="245"/>
      <c r="G2073" s="245"/>
      <c r="H2073" s="245"/>
      <c r="I2073" s="245"/>
      <c r="J2073" s="245"/>
      <c r="K2073" s="245"/>
      <c r="L2073" s="245"/>
      <c r="M2073" s="233"/>
      <c r="N2073" s="233"/>
      <c r="O2073" s="233"/>
    </row>
    <row r="2074" spans="2:15" s="234" customFormat="1">
      <c r="B2074" s="244"/>
      <c r="C2074" s="244"/>
      <c r="D2074" s="244"/>
      <c r="E2074" s="245"/>
      <c r="F2074" s="245"/>
      <c r="G2074" s="245"/>
      <c r="H2074" s="245"/>
      <c r="I2074" s="245"/>
      <c r="J2074" s="245"/>
      <c r="K2074" s="245"/>
      <c r="L2074" s="245"/>
      <c r="M2074" s="233"/>
      <c r="N2074" s="233"/>
      <c r="O2074" s="233"/>
    </row>
    <row r="2075" spans="2:15" s="234" customFormat="1">
      <c r="B2075" s="244"/>
      <c r="C2075" s="244"/>
      <c r="D2075" s="244"/>
      <c r="E2075" s="245"/>
      <c r="F2075" s="245"/>
      <c r="G2075" s="245"/>
      <c r="H2075" s="245"/>
      <c r="I2075" s="245"/>
      <c r="J2075" s="245"/>
      <c r="K2075" s="245"/>
      <c r="L2075" s="245"/>
      <c r="M2075" s="233"/>
      <c r="N2075" s="233"/>
      <c r="O2075" s="233"/>
    </row>
    <row r="2076" spans="2:15" s="234" customFormat="1">
      <c r="B2076" s="244"/>
      <c r="C2076" s="244"/>
      <c r="D2076" s="244"/>
      <c r="E2076" s="245"/>
      <c r="F2076" s="245"/>
      <c r="G2076" s="245"/>
      <c r="H2076" s="245"/>
      <c r="I2076" s="245"/>
      <c r="J2076" s="245"/>
      <c r="K2076" s="245"/>
      <c r="L2076" s="245"/>
      <c r="M2076" s="233"/>
      <c r="N2076" s="233"/>
      <c r="O2076" s="233"/>
    </row>
    <row r="2077" spans="2:15" s="234" customFormat="1">
      <c r="B2077" s="244"/>
      <c r="C2077" s="244"/>
      <c r="D2077" s="244"/>
      <c r="E2077" s="245"/>
      <c r="F2077" s="245"/>
      <c r="G2077" s="245"/>
      <c r="H2077" s="245"/>
      <c r="I2077" s="245"/>
      <c r="J2077" s="245"/>
      <c r="K2077" s="245"/>
      <c r="L2077" s="245"/>
      <c r="M2077" s="233"/>
      <c r="N2077" s="233"/>
      <c r="O2077" s="233"/>
    </row>
    <row r="2078" spans="2:15" s="234" customFormat="1">
      <c r="B2078" s="244"/>
      <c r="C2078" s="244"/>
      <c r="D2078" s="244"/>
      <c r="E2078" s="245"/>
      <c r="F2078" s="245"/>
      <c r="G2078" s="245"/>
      <c r="H2078" s="245"/>
      <c r="I2078" s="245"/>
      <c r="J2078" s="245"/>
      <c r="K2078" s="245"/>
      <c r="L2078" s="245"/>
      <c r="M2078" s="233"/>
      <c r="N2078" s="233"/>
      <c r="O2078" s="233"/>
    </row>
    <row r="2079" spans="2:15" s="234" customFormat="1">
      <c r="B2079" s="244"/>
      <c r="C2079" s="244"/>
      <c r="D2079" s="244"/>
      <c r="E2079" s="245"/>
      <c r="F2079" s="245"/>
      <c r="G2079" s="245"/>
      <c r="H2079" s="245"/>
      <c r="I2079" s="245"/>
      <c r="J2079" s="245"/>
      <c r="K2079" s="245"/>
      <c r="L2079" s="245"/>
      <c r="M2079" s="233"/>
      <c r="N2079" s="233"/>
      <c r="O2079" s="233"/>
    </row>
    <row r="2080" spans="2:15" s="234" customFormat="1">
      <c r="B2080" s="244"/>
      <c r="C2080" s="244"/>
      <c r="D2080" s="244"/>
      <c r="E2080" s="245"/>
      <c r="F2080" s="245"/>
      <c r="G2080" s="245"/>
      <c r="H2080" s="245"/>
      <c r="I2080" s="245"/>
      <c r="J2080" s="245"/>
      <c r="K2080" s="245"/>
      <c r="L2080" s="245"/>
      <c r="M2080" s="233"/>
      <c r="N2080" s="233"/>
      <c r="O2080" s="233"/>
    </row>
    <row r="2081" spans="2:15" s="234" customFormat="1">
      <c r="B2081" s="244"/>
      <c r="C2081" s="244"/>
      <c r="D2081" s="244"/>
      <c r="E2081" s="245"/>
      <c r="F2081" s="245"/>
      <c r="G2081" s="245"/>
      <c r="H2081" s="245"/>
      <c r="I2081" s="245"/>
      <c r="J2081" s="245"/>
      <c r="K2081" s="245"/>
      <c r="L2081" s="245"/>
      <c r="M2081" s="233"/>
      <c r="N2081" s="233"/>
      <c r="O2081" s="233"/>
    </row>
    <row r="2082" spans="2:15" s="234" customFormat="1">
      <c r="B2082" s="244"/>
      <c r="C2082" s="244"/>
      <c r="D2082" s="244"/>
      <c r="E2082" s="245"/>
      <c r="F2082" s="245"/>
      <c r="G2082" s="245"/>
      <c r="H2082" s="245"/>
      <c r="I2082" s="245"/>
      <c r="J2082" s="245"/>
      <c r="K2082" s="245"/>
      <c r="L2082" s="245"/>
      <c r="M2082" s="233"/>
      <c r="N2082" s="233"/>
      <c r="O2082" s="233"/>
    </row>
    <row r="2083" spans="2:15" s="234" customFormat="1">
      <c r="B2083" s="244"/>
      <c r="C2083" s="244"/>
      <c r="D2083" s="244"/>
      <c r="E2083" s="245"/>
      <c r="F2083" s="245"/>
      <c r="G2083" s="245"/>
      <c r="H2083" s="245"/>
      <c r="I2083" s="245"/>
      <c r="J2083" s="245"/>
      <c r="K2083" s="245"/>
      <c r="L2083" s="245"/>
      <c r="M2083" s="233"/>
      <c r="N2083" s="233"/>
      <c r="O2083" s="233"/>
    </row>
    <row r="2084" spans="2:15" s="234" customFormat="1">
      <c r="B2084" s="244"/>
      <c r="C2084" s="244"/>
      <c r="D2084" s="244"/>
      <c r="E2084" s="245"/>
      <c r="F2084" s="245"/>
      <c r="G2084" s="245"/>
      <c r="H2084" s="245"/>
      <c r="I2084" s="245"/>
      <c r="J2084" s="245"/>
      <c r="K2084" s="245"/>
      <c r="L2084" s="245"/>
      <c r="M2084" s="233"/>
      <c r="N2084" s="233"/>
      <c r="O2084" s="233"/>
    </row>
    <row r="2085" spans="2:15" s="234" customFormat="1">
      <c r="B2085" s="244"/>
      <c r="C2085" s="244"/>
      <c r="D2085" s="244"/>
      <c r="E2085" s="245"/>
      <c r="F2085" s="245"/>
      <c r="G2085" s="245"/>
      <c r="H2085" s="245"/>
      <c r="I2085" s="245"/>
      <c r="J2085" s="245"/>
      <c r="K2085" s="245"/>
      <c r="L2085" s="245"/>
      <c r="M2085" s="233"/>
      <c r="N2085" s="233"/>
      <c r="O2085" s="233"/>
    </row>
    <row r="2086" spans="2:15" s="234" customFormat="1">
      <c r="B2086" s="244"/>
      <c r="C2086" s="244"/>
      <c r="D2086" s="244"/>
      <c r="E2086" s="245"/>
      <c r="F2086" s="245"/>
      <c r="G2086" s="245"/>
      <c r="H2086" s="245"/>
      <c r="I2086" s="245"/>
      <c r="J2086" s="245"/>
      <c r="K2086" s="245"/>
      <c r="L2086" s="245"/>
      <c r="M2086" s="233"/>
      <c r="N2086" s="233"/>
      <c r="O2086" s="233"/>
    </row>
    <row r="2087" spans="2:15" s="234" customFormat="1">
      <c r="B2087" s="244"/>
      <c r="C2087" s="244"/>
      <c r="D2087" s="244"/>
      <c r="E2087" s="245"/>
      <c r="F2087" s="245"/>
      <c r="G2087" s="245"/>
      <c r="H2087" s="245"/>
      <c r="I2087" s="245"/>
      <c r="J2087" s="245"/>
      <c r="K2087" s="245"/>
      <c r="L2087" s="245"/>
      <c r="M2087" s="233"/>
      <c r="N2087" s="233"/>
      <c r="O2087" s="233"/>
    </row>
    <row r="2088" spans="2:15" s="234" customFormat="1">
      <c r="B2088" s="244"/>
      <c r="C2088" s="244"/>
      <c r="D2088" s="244"/>
      <c r="E2088" s="245"/>
      <c r="F2088" s="245"/>
      <c r="G2088" s="245"/>
      <c r="H2088" s="245"/>
      <c r="I2088" s="245"/>
      <c r="J2088" s="245"/>
      <c r="K2088" s="245"/>
      <c r="L2088" s="245"/>
      <c r="M2088" s="233"/>
      <c r="N2088" s="233"/>
      <c r="O2088" s="233"/>
    </row>
    <row r="2089" spans="2:15" s="234" customFormat="1">
      <c r="B2089" s="244"/>
      <c r="C2089" s="244"/>
      <c r="D2089" s="244"/>
      <c r="E2089" s="245"/>
      <c r="F2089" s="245"/>
      <c r="G2089" s="245"/>
      <c r="H2089" s="245"/>
      <c r="I2089" s="245"/>
      <c r="J2089" s="245"/>
      <c r="K2089" s="245"/>
      <c r="L2089" s="245"/>
      <c r="M2089" s="233"/>
      <c r="N2089" s="233"/>
      <c r="O2089" s="233"/>
    </row>
    <row r="2090" spans="2:15" s="234" customFormat="1">
      <c r="B2090" s="244"/>
      <c r="C2090" s="244"/>
      <c r="D2090" s="244"/>
      <c r="E2090" s="245"/>
      <c r="F2090" s="245"/>
      <c r="G2090" s="245"/>
      <c r="H2090" s="245"/>
      <c r="I2090" s="245"/>
      <c r="J2090" s="245"/>
      <c r="K2090" s="245"/>
      <c r="L2090" s="245"/>
      <c r="M2090" s="233"/>
      <c r="N2090" s="233"/>
      <c r="O2090" s="233"/>
    </row>
    <row r="2091" spans="2:15" s="234" customFormat="1">
      <c r="B2091" s="244"/>
      <c r="C2091" s="244"/>
      <c r="D2091" s="244"/>
      <c r="E2091" s="245"/>
      <c r="F2091" s="245"/>
      <c r="G2091" s="245"/>
      <c r="H2091" s="245"/>
      <c r="I2091" s="245"/>
      <c r="J2091" s="245"/>
      <c r="K2091" s="245"/>
      <c r="L2091" s="245"/>
      <c r="M2091" s="233"/>
      <c r="N2091" s="233"/>
      <c r="O2091" s="233"/>
    </row>
    <row r="2092" spans="2:15" s="234" customFormat="1">
      <c r="B2092" s="244"/>
      <c r="C2092" s="244"/>
      <c r="D2092" s="244"/>
      <c r="E2092" s="245"/>
      <c r="F2092" s="245"/>
      <c r="G2092" s="245"/>
      <c r="H2092" s="245"/>
      <c r="I2092" s="245"/>
      <c r="J2092" s="245"/>
      <c r="K2092" s="245"/>
      <c r="L2092" s="245"/>
      <c r="M2092" s="233"/>
      <c r="N2092" s="233"/>
      <c r="O2092" s="233"/>
    </row>
    <row r="2093" spans="2:15" s="234" customFormat="1">
      <c r="B2093" s="244"/>
      <c r="C2093" s="244"/>
      <c r="D2093" s="244"/>
      <c r="E2093" s="245"/>
      <c r="F2093" s="245"/>
      <c r="G2093" s="245"/>
      <c r="H2093" s="245"/>
      <c r="I2093" s="245"/>
      <c r="J2093" s="245"/>
      <c r="K2093" s="245"/>
      <c r="L2093" s="245"/>
      <c r="M2093" s="233"/>
      <c r="N2093" s="233"/>
      <c r="O2093" s="233"/>
    </row>
    <row r="2094" spans="2:15" s="234" customFormat="1">
      <c r="B2094" s="244"/>
      <c r="C2094" s="244"/>
      <c r="D2094" s="244"/>
      <c r="E2094" s="245"/>
      <c r="F2094" s="245"/>
      <c r="G2094" s="245"/>
      <c r="H2094" s="245"/>
      <c r="I2094" s="245"/>
      <c r="J2094" s="245"/>
      <c r="K2094" s="245"/>
      <c r="L2094" s="245"/>
      <c r="M2094" s="233"/>
      <c r="N2094" s="233"/>
      <c r="O2094" s="233"/>
    </row>
    <row r="2095" spans="2:15" s="234" customFormat="1">
      <c r="B2095" s="244"/>
      <c r="C2095" s="244"/>
      <c r="D2095" s="244"/>
      <c r="E2095" s="245"/>
      <c r="F2095" s="245"/>
      <c r="G2095" s="245"/>
      <c r="H2095" s="245"/>
      <c r="I2095" s="245"/>
      <c r="J2095" s="245"/>
      <c r="K2095" s="245"/>
      <c r="L2095" s="245"/>
      <c r="M2095" s="233"/>
      <c r="N2095" s="233"/>
      <c r="O2095" s="233"/>
    </row>
    <row r="2096" spans="2:15" s="234" customFormat="1">
      <c r="B2096" s="244"/>
      <c r="C2096" s="244"/>
      <c r="D2096" s="244"/>
      <c r="E2096" s="245"/>
      <c r="F2096" s="245"/>
      <c r="G2096" s="245"/>
      <c r="H2096" s="245"/>
      <c r="I2096" s="245"/>
      <c r="J2096" s="245"/>
      <c r="K2096" s="245"/>
      <c r="L2096" s="245"/>
      <c r="M2096" s="233"/>
      <c r="N2096" s="233"/>
      <c r="O2096" s="233"/>
    </row>
    <row r="2097" spans="2:15" s="234" customFormat="1">
      <c r="B2097" s="244"/>
      <c r="C2097" s="244"/>
      <c r="D2097" s="244"/>
      <c r="E2097" s="245"/>
      <c r="F2097" s="245"/>
      <c r="G2097" s="245"/>
      <c r="H2097" s="245"/>
      <c r="I2097" s="245"/>
      <c r="J2097" s="245"/>
      <c r="K2097" s="245"/>
      <c r="L2097" s="245"/>
      <c r="M2097" s="233"/>
      <c r="N2097" s="233"/>
      <c r="O2097" s="233"/>
    </row>
    <row r="2098" spans="2:15" s="234" customFormat="1">
      <c r="B2098" s="244"/>
      <c r="C2098" s="244"/>
      <c r="D2098" s="244"/>
      <c r="E2098" s="245"/>
      <c r="F2098" s="245"/>
      <c r="G2098" s="245"/>
      <c r="H2098" s="245"/>
      <c r="I2098" s="245"/>
      <c r="J2098" s="245"/>
      <c r="K2098" s="245"/>
      <c r="L2098" s="245"/>
      <c r="M2098" s="233"/>
      <c r="N2098" s="233"/>
      <c r="O2098" s="233"/>
    </row>
    <row r="2099" spans="2:15" s="234" customFormat="1">
      <c r="B2099" s="244"/>
      <c r="C2099" s="244"/>
      <c r="D2099" s="244"/>
      <c r="E2099" s="245"/>
      <c r="F2099" s="245"/>
      <c r="G2099" s="245"/>
      <c r="H2099" s="245"/>
      <c r="I2099" s="245"/>
      <c r="J2099" s="245"/>
      <c r="K2099" s="245"/>
      <c r="L2099" s="245"/>
      <c r="M2099" s="233"/>
      <c r="N2099" s="233"/>
      <c r="O2099" s="233"/>
    </row>
    <row r="2100" spans="2:15" s="234" customFormat="1">
      <c r="B2100" s="244"/>
      <c r="C2100" s="244"/>
      <c r="D2100" s="244"/>
      <c r="E2100" s="245"/>
      <c r="F2100" s="245"/>
      <c r="G2100" s="245"/>
      <c r="H2100" s="245"/>
      <c r="I2100" s="245"/>
      <c r="J2100" s="245"/>
      <c r="K2100" s="245"/>
      <c r="L2100" s="245"/>
      <c r="M2100" s="233"/>
      <c r="N2100" s="233"/>
      <c r="O2100" s="233"/>
    </row>
    <row r="2101" spans="2:15" s="234" customFormat="1">
      <c r="B2101" s="244"/>
      <c r="C2101" s="244"/>
      <c r="D2101" s="244"/>
      <c r="E2101" s="245"/>
      <c r="F2101" s="245"/>
      <c r="G2101" s="245"/>
      <c r="H2101" s="245"/>
      <c r="I2101" s="245"/>
      <c r="J2101" s="245"/>
      <c r="K2101" s="245"/>
      <c r="L2101" s="245"/>
      <c r="M2101" s="233"/>
      <c r="N2101" s="233"/>
      <c r="O2101" s="233"/>
    </row>
    <row r="2102" spans="2:15" s="234" customFormat="1">
      <c r="B2102" s="244"/>
      <c r="C2102" s="244"/>
      <c r="D2102" s="244"/>
      <c r="E2102" s="245"/>
      <c r="F2102" s="245"/>
      <c r="G2102" s="245"/>
      <c r="H2102" s="245"/>
      <c r="I2102" s="245"/>
      <c r="J2102" s="245"/>
      <c r="K2102" s="245"/>
      <c r="L2102" s="245"/>
      <c r="M2102" s="233"/>
      <c r="N2102" s="233"/>
      <c r="O2102" s="233"/>
    </row>
    <row r="2103" spans="2:15" s="234" customFormat="1">
      <c r="B2103" s="244"/>
      <c r="C2103" s="244"/>
      <c r="D2103" s="244"/>
      <c r="E2103" s="245"/>
      <c r="F2103" s="245"/>
      <c r="G2103" s="245"/>
      <c r="H2103" s="245"/>
      <c r="I2103" s="245"/>
      <c r="J2103" s="245"/>
      <c r="K2103" s="245"/>
      <c r="L2103" s="245"/>
      <c r="M2103" s="233"/>
      <c r="N2103" s="233"/>
      <c r="O2103" s="233"/>
    </row>
    <row r="2104" spans="2:15" s="234" customFormat="1">
      <c r="B2104" s="244"/>
      <c r="C2104" s="244"/>
      <c r="D2104" s="244"/>
      <c r="E2104" s="245"/>
      <c r="F2104" s="245"/>
      <c r="G2104" s="245"/>
      <c r="H2104" s="245"/>
      <c r="I2104" s="245"/>
      <c r="J2104" s="245"/>
      <c r="K2104" s="245"/>
      <c r="L2104" s="245"/>
      <c r="M2104" s="233"/>
      <c r="N2104" s="233"/>
      <c r="O2104" s="233"/>
    </row>
    <row r="2105" spans="2:15" s="234" customFormat="1">
      <c r="B2105" s="244"/>
      <c r="C2105" s="244"/>
      <c r="D2105" s="244"/>
      <c r="E2105" s="245"/>
      <c r="F2105" s="245"/>
      <c r="G2105" s="245"/>
      <c r="H2105" s="245"/>
      <c r="I2105" s="245"/>
      <c r="J2105" s="245"/>
      <c r="K2105" s="245"/>
      <c r="L2105" s="245"/>
      <c r="M2105" s="233"/>
      <c r="N2105" s="233"/>
      <c r="O2105" s="233"/>
    </row>
    <row r="2106" spans="2:15" s="234" customFormat="1">
      <c r="B2106" s="244"/>
      <c r="C2106" s="244"/>
      <c r="D2106" s="244"/>
      <c r="E2106" s="245"/>
      <c r="F2106" s="245"/>
      <c r="G2106" s="245"/>
      <c r="H2106" s="245"/>
      <c r="I2106" s="245"/>
      <c r="J2106" s="245"/>
      <c r="K2106" s="245"/>
      <c r="L2106" s="245"/>
      <c r="M2106" s="233"/>
      <c r="N2106" s="233"/>
      <c r="O2106" s="233"/>
    </row>
    <row r="2107" spans="2:15" s="234" customFormat="1">
      <c r="B2107" s="244"/>
      <c r="C2107" s="244"/>
      <c r="D2107" s="244"/>
      <c r="E2107" s="245"/>
      <c r="F2107" s="245"/>
      <c r="G2107" s="245"/>
      <c r="H2107" s="245"/>
      <c r="I2107" s="245"/>
      <c r="J2107" s="245"/>
      <c r="K2107" s="245"/>
      <c r="L2107" s="245"/>
      <c r="M2107" s="233"/>
      <c r="N2107" s="233"/>
      <c r="O2107" s="233"/>
    </row>
    <row r="2108" spans="2:15" s="234" customFormat="1">
      <c r="B2108" s="244"/>
      <c r="C2108" s="244"/>
      <c r="D2108" s="244"/>
      <c r="E2108" s="245"/>
      <c r="F2108" s="245"/>
      <c r="G2108" s="245"/>
      <c r="H2108" s="245"/>
      <c r="I2108" s="245"/>
      <c r="J2108" s="245"/>
      <c r="K2108" s="245"/>
      <c r="L2108" s="245"/>
      <c r="M2108" s="233"/>
      <c r="N2108" s="233"/>
      <c r="O2108" s="233"/>
    </row>
    <row r="2109" spans="2:15" s="234" customFormat="1">
      <c r="B2109" s="244"/>
      <c r="C2109" s="244"/>
      <c r="D2109" s="244"/>
      <c r="E2109" s="245"/>
      <c r="F2109" s="245"/>
      <c r="G2109" s="245"/>
      <c r="H2109" s="245"/>
      <c r="I2109" s="245"/>
      <c r="J2109" s="245"/>
      <c r="K2109" s="245"/>
      <c r="L2109" s="245"/>
      <c r="M2109" s="233"/>
      <c r="N2109" s="233"/>
      <c r="O2109" s="233"/>
    </row>
    <row r="2110" spans="2:15" s="234" customFormat="1">
      <c r="B2110" s="244"/>
      <c r="C2110" s="244"/>
      <c r="D2110" s="244"/>
      <c r="E2110" s="245"/>
      <c r="F2110" s="245"/>
      <c r="G2110" s="245"/>
      <c r="H2110" s="245"/>
      <c r="I2110" s="245"/>
      <c r="J2110" s="245"/>
      <c r="K2110" s="245"/>
      <c r="L2110" s="245"/>
      <c r="M2110" s="233"/>
      <c r="N2110" s="233"/>
      <c r="O2110" s="233"/>
    </row>
    <row r="2111" spans="2:15" s="234" customFormat="1">
      <c r="B2111" s="244"/>
      <c r="C2111" s="244"/>
      <c r="D2111" s="244"/>
      <c r="E2111" s="245"/>
      <c r="F2111" s="245"/>
      <c r="G2111" s="245"/>
      <c r="H2111" s="245"/>
      <c r="I2111" s="245"/>
      <c r="J2111" s="245"/>
      <c r="K2111" s="245"/>
      <c r="L2111" s="245"/>
      <c r="M2111" s="233"/>
      <c r="N2111" s="233"/>
      <c r="O2111" s="233"/>
    </row>
    <row r="2112" spans="2:15" s="234" customFormat="1">
      <c r="B2112" s="244"/>
      <c r="C2112" s="244"/>
      <c r="D2112" s="244"/>
      <c r="E2112" s="245"/>
      <c r="F2112" s="245"/>
      <c r="G2112" s="245"/>
      <c r="H2112" s="245"/>
      <c r="I2112" s="245"/>
      <c r="J2112" s="245"/>
      <c r="K2112" s="245"/>
      <c r="L2112" s="245"/>
      <c r="M2112" s="233"/>
      <c r="N2112" s="233"/>
      <c r="O2112" s="233"/>
    </row>
    <row r="2113" spans="2:15" s="234" customFormat="1">
      <c r="B2113" s="244"/>
      <c r="C2113" s="244"/>
      <c r="D2113" s="244"/>
      <c r="E2113" s="245"/>
      <c r="F2113" s="245"/>
      <c r="G2113" s="245"/>
      <c r="H2113" s="245"/>
      <c r="I2113" s="245"/>
      <c r="J2113" s="245"/>
      <c r="K2113" s="245"/>
      <c r="L2113" s="245"/>
      <c r="M2113" s="233"/>
      <c r="N2113" s="233"/>
      <c r="O2113" s="233"/>
    </row>
    <row r="2114" spans="2:15" s="234" customFormat="1">
      <c r="B2114" s="244"/>
      <c r="C2114" s="244"/>
      <c r="D2114" s="244"/>
      <c r="E2114" s="245"/>
      <c r="F2114" s="245"/>
      <c r="G2114" s="245"/>
      <c r="H2114" s="245"/>
      <c r="I2114" s="245"/>
      <c r="J2114" s="245"/>
      <c r="K2114" s="245"/>
      <c r="L2114" s="245"/>
      <c r="M2114" s="233"/>
      <c r="N2114" s="233"/>
      <c r="O2114" s="233"/>
    </row>
    <row r="2115" spans="2:15" s="234" customFormat="1">
      <c r="B2115" s="244"/>
      <c r="C2115" s="244"/>
      <c r="D2115" s="244"/>
      <c r="E2115" s="245"/>
      <c r="F2115" s="245"/>
      <c r="G2115" s="245"/>
      <c r="H2115" s="245"/>
      <c r="I2115" s="245"/>
      <c r="J2115" s="245"/>
      <c r="K2115" s="245"/>
      <c r="L2115" s="245"/>
      <c r="M2115" s="233"/>
      <c r="N2115" s="233"/>
      <c r="O2115" s="233"/>
    </row>
    <row r="2116" spans="2:15" s="234" customFormat="1">
      <c r="B2116" s="244"/>
      <c r="C2116" s="244"/>
      <c r="D2116" s="244"/>
      <c r="E2116" s="245"/>
      <c r="F2116" s="245"/>
      <c r="G2116" s="245"/>
      <c r="H2116" s="245"/>
      <c r="I2116" s="245"/>
      <c r="J2116" s="245"/>
      <c r="K2116" s="245"/>
      <c r="L2116" s="245"/>
      <c r="M2116" s="233"/>
      <c r="N2116" s="233"/>
      <c r="O2116" s="233"/>
    </row>
    <row r="2117" spans="2:15" s="234" customFormat="1">
      <c r="B2117" s="244"/>
      <c r="C2117" s="244"/>
      <c r="D2117" s="244"/>
      <c r="E2117" s="245"/>
      <c r="F2117" s="245"/>
      <c r="G2117" s="245"/>
      <c r="H2117" s="245"/>
      <c r="I2117" s="245"/>
      <c r="J2117" s="245"/>
      <c r="K2117" s="245"/>
      <c r="L2117" s="245"/>
      <c r="M2117" s="233"/>
      <c r="N2117" s="233"/>
      <c r="O2117" s="233"/>
    </row>
    <row r="2118" spans="2:15" s="234" customFormat="1">
      <c r="B2118" s="244"/>
      <c r="C2118" s="244"/>
      <c r="D2118" s="244"/>
      <c r="E2118" s="245"/>
      <c r="F2118" s="245"/>
      <c r="G2118" s="245"/>
      <c r="H2118" s="245"/>
      <c r="I2118" s="245"/>
      <c r="J2118" s="245"/>
      <c r="K2118" s="245"/>
      <c r="L2118" s="245"/>
      <c r="M2118" s="233"/>
      <c r="N2118" s="233"/>
      <c r="O2118" s="233"/>
    </row>
    <row r="2119" spans="2:15" s="234" customFormat="1">
      <c r="B2119" s="244"/>
      <c r="C2119" s="244"/>
      <c r="D2119" s="244"/>
      <c r="E2119" s="245"/>
      <c r="F2119" s="245"/>
      <c r="G2119" s="245"/>
      <c r="H2119" s="245"/>
      <c r="I2119" s="245"/>
      <c r="J2119" s="245"/>
      <c r="K2119" s="245"/>
      <c r="L2119" s="245"/>
      <c r="M2119" s="233"/>
      <c r="N2119" s="233"/>
      <c r="O2119" s="233"/>
    </row>
    <row r="2120" spans="2:15" s="234" customFormat="1">
      <c r="B2120" s="244"/>
      <c r="C2120" s="244"/>
      <c r="D2120" s="244"/>
      <c r="E2120" s="245"/>
      <c r="F2120" s="245"/>
      <c r="G2120" s="245"/>
      <c r="H2120" s="245"/>
      <c r="I2120" s="245"/>
      <c r="J2120" s="245"/>
      <c r="K2120" s="245"/>
      <c r="L2120" s="245"/>
      <c r="M2120" s="233"/>
      <c r="N2120" s="233"/>
      <c r="O2120" s="233"/>
    </row>
    <row r="2121" spans="2:15" s="234" customFormat="1">
      <c r="B2121" s="244"/>
      <c r="C2121" s="244"/>
      <c r="D2121" s="244"/>
      <c r="E2121" s="245"/>
      <c r="F2121" s="245"/>
      <c r="G2121" s="245"/>
      <c r="H2121" s="245"/>
      <c r="I2121" s="245"/>
      <c r="J2121" s="245"/>
      <c r="K2121" s="245"/>
      <c r="L2121" s="245"/>
      <c r="M2121" s="233"/>
      <c r="N2121" s="233"/>
      <c r="O2121" s="233"/>
    </row>
    <row r="2122" spans="2:15" s="234" customFormat="1">
      <c r="B2122" s="244"/>
      <c r="C2122" s="244"/>
      <c r="D2122" s="244"/>
      <c r="E2122" s="245"/>
      <c r="F2122" s="245"/>
      <c r="G2122" s="245"/>
      <c r="H2122" s="245"/>
      <c r="I2122" s="245"/>
      <c r="J2122" s="245"/>
      <c r="K2122" s="245"/>
      <c r="L2122" s="245"/>
      <c r="M2122" s="233"/>
      <c r="N2122" s="233"/>
      <c r="O2122" s="233"/>
    </row>
    <row r="2123" spans="2:15" s="234" customFormat="1">
      <c r="B2123" s="244"/>
      <c r="C2123" s="244"/>
      <c r="D2123" s="244"/>
      <c r="E2123" s="245"/>
      <c r="F2123" s="245"/>
      <c r="G2123" s="245"/>
      <c r="H2123" s="245"/>
      <c r="I2123" s="245"/>
      <c r="J2123" s="245"/>
      <c r="K2123" s="245"/>
      <c r="L2123" s="245"/>
      <c r="M2123" s="233"/>
      <c r="N2123" s="233"/>
      <c r="O2123" s="233"/>
    </row>
    <row r="2124" spans="2:15" s="234" customFormat="1">
      <c r="B2124" s="244"/>
      <c r="C2124" s="244"/>
      <c r="D2124" s="244"/>
      <c r="E2124" s="245"/>
      <c r="F2124" s="245"/>
      <c r="G2124" s="245"/>
      <c r="H2124" s="245"/>
      <c r="I2124" s="245"/>
      <c r="J2124" s="245"/>
      <c r="K2124" s="245"/>
      <c r="L2124" s="245"/>
      <c r="M2124" s="233"/>
      <c r="N2124" s="233"/>
      <c r="O2124" s="233"/>
    </row>
    <row r="2125" spans="2:15" s="234" customFormat="1">
      <c r="B2125" s="244"/>
      <c r="C2125" s="244"/>
      <c r="D2125" s="244"/>
      <c r="E2125" s="245"/>
      <c r="F2125" s="245"/>
      <c r="G2125" s="245"/>
      <c r="H2125" s="245"/>
      <c r="I2125" s="245"/>
      <c r="J2125" s="245"/>
      <c r="K2125" s="245"/>
      <c r="L2125" s="245"/>
      <c r="M2125" s="233"/>
      <c r="N2125" s="233"/>
      <c r="O2125" s="233"/>
    </row>
    <row r="2126" spans="2:15" s="234" customFormat="1">
      <c r="B2126" s="244"/>
      <c r="C2126" s="244"/>
      <c r="D2126" s="244"/>
      <c r="E2126" s="245"/>
      <c r="F2126" s="245"/>
      <c r="G2126" s="245"/>
      <c r="H2126" s="245"/>
      <c r="I2126" s="245"/>
      <c r="J2126" s="245"/>
      <c r="K2126" s="245"/>
      <c r="L2126" s="245"/>
      <c r="M2126" s="233"/>
      <c r="N2126" s="233"/>
      <c r="O2126" s="233"/>
    </row>
    <row r="2127" spans="2:15" s="234" customFormat="1">
      <c r="B2127" s="244"/>
      <c r="C2127" s="244"/>
      <c r="D2127" s="244"/>
      <c r="E2127" s="245"/>
      <c r="F2127" s="245"/>
      <c r="G2127" s="245"/>
      <c r="H2127" s="245"/>
      <c r="I2127" s="245"/>
      <c r="J2127" s="245"/>
      <c r="K2127" s="245"/>
      <c r="L2127" s="245"/>
      <c r="M2127" s="233"/>
      <c r="N2127" s="233"/>
      <c r="O2127" s="233"/>
    </row>
    <row r="2128" spans="2:15" s="234" customFormat="1">
      <c r="B2128" s="244"/>
      <c r="C2128" s="244"/>
      <c r="D2128" s="244"/>
      <c r="E2128" s="245"/>
      <c r="F2128" s="245"/>
      <c r="G2128" s="245"/>
      <c r="H2128" s="245"/>
      <c r="I2128" s="245"/>
      <c r="J2128" s="245"/>
      <c r="K2128" s="245"/>
      <c r="L2128" s="245"/>
      <c r="M2128" s="233"/>
      <c r="N2128" s="233"/>
      <c r="O2128" s="233"/>
    </row>
    <row r="2129" spans="2:15" s="234" customFormat="1">
      <c r="B2129" s="244"/>
      <c r="C2129" s="244"/>
      <c r="D2129" s="244"/>
      <c r="E2129" s="245"/>
      <c r="F2129" s="245"/>
      <c r="G2129" s="245"/>
      <c r="H2129" s="245"/>
      <c r="I2129" s="245"/>
      <c r="J2129" s="245"/>
      <c r="K2129" s="245"/>
      <c r="L2129" s="245"/>
      <c r="M2129" s="233"/>
      <c r="N2129" s="233"/>
      <c r="O2129" s="233"/>
    </row>
    <row r="2130" spans="2:15" s="234" customFormat="1">
      <c r="B2130" s="244"/>
      <c r="C2130" s="244"/>
      <c r="D2130" s="244"/>
      <c r="E2130" s="245"/>
      <c r="F2130" s="245"/>
      <c r="G2130" s="245"/>
      <c r="H2130" s="245"/>
      <c r="I2130" s="245"/>
      <c r="J2130" s="245"/>
      <c r="K2130" s="245"/>
      <c r="L2130" s="245"/>
      <c r="M2130" s="233"/>
      <c r="N2130" s="233"/>
      <c r="O2130" s="233"/>
    </row>
    <row r="2131" spans="2:15" s="234" customFormat="1">
      <c r="B2131" s="244"/>
      <c r="C2131" s="244"/>
      <c r="D2131" s="244"/>
      <c r="E2131" s="245"/>
      <c r="F2131" s="245"/>
      <c r="G2131" s="245"/>
      <c r="H2131" s="245"/>
      <c r="I2131" s="245"/>
      <c r="J2131" s="245"/>
      <c r="K2131" s="245"/>
      <c r="L2131" s="245"/>
      <c r="M2131" s="233"/>
      <c r="N2131" s="233"/>
      <c r="O2131" s="233"/>
    </row>
    <row r="2132" spans="2:15" s="234" customFormat="1">
      <c r="B2132" s="244"/>
      <c r="C2132" s="244"/>
      <c r="D2132" s="244"/>
      <c r="E2132" s="245"/>
      <c r="F2132" s="245"/>
      <c r="G2132" s="245"/>
      <c r="H2132" s="245"/>
      <c r="I2132" s="245"/>
      <c r="J2132" s="245"/>
      <c r="K2132" s="245"/>
      <c r="L2132" s="245"/>
      <c r="M2132" s="233"/>
      <c r="N2132" s="233"/>
      <c r="O2132" s="233"/>
    </row>
    <row r="2133" spans="2:15" s="234" customFormat="1">
      <c r="B2133" s="244"/>
      <c r="C2133" s="244"/>
      <c r="D2133" s="244"/>
      <c r="E2133" s="245"/>
      <c r="F2133" s="245"/>
      <c r="G2133" s="245"/>
      <c r="H2133" s="245"/>
      <c r="I2133" s="245"/>
      <c r="J2133" s="245"/>
      <c r="K2133" s="245"/>
      <c r="L2133" s="245"/>
      <c r="M2133" s="233"/>
      <c r="N2133" s="233"/>
      <c r="O2133" s="233"/>
    </row>
    <row r="2134" spans="2:15" s="234" customFormat="1">
      <c r="B2134" s="244"/>
      <c r="C2134" s="244"/>
      <c r="D2134" s="244"/>
      <c r="E2134" s="245"/>
      <c r="F2134" s="245"/>
      <c r="G2134" s="245"/>
      <c r="H2134" s="245"/>
      <c r="I2134" s="245"/>
      <c r="J2134" s="245"/>
      <c r="K2134" s="245"/>
      <c r="L2134" s="245"/>
      <c r="M2134" s="233"/>
      <c r="N2134" s="233"/>
      <c r="O2134" s="233"/>
    </row>
    <row r="2135" spans="2:15" s="234" customFormat="1">
      <c r="B2135" s="244"/>
      <c r="C2135" s="244"/>
      <c r="D2135" s="244"/>
      <c r="E2135" s="245"/>
      <c r="F2135" s="245"/>
      <c r="G2135" s="245"/>
      <c r="H2135" s="245"/>
      <c r="I2135" s="245"/>
      <c r="J2135" s="245"/>
      <c r="K2135" s="245"/>
      <c r="L2135" s="245"/>
      <c r="M2135" s="233"/>
      <c r="N2135" s="233"/>
      <c r="O2135" s="233"/>
    </row>
    <row r="2136" spans="2:15" s="234" customFormat="1">
      <c r="B2136" s="244"/>
      <c r="C2136" s="244"/>
      <c r="D2136" s="244"/>
      <c r="E2136" s="245"/>
      <c r="F2136" s="245"/>
      <c r="G2136" s="245"/>
      <c r="H2136" s="245"/>
      <c r="I2136" s="245"/>
      <c r="J2136" s="245"/>
      <c r="K2136" s="245"/>
      <c r="L2136" s="245"/>
      <c r="M2136" s="233"/>
      <c r="N2136" s="233"/>
      <c r="O2136" s="233"/>
    </row>
    <row r="2137" spans="2:15" s="234" customFormat="1">
      <c r="B2137" s="244"/>
      <c r="C2137" s="244"/>
      <c r="D2137" s="244"/>
      <c r="E2137" s="245"/>
      <c r="F2137" s="245"/>
      <c r="G2137" s="245"/>
      <c r="H2137" s="245"/>
      <c r="I2137" s="245"/>
      <c r="J2137" s="245"/>
      <c r="K2137" s="245"/>
      <c r="L2137" s="245"/>
      <c r="M2137" s="233"/>
      <c r="N2137" s="233"/>
      <c r="O2137" s="233"/>
    </row>
    <row r="2138" spans="2:15" s="234" customFormat="1">
      <c r="B2138" s="244"/>
      <c r="C2138" s="244"/>
      <c r="D2138" s="244"/>
      <c r="E2138" s="245"/>
      <c r="F2138" s="245"/>
      <c r="G2138" s="245"/>
      <c r="H2138" s="245"/>
      <c r="I2138" s="245"/>
      <c r="J2138" s="245"/>
      <c r="K2138" s="245"/>
      <c r="L2138" s="245"/>
      <c r="M2138" s="233"/>
      <c r="N2138" s="233"/>
      <c r="O2138" s="233"/>
    </row>
    <row r="2139" spans="2:15" s="234" customFormat="1">
      <c r="B2139" s="244"/>
      <c r="C2139" s="244"/>
      <c r="D2139" s="244"/>
      <c r="E2139" s="245"/>
      <c r="F2139" s="245"/>
      <c r="G2139" s="245"/>
      <c r="H2139" s="245"/>
      <c r="I2139" s="245"/>
      <c r="J2139" s="245"/>
      <c r="K2139" s="245"/>
      <c r="L2139" s="245"/>
      <c r="M2139" s="233"/>
      <c r="N2139" s="233"/>
      <c r="O2139" s="233"/>
    </row>
    <row r="2140" spans="2:15" s="234" customFormat="1">
      <c r="B2140" s="244"/>
      <c r="C2140" s="244"/>
      <c r="D2140" s="244"/>
      <c r="E2140" s="245"/>
      <c r="F2140" s="245"/>
      <c r="G2140" s="245"/>
      <c r="H2140" s="245"/>
      <c r="I2140" s="245"/>
      <c r="J2140" s="245"/>
      <c r="K2140" s="245"/>
      <c r="L2140" s="245"/>
      <c r="M2140" s="233"/>
      <c r="N2140" s="233"/>
      <c r="O2140" s="233"/>
    </row>
    <row r="2141" spans="2:15" s="234" customFormat="1">
      <c r="B2141" s="244"/>
      <c r="C2141" s="244"/>
      <c r="D2141" s="244"/>
      <c r="E2141" s="245"/>
      <c r="F2141" s="245"/>
      <c r="G2141" s="245"/>
      <c r="H2141" s="245"/>
      <c r="I2141" s="245"/>
      <c r="J2141" s="245"/>
      <c r="K2141" s="245"/>
      <c r="L2141" s="245"/>
      <c r="M2141" s="233"/>
      <c r="N2141" s="233"/>
      <c r="O2141" s="233"/>
    </row>
    <row r="2142" spans="2:15" s="234" customFormat="1">
      <c r="B2142" s="244"/>
      <c r="C2142" s="244"/>
      <c r="D2142" s="244"/>
      <c r="E2142" s="245"/>
      <c r="F2142" s="245"/>
      <c r="G2142" s="245"/>
      <c r="H2142" s="245"/>
      <c r="I2142" s="245"/>
      <c r="J2142" s="245"/>
      <c r="K2142" s="245"/>
      <c r="L2142" s="245"/>
      <c r="M2142" s="233"/>
      <c r="N2142" s="233"/>
      <c r="O2142" s="233"/>
    </row>
    <row r="2143" spans="2:15" s="234" customFormat="1">
      <c r="B2143" s="244"/>
      <c r="C2143" s="244"/>
      <c r="D2143" s="244"/>
      <c r="E2143" s="245"/>
      <c r="F2143" s="245"/>
      <c r="G2143" s="245"/>
      <c r="H2143" s="245"/>
      <c r="I2143" s="245"/>
      <c r="J2143" s="245"/>
      <c r="K2143" s="245"/>
      <c r="L2143" s="245"/>
      <c r="M2143" s="233"/>
      <c r="N2143" s="233"/>
      <c r="O2143" s="233"/>
    </row>
    <row r="2144" spans="2:15" s="234" customFormat="1">
      <c r="B2144" s="244"/>
      <c r="C2144" s="244"/>
      <c r="D2144" s="244"/>
      <c r="E2144" s="245"/>
      <c r="F2144" s="245"/>
      <c r="G2144" s="245"/>
      <c r="H2144" s="245"/>
      <c r="I2144" s="245"/>
      <c r="J2144" s="245"/>
      <c r="K2144" s="245"/>
      <c r="L2144" s="245"/>
      <c r="M2144" s="233"/>
      <c r="N2144" s="233"/>
      <c r="O2144" s="233"/>
    </row>
    <row r="2145" spans="2:15" s="234" customFormat="1">
      <c r="B2145" s="244"/>
      <c r="C2145" s="244"/>
      <c r="D2145" s="244"/>
      <c r="E2145" s="245"/>
      <c r="F2145" s="245"/>
      <c r="G2145" s="245"/>
      <c r="H2145" s="245"/>
      <c r="I2145" s="245"/>
      <c r="J2145" s="245"/>
      <c r="K2145" s="245"/>
      <c r="L2145" s="245"/>
      <c r="M2145" s="233"/>
      <c r="N2145" s="233"/>
      <c r="O2145" s="233"/>
    </row>
    <row r="2146" spans="2:15" s="234" customFormat="1">
      <c r="B2146" s="244"/>
      <c r="C2146" s="244"/>
      <c r="D2146" s="244"/>
      <c r="E2146" s="245"/>
      <c r="F2146" s="245"/>
      <c r="G2146" s="245"/>
      <c r="H2146" s="245"/>
      <c r="I2146" s="245"/>
      <c r="J2146" s="245"/>
      <c r="K2146" s="245"/>
      <c r="L2146" s="245"/>
      <c r="M2146" s="233"/>
      <c r="N2146" s="233"/>
      <c r="O2146" s="233"/>
    </row>
    <row r="2147" spans="2:15" s="234" customFormat="1">
      <c r="B2147" s="244"/>
      <c r="C2147" s="244"/>
      <c r="D2147" s="244"/>
      <c r="E2147" s="245"/>
      <c r="F2147" s="245"/>
      <c r="G2147" s="245"/>
      <c r="H2147" s="245"/>
      <c r="I2147" s="245"/>
      <c r="J2147" s="245"/>
      <c r="K2147" s="245"/>
      <c r="L2147" s="245"/>
      <c r="M2147" s="233"/>
      <c r="N2147" s="233"/>
      <c r="O2147" s="233"/>
    </row>
    <row r="2148" spans="2:15" s="234" customFormat="1">
      <c r="B2148" s="244"/>
      <c r="C2148" s="244"/>
      <c r="D2148" s="244"/>
      <c r="E2148" s="245"/>
      <c r="F2148" s="245"/>
      <c r="G2148" s="245"/>
      <c r="H2148" s="245"/>
      <c r="I2148" s="245"/>
      <c r="J2148" s="245"/>
      <c r="K2148" s="245"/>
      <c r="L2148" s="245"/>
      <c r="M2148" s="233"/>
      <c r="N2148" s="233"/>
      <c r="O2148" s="233"/>
    </row>
    <row r="2149" spans="2:15" s="234" customFormat="1">
      <c r="B2149" s="244"/>
      <c r="C2149" s="244"/>
      <c r="D2149" s="244"/>
      <c r="E2149" s="245"/>
      <c r="F2149" s="245"/>
      <c r="G2149" s="245"/>
      <c r="H2149" s="245"/>
      <c r="I2149" s="245"/>
      <c r="J2149" s="245"/>
      <c r="K2149" s="245"/>
      <c r="L2149" s="245"/>
      <c r="M2149" s="233"/>
      <c r="N2149" s="233"/>
      <c r="O2149" s="233"/>
    </row>
    <row r="2150" spans="2:15" s="234" customFormat="1">
      <c r="B2150" s="244"/>
      <c r="C2150" s="244"/>
      <c r="D2150" s="244"/>
      <c r="E2150" s="245"/>
      <c r="F2150" s="245"/>
      <c r="G2150" s="245"/>
      <c r="H2150" s="245"/>
      <c r="I2150" s="245"/>
      <c r="J2150" s="245"/>
      <c r="K2150" s="245"/>
      <c r="L2150" s="245"/>
      <c r="M2150" s="233"/>
      <c r="N2150" s="233"/>
      <c r="O2150" s="233"/>
    </row>
    <row r="2151" spans="2:15" s="234" customFormat="1">
      <c r="B2151" s="244"/>
      <c r="C2151" s="244"/>
      <c r="D2151" s="244"/>
      <c r="E2151" s="245"/>
      <c r="F2151" s="245"/>
      <c r="G2151" s="245"/>
      <c r="H2151" s="245"/>
      <c r="I2151" s="245"/>
      <c r="J2151" s="245"/>
      <c r="K2151" s="245"/>
      <c r="L2151" s="245"/>
      <c r="M2151" s="233"/>
      <c r="N2151" s="233"/>
      <c r="O2151" s="233"/>
    </row>
    <row r="2152" spans="2:15" s="234" customFormat="1">
      <c r="B2152" s="244"/>
      <c r="C2152" s="244"/>
      <c r="D2152" s="244"/>
      <c r="E2152" s="245"/>
      <c r="F2152" s="245"/>
      <c r="G2152" s="245"/>
      <c r="H2152" s="245"/>
      <c r="I2152" s="245"/>
      <c r="J2152" s="245"/>
      <c r="K2152" s="245"/>
      <c r="L2152" s="245"/>
      <c r="M2152" s="233"/>
      <c r="N2152" s="233"/>
      <c r="O2152" s="233"/>
    </row>
    <row r="2153" spans="2:15" s="234" customFormat="1">
      <c r="B2153" s="244"/>
      <c r="C2153" s="244"/>
      <c r="D2153" s="244"/>
      <c r="E2153" s="245"/>
      <c r="F2153" s="245"/>
      <c r="G2153" s="245"/>
      <c r="H2153" s="245"/>
      <c r="I2153" s="245"/>
      <c r="J2153" s="245"/>
      <c r="K2153" s="245"/>
      <c r="L2153" s="245"/>
      <c r="M2153" s="233"/>
      <c r="N2153" s="233"/>
      <c r="O2153" s="233"/>
    </row>
    <row r="2154" spans="2:15" s="234" customFormat="1">
      <c r="B2154" s="244"/>
      <c r="C2154" s="244"/>
      <c r="D2154" s="244"/>
      <c r="E2154" s="245"/>
      <c r="F2154" s="245"/>
      <c r="G2154" s="245"/>
      <c r="H2154" s="245"/>
      <c r="I2154" s="245"/>
      <c r="J2154" s="245"/>
      <c r="K2154" s="245"/>
      <c r="L2154" s="245"/>
      <c r="M2154" s="233"/>
      <c r="N2154" s="233"/>
      <c r="O2154" s="233"/>
    </row>
    <row r="2155" spans="2:15" s="234" customFormat="1">
      <c r="B2155" s="244"/>
      <c r="C2155" s="244"/>
      <c r="D2155" s="244"/>
      <c r="E2155" s="245"/>
      <c r="F2155" s="245"/>
      <c r="G2155" s="245"/>
      <c r="H2155" s="245"/>
      <c r="I2155" s="245"/>
      <c r="J2155" s="245"/>
      <c r="K2155" s="245"/>
      <c r="L2155" s="245"/>
      <c r="M2155" s="233"/>
      <c r="N2155" s="233"/>
      <c r="O2155" s="233"/>
    </row>
    <row r="2156" spans="2:15" s="234" customFormat="1">
      <c r="B2156" s="244"/>
      <c r="C2156" s="244"/>
      <c r="D2156" s="244"/>
      <c r="E2156" s="245"/>
      <c r="F2156" s="245"/>
      <c r="G2156" s="245"/>
      <c r="H2156" s="245"/>
      <c r="I2156" s="245"/>
      <c r="J2156" s="245"/>
      <c r="K2156" s="245"/>
      <c r="L2156" s="245"/>
      <c r="M2156" s="233"/>
      <c r="N2156" s="233"/>
      <c r="O2156" s="233"/>
    </row>
    <row r="2157" spans="2:15" s="234" customFormat="1">
      <c r="B2157" s="244"/>
      <c r="C2157" s="244"/>
      <c r="D2157" s="244"/>
      <c r="E2157" s="245"/>
      <c r="F2157" s="245"/>
      <c r="G2157" s="245"/>
      <c r="H2157" s="245"/>
      <c r="I2157" s="245"/>
      <c r="J2157" s="245"/>
      <c r="K2157" s="245"/>
      <c r="L2157" s="245"/>
      <c r="M2157" s="233"/>
      <c r="N2157" s="233"/>
      <c r="O2157" s="233"/>
    </row>
    <row r="2158" spans="2:15" s="234" customFormat="1">
      <c r="B2158" s="244"/>
      <c r="C2158" s="244"/>
      <c r="D2158" s="244"/>
      <c r="E2158" s="245"/>
      <c r="F2158" s="245"/>
      <c r="G2158" s="245"/>
      <c r="H2158" s="245"/>
      <c r="I2158" s="245"/>
      <c r="J2158" s="245"/>
      <c r="K2158" s="245"/>
      <c r="L2158" s="245"/>
      <c r="M2158" s="233"/>
      <c r="N2158" s="233"/>
      <c r="O2158" s="233"/>
    </row>
    <row r="2159" spans="2:15" s="234" customFormat="1">
      <c r="B2159" s="244"/>
      <c r="C2159" s="244"/>
      <c r="D2159" s="244"/>
      <c r="E2159" s="245"/>
      <c r="F2159" s="245"/>
      <c r="G2159" s="245"/>
      <c r="H2159" s="245"/>
      <c r="I2159" s="245"/>
      <c r="J2159" s="245"/>
      <c r="K2159" s="245"/>
      <c r="L2159" s="245"/>
      <c r="M2159" s="233"/>
      <c r="N2159" s="233"/>
      <c r="O2159" s="233"/>
    </row>
    <row r="2160" spans="2:15" s="234" customFormat="1">
      <c r="B2160" s="244"/>
      <c r="C2160" s="244"/>
      <c r="D2160" s="244"/>
      <c r="E2160" s="245"/>
      <c r="F2160" s="245"/>
      <c r="G2160" s="245"/>
      <c r="H2160" s="245"/>
      <c r="I2160" s="245"/>
      <c r="J2160" s="245"/>
      <c r="K2160" s="245"/>
      <c r="L2160" s="245"/>
      <c r="M2160" s="233"/>
      <c r="N2160" s="233"/>
      <c r="O2160" s="233"/>
    </row>
    <row r="2161" spans="2:15" s="234" customFormat="1">
      <c r="B2161" s="244"/>
      <c r="C2161" s="244"/>
      <c r="D2161" s="244"/>
      <c r="E2161" s="245"/>
      <c r="F2161" s="245"/>
      <c r="G2161" s="245"/>
      <c r="H2161" s="245"/>
      <c r="I2161" s="245"/>
      <c r="J2161" s="245"/>
      <c r="K2161" s="245"/>
      <c r="L2161" s="245"/>
      <c r="M2161" s="233"/>
      <c r="N2161" s="233"/>
      <c r="O2161" s="233"/>
    </row>
    <row r="2162" spans="2:15" s="234" customFormat="1">
      <c r="B2162" s="244"/>
      <c r="C2162" s="244"/>
      <c r="D2162" s="244"/>
      <c r="E2162" s="245"/>
      <c r="F2162" s="245"/>
      <c r="G2162" s="245"/>
      <c r="H2162" s="245"/>
      <c r="I2162" s="245"/>
      <c r="J2162" s="245"/>
      <c r="K2162" s="245"/>
      <c r="L2162" s="245"/>
      <c r="M2162" s="233"/>
      <c r="N2162" s="233"/>
      <c r="O2162" s="233"/>
    </row>
    <row r="2163" spans="2:15" s="234" customFormat="1">
      <c r="B2163" s="244"/>
      <c r="C2163" s="244"/>
      <c r="D2163" s="244"/>
      <c r="E2163" s="245"/>
      <c r="F2163" s="245"/>
      <c r="G2163" s="245"/>
      <c r="H2163" s="245"/>
      <c r="I2163" s="245"/>
      <c r="J2163" s="245"/>
      <c r="K2163" s="245"/>
      <c r="L2163" s="245"/>
      <c r="M2163" s="233"/>
      <c r="N2163" s="233"/>
      <c r="O2163" s="233"/>
    </row>
    <row r="2164" spans="2:15" s="234" customFormat="1">
      <c r="B2164" s="244"/>
      <c r="C2164" s="244"/>
      <c r="D2164" s="244"/>
      <c r="E2164" s="245"/>
      <c r="F2164" s="245"/>
      <c r="G2164" s="245"/>
      <c r="H2164" s="245"/>
      <c r="I2164" s="245"/>
      <c r="J2164" s="245"/>
      <c r="K2164" s="245"/>
      <c r="L2164" s="245"/>
      <c r="M2164" s="233"/>
      <c r="N2164" s="233"/>
      <c r="O2164" s="233"/>
    </row>
    <row r="2165" spans="2:15" s="234" customFormat="1">
      <c r="B2165" s="244"/>
      <c r="C2165" s="244"/>
      <c r="D2165" s="244"/>
      <c r="E2165" s="245"/>
      <c r="F2165" s="245"/>
      <c r="G2165" s="245"/>
      <c r="H2165" s="245"/>
      <c r="I2165" s="245"/>
      <c r="J2165" s="245"/>
      <c r="K2165" s="245"/>
      <c r="L2165" s="245"/>
      <c r="M2165" s="233"/>
      <c r="N2165" s="233"/>
      <c r="O2165" s="233"/>
    </row>
    <row r="2166" spans="2:15" s="234" customFormat="1">
      <c r="B2166" s="244"/>
      <c r="C2166" s="244"/>
      <c r="D2166" s="244"/>
      <c r="E2166" s="245"/>
      <c r="F2166" s="245"/>
      <c r="G2166" s="245"/>
      <c r="H2166" s="245"/>
      <c r="I2166" s="245"/>
      <c r="J2166" s="245"/>
      <c r="K2166" s="245"/>
      <c r="L2166" s="245"/>
      <c r="M2166" s="233"/>
      <c r="N2166" s="233"/>
      <c r="O2166" s="233"/>
    </row>
    <row r="2167" spans="2:15" s="234" customFormat="1">
      <c r="B2167" s="244"/>
      <c r="C2167" s="244"/>
      <c r="D2167" s="244"/>
      <c r="E2167" s="245"/>
      <c r="F2167" s="245"/>
      <c r="G2167" s="245"/>
      <c r="H2167" s="245"/>
      <c r="I2167" s="245"/>
      <c r="J2167" s="245"/>
      <c r="K2167" s="245"/>
      <c r="L2167" s="245"/>
      <c r="M2167" s="233"/>
      <c r="N2167" s="233"/>
      <c r="O2167" s="233"/>
    </row>
    <row r="2168" spans="2:15" s="234" customFormat="1">
      <c r="B2168" s="244"/>
      <c r="C2168" s="244"/>
      <c r="D2168" s="244"/>
      <c r="E2168" s="245"/>
      <c r="F2168" s="245"/>
      <c r="G2168" s="245"/>
      <c r="H2168" s="245"/>
      <c r="I2168" s="245"/>
      <c r="J2168" s="245"/>
      <c r="K2168" s="245"/>
      <c r="L2168" s="245"/>
      <c r="M2168" s="233"/>
      <c r="N2168" s="233"/>
      <c r="O2168" s="233"/>
    </row>
    <row r="2169" spans="2:15" s="234" customFormat="1">
      <c r="B2169" s="244"/>
      <c r="C2169" s="244"/>
      <c r="D2169" s="244"/>
      <c r="E2169" s="245"/>
      <c r="F2169" s="245"/>
      <c r="G2169" s="245"/>
      <c r="H2169" s="245"/>
      <c r="I2169" s="245"/>
      <c r="J2169" s="245"/>
      <c r="K2169" s="245"/>
      <c r="L2169" s="245"/>
      <c r="M2169" s="233"/>
      <c r="N2169" s="233"/>
      <c r="O2169" s="233"/>
    </row>
    <row r="2170" spans="2:15" s="234" customFormat="1">
      <c r="B2170" s="244"/>
      <c r="C2170" s="244"/>
      <c r="D2170" s="244"/>
      <c r="E2170" s="245"/>
      <c r="F2170" s="245"/>
      <c r="G2170" s="245"/>
      <c r="H2170" s="245"/>
      <c r="I2170" s="245"/>
      <c r="J2170" s="245"/>
      <c r="K2170" s="245"/>
      <c r="L2170" s="245"/>
      <c r="M2170" s="233"/>
      <c r="N2170" s="233"/>
      <c r="O2170" s="233"/>
    </row>
    <row r="2171" spans="2:15" s="234" customFormat="1">
      <c r="B2171" s="244"/>
      <c r="C2171" s="244"/>
      <c r="D2171" s="244"/>
      <c r="E2171" s="245"/>
      <c r="F2171" s="245"/>
      <c r="G2171" s="245"/>
      <c r="H2171" s="245"/>
      <c r="I2171" s="245"/>
      <c r="J2171" s="245"/>
      <c r="K2171" s="245"/>
      <c r="L2171" s="245"/>
      <c r="M2171" s="233"/>
      <c r="N2171" s="233"/>
      <c r="O2171" s="233"/>
    </row>
    <row r="2172" spans="2:15" s="234" customFormat="1">
      <c r="B2172" s="244"/>
      <c r="C2172" s="244"/>
      <c r="D2172" s="244"/>
      <c r="E2172" s="245"/>
      <c r="F2172" s="245"/>
      <c r="G2172" s="245"/>
      <c r="H2172" s="245"/>
      <c r="I2172" s="245"/>
      <c r="J2172" s="245"/>
      <c r="K2172" s="245"/>
      <c r="L2172" s="245"/>
      <c r="M2172" s="233"/>
      <c r="N2172" s="233"/>
      <c r="O2172" s="233"/>
    </row>
    <row r="2173" spans="2:15" s="234" customFormat="1">
      <c r="B2173" s="244"/>
      <c r="C2173" s="244"/>
      <c r="D2173" s="244"/>
      <c r="E2173" s="245"/>
      <c r="F2173" s="245"/>
      <c r="G2173" s="245"/>
      <c r="H2173" s="245"/>
      <c r="I2173" s="245"/>
      <c r="J2173" s="245"/>
      <c r="K2173" s="245"/>
      <c r="L2173" s="245"/>
      <c r="M2173" s="233"/>
      <c r="N2173" s="233"/>
      <c r="O2173" s="233"/>
    </row>
    <row r="2174" spans="2:15" s="234" customFormat="1">
      <c r="B2174" s="244"/>
      <c r="C2174" s="244"/>
      <c r="D2174" s="244"/>
      <c r="E2174" s="245"/>
      <c r="F2174" s="245"/>
      <c r="G2174" s="245"/>
      <c r="H2174" s="245"/>
      <c r="I2174" s="245"/>
      <c r="J2174" s="245"/>
      <c r="K2174" s="245"/>
      <c r="L2174" s="245"/>
      <c r="M2174" s="233"/>
      <c r="N2174" s="233"/>
      <c r="O2174" s="233"/>
    </row>
    <row r="2175" spans="2:15" s="234" customFormat="1">
      <c r="B2175" s="244"/>
      <c r="C2175" s="244"/>
      <c r="D2175" s="244"/>
      <c r="E2175" s="245"/>
      <c r="F2175" s="245"/>
      <c r="G2175" s="245"/>
      <c r="H2175" s="245"/>
      <c r="I2175" s="245"/>
      <c r="J2175" s="245"/>
      <c r="K2175" s="245"/>
      <c r="L2175" s="245"/>
      <c r="M2175" s="233"/>
      <c r="N2175" s="233"/>
      <c r="O2175" s="233"/>
    </row>
    <row r="2176" spans="2:15" s="234" customFormat="1">
      <c r="B2176" s="244"/>
      <c r="C2176" s="244"/>
      <c r="D2176" s="244"/>
      <c r="E2176" s="245"/>
      <c r="F2176" s="245"/>
      <c r="G2176" s="245"/>
      <c r="H2176" s="245"/>
      <c r="I2176" s="245"/>
      <c r="J2176" s="245"/>
      <c r="K2176" s="245"/>
      <c r="L2176" s="245"/>
      <c r="M2176" s="233"/>
      <c r="N2176" s="233"/>
      <c r="O2176" s="233"/>
    </row>
    <row r="2177" spans="2:15" s="234" customFormat="1">
      <c r="B2177" s="244"/>
      <c r="C2177" s="244"/>
      <c r="D2177" s="244"/>
      <c r="E2177" s="245"/>
      <c r="F2177" s="245"/>
      <c r="G2177" s="245"/>
      <c r="H2177" s="245"/>
      <c r="I2177" s="245"/>
      <c r="J2177" s="245"/>
      <c r="K2177" s="245"/>
      <c r="L2177" s="245"/>
      <c r="M2177" s="233"/>
      <c r="N2177" s="233"/>
      <c r="O2177" s="233"/>
    </row>
    <row r="2178" spans="2:15" s="234" customFormat="1">
      <c r="B2178" s="244"/>
      <c r="C2178" s="244"/>
      <c r="D2178" s="244"/>
      <c r="E2178" s="245"/>
      <c r="F2178" s="245"/>
      <c r="G2178" s="245"/>
      <c r="H2178" s="245"/>
      <c r="I2178" s="245"/>
      <c r="J2178" s="245"/>
      <c r="K2178" s="245"/>
      <c r="L2178" s="245"/>
      <c r="M2178" s="233"/>
      <c r="N2178" s="233"/>
      <c r="O2178" s="233"/>
    </row>
    <row r="2179" spans="2:15" s="234" customFormat="1">
      <c r="B2179" s="244"/>
      <c r="C2179" s="244"/>
      <c r="D2179" s="244"/>
      <c r="E2179" s="245"/>
      <c r="F2179" s="245"/>
      <c r="G2179" s="245"/>
      <c r="H2179" s="245"/>
      <c r="I2179" s="245"/>
      <c r="J2179" s="245"/>
      <c r="K2179" s="245"/>
      <c r="L2179" s="245"/>
      <c r="M2179" s="233"/>
      <c r="N2179" s="233"/>
      <c r="O2179" s="233"/>
    </row>
    <row r="2180" spans="2:15" s="234" customFormat="1">
      <c r="B2180" s="244"/>
      <c r="C2180" s="244"/>
      <c r="D2180" s="244"/>
      <c r="E2180" s="245"/>
      <c r="F2180" s="245"/>
      <c r="G2180" s="245"/>
      <c r="H2180" s="245"/>
      <c r="I2180" s="245"/>
      <c r="J2180" s="245"/>
      <c r="K2180" s="245"/>
      <c r="L2180" s="245"/>
      <c r="M2180" s="233"/>
      <c r="N2180" s="233"/>
      <c r="O2180" s="233"/>
    </row>
    <row r="2181" spans="2:15" s="234" customFormat="1">
      <c r="B2181" s="244"/>
      <c r="C2181" s="244"/>
      <c r="D2181" s="244"/>
      <c r="E2181" s="245"/>
      <c r="F2181" s="245"/>
      <c r="G2181" s="245"/>
      <c r="H2181" s="245"/>
      <c r="I2181" s="245"/>
      <c r="J2181" s="245"/>
      <c r="K2181" s="245"/>
      <c r="L2181" s="245"/>
      <c r="M2181" s="233"/>
      <c r="N2181" s="233"/>
      <c r="O2181" s="233"/>
    </row>
    <row r="2182" spans="2:15" s="234" customFormat="1">
      <c r="B2182" s="244"/>
      <c r="C2182" s="244"/>
      <c r="D2182" s="244"/>
      <c r="E2182" s="245"/>
      <c r="F2182" s="245"/>
      <c r="G2182" s="245"/>
      <c r="H2182" s="245"/>
      <c r="I2182" s="245"/>
      <c r="J2182" s="245"/>
      <c r="K2182" s="245"/>
      <c r="L2182" s="245"/>
      <c r="M2182" s="233"/>
      <c r="N2182" s="233"/>
      <c r="O2182" s="233"/>
    </row>
    <row r="2183" spans="2:15" s="234" customFormat="1">
      <c r="B2183" s="244"/>
      <c r="C2183" s="244"/>
      <c r="D2183" s="244"/>
      <c r="E2183" s="245"/>
      <c r="F2183" s="245"/>
      <c r="G2183" s="245"/>
      <c r="H2183" s="245"/>
      <c r="I2183" s="245"/>
      <c r="J2183" s="245"/>
      <c r="K2183" s="245"/>
      <c r="L2183" s="245"/>
      <c r="M2183" s="233"/>
      <c r="N2183" s="233"/>
      <c r="O2183" s="233"/>
    </row>
    <row r="2184" spans="2:15" s="234" customFormat="1">
      <c r="B2184" s="244"/>
      <c r="C2184" s="244"/>
      <c r="D2184" s="244"/>
      <c r="E2184" s="245"/>
      <c r="F2184" s="245"/>
      <c r="G2184" s="245"/>
      <c r="H2184" s="245"/>
      <c r="I2184" s="245"/>
      <c r="J2184" s="245"/>
      <c r="K2184" s="245"/>
      <c r="L2184" s="245"/>
      <c r="M2184" s="233"/>
      <c r="N2184" s="233"/>
      <c r="O2184" s="233"/>
    </row>
    <row r="2185" spans="2:15" s="234" customFormat="1">
      <c r="B2185" s="244"/>
      <c r="C2185" s="244"/>
      <c r="D2185" s="244"/>
      <c r="E2185" s="245"/>
      <c r="F2185" s="245"/>
      <c r="G2185" s="245"/>
      <c r="H2185" s="245"/>
      <c r="I2185" s="245"/>
      <c r="J2185" s="245"/>
      <c r="K2185" s="245"/>
      <c r="L2185" s="245"/>
      <c r="M2185" s="233"/>
      <c r="N2185" s="233"/>
      <c r="O2185" s="233"/>
    </row>
    <row r="2186" spans="2:15" s="234" customFormat="1">
      <c r="B2186" s="244"/>
      <c r="C2186" s="244"/>
      <c r="D2186" s="244"/>
      <c r="E2186" s="245"/>
      <c r="F2186" s="245"/>
      <c r="G2186" s="245"/>
      <c r="H2186" s="245"/>
      <c r="I2186" s="245"/>
      <c r="J2186" s="245"/>
      <c r="K2186" s="245"/>
      <c r="L2186" s="245"/>
      <c r="M2186" s="233"/>
      <c r="N2186" s="233"/>
      <c r="O2186" s="233"/>
    </row>
    <row r="2187" spans="2:15" s="234" customFormat="1">
      <c r="B2187" s="244"/>
      <c r="C2187" s="244"/>
      <c r="D2187" s="244"/>
      <c r="E2187" s="245"/>
      <c r="F2187" s="245"/>
      <c r="G2187" s="245"/>
      <c r="H2187" s="245"/>
      <c r="I2187" s="245"/>
      <c r="J2187" s="245"/>
      <c r="K2187" s="245"/>
      <c r="L2187" s="245"/>
      <c r="M2187" s="233"/>
      <c r="N2187" s="233"/>
      <c r="O2187" s="233"/>
    </row>
    <row r="2188" spans="2:15" s="234" customFormat="1">
      <c r="B2188" s="244"/>
      <c r="C2188" s="244"/>
      <c r="D2188" s="244"/>
      <c r="E2188" s="245"/>
      <c r="F2188" s="245"/>
      <c r="G2188" s="245"/>
      <c r="H2188" s="245"/>
      <c r="I2188" s="245"/>
      <c r="J2188" s="245"/>
      <c r="K2188" s="245"/>
      <c r="L2188" s="245"/>
      <c r="M2188" s="233"/>
      <c r="N2188" s="233"/>
      <c r="O2188" s="233"/>
    </row>
    <row r="2189" spans="2:15" s="234" customFormat="1">
      <c r="B2189" s="244"/>
      <c r="C2189" s="244"/>
      <c r="D2189" s="244"/>
      <c r="E2189" s="245"/>
      <c r="F2189" s="245"/>
      <c r="G2189" s="245"/>
      <c r="H2189" s="245"/>
      <c r="I2189" s="245"/>
      <c r="J2189" s="245"/>
      <c r="K2189" s="245"/>
      <c r="L2189" s="245"/>
      <c r="M2189" s="233"/>
      <c r="N2189" s="233"/>
      <c r="O2189" s="233"/>
    </row>
    <row r="2190" spans="2:15" s="234" customFormat="1">
      <c r="B2190" s="244"/>
      <c r="C2190" s="244"/>
      <c r="D2190" s="244"/>
      <c r="E2190" s="245"/>
      <c r="F2190" s="245"/>
      <c r="G2190" s="245"/>
      <c r="H2190" s="245"/>
      <c r="I2190" s="245"/>
      <c r="J2190" s="245"/>
      <c r="K2190" s="245"/>
      <c r="L2190" s="245"/>
      <c r="M2190" s="233"/>
      <c r="N2190" s="233"/>
      <c r="O2190" s="233"/>
    </row>
    <row r="2191" spans="2:15" s="234" customFormat="1">
      <c r="B2191" s="244"/>
      <c r="C2191" s="244"/>
      <c r="D2191" s="244"/>
      <c r="E2191" s="245"/>
      <c r="F2191" s="245"/>
      <c r="G2191" s="245"/>
      <c r="H2191" s="245"/>
      <c r="I2191" s="245"/>
      <c r="J2191" s="245"/>
      <c r="K2191" s="245"/>
      <c r="L2191" s="245"/>
      <c r="M2191" s="233"/>
      <c r="N2191" s="233"/>
      <c r="O2191" s="233"/>
    </row>
    <row r="2192" spans="2:15" s="234" customFormat="1">
      <c r="B2192" s="244"/>
      <c r="C2192" s="244"/>
      <c r="D2192" s="244"/>
      <c r="E2192" s="245"/>
      <c r="F2192" s="245"/>
      <c r="G2192" s="245"/>
      <c r="H2192" s="245"/>
      <c r="I2192" s="245"/>
      <c r="J2192" s="245"/>
      <c r="K2192" s="245"/>
      <c r="L2192" s="245"/>
      <c r="M2192" s="233"/>
      <c r="N2192" s="233"/>
      <c r="O2192" s="233"/>
    </row>
    <row r="2193" spans="2:15" s="234" customFormat="1">
      <c r="B2193" s="244"/>
      <c r="C2193" s="244"/>
      <c r="D2193" s="244"/>
      <c r="E2193" s="245"/>
      <c r="F2193" s="245"/>
      <c r="G2193" s="245"/>
      <c r="H2193" s="245"/>
      <c r="I2193" s="245"/>
      <c r="J2193" s="245"/>
      <c r="K2193" s="245"/>
      <c r="L2193" s="245"/>
      <c r="M2193" s="233"/>
      <c r="N2193" s="233"/>
      <c r="O2193" s="233"/>
    </row>
    <row r="2194" spans="2:15" s="234" customFormat="1">
      <c r="B2194" s="244"/>
      <c r="C2194" s="244"/>
      <c r="D2194" s="244"/>
      <c r="E2194" s="245"/>
      <c r="F2194" s="245"/>
      <c r="G2194" s="245"/>
      <c r="H2194" s="245"/>
      <c r="I2194" s="245"/>
      <c r="J2194" s="245"/>
      <c r="K2194" s="245"/>
      <c r="L2194" s="245"/>
      <c r="M2194" s="233"/>
      <c r="N2194" s="233"/>
      <c r="O2194" s="233"/>
    </row>
    <row r="2195" spans="2:15" s="234" customFormat="1">
      <c r="B2195" s="244"/>
      <c r="C2195" s="244"/>
      <c r="D2195" s="244"/>
      <c r="E2195" s="245"/>
      <c r="F2195" s="245"/>
      <c r="G2195" s="245"/>
      <c r="H2195" s="245"/>
      <c r="I2195" s="245"/>
      <c r="J2195" s="245"/>
      <c r="K2195" s="245"/>
      <c r="L2195" s="245"/>
      <c r="M2195" s="233"/>
      <c r="N2195" s="233"/>
      <c r="O2195" s="233"/>
    </row>
    <row r="2196" spans="2:15" s="234" customFormat="1">
      <c r="B2196" s="244"/>
      <c r="C2196" s="244"/>
      <c r="D2196" s="244"/>
      <c r="E2196" s="245"/>
      <c r="F2196" s="245"/>
      <c r="G2196" s="245"/>
      <c r="H2196" s="245"/>
      <c r="I2196" s="245"/>
      <c r="J2196" s="245"/>
      <c r="K2196" s="245"/>
      <c r="L2196" s="245"/>
      <c r="M2196" s="233"/>
      <c r="N2196" s="233"/>
      <c r="O2196" s="233"/>
    </row>
    <row r="2197" spans="2:15" s="234" customFormat="1">
      <c r="B2197" s="244"/>
      <c r="C2197" s="244"/>
      <c r="D2197" s="244"/>
      <c r="E2197" s="245"/>
      <c r="F2197" s="245"/>
      <c r="G2197" s="245"/>
      <c r="H2197" s="245"/>
      <c r="I2197" s="245"/>
      <c r="J2197" s="245"/>
      <c r="K2197" s="245"/>
      <c r="L2197" s="245"/>
      <c r="M2197" s="233"/>
      <c r="N2197" s="233"/>
      <c r="O2197" s="233"/>
    </row>
    <row r="2198" spans="2:15" s="234" customFormat="1">
      <c r="B2198" s="244"/>
      <c r="C2198" s="244"/>
      <c r="D2198" s="244"/>
      <c r="E2198" s="245"/>
      <c r="F2198" s="245"/>
      <c r="G2198" s="245"/>
      <c r="H2198" s="245"/>
      <c r="I2198" s="245"/>
      <c r="J2198" s="245"/>
      <c r="K2198" s="245"/>
      <c r="L2198" s="245"/>
      <c r="M2198" s="233"/>
      <c r="N2198" s="233"/>
      <c r="O2198" s="233"/>
    </row>
    <row r="2199" spans="2:15" s="234" customFormat="1">
      <c r="B2199" s="244"/>
      <c r="C2199" s="244"/>
      <c r="D2199" s="244"/>
      <c r="E2199" s="245"/>
      <c r="F2199" s="245"/>
      <c r="G2199" s="245"/>
      <c r="H2199" s="245"/>
      <c r="I2199" s="245"/>
      <c r="J2199" s="245"/>
      <c r="K2199" s="245"/>
      <c r="L2199" s="245"/>
      <c r="M2199" s="233"/>
      <c r="N2199" s="233"/>
      <c r="O2199" s="233"/>
    </row>
    <row r="2200" spans="2:15" s="234" customFormat="1">
      <c r="B2200" s="244"/>
      <c r="C2200" s="244"/>
      <c r="D2200" s="244"/>
      <c r="E2200" s="245"/>
      <c r="F2200" s="245"/>
      <c r="G2200" s="245"/>
      <c r="H2200" s="245"/>
      <c r="I2200" s="245"/>
      <c r="J2200" s="245"/>
      <c r="K2200" s="245"/>
      <c r="L2200" s="245"/>
      <c r="M2200" s="233"/>
      <c r="N2200" s="233"/>
      <c r="O2200" s="233"/>
    </row>
    <row r="2201" spans="2:15" s="234" customFormat="1">
      <c r="B2201" s="244"/>
      <c r="C2201" s="244"/>
      <c r="D2201" s="244"/>
      <c r="E2201" s="245"/>
      <c r="F2201" s="245"/>
      <c r="G2201" s="245"/>
      <c r="H2201" s="245"/>
      <c r="I2201" s="245"/>
      <c r="J2201" s="245"/>
      <c r="K2201" s="245"/>
      <c r="L2201" s="245"/>
      <c r="M2201" s="233"/>
      <c r="N2201" s="233"/>
      <c r="O2201" s="233"/>
    </row>
    <row r="2202" spans="2:15" s="234" customFormat="1">
      <c r="B2202" s="244"/>
      <c r="C2202" s="244"/>
      <c r="D2202" s="244"/>
      <c r="E2202" s="245"/>
      <c r="F2202" s="245"/>
      <c r="G2202" s="245"/>
      <c r="H2202" s="245"/>
      <c r="I2202" s="245"/>
      <c r="J2202" s="245"/>
      <c r="K2202" s="245"/>
      <c r="L2202" s="245"/>
      <c r="M2202" s="233"/>
      <c r="N2202" s="233"/>
      <c r="O2202" s="233"/>
    </row>
    <row r="2203" spans="2:15" s="234" customFormat="1">
      <c r="B2203" s="244"/>
      <c r="C2203" s="244"/>
      <c r="D2203" s="244"/>
      <c r="E2203" s="245"/>
      <c r="F2203" s="245"/>
      <c r="G2203" s="245"/>
      <c r="H2203" s="245"/>
      <c r="I2203" s="245"/>
      <c r="J2203" s="245"/>
      <c r="K2203" s="245"/>
      <c r="L2203" s="245"/>
      <c r="M2203" s="233"/>
      <c r="N2203" s="233"/>
      <c r="O2203" s="233"/>
    </row>
    <row r="2204" spans="2:15" s="234" customFormat="1">
      <c r="B2204" s="244"/>
      <c r="C2204" s="244"/>
      <c r="D2204" s="244"/>
      <c r="E2204" s="245"/>
      <c r="F2204" s="245"/>
      <c r="G2204" s="245"/>
      <c r="H2204" s="245"/>
      <c r="I2204" s="245"/>
      <c r="J2204" s="245"/>
      <c r="K2204" s="245"/>
      <c r="L2204" s="245"/>
      <c r="M2204" s="233"/>
      <c r="N2204" s="233"/>
      <c r="O2204" s="233"/>
    </row>
    <row r="2205" spans="2:15" s="234" customFormat="1">
      <c r="B2205" s="244"/>
      <c r="C2205" s="244"/>
      <c r="D2205" s="244"/>
      <c r="E2205" s="245"/>
      <c r="F2205" s="245"/>
      <c r="G2205" s="245"/>
      <c r="H2205" s="245"/>
      <c r="I2205" s="245"/>
      <c r="J2205" s="245"/>
      <c r="K2205" s="245"/>
      <c r="L2205" s="245"/>
      <c r="M2205" s="233"/>
      <c r="N2205" s="233"/>
      <c r="O2205" s="233"/>
    </row>
    <row r="2206" spans="2:15" s="234" customFormat="1">
      <c r="B2206" s="244"/>
      <c r="C2206" s="244"/>
      <c r="D2206" s="244"/>
      <c r="E2206" s="245"/>
      <c r="F2206" s="245"/>
      <c r="G2206" s="245"/>
      <c r="H2206" s="245"/>
      <c r="I2206" s="245"/>
      <c r="J2206" s="245"/>
      <c r="K2206" s="245"/>
      <c r="L2206" s="245"/>
      <c r="M2206" s="233"/>
      <c r="N2206" s="233"/>
      <c r="O2206" s="233"/>
    </row>
    <row r="2207" spans="2:15" s="234" customFormat="1">
      <c r="B2207" s="244"/>
      <c r="C2207" s="244"/>
      <c r="D2207" s="244"/>
      <c r="E2207" s="245"/>
      <c r="F2207" s="245"/>
      <c r="G2207" s="245"/>
      <c r="H2207" s="245"/>
      <c r="I2207" s="245"/>
      <c r="J2207" s="245"/>
      <c r="K2207" s="245"/>
      <c r="L2207" s="245"/>
      <c r="M2207" s="233"/>
      <c r="N2207" s="233"/>
      <c r="O2207" s="233"/>
    </row>
    <row r="2208" spans="2:15" s="234" customFormat="1">
      <c r="B2208" s="244"/>
      <c r="C2208" s="244"/>
      <c r="D2208" s="244"/>
      <c r="E2208" s="245"/>
      <c r="F2208" s="245"/>
      <c r="G2208" s="245"/>
      <c r="H2208" s="245"/>
      <c r="I2208" s="245"/>
      <c r="J2208" s="245"/>
      <c r="K2208" s="245"/>
      <c r="L2208" s="245"/>
      <c r="M2208" s="233"/>
      <c r="N2208" s="233"/>
      <c r="O2208" s="233"/>
    </row>
    <row r="2209" spans="2:15" s="234" customFormat="1">
      <c r="B2209" s="244"/>
      <c r="C2209" s="244"/>
      <c r="D2209" s="244"/>
      <c r="E2209" s="245"/>
      <c r="F2209" s="245"/>
      <c r="G2209" s="245"/>
      <c r="H2209" s="245"/>
      <c r="I2209" s="245"/>
      <c r="J2209" s="245"/>
      <c r="K2209" s="245"/>
      <c r="L2209" s="245"/>
      <c r="M2209" s="233"/>
      <c r="N2209" s="233"/>
      <c r="O2209" s="233"/>
    </row>
    <row r="2210" spans="2:15" s="234" customFormat="1">
      <c r="B2210" s="244"/>
      <c r="C2210" s="244"/>
      <c r="D2210" s="244"/>
      <c r="E2210" s="245"/>
      <c r="F2210" s="245"/>
      <c r="G2210" s="245"/>
      <c r="H2210" s="245"/>
      <c r="I2210" s="245"/>
      <c r="J2210" s="245"/>
      <c r="K2210" s="245"/>
      <c r="L2210" s="245"/>
      <c r="M2210" s="233"/>
      <c r="N2210" s="233"/>
      <c r="O2210" s="233"/>
    </row>
    <row r="2211" spans="2:15" s="234" customFormat="1">
      <c r="B2211" s="244"/>
      <c r="C2211" s="244"/>
      <c r="D2211" s="244"/>
      <c r="E2211" s="245"/>
      <c r="F2211" s="245"/>
      <c r="G2211" s="245"/>
      <c r="H2211" s="245"/>
      <c r="I2211" s="245"/>
      <c r="J2211" s="245"/>
      <c r="K2211" s="245"/>
      <c r="L2211" s="245"/>
      <c r="M2211" s="233"/>
      <c r="N2211" s="233"/>
      <c r="O2211" s="233"/>
    </row>
    <row r="2212" spans="2:15" s="234" customFormat="1">
      <c r="B2212" s="244"/>
      <c r="C2212" s="244"/>
      <c r="D2212" s="244"/>
      <c r="E2212" s="245"/>
      <c r="F2212" s="245"/>
      <c r="G2212" s="245"/>
      <c r="H2212" s="245"/>
      <c r="I2212" s="245"/>
      <c r="J2212" s="245"/>
      <c r="K2212" s="245"/>
      <c r="L2212" s="245"/>
      <c r="M2212" s="233"/>
      <c r="N2212" s="233"/>
      <c r="O2212" s="233"/>
    </row>
    <row r="2213" spans="2:15" s="234" customFormat="1">
      <c r="B2213" s="244"/>
      <c r="C2213" s="244"/>
      <c r="D2213" s="244"/>
      <c r="E2213" s="245"/>
      <c r="F2213" s="245"/>
      <c r="G2213" s="245"/>
      <c r="H2213" s="245"/>
      <c r="I2213" s="245"/>
      <c r="J2213" s="245"/>
      <c r="K2213" s="245"/>
      <c r="L2213" s="245"/>
      <c r="M2213" s="233"/>
      <c r="N2213" s="233"/>
      <c r="O2213" s="233"/>
    </row>
    <row r="2214" spans="2:15" s="234" customFormat="1">
      <c r="B2214" s="244"/>
      <c r="C2214" s="244"/>
      <c r="D2214" s="244"/>
      <c r="E2214" s="245"/>
      <c r="F2214" s="245"/>
      <c r="G2214" s="245"/>
      <c r="H2214" s="245"/>
      <c r="I2214" s="245"/>
      <c r="J2214" s="245"/>
      <c r="K2214" s="245"/>
      <c r="L2214" s="245"/>
      <c r="M2214" s="233"/>
      <c r="N2214" s="233"/>
      <c r="O2214" s="233"/>
    </row>
    <row r="2215" spans="2:15" s="234" customFormat="1">
      <c r="B2215" s="244"/>
      <c r="C2215" s="244"/>
      <c r="D2215" s="244"/>
      <c r="E2215" s="245"/>
      <c r="F2215" s="245"/>
      <c r="G2215" s="245"/>
      <c r="H2215" s="245"/>
      <c r="I2215" s="245"/>
      <c r="J2215" s="245"/>
      <c r="K2215" s="245"/>
      <c r="L2215" s="245"/>
      <c r="M2215" s="233"/>
      <c r="N2215" s="233"/>
      <c r="O2215" s="233"/>
    </row>
    <row r="2216" spans="2:15" s="234" customFormat="1">
      <c r="B2216" s="244"/>
      <c r="C2216" s="244"/>
      <c r="D2216" s="244"/>
      <c r="E2216" s="245"/>
      <c r="F2216" s="245"/>
      <c r="G2216" s="245"/>
      <c r="H2216" s="245"/>
      <c r="I2216" s="245"/>
      <c r="J2216" s="245"/>
      <c r="K2216" s="245"/>
      <c r="L2216" s="245"/>
      <c r="M2216" s="233"/>
      <c r="N2216" s="233"/>
      <c r="O2216" s="233"/>
    </row>
    <row r="2217" spans="2:15" s="234" customFormat="1">
      <c r="B2217" s="244"/>
      <c r="C2217" s="244"/>
      <c r="D2217" s="244"/>
      <c r="E2217" s="245"/>
      <c r="F2217" s="245"/>
      <c r="G2217" s="245"/>
      <c r="H2217" s="245"/>
      <c r="I2217" s="245"/>
      <c r="J2217" s="245"/>
      <c r="K2217" s="245"/>
      <c r="L2217" s="245"/>
      <c r="M2217" s="233"/>
      <c r="N2217" s="233"/>
      <c r="O2217" s="233"/>
    </row>
    <row r="2218" spans="2:15" s="234" customFormat="1">
      <c r="B2218" s="244"/>
      <c r="C2218" s="244"/>
      <c r="D2218" s="244"/>
      <c r="E2218" s="245"/>
      <c r="F2218" s="245"/>
      <c r="G2218" s="245"/>
      <c r="H2218" s="245"/>
      <c r="I2218" s="245"/>
      <c r="J2218" s="245"/>
      <c r="K2218" s="245"/>
      <c r="L2218" s="245"/>
      <c r="M2218" s="233"/>
      <c r="N2218" s="233"/>
      <c r="O2218" s="233"/>
    </row>
    <row r="2219" spans="2:15" s="234" customFormat="1">
      <c r="B2219" s="244"/>
      <c r="C2219" s="244"/>
      <c r="D2219" s="244"/>
      <c r="E2219" s="245"/>
      <c r="F2219" s="245"/>
      <c r="G2219" s="245"/>
      <c r="H2219" s="245"/>
      <c r="I2219" s="245"/>
      <c r="J2219" s="245"/>
      <c r="K2219" s="245"/>
      <c r="L2219" s="245"/>
      <c r="M2219" s="233"/>
      <c r="N2219" s="233"/>
      <c r="O2219" s="233"/>
    </row>
    <row r="2220" spans="2:15" s="234" customFormat="1">
      <c r="B2220" s="244"/>
      <c r="C2220" s="244"/>
      <c r="D2220" s="244"/>
      <c r="E2220" s="245"/>
      <c r="F2220" s="245"/>
      <c r="G2220" s="245"/>
      <c r="H2220" s="245"/>
      <c r="I2220" s="245"/>
      <c r="J2220" s="245"/>
      <c r="K2220" s="245"/>
      <c r="L2220" s="245"/>
      <c r="M2220" s="233"/>
      <c r="N2220" s="233"/>
      <c r="O2220" s="233"/>
    </row>
    <row r="2221" spans="2:15" s="234" customFormat="1">
      <c r="B2221" s="244"/>
      <c r="C2221" s="244"/>
      <c r="D2221" s="244"/>
      <c r="E2221" s="245"/>
      <c r="F2221" s="245"/>
      <c r="G2221" s="245"/>
      <c r="H2221" s="245"/>
      <c r="I2221" s="245"/>
      <c r="J2221" s="245"/>
      <c r="K2221" s="245"/>
      <c r="L2221" s="245"/>
      <c r="M2221" s="233"/>
      <c r="N2221" s="233"/>
      <c r="O2221" s="233"/>
    </row>
    <row r="2222" spans="2:15" s="234" customFormat="1">
      <c r="B2222" s="244"/>
      <c r="C2222" s="244"/>
      <c r="D2222" s="244"/>
      <c r="E2222" s="245"/>
      <c r="F2222" s="245"/>
      <c r="G2222" s="245"/>
      <c r="H2222" s="245"/>
      <c r="I2222" s="245"/>
      <c r="J2222" s="245"/>
      <c r="K2222" s="245"/>
      <c r="L2222" s="245"/>
      <c r="M2222" s="233"/>
      <c r="N2222" s="233"/>
      <c r="O2222" s="233"/>
    </row>
    <row r="2223" spans="2:15" s="234" customFormat="1">
      <c r="B2223" s="244"/>
      <c r="C2223" s="244"/>
      <c r="D2223" s="244"/>
      <c r="E2223" s="245"/>
      <c r="F2223" s="245"/>
      <c r="G2223" s="245"/>
      <c r="H2223" s="245"/>
      <c r="I2223" s="245"/>
      <c r="J2223" s="245"/>
      <c r="K2223" s="245"/>
      <c r="L2223" s="245"/>
      <c r="M2223" s="233"/>
      <c r="N2223" s="233"/>
      <c r="O2223" s="233"/>
    </row>
    <row r="2224" spans="2:15" s="234" customFormat="1">
      <c r="B2224" s="244"/>
      <c r="C2224" s="244"/>
      <c r="D2224" s="244"/>
      <c r="E2224" s="245"/>
      <c r="F2224" s="245"/>
      <c r="G2224" s="245"/>
      <c r="H2224" s="245"/>
      <c r="I2224" s="245"/>
      <c r="J2224" s="245"/>
      <c r="K2224" s="245"/>
      <c r="L2224" s="245"/>
      <c r="M2224" s="233"/>
      <c r="N2224" s="233"/>
      <c r="O2224" s="233"/>
    </row>
    <row r="2225" spans="2:15" s="234" customFormat="1">
      <c r="B2225" s="244"/>
      <c r="C2225" s="244"/>
      <c r="D2225" s="244"/>
      <c r="E2225" s="245"/>
      <c r="F2225" s="245"/>
      <c r="G2225" s="245"/>
      <c r="H2225" s="245"/>
      <c r="I2225" s="245"/>
      <c r="J2225" s="245"/>
      <c r="K2225" s="245"/>
      <c r="L2225" s="245"/>
      <c r="M2225" s="233"/>
      <c r="N2225" s="233"/>
      <c r="O2225" s="233"/>
    </row>
    <row r="2226" spans="2:15" s="234" customFormat="1">
      <c r="B2226" s="244"/>
      <c r="C2226" s="244"/>
      <c r="D2226" s="244"/>
      <c r="E2226" s="245"/>
      <c r="F2226" s="245"/>
      <c r="G2226" s="245"/>
      <c r="H2226" s="245"/>
      <c r="I2226" s="245"/>
      <c r="J2226" s="245"/>
      <c r="K2226" s="245"/>
      <c r="L2226" s="245"/>
      <c r="M2226" s="233"/>
      <c r="N2226" s="233"/>
      <c r="O2226" s="233"/>
    </row>
    <row r="2227" spans="2:15" s="234" customFormat="1">
      <c r="B2227" s="244"/>
      <c r="C2227" s="244"/>
      <c r="D2227" s="244"/>
      <c r="E2227" s="245"/>
      <c r="F2227" s="245"/>
      <c r="G2227" s="245"/>
      <c r="H2227" s="245"/>
      <c r="I2227" s="245"/>
      <c r="J2227" s="245"/>
      <c r="K2227" s="245"/>
      <c r="L2227" s="245"/>
      <c r="M2227" s="233"/>
      <c r="N2227" s="233"/>
      <c r="O2227" s="233"/>
    </row>
    <row r="2228" spans="2:15" s="234" customFormat="1">
      <c r="B2228" s="244"/>
      <c r="C2228" s="244"/>
      <c r="D2228" s="244"/>
      <c r="E2228" s="245"/>
      <c r="F2228" s="245"/>
      <c r="G2228" s="245"/>
      <c r="H2228" s="245"/>
      <c r="I2228" s="245"/>
      <c r="J2228" s="245"/>
      <c r="K2228" s="245"/>
      <c r="L2228" s="245"/>
      <c r="M2228" s="233"/>
      <c r="N2228" s="233"/>
      <c r="O2228" s="233"/>
    </row>
    <row r="2229" spans="2:15" s="234" customFormat="1">
      <c r="B2229" s="244"/>
      <c r="C2229" s="244"/>
      <c r="D2229" s="244"/>
      <c r="E2229" s="245"/>
      <c r="F2229" s="245"/>
      <c r="G2229" s="245"/>
      <c r="H2229" s="245"/>
      <c r="I2229" s="245"/>
      <c r="J2229" s="245"/>
      <c r="K2229" s="245"/>
      <c r="L2229" s="245"/>
      <c r="M2229" s="233"/>
      <c r="N2229" s="233"/>
      <c r="O2229" s="233"/>
    </row>
    <row r="2230" spans="2:15" s="234" customFormat="1">
      <c r="B2230" s="244"/>
      <c r="C2230" s="244"/>
      <c r="D2230" s="244"/>
      <c r="E2230" s="245"/>
      <c r="F2230" s="245"/>
      <c r="G2230" s="245"/>
      <c r="H2230" s="245"/>
      <c r="I2230" s="245"/>
      <c r="J2230" s="245"/>
      <c r="K2230" s="245"/>
      <c r="L2230" s="245"/>
      <c r="M2230" s="233"/>
      <c r="N2230" s="233"/>
      <c r="O2230" s="233"/>
    </row>
    <row r="2231" spans="2:15" s="234" customFormat="1">
      <c r="B2231" s="244"/>
      <c r="C2231" s="244"/>
      <c r="D2231" s="244"/>
      <c r="E2231" s="245"/>
      <c r="F2231" s="245"/>
      <c r="G2231" s="245"/>
      <c r="H2231" s="245"/>
      <c r="I2231" s="245"/>
      <c r="J2231" s="245"/>
      <c r="K2231" s="245"/>
      <c r="L2231" s="245"/>
      <c r="M2231" s="233"/>
      <c r="N2231" s="233"/>
      <c r="O2231" s="233"/>
    </row>
    <row r="2232" spans="2:15" s="234" customFormat="1">
      <c r="B2232" s="244"/>
      <c r="C2232" s="244"/>
      <c r="D2232" s="244"/>
      <c r="E2232" s="245"/>
      <c r="F2232" s="245"/>
      <c r="G2232" s="245"/>
      <c r="H2232" s="245"/>
      <c r="I2232" s="245"/>
      <c r="J2232" s="245"/>
      <c r="K2232" s="245"/>
      <c r="L2232" s="245"/>
      <c r="M2232" s="233"/>
      <c r="N2232" s="233"/>
      <c r="O2232" s="233"/>
    </row>
    <row r="2233" spans="2:15" s="234" customFormat="1">
      <c r="B2233" s="244"/>
      <c r="C2233" s="244"/>
      <c r="D2233" s="244"/>
      <c r="E2233" s="245"/>
      <c r="F2233" s="245"/>
      <c r="G2233" s="245"/>
      <c r="H2233" s="245"/>
      <c r="I2233" s="245"/>
      <c r="J2233" s="245"/>
      <c r="K2233" s="245"/>
      <c r="L2233" s="245"/>
      <c r="M2233" s="233"/>
      <c r="N2233" s="233"/>
      <c r="O2233" s="233"/>
    </row>
    <row r="2234" spans="2:15" s="234" customFormat="1">
      <c r="B2234" s="244"/>
      <c r="C2234" s="244"/>
      <c r="D2234" s="244"/>
      <c r="E2234" s="245"/>
      <c r="F2234" s="245"/>
      <c r="G2234" s="245"/>
      <c r="H2234" s="245"/>
      <c r="I2234" s="245"/>
      <c r="J2234" s="245"/>
      <c r="K2234" s="245"/>
      <c r="L2234" s="245"/>
      <c r="M2234" s="233"/>
      <c r="N2234" s="233"/>
      <c r="O2234" s="233"/>
    </row>
    <row r="2235" spans="2:15" s="234" customFormat="1">
      <c r="B2235" s="244"/>
      <c r="C2235" s="244"/>
      <c r="D2235" s="244"/>
      <c r="E2235" s="245"/>
      <c r="F2235" s="245"/>
      <c r="G2235" s="245"/>
      <c r="H2235" s="245"/>
      <c r="I2235" s="245"/>
      <c r="J2235" s="245"/>
      <c r="K2235" s="245"/>
      <c r="L2235" s="245"/>
      <c r="M2235" s="233"/>
      <c r="N2235" s="233"/>
      <c r="O2235" s="233"/>
    </row>
    <row r="2236" spans="2:15" s="234" customFormat="1">
      <c r="B2236" s="244"/>
      <c r="C2236" s="244"/>
      <c r="D2236" s="244"/>
      <c r="E2236" s="245"/>
      <c r="F2236" s="245"/>
      <c r="G2236" s="245"/>
      <c r="H2236" s="245"/>
      <c r="I2236" s="245"/>
      <c r="J2236" s="245"/>
      <c r="K2236" s="245"/>
      <c r="L2236" s="245"/>
      <c r="M2236" s="233"/>
      <c r="N2236" s="233"/>
      <c r="O2236" s="233"/>
    </row>
    <row r="2237" spans="2:15" s="234" customFormat="1">
      <c r="B2237" s="244"/>
      <c r="C2237" s="244"/>
      <c r="D2237" s="244"/>
      <c r="E2237" s="245"/>
      <c r="F2237" s="245"/>
      <c r="G2237" s="245"/>
      <c r="H2237" s="245"/>
      <c r="I2237" s="245"/>
      <c r="J2237" s="245"/>
      <c r="K2237" s="245"/>
      <c r="L2237" s="245"/>
      <c r="M2237" s="233"/>
      <c r="N2237" s="233"/>
      <c r="O2237" s="233"/>
    </row>
    <row r="2238" spans="2:15" s="234" customFormat="1">
      <c r="B2238" s="244"/>
      <c r="C2238" s="244"/>
      <c r="D2238" s="244"/>
      <c r="E2238" s="245"/>
      <c r="F2238" s="245"/>
      <c r="G2238" s="245"/>
      <c r="H2238" s="245"/>
      <c r="I2238" s="245"/>
      <c r="J2238" s="245"/>
      <c r="K2238" s="245"/>
      <c r="L2238" s="245"/>
      <c r="M2238" s="233"/>
      <c r="N2238" s="233"/>
      <c r="O2238" s="233"/>
    </row>
    <row r="2239" spans="2:15" s="234" customFormat="1">
      <c r="B2239" s="244"/>
      <c r="C2239" s="244"/>
      <c r="D2239" s="244"/>
      <c r="E2239" s="245"/>
      <c r="F2239" s="245"/>
      <c r="G2239" s="245"/>
      <c r="H2239" s="245"/>
      <c r="I2239" s="245"/>
      <c r="J2239" s="245"/>
      <c r="K2239" s="245"/>
      <c r="L2239" s="245"/>
      <c r="M2239" s="233"/>
      <c r="N2239" s="233"/>
      <c r="O2239" s="233"/>
    </row>
    <row r="2240" spans="2:15" s="234" customFormat="1">
      <c r="B2240" s="244"/>
      <c r="C2240" s="244"/>
      <c r="D2240" s="244"/>
      <c r="E2240" s="245"/>
      <c r="F2240" s="245"/>
      <c r="G2240" s="245"/>
      <c r="H2240" s="245"/>
      <c r="I2240" s="245"/>
      <c r="J2240" s="245"/>
      <c r="K2240" s="245"/>
      <c r="L2240" s="245"/>
      <c r="M2240" s="233"/>
      <c r="N2240" s="233"/>
      <c r="O2240" s="233"/>
    </row>
    <row r="2241" spans="2:15" s="234" customFormat="1">
      <c r="B2241" s="244"/>
      <c r="C2241" s="244"/>
      <c r="D2241" s="244"/>
      <c r="E2241" s="245"/>
      <c r="F2241" s="245"/>
      <c r="G2241" s="245"/>
      <c r="H2241" s="245"/>
      <c r="I2241" s="245"/>
      <c r="J2241" s="245"/>
      <c r="K2241" s="245"/>
      <c r="L2241" s="245"/>
      <c r="M2241" s="233"/>
      <c r="N2241" s="233"/>
      <c r="O2241" s="233"/>
    </row>
    <row r="2242" spans="2:15" s="234" customFormat="1">
      <c r="B2242" s="244"/>
      <c r="C2242" s="244"/>
      <c r="D2242" s="244"/>
      <c r="E2242" s="245"/>
      <c r="F2242" s="245"/>
      <c r="G2242" s="245"/>
      <c r="H2242" s="245"/>
      <c r="I2242" s="245"/>
      <c r="J2242" s="245"/>
      <c r="K2242" s="245"/>
      <c r="L2242" s="245"/>
      <c r="M2242" s="233"/>
      <c r="N2242" s="233"/>
      <c r="O2242" s="233"/>
    </row>
    <row r="2243" spans="2:15" s="234" customFormat="1">
      <c r="B2243" s="244"/>
      <c r="C2243" s="244"/>
      <c r="D2243" s="244"/>
      <c r="E2243" s="245"/>
      <c r="F2243" s="245"/>
      <c r="G2243" s="245"/>
      <c r="H2243" s="245"/>
      <c r="I2243" s="245"/>
      <c r="J2243" s="245"/>
      <c r="K2243" s="245"/>
      <c r="L2243" s="245"/>
      <c r="M2243" s="233"/>
      <c r="N2243" s="233"/>
      <c r="O2243" s="233"/>
    </row>
    <row r="2244" spans="2:15" s="234" customFormat="1">
      <c r="B2244" s="244"/>
      <c r="C2244" s="244"/>
      <c r="D2244" s="244"/>
      <c r="E2244" s="245"/>
      <c r="F2244" s="245"/>
      <c r="G2244" s="245"/>
      <c r="H2244" s="245"/>
      <c r="I2244" s="245"/>
      <c r="J2244" s="245"/>
      <c r="K2244" s="245"/>
      <c r="L2244" s="245"/>
      <c r="M2244" s="233"/>
      <c r="N2244" s="233"/>
      <c r="O2244" s="233"/>
    </row>
    <row r="2245" spans="2:15" s="234" customFormat="1">
      <c r="B2245" s="244"/>
      <c r="C2245" s="244"/>
      <c r="D2245" s="244"/>
      <c r="E2245" s="245"/>
      <c r="F2245" s="245"/>
      <c r="G2245" s="245"/>
      <c r="H2245" s="245"/>
      <c r="I2245" s="245"/>
      <c r="J2245" s="245"/>
      <c r="K2245" s="245"/>
      <c r="L2245" s="245"/>
      <c r="M2245" s="233"/>
      <c r="N2245" s="233"/>
      <c r="O2245" s="233"/>
    </row>
    <row r="2246" spans="2:15" s="234" customFormat="1">
      <c r="B2246" s="244"/>
      <c r="C2246" s="244"/>
      <c r="D2246" s="244"/>
      <c r="E2246" s="245"/>
      <c r="F2246" s="245"/>
      <c r="G2246" s="245"/>
      <c r="H2246" s="245"/>
      <c r="I2246" s="245"/>
      <c r="J2246" s="245"/>
      <c r="K2246" s="245"/>
      <c r="L2246" s="245"/>
      <c r="M2246" s="233"/>
      <c r="N2246" s="233"/>
      <c r="O2246" s="233"/>
    </row>
    <row r="2247" spans="2:15" s="234" customFormat="1">
      <c r="B2247" s="244"/>
      <c r="C2247" s="244"/>
      <c r="D2247" s="244"/>
      <c r="E2247" s="245"/>
      <c r="F2247" s="245"/>
      <c r="G2247" s="245"/>
      <c r="H2247" s="245"/>
      <c r="I2247" s="245"/>
      <c r="J2247" s="245"/>
      <c r="K2247" s="245"/>
      <c r="L2247" s="245"/>
      <c r="M2247" s="233"/>
      <c r="N2247" s="233"/>
      <c r="O2247" s="233"/>
    </row>
    <row r="2248" spans="2:15" s="234" customFormat="1">
      <c r="B2248" s="244"/>
      <c r="C2248" s="244"/>
      <c r="D2248" s="244"/>
      <c r="E2248" s="245"/>
      <c r="F2248" s="245"/>
      <c r="G2248" s="245"/>
      <c r="H2248" s="245"/>
      <c r="I2248" s="245"/>
      <c r="J2248" s="245"/>
      <c r="K2248" s="245"/>
      <c r="L2248" s="245"/>
      <c r="M2248" s="233"/>
      <c r="N2248" s="233"/>
      <c r="O2248" s="233"/>
    </row>
    <row r="2249" spans="2:15" s="234" customFormat="1">
      <c r="B2249" s="244"/>
      <c r="C2249" s="244"/>
      <c r="D2249" s="244"/>
      <c r="E2249" s="245"/>
      <c r="F2249" s="245"/>
      <c r="G2249" s="245"/>
      <c r="H2249" s="245"/>
      <c r="I2249" s="245"/>
      <c r="J2249" s="245"/>
      <c r="K2249" s="245"/>
      <c r="L2249" s="245"/>
      <c r="M2249" s="233"/>
      <c r="N2249" s="233"/>
      <c r="O2249" s="233"/>
    </row>
    <row r="2250" spans="2:15" s="234" customFormat="1">
      <c r="B2250" s="244"/>
      <c r="C2250" s="244"/>
      <c r="D2250" s="244"/>
      <c r="E2250" s="245"/>
      <c r="F2250" s="245"/>
      <c r="G2250" s="245"/>
      <c r="H2250" s="245"/>
      <c r="I2250" s="245"/>
      <c r="J2250" s="245"/>
      <c r="K2250" s="245"/>
      <c r="L2250" s="245"/>
      <c r="M2250" s="233"/>
      <c r="N2250" s="233"/>
      <c r="O2250" s="233"/>
    </row>
    <row r="2251" spans="2:15" s="234" customFormat="1">
      <c r="B2251" s="244"/>
      <c r="C2251" s="244"/>
      <c r="D2251" s="244"/>
      <c r="E2251" s="245"/>
      <c r="F2251" s="245"/>
      <c r="G2251" s="245"/>
      <c r="H2251" s="245"/>
      <c r="I2251" s="245"/>
      <c r="J2251" s="245"/>
      <c r="K2251" s="245"/>
      <c r="L2251" s="245"/>
      <c r="M2251" s="233"/>
      <c r="N2251" s="233"/>
      <c r="O2251" s="233"/>
    </row>
    <row r="2252" spans="2:15" s="234" customFormat="1">
      <c r="B2252" s="244"/>
      <c r="C2252" s="244"/>
      <c r="D2252" s="244"/>
      <c r="E2252" s="245"/>
      <c r="F2252" s="245"/>
      <c r="G2252" s="245"/>
      <c r="H2252" s="245"/>
      <c r="I2252" s="245"/>
      <c r="J2252" s="245"/>
      <c r="K2252" s="245"/>
      <c r="L2252" s="245"/>
      <c r="M2252" s="233"/>
      <c r="N2252" s="233"/>
      <c r="O2252" s="233"/>
    </row>
    <row r="2253" spans="2:15" s="234" customFormat="1">
      <c r="B2253" s="244"/>
      <c r="C2253" s="244"/>
      <c r="D2253" s="244"/>
      <c r="E2253" s="245"/>
      <c r="F2253" s="245"/>
      <c r="G2253" s="245"/>
      <c r="H2253" s="245"/>
      <c r="I2253" s="245"/>
      <c r="J2253" s="245"/>
      <c r="K2253" s="245"/>
      <c r="L2253" s="245"/>
      <c r="M2253" s="233"/>
      <c r="N2253" s="233"/>
      <c r="O2253" s="233"/>
    </row>
    <row r="2254" spans="2:15" s="234" customFormat="1">
      <c r="B2254" s="244"/>
      <c r="C2254" s="244"/>
      <c r="D2254" s="244"/>
      <c r="E2254" s="245"/>
      <c r="F2254" s="245"/>
      <c r="G2254" s="245"/>
      <c r="H2254" s="245"/>
      <c r="I2254" s="245"/>
      <c r="J2254" s="245"/>
      <c r="K2254" s="245"/>
      <c r="L2254" s="245"/>
      <c r="M2254" s="233"/>
      <c r="N2254" s="233"/>
      <c r="O2254" s="233"/>
    </row>
    <row r="2255" spans="2:15" s="234" customFormat="1">
      <c r="B2255" s="244"/>
      <c r="C2255" s="244"/>
      <c r="D2255" s="244"/>
      <c r="E2255" s="245"/>
      <c r="F2255" s="245"/>
      <c r="G2255" s="245"/>
      <c r="H2255" s="245"/>
      <c r="I2255" s="245"/>
      <c r="J2255" s="245"/>
      <c r="K2255" s="245"/>
      <c r="L2255" s="245"/>
      <c r="M2255" s="233"/>
      <c r="N2255" s="233"/>
      <c r="O2255" s="233"/>
    </row>
    <row r="2256" spans="2:15" s="234" customFormat="1">
      <c r="B2256" s="244"/>
      <c r="C2256" s="244"/>
      <c r="D2256" s="244"/>
      <c r="E2256" s="245"/>
      <c r="F2256" s="245"/>
      <c r="G2256" s="245"/>
      <c r="H2256" s="245"/>
      <c r="I2256" s="245"/>
      <c r="J2256" s="245"/>
      <c r="K2256" s="245"/>
      <c r="L2256" s="245"/>
      <c r="M2256" s="233"/>
      <c r="N2256" s="233"/>
      <c r="O2256" s="233"/>
    </row>
    <row r="2257" spans="2:15" s="234" customFormat="1">
      <c r="B2257" s="244"/>
      <c r="C2257" s="244"/>
      <c r="D2257" s="244"/>
      <c r="E2257" s="245"/>
      <c r="F2257" s="245"/>
      <c r="G2257" s="245"/>
      <c r="H2257" s="245"/>
      <c r="I2257" s="245"/>
      <c r="J2257" s="245"/>
      <c r="K2257" s="245"/>
      <c r="L2257" s="245"/>
      <c r="M2257" s="233"/>
      <c r="N2257" s="233"/>
      <c r="O2257" s="233"/>
    </row>
    <row r="2258" spans="2:15" s="234" customFormat="1">
      <c r="B2258" s="244"/>
      <c r="C2258" s="244"/>
      <c r="D2258" s="244"/>
      <c r="E2258" s="245"/>
      <c r="F2258" s="245"/>
      <c r="G2258" s="245"/>
      <c r="H2258" s="245"/>
      <c r="I2258" s="245"/>
      <c r="J2258" s="245"/>
      <c r="K2258" s="245"/>
      <c r="L2258" s="245"/>
      <c r="M2258" s="233"/>
      <c r="N2258" s="233"/>
      <c r="O2258" s="233"/>
    </row>
    <row r="2259" spans="2:15" s="234" customFormat="1">
      <c r="B2259" s="244"/>
      <c r="C2259" s="244"/>
      <c r="D2259" s="244"/>
      <c r="E2259" s="245"/>
      <c r="F2259" s="245"/>
      <c r="G2259" s="245"/>
      <c r="H2259" s="245"/>
      <c r="I2259" s="245"/>
      <c r="J2259" s="245"/>
      <c r="K2259" s="245"/>
      <c r="L2259" s="245"/>
      <c r="M2259" s="233"/>
      <c r="N2259" s="233"/>
      <c r="O2259" s="233"/>
    </row>
    <row r="2260" spans="2:15" s="234" customFormat="1">
      <c r="B2260" s="244"/>
      <c r="C2260" s="244"/>
      <c r="D2260" s="244"/>
      <c r="E2260" s="245"/>
      <c r="F2260" s="245"/>
      <c r="G2260" s="245"/>
      <c r="H2260" s="245"/>
      <c r="I2260" s="245"/>
      <c r="J2260" s="245"/>
      <c r="K2260" s="245"/>
      <c r="L2260" s="245"/>
      <c r="M2260" s="233"/>
      <c r="N2260" s="233"/>
      <c r="O2260" s="233"/>
    </row>
    <row r="2261" spans="2:15" s="234" customFormat="1">
      <c r="B2261" s="244"/>
      <c r="C2261" s="244"/>
      <c r="D2261" s="244"/>
      <c r="E2261" s="245"/>
      <c r="F2261" s="245"/>
      <c r="G2261" s="245"/>
      <c r="H2261" s="245"/>
      <c r="I2261" s="245"/>
      <c r="J2261" s="245"/>
      <c r="K2261" s="245"/>
      <c r="L2261" s="245"/>
      <c r="M2261" s="233"/>
      <c r="N2261" s="233"/>
      <c r="O2261" s="233"/>
    </row>
    <row r="2262" spans="2:15" s="234" customFormat="1">
      <c r="B2262" s="244"/>
      <c r="C2262" s="244"/>
      <c r="D2262" s="244"/>
      <c r="E2262" s="245"/>
      <c r="F2262" s="245"/>
      <c r="G2262" s="245"/>
      <c r="H2262" s="245"/>
      <c r="I2262" s="245"/>
      <c r="J2262" s="245"/>
      <c r="K2262" s="245"/>
      <c r="L2262" s="245"/>
      <c r="M2262" s="233"/>
      <c r="N2262" s="233"/>
      <c r="O2262" s="233"/>
    </row>
    <row r="2263" spans="2:15" s="234" customFormat="1">
      <c r="B2263" s="244"/>
      <c r="C2263" s="244"/>
      <c r="D2263" s="244"/>
      <c r="E2263" s="245"/>
      <c r="F2263" s="245"/>
      <c r="G2263" s="245"/>
      <c r="H2263" s="245"/>
      <c r="I2263" s="245"/>
      <c r="J2263" s="245"/>
      <c r="K2263" s="245"/>
      <c r="L2263" s="245"/>
      <c r="M2263" s="233"/>
      <c r="N2263" s="233"/>
      <c r="O2263" s="233"/>
    </row>
    <row r="2264" spans="2:15" s="234" customFormat="1">
      <c r="B2264" s="244"/>
      <c r="C2264" s="244"/>
      <c r="D2264" s="244"/>
      <c r="E2264" s="245"/>
      <c r="F2264" s="245"/>
      <c r="G2264" s="245"/>
      <c r="H2264" s="245"/>
      <c r="I2264" s="245"/>
      <c r="J2264" s="245"/>
      <c r="K2264" s="245"/>
      <c r="L2264" s="245"/>
      <c r="M2264" s="233"/>
      <c r="N2264" s="233"/>
      <c r="O2264" s="233"/>
    </row>
    <row r="2265" spans="2:15" s="234" customFormat="1">
      <c r="B2265" s="244"/>
      <c r="C2265" s="244"/>
      <c r="D2265" s="244"/>
      <c r="E2265" s="245"/>
      <c r="F2265" s="245"/>
      <c r="G2265" s="245"/>
      <c r="H2265" s="245"/>
      <c r="I2265" s="245"/>
      <c r="J2265" s="245"/>
      <c r="K2265" s="245"/>
      <c r="L2265" s="245"/>
      <c r="M2265" s="233"/>
      <c r="N2265" s="233"/>
      <c r="O2265" s="233"/>
    </row>
    <row r="2266" spans="2:15" s="234" customFormat="1">
      <c r="B2266" s="244"/>
      <c r="C2266" s="244"/>
      <c r="D2266" s="244"/>
      <c r="E2266" s="245"/>
      <c r="F2266" s="245"/>
      <c r="G2266" s="245"/>
      <c r="H2266" s="245"/>
      <c r="I2266" s="245"/>
      <c r="J2266" s="245"/>
      <c r="K2266" s="245"/>
      <c r="L2266" s="245"/>
      <c r="M2266" s="233"/>
      <c r="N2266" s="233"/>
      <c r="O2266" s="233"/>
    </row>
    <row r="2267" spans="2:15" s="234" customFormat="1">
      <c r="B2267" s="244"/>
      <c r="C2267" s="244"/>
      <c r="D2267" s="244"/>
      <c r="E2267" s="245"/>
      <c r="F2267" s="245"/>
      <c r="G2267" s="245"/>
      <c r="H2267" s="245"/>
      <c r="I2267" s="245"/>
      <c r="J2267" s="245"/>
      <c r="K2267" s="245"/>
      <c r="L2267" s="245"/>
      <c r="M2267" s="233"/>
      <c r="N2267" s="233"/>
      <c r="O2267" s="233"/>
    </row>
    <row r="2268" spans="2:15" s="234" customFormat="1">
      <c r="B2268" s="244"/>
      <c r="C2268" s="244"/>
      <c r="D2268" s="244"/>
      <c r="E2268" s="245"/>
      <c r="F2268" s="245"/>
      <c r="G2268" s="245"/>
      <c r="H2268" s="245"/>
      <c r="I2268" s="245"/>
      <c r="J2268" s="245"/>
      <c r="K2268" s="245"/>
      <c r="L2268" s="245"/>
      <c r="M2268" s="233"/>
      <c r="N2268" s="233"/>
      <c r="O2268" s="233"/>
    </row>
    <row r="2269" spans="2:15" s="234" customFormat="1">
      <c r="B2269" s="244"/>
      <c r="C2269" s="244"/>
      <c r="D2269" s="244"/>
      <c r="E2269" s="245"/>
      <c r="F2269" s="245"/>
      <c r="G2269" s="245"/>
      <c r="H2269" s="245"/>
      <c r="I2269" s="245"/>
      <c r="J2269" s="245"/>
      <c r="K2269" s="245"/>
      <c r="L2269" s="245"/>
      <c r="M2269" s="233"/>
      <c r="N2269" s="233"/>
      <c r="O2269" s="233"/>
    </row>
    <row r="2270" spans="2:15" s="234" customFormat="1">
      <c r="B2270" s="244"/>
      <c r="C2270" s="244"/>
      <c r="D2270" s="244"/>
      <c r="E2270" s="245"/>
      <c r="F2270" s="245"/>
      <c r="G2270" s="245"/>
      <c r="H2270" s="245"/>
      <c r="I2270" s="245"/>
      <c r="J2270" s="245"/>
      <c r="K2270" s="245"/>
      <c r="L2270" s="245"/>
      <c r="M2270" s="233"/>
      <c r="N2270" s="233"/>
      <c r="O2270" s="233"/>
    </row>
    <row r="2271" spans="2:15" s="234" customFormat="1">
      <c r="B2271" s="244"/>
      <c r="C2271" s="244"/>
      <c r="D2271" s="244"/>
      <c r="E2271" s="245"/>
      <c r="F2271" s="245"/>
      <c r="G2271" s="245"/>
      <c r="H2271" s="245"/>
      <c r="I2271" s="245"/>
      <c r="J2271" s="245"/>
      <c r="K2271" s="245"/>
      <c r="L2271" s="245"/>
      <c r="M2271" s="233"/>
      <c r="N2271" s="233"/>
      <c r="O2271" s="233"/>
    </row>
    <row r="2272" spans="2:15" s="234" customFormat="1">
      <c r="B2272" s="244"/>
      <c r="C2272" s="244"/>
      <c r="D2272" s="244"/>
      <c r="E2272" s="245"/>
      <c r="F2272" s="245"/>
      <c r="G2272" s="245"/>
      <c r="H2272" s="245"/>
      <c r="I2272" s="245"/>
      <c r="J2272" s="245"/>
      <c r="K2272" s="245"/>
      <c r="L2272" s="245"/>
      <c r="M2272" s="233"/>
      <c r="N2272" s="233"/>
      <c r="O2272" s="233"/>
    </row>
    <row r="2273" spans="2:15" s="234" customFormat="1">
      <c r="B2273" s="244"/>
      <c r="C2273" s="244"/>
      <c r="D2273" s="244"/>
      <c r="E2273" s="245"/>
      <c r="F2273" s="245"/>
      <c r="G2273" s="245"/>
      <c r="H2273" s="245"/>
      <c r="I2273" s="245"/>
      <c r="J2273" s="245"/>
      <c r="K2273" s="245"/>
      <c r="L2273" s="245"/>
      <c r="M2273" s="233"/>
      <c r="N2273" s="233"/>
      <c r="O2273" s="233"/>
    </row>
    <row r="2274" spans="2:15" s="234" customFormat="1">
      <c r="B2274" s="244"/>
      <c r="C2274" s="244"/>
      <c r="D2274" s="244"/>
      <c r="E2274" s="245"/>
      <c r="F2274" s="245"/>
      <c r="G2274" s="245"/>
      <c r="H2274" s="245"/>
      <c r="I2274" s="245"/>
      <c r="J2274" s="245"/>
      <c r="K2274" s="245"/>
      <c r="L2274" s="245"/>
      <c r="M2274" s="233"/>
      <c r="N2274" s="233"/>
      <c r="O2274" s="233"/>
    </row>
    <row r="2275" spans="2:15" s="234" customFormat="1">
      <c r="B2275" s="244"/>
      <c r="C2275" s="244"/>
      <c r="D2275" s="244"/>
      <c r="E2275" s="245"/>
      <c r="F2275" s="245"/>
      <c r="G2275" s="245"/>
      <c r="H2275" s="245"/>
      <c r="I2275" s="245"/>
      <c r="J2275" s="245"/>
      <c r="K2275" s="245"/>
      <c r="L2275" s="245"/>
      <c r="M2275" s="233"/>
      <c r="N2275" s="233"/>
      <c r="O2275" s="233"/>
    </row>
    <row r="2276" spans="2:15" s="234" customFormat="1">
      <c r="B2276" s="244"/>
      <c r="C2276" s="244"/>
      <c r="D2276" s="244"/>
      <c r="E2276" s="245"/>
      <c r="F2276" s="245"/>
      <c r="G2276" s="245"/>
      <c r="H2276" s="245"/>
      <c r="I2276" s="245"/>
      <c r="J2276" s="245"/>
      <c r="K2276" s="245"/>
      <c r="L2276" s="245"/>
      <c r="M2276" s="233"/>
      <c r="N2276" s="233"/>
      <c r="O2276" s="233"/>
    </row>
    <row r="2277" spans="2:15" s="234" customFormat="1">
      <c r="B2277" s="244"/>
      <c r="C2277" s="244"/>
      <c r="D2277" s="244"/>
      <c r="E2277" s="245"/>
      <c r="F2277" s="245"/>
      <c r="G2277" s="245"/>
      <c r="H2277" s="245"/>
      <c r="I2277" s="245"/>
      <c r="J2277" s="245"/>
      <c r="K2277" s="245"/>
      <c r="L2277" s="245"/>
      <c r="M2277" s="233"/>
      <c r="N2277" s="233"/>
      <c r="O2277" s="233"/>
    </row>
    <row r="2278" spans="2:15" s="234" customFormat="1">
      <c r="B2278" s="244"/>
      <c r="C2278" s="244"/>
      <c r="D2278" s="244"/>
      <c r="E2278" s="245"/>
      <c r="F2278" s="245"/>
      <c r="G2278" s="245"/>
      <c r="H2278" s="245"/>
      <c r="I2278" s="245"/>
      <c r="J2278" s="245"/>
      <c r="K2278" s="245"/>
      <c r="L2278" s="245"/>
      <c r="M2278" s="233"/>
      <c r="N2278" s="233"/>
      <c r="O2278" s="233"/>
    </row>
    <row r="2279" spans="2:15" s="234" customFormat="1">
      <c r="B2279" s="244"/>
      <c r="C2279" s="244"/>
      <c r="D2279" s="244"/>
      <c r="E2279" s="245"/>
      <c r="F2279" s="245"/>
      <c r="G2279" s="245"/>
      <c r="H2279" s="245"/>
      <c r="I2279" s="245"/>
      <c r="J2279" s="245"/>
      <c r="K2279" s="245"/>
      <c r="L2279" s="245"/>
      <c r="M2279" s="233"/>
      <c r="N2279" s="233"/>
      <c r="O2279" s="233"/>
    </row>
    <row r="2280" spans="2:15" s="234" customFormat="1">
      <c r="B2280" s="244"/>
      <c r="C2280" s="244"/>
      <c r="D2280" s="244"/>
      <c r="E2280" s="245"/>
      <c r="F2280" s="245"/>
      <c r="G2280" s="245"/>
      <c r="H2280" s="245"/>
      <c r="I2280" s="245"/>
      <c r="J2280" s="245"/>
      <c r="K2280" s="245"/>
      <c r="L2280" s="245"/>
      <c r="M2280" s="233"/>
      <c r="N2280" s="233"/>
      <c r="O2280" s="233"/>
    </row>
    <row r="2281" spans="2:15" s="234" customFormat="1">
      <c r="B2281" s="244"/>
      <c r="C2281" s="244"/>
      <c r="D2281" s="244"/>
      <c r="E2281" s="245"/>
      <c r="F2281" s="245"/>
      <c r="G2281" s="245"/>
      <c r="H2281" s="245"/>
      <c r="I2281" s="245"/>
      <c r="J2281" s="245"/>
      <c r="K2281" s="245"/>
      <c r="L2281" s="245"/>
      <c r="M2281" s="233"/>
      <c r="N2281" s="233"/>
      <c r="O2281" s="233"/>
    </row>
    <row r="2282" spans="2:15" s="234" customFormat="1">
      <c r="B2282" s="244"/>
      <c r="C2282" s="244"/>
      <c r="D2282" s="244"/>
      <c r="E2282" s="245"/>
      <c r="F2282" s="245"/>
      <c r="G2282" s="245"/>
      <c r="H2282" s="245"/>
      <c r="I2282" s="245"/>
      <c r="J2282" s="245"/>
      <c r="K2282" s="245"/>
      <c r="L2282" s="245"/>
      <c r="M2282" s="233"/>
      <c r="N2282" s="233"/>
      <c r="O2282" s="233"/>
    </row>
    <row r="2283" spans="2:15" s="234" customFormat="1">
      <c r="B2283" s="244"/>
      <c r="C2283" s="244"/>
      <c r="D2283" s="244"/>
      <c r="E2283" s="245"/>
      <c r="F2283" s="245"/>
      <c r="G2283" s="245"/>
      <c r="H2283" s="245"/>
      <c r="I2283" s="245"/>
      <c r="J2283" s="245"/>
      <c r="K2283" s="245"/>
      <c r="L2283" s="245"/>
      <c r="M2283" s="233"/>
      <c r="N2283" s="233"/>
      <c r="O2283" s="233"/>
    </row>
    <row r="2284" spans="2:15" s="234" customFormat="1">
      <c r="B2284" s="244"/>
      <c r="C2284" s="244"/>
      <c r="D2284" s="244"/>
      <c r="E2284" s="245"/>
      <c r="F2284" s="245"/>
      <c r="G2284" s="245"/>
      <c r="H2284" s="245"/>
      <c r="I2284" s="245"/>
      <c r="J2284" s="245"/>
      <c r="K2284" s="245"/>
      <c r="L2284" s="245"/>
      <c r="M2284" s="233"/>
      <c r="N2284" s="233"/>
      <c r="O2284" s="233"/>
    </row>
    <row r="2285" spans="2:15" s="234" customFormat="1">
      <c r="B2285" s="244"/>
      <c r="C2285" s="244"/>
      <c r="D2285" s="244"/>
      <c r="E2285" s="245"/>
      <c r="F2285" s="245"/>
      <c r="G2285" s="245"/>
      <c r="H2285" s="245"/>
      <c r="I2285" s="245"/>
      <c r="J2285" s="245"/>
      <c r="K2285" s="245"/>
      <c r="L2285" s="245"/>
      <c r="M2285" s="233"/>
      <c r="N2285" s="233"/>
      <c r="O2285" s="233"/>
    </row>
    <row r="2286" spans="2:15" s="234" customFormat="1">
      <c r="B2286" s="244"/>
      <c r="C2286" s="244"/>
      <c r="D2286" s="244"/>
      <c r="E2286" s="245"/>
      <c r="F2286" s="245"/>
      <c r="G2286" s="245"/>
      <c r="H2286" s="245"/>
      <c r="I2286" s="245"/>
      <c r="J2286" s="245"/>
      <c r="K2286" s="245"/>
      <c r="L2286" s="245"/>
      <c r="M2286" s="233"/>
      <c r="N2286" s="233"/>
      <c r="O2286" s="233"/>
    </row>
    <row r="2287" spans="2:15" s="234" customFormat="1">
      <c r="B2287" s="244"/>
      <c r="C2287" s="244"/>
      <c r="D2287" s="244"/>
      <c r="E2287" s="245"/>
      <c r="F2287" s="245"/>
      <c r="G2287" s="245"/>
      <c r="H2287" s="245"/>
      <c r="I2287" s="245"/>
      <c r="J2287" s="245"/>
      <c r="K2287" s="245"/>
      <c r="L2287" s="245"/>
      <c r="M2287" s="233"/>
      <c r="N2287" s="233"/>
      <c r="O2287" s="233"/>
    </row>
    <row r="2288" spans="2:15" s="234" customFormat="1">
      <c r="B2288" s="244"/>
      <c r="C2288" s="244"/>
      <c r="D2288" s="244"/>
      <c r="E2288" s="245"/>
      <c r="F2288" s="245"/>
      <c r="G2288" s="245"/>
      <c r="H2288" s="245"/>
      <c r="I2288" s="245"/>
      <c r="J2288" s="245"/>
      <c r="K2288" s="245"/>
      <c r="L2288" s="245"/>
      <c r="M2288" s="233"/>
      <c r="N2288" s="233"/>
      <c r="O2288" s="233"/>
    </row>
    <row r="2289" spans="2:15" s="234" customFormat="1">
      <c r="B2289" s="244"/>
      <c r="C2289" s="244"/>
      <c r="D2289" s="244"/>
      <c r="E2289" s="245"/>
      <c r="F2289" s="245"/>
      <c r="G2289" s="245"/>
      <c r="H2289" s="245"/>
      <c r="I2289" s="245"/>
      <c r="J2289" s="245"/>
      <c r="K2289" s="245"/>
      <c r="L2289" s="245"/>
      <c r="M2289" s="233"/>
      <c r="N2289" s="233"/>
      <c r="O2289" s="233"/>
    </row>
    <row r="2290" spans="2:15" s="234" customFormat="1">
      <c r="B2290" s="244"/>
      <c r="C2290" s="244"/>
      <c r="D2290" s="244"/>
      <c r="E2290" s="245"/>
      <c r="F2290" s="245"/>
      <c r="G2290" s="245"/>
      <c r="H2290" s="245"/>
      <c r="I2290" s="245"/>
      <c r="J2290" s="245"/>
      <c r="K2290" s="245"/>
      <c r="L2290" s="245"/>
      <c r="M2290" s="233"/>
      <c r="N2290" s="233"/>
      <c r="O2290" s="233"/>
    </row>
    <row r="2291" spans="2:15" s="234" customFormat="1">
      <c r="B2291" s="244"/>
      <c r="C2291" s="244"/>
      <c r="D2291" s="244"/>
      <c r="E2291" s="245"/>
      <c r="F2291" s="245"/>
      <c r="G2291" s="245"/>
      <c r="H2291" s="245"/>
      <c r="I2291" s="245"/>
      <c r="J2291" s="245"/>
      <c r="K2291" s="245"/>
      <c r="L2291" s="245"/>
      <c r="M2291" s="233"/>
      <c r="N2291" s="233"/>
      <c r="O2291" s="233"/>
    </row>
    <row r="2292" spans="2:15" s="234" customFormat="1">
      <c r="B2292" s="244"/>
      <c r="C2292" s="244"/>
      <c r="D2292" s="244"/>
      <c r="E2292" s="245"/>
      <c r="F2292" s="245"/>
      <c r="G2292" s="245"/>
      <c r="H2292" s="245"/>
      <c r="I2292" s="245"/>
      <c r="J2292" s="245"/>
      <c r="K2292" s="245"/>
      <c r="L2292" s="245"/>
      <c r="M2292" s="233"/>
      <c r="N2292" s="233"/>
      <c r="O2292" s="233"/>
    </row>
    <row r="2293" spans="2:15" s="234" customFormat="1">
      <c r="B2293" s="244"/>
      <c r="C2293" s="244"/>
      <c r="D2293" s="244"/>
      <c r="E2293" s="245"/>
      <c r="F2293" s="245"/>
      <c r="G2293" s="245"/>
      <c r="H2293" s="245"/>
      <c r="I2293" s="245"/>
      <c r="J2293" s="245"/>
      <c r="K2293" s="245"/>
      <c r="L2293" s="245"/>
      <c r="M2293" s="233"/>
      <c r="N2293" s="233"/>
      <c r="O2293" s="233"/>
    </row>
    <row r="2294" spans="2:15" s="234" customFormat="1">
      <c r="B2294" s="244"/>
      <c r="C2294" s="244"/>
      <c r="D2294" s="244"/>
      <c r="E2294" s="245"/>
      <c r="F2294" s="245"/>
      <c r="G2294" s="245"/>
      <c r="H2294" s="245"/>
      <c r="I2294" s="245"/>
      <c r="J2294" s="245"/>
      <c r="K2294" s="245"/>
      <c r="L2294" s="245"/>
      <c r="M2294" s="233"/>
      <c r="N2294" s="233"/>
      <c r="O2294" s="233"/>
    </row>
    <row r="2295" spans="2:15" s="234" customFormat="1">
      <c r="B2295" s="244"/>
      <c r="C2295" s="244"/>
      <c r="D2295" s="244"/>
      <c r="E2295" s="245"/>
      <c r="F2295" s="245"/>
      <c r="G2295" s="245"/>
      <c r="H2295" s="245"/>
      <c r="I2295" s="245"/>
      <c r="J2295" s="245"/>
      <c r="K2295" s="245"/>
      <c r="L2295" s="245"/>
      <c r="M2295" s="233"/>
      <c r="N2295" s="233"/>
      <c r="O2295" s="233"/>
    </row>
    <row r="2296" spans="2:15" s="234" customFormat="1">
      <c r="B2296" s="244"/>
      <c r="C2296" s="244"/>
      <c r="D2296" s="244"/>
      <c r="E2296" s="245"/>
      <c r="F2296" s="245"/>
      <c r="G2296" s="245"/>
      <c r="H2296" s="245"/>
      <c r="I2296" s="245"/>
      <c r="J2296" s="245"/>
      <c r="K2296" s="245"/>
      <c r="L2296" s="245"/>
      <c r="M2296" s="233"/>
      <c r="N2296" s="233"/>
      <c r="O2296" s="233"/>
    </row>
    <row r="2297" spans="2:15" s="234" customFormat="1">
      <c r="B2297" s="244"/>
      <c r="C2297" s="244"/>
      <c r="D2297" s="244"/>
      <c r="E2297" s="245"/>
      <c r="F2297" s="245"/>
      <c r="G2297" s="245"/>
      <c r="H2297" s="245"/>
      <c r="I2297" s="245"/>
      <c r="J2297" s="245"/>
      <c r="K2297" s="245"/>
      <c r="L2297" s="245"/>
      <c r="M2297" s="233"/>
      <c r="N2297" s="233"/>
      <c r="O2297" s="233"/>
    </row>
    <row r="2298" spans="2:15" s="234" customFormat="1">
      <c r="B2298" s="244"/>
      <c r="C2298" s="244"/>
      <c r="D2298" s="244"/>
      <c r="E2298" s="245"/>
      <c r="F2298" s="245"/>
      <c r="G2298" s="245"/>
      <c r="H2298" s="245"/>
      <c r="I2298" s="245"/>
      <c r="J2298" s="245"/>
      <c r="K2298" s="245"/>
      <c r="L2298" s="245"/>
      <c r="M2298" s="233"/>
      <c r="N2298" s="233"/>
      <c r="O2298" s="233"/>
    </row>
    <row r="2299" spans="2:15" s="234" customFormat="1">
      <c r="B2299" s="244"/>
      <c r="C2299" s="244"/>
      <c r="D2299" s="244"/>
      <c r="E2299" s="245"/>
      <c r="F2299" s="245"/>
      <c r="G2299" s="245"/>
      <c r="H2299" s="245"/>
      <c r="I2299" s="245"/>
      <c r="J2299" s="245"/>
      <c r="K2299" s="245"/>
      <c r="L2299" s="245"/>
      <c r="M2299" s="233"/>
      <c r="N2299" s="233"/>
      <c r="O2299" s="233"/>
    </row>
    <row r="2300" spans="2:15" s="234" customFormat="1">
      <c r="B2300" s="244"/>
      <c r="C2300" s="244"/>
      <c r="D2300" s="244"/>
      <c r="E2300" s="245"/>
      <c r="F2300" s="245"/>
      <c r="G2300" s="245"/>
      <c r="H2300" s="245"/>
      <c r="I2300" s="245"/>
      <c r="J2300" s="245"/>
      <c r="K2300" s="245"/>
      <c r="L2300" s="245"/>
      <c r="M2300" s="233"/>
      <c r="N2300" s="233"/>
      <c r="O2300" s="233"/>
    </row>
    <row r="2301" spans="2:15" s="234" customFormat="1">
      <c r="B2301" s="244"/>
      <c r="C2301" s="244"/>
      <c r="D2301" s="244"/>
      <c r="E2301" s="245"/>
      <c r="F2301" s="245"/>
      <c r="G2301" s="245"/>
      <c r="H2301" s="245"/>
      <c r="I2301" s="245"/>
      <c r="J2301" s="245"/>
      <c r="K2301" s="245"/>
      <c r="L2301" s="245"/>
      <c r="M2301" s="233"/>
      <c r="N2301" s="233"/>
      <c r="O2301" s="233"/>
    </row>
    <row r="2302" spans="2:15" s="234" customFormat="1">
      <c r="B2302" s="244"/>
      <c r="C2302" s="244"/>
      <c r="D2302" s="244"/>
      <c r="E2302" s="245"/>
      <c r="F2302" s="245"/>
      <c r="G2302" s="245"/>
      <c r="H2302" s="245"/>
      <c r="I2302" s="245"/>
      <c r="J2302" s="245"/>
      <c r="K2302" s="245"/>
      <c r="L2302" s="245"/>
      <c r="M2302" s="233"/>
      <c r="N2302" s="233"/>
      <c r="O2302" s="233"/>
    </row>
    <row r="2303" spans="2:15" s="234" customFormat="1">
      <c r="B2303" s="244"/>
      <c r="C2303" s="244"/>
      <c r="D2303" s="244"/>
      <c r="E2303" s="245"/>
      <c r="F2303" s="245"/>
      <c r="G2303" s="245"/>
      <c r="H2303" s="245"/>
      <c r="I2303" s="245"/>
      <c r="J2303" s="245"/>
      <c r="K2303" s="245"/>
      <c r="L2303" s="245"/>
      <c r="M2303" s="233"/>
      <c r="N2303" s="233"/>
      <c r="O2303" s="233"/>
    </row>
    <row r="2304" spans="2:15" s="234" customFormat="1">
      <c r="B2304" s="244"/>
      <c r="C2304" s="244"/>
      <c r="D2304" s="244"/>
      <c r="E2304" s="245"/>
      <c r="F2304" s="245"/>
      <c r="G2304" s="245"/>
      <c r="H2304" s="245"/>
      <c r="I2304" s="245"/>
      <c r="J2304" s="245"/>
      <c r="K2304" s="245"/>
      <c r="L2304" s="245"/>
      <c r="M2304" s="233"/>
      <c r="N2304" s="233"/>
      <c r="O2304" s="233"/>
    </row>
    <row r="2305" spans="2:15" s="234" customFormat="1">
      <c r="B2305" s="244"/>
      <c r="C2305" s="244"/>
      <c r="D2305" s="244"/>
      <c r="E2305" s="245"/>
      <c r="F2305" s="245"/>
      <c r="G2305" s="245"/>
      <c r="H2305" s="245"/>
      <c r="I2305" s="245"/>
      <c r="J2305" s="245"/>
      <c r="K2305" s="245"/>
      <c r="L2305" s="245"/>
      <c r="M2305" s="233"/>
      <c r="N2305" s="233"/>
      <c r="O2305" s="233"/>
    </row>
    <row r="2306" spans="2:15" s="234" customFormat="1">
      <c r="B2306" s="244"/>
      <c r="C2306" s="244"/>
      <c r="D2306" s="244"/>
      <c r="E2306" s="245"/>
      <c r="F2306" s="245"/>
      <c r="G2306" s="245"/>
      <c r="H2306" s="245"/>
      <c r="I2306" s="245"/>
      <c r="J2306" s="245"/>
      <c r="K2306" s="245"/>
      <c r="L2306" s="245"/>
      <c r="M2306" s="233"/>
      <c r="N2306" s="233"/>
      <c r="O2306" s="233"/>
    </row>
    <row r="2307" spans="2:15" s="234" customFormat="1">
      <c r="B2307" s="244"/>
      <c r="C2307" s="244"/>
      <c r="D2307" s="244"/>
      <c r="E2307" s="245"/>
      <c r="F2307" s="245"/>
      <c r="G2307" s="245"/>
      <c r="H2307" s="245"/>
      <c r="I2307" s="245"/>
      <c r="J2307" s="245"/>
      <c r="K2307" s="245"/>
      <c r="L2307" s="245"/>
      <c r="M2307" s="233"/>
      <c r="N2307" s="233"/>
      <c r="O2307" s="233"/>
    </row>
    <row r="2308" spans="2:15" s="234" customFormat="1">
      <c r="B2308" s="244"/>
      <c r="C2308" s="244"/>
      <c r="D2308" s="244"/>
      <c r="E2308" s="245"/>
      <c r="F2308" s="245"/>
      <c r="G2308" s="245"/>
      <c r="H2308" s="245"/>
      <c r="I2308" s="245"/>
      <c r="J2308" s="245"/>
      <c r="K2308" s="245"/>
      <c r="L2308" s="245"/>
      <c r="M2308" s="233"/>
      <c r="N2308" s="233"/>
      <c r="O2308" s="233"/>
    </row>
    <row r="2309" spans="2:15" s="234" customFormat="1">
      <c r="B2309" s="244"/>
      <c r="C2309" s="244"/>
      <c r="D2309" s="244"/>
      <c r="E2309" s="245"/>
      <c r="F2309" s="245"/>
      <c r="G2309" s="245"/>
      <c r="H2309" s="245"/>
      <c r="I2309" s="245"/>
      <c r="J2309" s="245"/>
      <c r="K2309" s="245"/>
      <c r="L2309" s="245"/>
      <c r="M2309" s="233"/>
      <c r="N2309" s="233"/>
      <c r="O2309" s="233"/>
    </row>
    <row r="2310" spans="2:15" s="234" customFormat="1">
      <c r="B2310" s="244"/>
      <c r="C2310" s="244"/>
      <c r="D2310" s="244"/>
      <c r="E2310" s="245"/>
      <c r="F2310" s="245"/>
      <c r="G2310" s="245"/>
      <c r="H2310" s="245"/>
      <c r="I2310" s="245"/>
      <c r="J2310" s="245"/>
      <c r="K2310" s="245"/>
      <c r="L2310" s="245"/>
      <c r="M2310" s="233"/>
      <c r="N2310" s="233"/>
      <c r="O2310" s="233"/>
    </row>
    <row r="2311" spans="2:15" s="234" customFormat="1">
      <c r="B2311" s="244"/>
      <c r="C2311" s="244"/>
      <c r="D2311" s="244"/>
      <c r="E2311" s="245"/>
      <c r="F2311" s="245"/>
      <c r="G2311" s="245"/>
      <c r="H2311" s="245"/>
      <c r="I2311" s="245"/>
      <c r="J2311" s="245"/>
      <c r="K2311" s="245"/>
      <c r="L2311" s="245"/>
      <c r="M2311" s="233"/>
      <c r="N2311" s="233"/>
      <c r="O2311" s="233"/>
    </row>
    <row r="2312" spans="2:15" s="234" customFormat="1">
      <c r="B2312" s="244"/>
      <c r="C2312" s="244"/>
      <c r="D2312" s="244"/>
      <c r="E2312" s="245"/>
      <c r="F2312" s="245"/>
      <c r="G2312" s="245"/>
      <c r="H2312" s="245"/>
      <c r="I2312" s="245"/>
      <c r="J2312" s="245"/>
      <c r="K2312" s="245"/>
      <c r="L2312" s="245"/>
      <c r="M2312" s="233"/>
      <c r="N2312" s="233"/>
      <c r="O2312" s="233"/>
    </row>
    <row r="2313" spans="2:15" s="234" customFormat="1">
      <c r="B2313" s="244"/>
      <c r="C2313" s="244"/>
      <c r="D2313" s="244"/>
      <c r="E2313" s="245"/>
      <c r="F2313" s="245"/>
      <c r="G2313" s="245"/>
      <c r="H2313" s="245"/>
      <c r="I2313" s="245"/>
      <c r="J2313" s="245"/>
      <c r="K2313" s="245"/>
      <c r="L2313" s="245"/>
      <c r="M2313" s="233"/>
      <c r="N2313" s="233"/>
      <c r="O2313" s="233"/>
    </row>
    <row r="2314" spans="2:15" s="234" customFormat="1">
      <c r="B2314" s="244"/>
      <c r="C2314" s="244"/>
      <c r="D2314" s="244"/>
      <c r="E2314" s="245"/>
      <c r="F2314" s="245"/>
      <c r="G2314" s="245"/>
      <c r="H2314" s="245"/>
      <c r="I2314" s="245"/>
      <c r="J2314" s="245"/>
      <c r="K2314" s="245"/>
      <c r="L2314" s="245"/>
      <c r="M2314" s="233"/>
      <c r="N2314" s="233"/>
      <c r="O2314" s="233"/>
    </row>
    <row r="2315" spans="2:15" s="234" customFormat="1">
      <c r="B2315" s="244"/>
      <c r="C2315" s="244"/>
      <c r="D2315" s="244"/>
      <c r="E2315" s="245"/>
      <c r="F2315" s="245"/>
      <c r="G2315" s="245"/>
      <c r="H2315" s="245"/>
      <c r="I2315" s="245"/>
      <c r="J2315" s="245"/>
      <c r="K2315" s="245"/>
      <c r="L2315" s="245"/>
      <c r="M2315" s="233"/>
      <c r="N2315" s="233"/>
      <c r="O2315" s="233"/>
    </row>
    <row r="2316" spans="2:15" s="234" customFormat="1">
      <c r="B2316" s="244"/>
      <c r="C2316" s="244"/>
      <c r="D2316" s="244"/>
      <c r="E2316" s="245"/>
      <c r="F2316" s="245"/>
      <c r="G2316" s="245"/>
      <c r="H2316" s="245"/>
      <c r="I2316" s="245"/>
      <c r="J2316" s="245"/>
      <c r="K2316" s="245"/>
      <c r="L2316" s="245"/>
      <c r="M2316" s="233"/>
      <c r="N2316" s="233"/>
      <c r="O2316" s="233"/>
    </row>
    <row r="2317" spans="2:15" s="234" customFormat="1">
      <c r="B2317" s="244"/>
      <c r="C2317" s="244"/>
      <c r="D2317" s="244"/>
      <c r="E2317" s="245"/>
      <c r="F2317" s="245"/>
      <c r="G2317" s="245"/>
      <c r="H2317" s="245"/>
      <c r="I2317" s="245"/>
      <c r="J2317" s="245"/>
      <c r="K2317" s="245"/>
      <c r="L2317" s="245"/>
      <c r="M2317" s="233"/>
      <c r="N2317" s="233"/>
      <c r="O2317" s="233"/>
    </row>
    <row r="2318" spans="2:15" s="234" customFormat="1">
      <c r="B2318" s="244"/>
      <c r="C2318" s="244"/>
      <c r="D2318" s="244"/>
      <c r="E2318" s="245"/>
      <c r="F2318" s="245"/>
      <c r="G2318" s="245"/>
      <c r="H2318" s="245"/>
      <c r="I2318" s="245"/>
      <c r="J2318" s="245"/>
      <c r="K2318" s="245"/>
      <c r="L2318" s="245"/>
      <c r="M2318" s="233"/>
      <c r="N2318" s="233"/>
      <c r="O2318" s="233"/>
    </row>
    <row r="2319" spans="2:15" s="234" customFormat="1">
      <c r="B2319" s="244"/>
      <c r="C2319" s="244"/>
      <c r="D2319" s="244"/>
      <c r="E2319" s="245"/>
      <c r="F2319" s="245"/>
      <c r="G2319" s="245"/>
      <c r="H2319" s="245"/>
      <c r="I2319" s="245"/>
      <c r="J2319" s="245"/>
      <c r="K2319" s="245"/>
      <c r="L2319" s="245"/>
      <c r="M2319" s="233"/>
      <c r="N2319" s="233"/>
      <c r="O2319" s="233"/>
    </row>
    <row r="2320" spans="2:15" s="234" customFormat="1">
      <c r="B2320" s="244"/>
      <c r="C2320" s="244"/>
      <c r="D2320" s="244"/>
      <c r="E2320" s="245"/>
      <c r="F2320" s="245"/>
      <c r="G2320" s="245"/>
      <c r="H2320" s="245"/>
      <c r="I2320" s="245"/>
      <c r="J2320" s="245"/>
      <c r="K2320" s="245"/>
      <c r="L2320" s="245"/>
      <c r="M2320" s="233"/>
      <c r="N2320" s="233"/>
      <c r="O2320" s="233"/>
    </row>
    <row r="2321" spans="2:15" s="234" customFormat="1">
      <c r="B2321" s="244"/>
      <c r="C2321" s="244"/>
      <c r="D2321" s="244"/>
      <c r="E2321" s="245"/>
      <c r="F2321" s="245"/>
      <c r="G2321" s="245"/>
      <c r="H2321" s="245"/>
      <c r="I2321" s="245"/>
      <c r="J2321" s="245"/>
      <c r="K2321" s="245"/>
      <c r="L2321" s="245"/>
      <c r="M2321" s="233"/>
      <c r="N2321" s="233"/>
      <c r="O2321" s="233"/>
    </row>
    <row r="2322" spans="2:15" s="234" customFormat="1">
      <c r="B2322" s="244"/>
      <c r="C2322" s="244"/>
      <c r="D2322" s="244"/>
      <c r="E2322" s="245"/>
      <c r="F2322" s="245"/>
      <c r="G2322" s="245"/>
      <c r="H2322" s="245"/>
      <c r="I2322" s="245"/>
      <c r="J2322" s="245"/>
      <c r="K2322" s="245"/>
      <c r="L2322" s="245"/>
      <c r="M2322" s="233"/>
      <c r="N2322" s="233"/>
      <c r="O2322" s="233"/>
    </row>
    <row r="2323" spans="2:15" s="234" customFormat="1">
      <c r="B2323" s="244"/>
      <c r="C2323" s="244"/>
      <c r="D2323" s="244"/>
      <c r="E2323" s="245"/>
      <c r="F2323" s="245"/>
      <c r="G2323" s="245"/>
      <c r="H2323" s="245"/>
      <c r="I2323" s="245"/>
      <c r="J2323" s="245"/>
      <c r="K2323" s="245"/>
      <c r="L2323" s="245"/>
      <c r="M2323" s="233"/>
      <c r="N2323" s="233"/>
      <c r="O2323" s="233"/>
    </row>
    <row r="2324" spans="2:15" s="234" customFormat="1">
      <c r="B2324" s="244"/>
      <c r="C2324" s="244"/>
      <c r="D2324" s="244"/>
      <c r="E2324" s="245"/>
      <c r="F2324" s="245"/>
      <c r="G2324" s="245"/>
      <c r="H2324" s="245"/>
      <c r="I2324" s="245"/>
      <c r="J2324" s="245"/>
      <c r="K2324" s="245"/>
      <c r="L2324" s="245"/>
      <c r="M2324" s="233"/>
      <c r="N2324" s="233"/>
      <c r="O2324" s="233"/>
    </row>
    <row r="2325" spans="2:15" s="234" customFormat="1">
      <c r="B2325" s="244"/>
      <c r="C2325" s="244"/>
      <c r="D2325" s="244"/>
      <c r="E2325" s="245"/>
      <c r="F2325" s="245"/>
      <c r="G2325" s="245"/>
      <c r="H2325" s="245"/>
      <c r="I2325" s="245"/>
      <c r="J2325" s="245"/>
      <c r="K2325" s="245"/>
      <c r="L2325" s="245"/>
      <c r="M2325" s="233"/>
      <c r="N2325" s="233"/>
      <c r="O2325" s="233"/>
    </row>
    <row r="2326" spans="2:15" s="234" customFormat="1">
      <c r="B2326" s="244"/>
      <c r="C2326" s="244"/>
      <c r="D2326" s="244"/>
      <c r="E2326" s="245"/>
      <c r="F2326" s="245"/>
      <c r="G2326" s="245"/>
      <c r="H2326" s="245"/>
      <c r="I2326" s="245"/>
      <c r="J2326" s="245"/>
      <c r="K2326" s="245"/>
      <c r="L2326" s="245"/>
      <c r="M2326" s="233"/>
      <c r="N2326" s="233"/>
      <c r="O2326" s="233"/>
    </row>
    <row r="2327" spans="2:15" s="234" customFormat="1">
      <c r="B2327" s="244"/>
      <c r="C2327" s="244"/>
      <c r="D2327" s="244"/>
      <c r="E2327" s="245"/>
      <c r="F2327" s="245"/>
      <c r="G2327" s="245"/>
      <c r="H2327" s="245"/>
      <c r="I2327" s="245"/>
      <c r="J2327" s="245"/>
      <c r="K2327" s="245"/>
      <c r="L2327" s="245"/>
      <c r="M2327" s="233"/>
      <c r="N2327" s="233"/>
      <c r="O2327" s="233"/>
    </row>
    <row r="2328" spans="2:15" s="234" customFormat="1">
      <c r="B2328" s="244"/>
      <c r="C2328" s="244"/>
      <c r="D2328" s="244"/>
      <c r="E2328" s="245"/>
      <c r="F2328" s="245"/>
      <c r="G2328" s="245"/>
      <c r="H2328" s="245"/>
      <c r="I2328" s="245"/>
      <c r="J2328" s="245"/>
      <c r="K2328" s="245"/>
      <c r="L2328" s="245"/>
      <c r="M2328" s="233"/>
      <c r="N2328" s="233"/>
      <c r="O2328" s="233"/>
    </row>
    <row r="2329" spans="2:15" s="234" customFormat="1">
      <c r="B2329" s="244"/>
      <c r="C2329" s="244"/>
      <c r="D2329" s="244"/>
      <c r="E2329" s="245"/>
      <c r="F2329" s="245"/>
      <c r="G2329" s="245"/>
      <c r="H2329" s="245"/>
      <c r="I2329" s="245"/>
      <c r="J2329" s="245"/>
      <c r="K2329" s="245"/>
      <c r="L2329" s="245"/>
      <c r="M2329" s="233"/>
      <c r="N2329" s="233"/>
      <c r="O2329" s="233"/>
    </row>
    <row r="2330" spans="2:15" s="234" customFormat="1">
      <c r="B2330" s="244"/>
      <c r="C2330" s="244"/>
      <c r="D2330" s="244"/>
      <c r="E2330" s="245"/>
      <c r="F2330" s="245"/>
      <c r="G2330" s="245"/>
      <c r="H2330" s="245"/>
      <c r="I2330" s="245"/>
      <c r="J2330" s="245"/>
      <c r="K2330" s="245"/>
      <c r="L2330" s="245"/>
      <c r="M2330" s="233"/>
      <c r="N2330" s="233"/>
      <c r="O2330" s="233"/>
    </row>
    <row r="2331" spans="2:15" s="234" customFormat="1">
      <c r="B2331" s="244"/>
      <c r="C2331" s="244"/>
      <c r="D2331" s="244"/>
      <c r="E2331" s="245"/>
      <c r="F2331" s="245"/>
      <c r="G2331" s="245"/>
      <c r="H2331" s="245"/>
      <c r="I2331" s="245"/>
      <c r="J2331" s="245"/>
      <c r="K2331" s="245"/>
      <c r="L2331" s="245"/>
      <c r="M2331" s="233"/>
      <c r="N2331" s="233"/>
      <c r="O2331" s="233"/>
    </row>
    <row r="2332" spans="2:15" s="234" customFormat="1">
      <c r="B2332" s="244"/>
      <c r="C2332" s="244"/>
      <c r="D2332" s="244"/>
      <c r="E2332" s="245"/>
      <c r="F2332" s="245"/>
      <c r="G2332" s="245"/>
      <c r="H2332" s="245"/>
      <c r="I2332" s="245"/>
      <c r="J2332" s="245"/>
      <c r="K2332" s="245"/>
      <c r="L2332" s="245"/>
      <c r="M2332" s="233"/>
      <c r="N2332" s="233"/>
      <c r="O2332" s="233"/>
    </row>
    <row r="2333" spans="2:15" s="234" customFormat="1">
      <c r="B2333" s="244"/>
      <c r="C2333" s="244"/>
      <c r="D2333" s="244"/>
      <c r="E2333" s="245"/>
      <c r="F2333" s="245"/>
      <c r="G2333" s="245"/>
      <c r="H2333" s="245"/>
      <c r="I2333" s="245"/>
      <c r="J2333" s="245"/>
      <c r="K2333" s="245"/>
      <c r="L2333" s="245"/>
      <c r="M2333" s="233"/>
      <c r="N2333" s="233"/>
      <c r="O2333" s="233"/>
    </row>
    <row r="2334" spans="2:15" s="234" customFormat="1">
      <c r="B2334" s="244"/>
      <c r="C2334" s="244"/>
      <c r="D2334" s="244"/>
      <c r="E2334" s="245"/>
      <c r="F2334" s="245"/>
      <c r="G2334" s="245"/>
      <c r="H2334" s="245"/>
      <c r="I2334" s="245"/>
      <c r="J2334" s="245"/>
      <c r="K2334" s="245"/>
      <c r="L2334" s="245"/>
      <c r="M2334" s="233"/>
      <c r="N2334" s="233"/>
      <c r="O2334" s="233"/>
    </row>
    <row r="2335" spans="2:15" s="234" customFormat="1">
      <c r="B2335" s="244"/>
      <c r="C2335" s="244"/>
      <c r="D2335" s="244"/>
      <c r="E2335" s="245"/>
      <c r="F2335" s="245"/>
      <c r="G2335" s="245"/>
      <c r="H2335" s="245"/>
      <c r="I2335" s="245"/>
      <c r="J2335" s="245"/>
      <c r="K2335" s="245"/>
      <c r="L2335" s="245"/>
      <c r="M2335" s="233"/>
      <c r="N2335" s="233"/>
      <c r="O2335" s="233"/>
    </row>
    <row r="2336" spans="2:15" s="234" customFormat="1">
      <c r="B2336" s="244"/>
      <c r="C2336" s="244"/>
      <c r="D2336" s="244"/>
      <c r="E2336" s="245"/>
      <c r="F2336" s="245"/>
      <c r="G2336" s="245"/>
      <c r="H2336" s="245"/>
      <c r="I2336" s="245"/>
      <c r="J2336" s="245"/>
      <c r="K2336" s="245"/>
      <c r="L2336" s="245"/>
      <c r="M2336" s="233"/>
      <c r="N2336" s="233"/>
      <c r="O2336" s="233"/>
    </row>
    <row r="2337" spans="2:15" s="234" customFormat="1">
      <c r="B2337" s="244"/>
      <c r="C2337" s="244"/>
      <c r="D2337" s="244"/>
      <c r="E2337" s="245"/>
      <c r="F2337" s="245"/>
      <c r="G2337" s="245"/>
      <c r="H2337" s="245"/>
      <c r="I2337" s="245"/>
      <c r="J2337" s="245"/>
      <c r="K2337" s="245"/>
      <c r="L2337" s="245"/>
      <c r="M2337" s="233"/>
      <c r="N2337" s="233"/>
      <c r="O2337" s="233"/>
    </row>
    <row r="2338" spans="2:15" s="234" customFormat="1">
      <c r="B2338" s="244"/>
      <c r="C2338" s="244"/>
      <c r="D2338" s="244"/>
      <c r="E2338" s="245"/>
      <c r="F2338" s="245"/>
      <c r="G2338" s="245"/>
      <c r="H2338" s="245"/>
      <c r="I2338" s="245"/>
      <c r="J2338" s="245"/>
      <c r="K2338" s="245"/>
      <c r="L2338" s="245"/>
      <c r="M2338" s="233"/>
      <c r="N2338" s="233"/>
      <c r="O2338" s="233"/>
    </row>
    <row r="2339" spans="2:15" s="234" customFormat="1">
      <c r="B2339" s="244"/>
      <c r="C2339" s="244"/>
      <c r="D2339" s="244"/>
      <c r="E2339" s="245"/>
      <c r="F2339" s="245"/>
      <c r="G2339" s="245"/>
      <c r="H2339" s="245"/>
      <c r="I2339" s="245"/>
      <c r="J2339" s="245"/>
      <c r="K2339" s="245"/>
      <c r="L2339" s="245"/>
      <c r="M2339" s="233"/>
      <c r="N2339" s="233"/>
      <c r="O2339" s="233"/>
    </row>
    <row r="2340" spans="2:15" s="234" customFormat="1">
      <c r="B2340" s="244"/>
      <c r="C2340" s="244"/>
      <c r="D2340" s="244"/>
      <c r="E2340" s="245"/>
      <c r="F2340" s="245"/>
      <c r="G2340" s="245"/>
      <c r="H2340" s="245"/>
      <c r="I2340" s="245"/>
      <c r="J2340" s="245"/>
      <c r="K2340" s="245"/>
      <c r="L2340" s="245"/>
      <c r="M2340" s="233"/>
      <c r="N2340" s="233"/>
      <c r="O2340" s="233"/>
    </row>
    <row r="2341" spans="2:15" s="234" customFormat="1">
      <c r="B2341" s="244"/>
      <c r="C2341" s="244"/>
      <c r="D2341" s="244"/>
      <c r="E2341" s="245"/>
      <c r="F2341" s="245"/>
      <c r="G2341" s="245"/>
      <c r="H2341" s="245"/>
      <c r="I2341" s="245"/>
      <c r="J2341" s="245"/>
      <c r="K2341" s="245"/>
      <c r="L2341" s="245"/>
      <c r="M2341" s="233"/>
      <c r="N2341" s="233"/>
      <c r="O2341" s="233"/>
    </row>
    <row r="2342" spans="2:15" s="234" customFormat="1">
      <c r="B2342" s="244"/>
      <c r="C2342" s="244"/>
      <c r="D2342" s="244"/>
      <c r="E2342" s="245"/>
      <c r="F2342" s="245"/>
      <c r="G2342" s="245"/>
      <c r="H2342" s="245"/>
      <c r="I2342" s="245"/>
      <c r="J2342" s="245"/>
      <c r="K2342" s="245"/>
      <c r="L2342" s="245"/>
      <c r="M2342" s="233"/>
      <c r="N2342" s="233"/>
      <c r="O2342" s="233"/>
    </row>
    <row r="2343" spans="2:15" s="234" customFormat="1">
      <c r="B2343" s="244"/>
      <c r="C2343" s="244"/>
      <c r="D2343" s="244"/>
      <c r="E2343" s="245"/>
      <c r="F2343" s="245"/>
      <c r="G2343" s="245"/>
      <c r="H2343" s="245"/>
      <c r="I2343" s="245"/>
      <c r="J2343" s="245"/>
      <c r="K2343" s="245"/>
      <c r="L2343" s="245"/>
      <c r="M2343" s="233"/>
      <c r="N2343" s="233"/>
      <c r="O2343" s="233"/>
    </row>
    <row r="2344" spans="2:15" s="234" customFormat="1">
      <c r="B2344" s="244"/>
      <c r="C2344" s="244"/>
      <c r="D2344" s="244"/>
      <c r="E2344" s="245"/>
      <c r="F2344" s="245"/>
      <c r="G2344" s="245"/>
      <c r="H2344" s="245"/>
      <c r="I2344" s="245"/>
      <c r="J2344" s="245"/>
      <c r="K2344" s="245"/>
      <c r="L2344" s="245"/>
      <c r="M2344" s="233"/>
      <c r="N2344" s="233"/>
      <c r="O2344" s="233"/>
    </row>
    <row r="2345" spans="2:15" s="234" customFormat="1">
      <c r="B2345" s="244"/>
      <c r="C2345" s="244"/>
      <c r="D2345" s="244"/>
      <c r="E2345" s="245"/>
      <c r="F2345" s="245"/>
      <c r="G2345" s="245"/>
      <c r="H2345" s="245"/>
      <c r="I2345" s="245"/>
      <c r="J2345" s="245"/>
      <c r="K2345" s="245"/>
      <c r="L2345" s="245"/>
      <c r="M2345" s="233"/>
      <c r="N2345" s="233"/>
      <c r="O2345" s="233"/>
    </row>
    <row r="2346" spans="2:15" s="234" customFormat="1">
      <c r="B2346" s="244"/>
      <c r="C2346" s="244"/>
      <c r="D2346" s="244"/>
      <c r="E2346" s="245"/>
      <c r="F2346" s="245"/>
      <c r="G2346" s="245"/>
      <c r="H2346" s="245"/>
      <c r="I2346" s="245"/>
      <c r="J2346" s="245"/>
      <c r="K2346" s="245"/>
      <c r="L2346" s="245"/>
      <c r="M2346" s="233"/>
      <c r="N2346" s="233"/>
      <c r="O2346" s="233"/>
    </row>
    <row r="2347" spans="2:15" s="234" customFormat="1">
      <c r="B2347" s="244"/>
      <c r="C2347" s="244"/>
      <c r="D2347" s="244"/>
      <c r="E2347" s="245"/>
      <c r="F2347" s="245"/>
      <c r="G2347" s="245"/>
      <c r="H2347" s="245"/>
      <c r="I2347" s="245"/>
      <c r="J2347" s="245"/>
      <c r="K2347" s="245"/>
      <c r="L2347" s="245"/>
      <c r="M2347" s="233"/>
      <c r="N2347" s="233"/>
      <c r="O2347" s="233"/>
    </row>
    <row r="2348" spans="2:15" s="234" customFormat="1">
      <c r="B2348" s="244"/>
      <c r="C2348" s="244"/>
      <c r="D2348" s="244"/>
      <c r="E2348" s="245"/>
      <c r="F2348" s="245"/>
      <c r="G2348" s="245"/>
      <c r="H2348" s="245"/>
      <c r="I2348" s="245"/>
      <c r="J2348" s="245"/>
      <c r="K2348" s="245"/>
      <c r="L2348" s="245"/>
      <c r="M2348" s="233"/>
      <c r="N2348" s="233"/>
      <c r="O2348" s="233"/>
    </row>
    <row r="2349" spans="2:15" s="234" customFormat="1">
      <c r="B2349" s="244"/>
      <c r="C2349" s="244"/>
      <c r="D2349" s="244"/>
      <c r="E2349" s="245"/>
      <c r="F2349" s="245"/>
      <c r="G2349" s="245"/>
      <c r="H2349" s="245"/>
      <c r="I2349" s="245"/>
      <c r="J2349" s="245"/>
      <c r="K2349" s="245"/>
      <c r="L2349" s="245"/>
      <c r="M2349" s="233"/>
      <c r="N2349" s="233"/>
      <c r="O2349" s="233"/>
    </row>
    <row r="2350" spans="2:15" s="234" customFormat="1">
      <c r="B2350" s="244"/>
      <c r="C2350" s="244"/>
      <c r="D2350" s="244"/>
      <c r="E2350" s="245"/>
      <c r="F2350" s="245"/>
      <c r="G2350" s="245"/>
      <c r="H2350" s="245"/>
      <c r="I2350" s="245"/>
      <c r="J2350" s="245"/>
      <c r="K2350" s="245"/>
      <c r="L2350" s="245"/>
      <c r="M2350" s="233"/>
      <c r="N2350" s="233"/>
      <c r="O2350" s="233"/>
    </row>
    <row r="2351" spans="2:15" s="234" customFormat="1">
      <c r="B2351" s="244"/>
      <c r="C2351" s="244"/>
      <c r="D2351" s="244"/>
      <c r="E2351" s="245"/>
      <c r="F2351" s="245"/>
      <c r="G2351" s="245"/>
      <c r="H2351" s="245"/>
      <c r="I2351" s="245"/>
      <c r="J2351" s="245"/>
      <c r="K2351" s="245"/>
      <c r="L2351" s="245"/>
      <c r="M2351" s="233"/>
      <c r="N2351" s="233"/>
      <c r="O2351" s="233"/>
    </row>
    <row r="2352" spans="2:15" s="234" customFormat="1">
      <c r="B2352" s="244"/>
      <c r="C2352" s="244"/>
      <c r="D2352" s="244"/>
      <c r="E2352" s="245"/>
      <c r="F2352" s="245"/>
      <c r="G2352" s="245"/>
      <c r="H2352" s="245"/>
      <c r="I2352" s="245"/>
      <c r="J2352" s="245"/>
      <c r="K2352" s="245"/>
      <c r="L2352" s="245"/>
      <c r="M2352" s="233"/>
      <c r="N2352" s="233"/>
      <c r="O2352" s="233"/>
    </row>
    <row r="2353" spans="2:15" s="234" customFormat="1">
      <c r="B2353" s="244"/>
      <c r="C2353" s="244"/>
      <c r="D2353" s="244"/>
      <c r="E2353" s="245"/>
      <c r="F2353" s="245"/>
      <c r="G2353" s="245"/>
      <c r="H2353" s="245"/>
      <c r="I2353" s="245"/>
      <c r="J2353" s="245"/>
      <c r="K2353" s="245"/>
      <c r="L2353" s="245"/>
      <c r="M2353" s="233"/>
      <c r="N2353" s="233"/>
      <c r="O2353" s="233"/>
    </row>
    <row r="2354" spans="2:15" s="234" customFormat="1">
      <c r="B2354" s="244"/>
      <c r="C2354" s="244"/>
      <c r="D2354" s="244"/>
      <c r="E2354" s="245"/>
      <c r="F2354" s="245"/>
      <c r="G2354" s="245"/>
      <c r="H2354" s="245"/>
      <c r="I2354" s="245"/>
      <c r="J2354" s="245"/>
      <c r="K2354" s="245"/>
      <c r="L2354" s="245"/>
      <c r="M2354" s="233"/>
      <c r="N2354" s="233"/>
      <c r="O2354" s="233"/>
    </row>
    <row r="2355" spans="2:15" s="234" customFormat="1">
      <c r="B2355" s="244"/>
      <c r="C2355" s="244"/>
      <c r="D2355" s="244"/>
      <c r="E2355" s="245"/>
      <c r="F2355" s="245"/>
      <c r="G2355" s="245"/>
      <c r="H2355" s="245"/>
      <c r="I2355" s="245"/>
      <c r="J2355" s="245"/>
      <c r="K2355" s="245"/>
      <c r="L2355" s="245"/>
      <c r="M2355" s="233"/>
      <c r="N2355" s="233"/>
      <c r="O2355" s="233"/>
    </row>
    <row r="2356" spans="2:15" s="234" customFormat="1">
      <c r="B2356" s="244"/>
      <c r="C2356" s="244"/>
      <c r="D2356" s="244"/>
      <c r="E2356" s="245"/>
      <c r="F2356" s="245"/>
      <c r="G2356" s="245"/>
      <c r="H2356" s="245"/>
      <c r="I2356" s="245"/>
      <c r="J2356" s="245"/>
      <c r="K2356" s="245"/>
      <c r="L2356" s="245"/>
      <c r="M2356" s="233"/>
      <c r="N2356" s="233"/>
      <c r="O2356" s="233"/>
    </row>
    <row r="2357" spans="2:15" s="234" customFormat="1">
      <c r="B2357" s="244"/>
      <c r="C2357" s="244"/>
      <c r="D2357" s="244"/>
      <c r="E2357" s="245"/>
      <c r="F2357" s="245"/>
      <c r="G2357" s="245"/>
      <c r="H2357" s="245"/>
      <c r="I2357" s="245"/>
      <c r="J2357" s="245"/>
      <c r="K2357" s="245"/>
      <c r="L2357" s="245"/>
      <c r="M2357" s="233"/>
      <c r="N2357" s="233"/>
      <c r="O2357" s="233"/>
    </row>
    <row r="2358" spans="2:15" s="234" customFormat="1">
      <c r="B2358" s="244"/>
      <c r="C2358" s="244"/>
      <c r="D2358" s="244"/>
      <c r="E2358" s="245"/>
      <c r="F2358" s="245"/>
      <c r="G2358" s="245"/>
      <c r="H2358" s="245"/>
      <c r="I2358" s="245"/>
      <c r="J2358" s="245"/>
      <c r="K2358" s="245"/>
      <c r="L2358" s="245"/>
      <c r="M2358" s="233"/>
      <c r="N2358" s="233"/>
      <c r="O2358" s="233"/>
    </row>
    <row r="2359" spans="2:15" s="234" customFormat="1">
      <c r="B2359" s="244"/>
      <c r="C2359" s="244"/>
      <c r="D2359" s="244"/>
      <c r="E2359" s="245"/>
      <c r="F2359" s="245"/>
      <c r="G2359" s="245"/>
      <c r="H2359" s="245"/>
      <c r="I2359" s="245"/>
      <c r="J2359" s="245"/>
      <c r="K2359" s="245"/>
      <c r="L2359" s="245"/>
      <c r="M2359" s="233"/>
      <c r="N2359" s="233"/>
      <c r="O2359" s="233"/>
    </row>
    <row r="2360" spans="2:15" s="234" customFormat="1">
      <c r="B2360" s="244"/>
      <c r="C2360" s="244"/>
      <c r="D2360" s="244"/>
      <c r="E2360" s="245"/>
      <c r="F2360" s="245"/>
      <c r="G2360" s="245"/>
      <c r="H2360" s="245"/>
      <c r="I2360" s="245"/>
      <c r="J2360" s="245"/>
      <c r="K2360" s="245"/>
      <c r="L2360" s="245"/>
      <c r="M2360" s="233"/>
      <c r="N2360" s="233"/>
      <c r="O2360" s="233"/>
    </row>
    <row r="2361" spans="2:15" s="234" customFormat="1">
      <c r="B2361" s="244"/>
      <c r="C2361" s="244"/>
      <c r="D2361" s="244"/>
      <c r="E2361" s="245"/>
      <c r="F2361" s="245"/>
      <c r="G2361" s="245"/>
      <c r="H2361" s="245"/>
      <c r="I2361" s="245"/>
      <c r="J2361" s="245"/>
      <c r="K2361" s="245"/>
      <c r="L2361" s="245"/>
      <c r="M2361" s="233"/>
      <c r="N2361" s="233"/>
      <c r="O2361" s="233"/>
    </row>
    <row r="2362" spans="2:15" s="234" customFormat="1">
      <c r="B2362" s="244"/>
      <c r="C2362" s="244"/>
      <c r="D2362" s="244"/>
      <c r="E2362" s="245"/>
      <c r="F2362" s="245"/>
      <c r="G2362" s="245"/>
      <c r="H2362" s="245"/>
      <c r="I2362" s="245"/>
      <c r="J2362" s="245"/>
      <c r="K2362" s="245"/>
      <c r="L2362" s="245"/>
      <c r="M2362" s="233"/>
      <c r="N2362" s="233"/>
      <c r="O2362" s="233"/>
    </row>
    <row r="2363" spans="2:15" s="234" customFormat="1">
      <c r="B2363" s="244"/>
      <c r="C2363" s="244"/>
      <c r="D2363" s="244"/>
      <c r="E2363" s="245"/>
      <c r="F2363" s="245"/>
      <c r="G2363" s="245"/>
      <c r="H2363" s="245"/>
      <c r="I2363" s="245"/>
      <c r="J2363" s="245"/>
      <c r="K2363" s="245"/>
      <c r="L2363" s="245"/>
      <c r="M2363" s="233"/>
      <c r="N2363" s="233"/>
      <c r="O2363" s="233"/>
    </row>
    <row r="2364" spans="2:15" s="234" customFormat="1">
      <c r="B2364" s="244"/>
      <c r="C2364" s="244"/>
      <c r="D2364" s="244"/>
      <c r="E2364" s="245"/>
      <c r="F2364" s="245"/>
      <c r="G2364" s="245"/>
      <c r="H2364" s="245"/>
      <c r="I2364" s="245"/>
      <c r="J2364" s="245"/>
      <c r="K2364" s="245"/>
      <c r="L2364" s="245"/>
      <c r="M2364" s="233"/>
      <c r="N2364" s="233"/>
      <c r="O2364" s="233"/>
    </row>
    <row r="2365" spans="2:15" s="234" customFormat="1">
      <c r="B2365" s="244"/>
      <c r="C2365" s="244"/>
      <c r="D2365" s="244"/>
      <c r="E2365" s="245"/>
      <c r="F2365" s="245"/>
      <c r="G2365" s="245"/>
      <c r="H2365" s="245"/>
      <c r="I2365" s="245"/>
      <c r="J2365" s="245"/>
      <c r="K2365" s="245"/>
      <c r="L2365" s="245"/>
      <c r="M2365" s="233"/>
      <c r="N2365" s="233"/>
      <c r="O2365" s="233"/>
    </row>
    <row r="2366" spans="2:15" s="234" customFormat="1">
      <c r="B2366" s="244"/>
      <c r="C2366" s="244"/>
      <c r="D2366" s="244"/>
      <c r="E2366" s="245"/>
      <c r="F2366" s="245"/>
      <c r="G2366" s="245"/>
      <c r="H2366" s="245"/>
      <c r="I2366" s="245"/>
      <c r="J2366" s="245"/>
      <c r="K2366" s="245"/>
      <c r="L2366" s="245"/>
      <c r="M2366" s="233"/>
      <c r="N2366" s="233"/>
      <c r="O2366" s="233"/>
    </row>
    <row r="2367" spans="2:15" s="234" customFormat="1">
      <c r="B2367" s="244"/>
      <c r="C2367" s="244"/>
      <c r="D2367" s="244"/>
      <c r="E2367" s="245"/>
      <c r="F2367" s="245"/>
      <c r="G2367" s="245"/>
      <c r="H2367" s="245"/>
      <c r="I2367" s="245"/>
      <c r="J2367" s="245"/>
      <c r="K2367" s="245"/>
      <c r="L2367" s="245"/>
      <c r="M2367" s="233"/>
      <c r="N2367" s="233"/>
      <c r="O2367" s="233"/>
    </row>
    <row r="2368" spans="2:15" s="234" customFormat="1">
      <c r="B2368" s="244"/>
      <c r="C2368" s="244"/>
      <c r="D2368" s="244"/>
      <c r="E2368" s="245"/>
      <c r="F2368" s="245"/>
      <c r="G2368" s="245"/>
      <c r="H2368" s="245"/>
      <c r="I2368" s="245"/>
      <c r="J2368" s="245"/>
      <c r="K2368" s="245"/>
      <c r="L2368" s="245"/>
      <c r="M2368" s="233"/>
      <c r="N2368" s="233"/>
      <c r="O2368" s="233"/>
    </row>
    <row r="2369" spans="2:15" s="234" customFormat="1">
      <c r="B2369" s="244"/>
      <c r="C2369" s="244"/>
      <c r="D2369" s="244"/>
      <c r="E2369" s="245"/>
      <c r="F2369" s="245"/>
      <c r="G2369" s="245"/>
      <c r="H2369" s="245"/>
      <c r="I2369" s="245"/>
      <c r="J2369" s="245"/>
      <c r="K2369" s="245"/>
      <c r="L2369" s="245"/>
      <c r="M2369" s="233"/>
      <c r="N2369" s="233"/>
      <c r="O2369" s="233"/>
    </row>
    <row r="2370" spans="2:15" s="234" customFormat="1">
      <c r="B2370" s="244"/>
      <c r="C2370" s="244"/>
      <c r="D2370" s="244"/>
      <c r="E2370" s="245"/>
      <c r="F2370" s="245"/>
      <c r="G2370" s="245"/>
      <c r="H2370" s="245"/>
      <c r="I2370" s="245"/>
      <c r="J2370" s="245"/>
      <c r="K2370" s="245"/>
      <c r="L2370" s="245"/>
      <c r="M2370" s="233"/>
      <c r="N2370" s="233"/>
      <c r="O2370" s="233"/>
    </row>
    <row r="2371" spans="2:15" s="234" customFormat="1">
      <c r="B2371" s="244"/>
      <c r="C2371" s="244"/>
      <c r="D2371" s="244"/>
      <c r="E2371" s="245"/>
      <c r="F2371" s="245"/>
      <c r="G2371" s="245"/>
      <c r="H2371" s="245"/>
      <c r="I2371" s="245"/>
      <c r="J2371" s="245"/>
      <c r="K2371" s="245"/>
      <c r="L2371" s="245"/>
      <c r="M2371" s="233"/>
      <c r="N2371" s="233"/>
      <c r="O2371" s="233"/>
    </row>
    <row r="2372" spans="2:15" s="234" customFormat="1">
      <c r="B2372" s="244"/>
      <c r="C2372" s="244"/>
      <c r="D2372" s="244"/>
      <c r="E2372" s="245"/>
      <c r="F2372" s="245"/>
      <c r="G2372" s="245"/>
      <c r="H2372" s="245"/>
      <c r="I2372" s="245"/>
      <c r="J2372" s="245"/>
      <c r="K2372" s="245"/>
      <c r="L2372" s="245"/>
      <c r="M2372" s="233"/>
      <c r="N2372" s="233"/>
      <c r="O2372" s="233"/>
    </row>
    <row r="2373" spans="2:15" s="234" customFormat="1">
      <c r="B2373" s="244"/>
      <c r="C2373" s="244"/>
      <c r="D2373" s="244"/>
      <c r="E2373" s="245"/>
      <c r="F2373" s="245"/>
      <c r="G2373" s="245"/>
      <c r="H2373" s="245"/>
      <c r="I2373" s="245"/>
      <c r="J2373" s="245"/>
      <c r="K2373" s="245"/>
      <c r="L2373" s="245"/>
      <c r="M2373" s="233"/>
      <c r="N2373" s="233"/>
      <c r="O2373" s="233"/>
    </row>
    <row r="2374" spans="2:15" s="234" customFormat="1">
      <c r="B2374" s="244"/>
      <c r="C2374" s="244"/>
      <c r="D2374" s="244"/>
      <c r="E2374" s="245"/>
      <c r="F2374" s="245"/>
      <c r="G2374" s="245"/>
      <c r="H2374" s="245"/>
      <c r="I2374" s="245"/>
      <c r="J2374" s="245"/>
      <c r="K2374" s="245"/>
      <c r="L2374" s="245"/>
      <c r="M2374" s="233"/>
      <c r="N2374" s="233"/>
      <c r="O2374" s="233"/>
    </row>
    <row r="2375" spans="2:15" s="234" customFormat="1">
      <c r="B2375" s="244"/>
      <c r="C2375" s="244"/>
      <c r="D2375" s="244"/>
      <c r="E2375" s="245"/>
      <c r="F2375" s="245"/>
      <c r="G2375" s="245"/>
      <c r="H2375" s="245"/>
      <c r="I2375" s="245"/>
      <c r="J2375" s="245"/>
      <c r="K2375" s="245"/>
      <c r="L2375" s="245"/>
      <c r="M2375" s="233"/>
      <c r="N2375" s="233"/>
      <c r="O2375" s="233"/>
    </row>
    <row r="2376" spans="2:15" s="234" customFormat="1">
      <c r="B2376" s="244"/>
      <c r="C2376" s="244"/>
      <c r="D2376" s="244"/>
      <c r="E2376" s="245"/>
      <c r="F2376" s="245"/>
      <c r="G2376" s="245"/>
      <c r="H2376" s="245"/>
      <c r="I2376" s="245"/>
      <c r="J2376" s="245"/>
      <c r="K2376" s="245"/>
      <c r="L2376" s="245"/>
      <c r="M2376" s="233"/>
      <c r="N2376" s="233"/>
      <c r="O2376" s="233"/>
    </row>
    <row r="2377" spans="2:15" s="234" customFormat="1">
      <c r="B2377" s="244"/>
      <c r="C2377" s="244"/>
      <c r="D2377" s="244"/>
      <c r="E2377" s="245"/>
      <c r="F2377" s="245"/>
      <c r="G2377" s="245"/>
      <c r="H2377" s="245"/>
      <c r="I2377" s="245"/>
      <c r="J2377" s="245"/>
      <c r="K2377" s="245"/>
      <c r="L2377" s="245"/>
      <c r="M2377" s="233"/>
      <c r="N2377" s="233"/>
      <c r="O2377" s="233"/>
    </row>
    <row r="2378" spans="2:15" s="234" customFormat="1">
      <c r="B2378" s="244"/>
      <c r="C2378" s="244"/>
      <c r="D2378" s="244"/>
      <c r="E2378" s="245"/>
      <c r="F2378" s="245"/>
      <c r="G2378" s="245"/>
      <c r="H2378" s="245"/>
      <c r="I2378" s="245"/>
      <c r="J2378" s="245"/>
      <c r="K2378" s="245"/>
      <c r="L2378" s="245"/>
      <c r="M2378" s="233"/>
      <c r="N2378" s="233"/>
      <c r="O2378" s="233"/>
    </row>
    <row r="2379" spans="2:15" s="234" customFormat="1">
      <c r="B2379" s="244"/>
      <c r="C2379" s="244"/>
      <c r="D2379" s="244"/>
      <c r="E2379" s="245"/>
      <c r="F2379" s="245"/>
      <c r="G2379" s="245"/>
      <c r="H2379" s="245"/>
      <c r="I2379" s="245"/>
      <c r="J2379" s="245"/>
      <c r="K2379" s="245"/>
      <c r="L2379" s="245"/>
      <c r="M2379" s="233"/>
      <c r="N2379" s="233"/>
      <c r="O2379" s="233"/>
    </row>
    <row r="2380" spans="2:15" s="234" customFormat="1">
      <c r="B2380" s="244"/>
      <c r="C2380" s="244"/>
      <c r="D2380" s="244"/>
      <c r="E2380" s="245"/>
      <c r="F2380" s="245"/>
      <c r="G2380" s="245"/>
      <c r="H2380" s="245"/>
      <c r="I2380" s="245"/>
      <c r="J2380" s="245"/>
      <c r="K2380" s="245"/>
      <c r="L2380" s="245"/>
      <c r="M2380" s="233"/>
      <c r="N2380" s="233"/>
      <c r="O2380" s="233"/>
    </row>
    <row r="2381" spans="2:15" s="234" customFormat="1">
      <c r="B2381" s="244"/>
      <c r="C2381" s="244"/>
      <c r="D2381" s="244"/>
      <c r="E2381" s="245"/>
      <c r="F2381" s="245"/>
      <c r="G2381" s="245"/>
      <c r="H2381" s="245"/>
      <c r="I2381" s="245"/>
      <c r="J2381" s="245"/>
      <c r="K2381" s="245"/>
      <c r="L2381" s="245"/>
      <c r="M2381" s="233"/>
      <c r="N2381" s="233"/>
      <c r="O2381" s="233"/>
    </row>
    <row r="2382" spans="2:15" s="234" customFormat="1">
      <c r="B2382" s="244"/>
      <c r="C2382" s="244"/>
      <c r="D2382" s="244"/>
      <c r="E2382" s="245"/>
      <c r="F2382" s="245"/>
      <c r="G2382" s="245"/>
      <c r="H2382" s="245"/>
      <c r="I2382" s="245"/>
      <c r="J2382" s="245"/>
      <c r="K2382" s="245"/>
      <c r="L2382" s="245"/>
      <c r="M2382" s="233"/>
      <c r="N2382" s="233"/>
      <c r="O2382" s="233"/>
    </row>
    <row r="2383" spans="2:15" s="234" customFormat="1">
      <c r="B2383" s="244"/>
      <c r="C2383" s="244"/>
      <c r="D2383" s="244"/>
      <c r="E2383" s="245"/>
      <c r="F2383" s="245"/>
      <c r="G2383" s="245"/>
      <c r="H2383" s="245"/>
      <c r="I2383" s="245"/>
      <c r="J2383" s="245"/>
      <c r="K2383" s="245"/>
      <c r="L2383" s="245"/>
      <c r="M2383" s="233"/>
      <c r="N2383" s="233"/>
      <c r="O2383" s="233"/>
    </row>
    <row r="2384" spans="2:15" s="234" customFormat="1">
      <c r="B2384" s="244"/>
      <c r="C2384" s="244"/>
      <c r="D2384" s="244"/>
      <c r="E2384" s="245"/>
      <c r="F2384" s="245"/>
      <c r="G2384" s="245"/>
      <c r="H2384" s="245"/>
      <c r="I2384" s="245"/>
      <c r="J2384" s="245"/>
      <c r="K2384" s="245"/>
      <c r="L2384" s="245"/>
      <c r="M2384" s="233"/>
      <c r="N2384" s="233"/>
      <c r="O2384" s="233"/>
    </row>
    <row r="2385" spans="2:15" s="234" customFormat="1">
      <c r="B2385" s="244"/>
      <c r="C2385" s="244"/>
      <c r="D2385" s="244"/>
      <c r="E2385" s="245"/>
      <c r="F2385" s="245"/>
      <c r="G2385" s="245"/>
      <c r="H2385" s="245"/>
      <c r="I2385" s="245"/>
      <c r="J2385" s="245"/>
      <c r="K2385" s="245"/>
      <c r="L2385" s="245"/>
      <c r="M2385" s="233"/>
      <c r="N2385" s="233"/>
      <c r="O2385" s="233"/>
    </row>
    <row r="2386" spans="2:15" s="234" customFormat="1">
      <c r="B2386" s="244"/>
      <c r="C2386" s="244"/>
      <c r="D2386" s="244"/>
      <c r="E2386" s="245"/>
      <c r="F2386" s="245"/>
      <c r="G2386" s="245"/>
      <c r="H2386" s="245"/>
      <c r="I2386" s="245"/>
      <c r="J2386" s="245"/>
      <c r="K2386" s="245"/>
      <c r="L2386" s="245"/>
      <c r="M2386" s="233"/>
      <c r="N2386" s="233"/>
      <c r="O2386" s="233"/>
    </row>
    <row r="2387" spans="2:15" s="234" customFormat="1">
      <c r="B2387" s="244"/>
      <c r="C2387" s="244"/>
      <c r="D2387" s="244"/>
      <c r="E2387" s="245"/>
      <c r="F2387" s="245"/>
      <c r="G2387" s="245"/>
      <c r="H2387" s="245"/>
      <c r="I2387" s="245"/>
      <c r="J2387" s="245"/>
      <c r="K2387" s="245"/>
      <c r="L2387" s="245"/>
      <c r="M2387" s="233"/>
      <c r="N2387" s="233"/>
      <c r="O2387" s="233"/>
    </row>
    <row r="2388" spans="2:15" s="234" customFormat="1">
      <c r="B2388" s="244"/>
      <c r="C2388" s="244"/>
      <c r="D2388" s="244"/>
      <c r="E2388" s="245"/>
      <c r="F2388" s="245"/>
      <c r="G2388" s="245"/>
      <c r="H2388" s="245"/>
      <c r="I2388" s="245"/>
      <c r="J2388" s="245"/>
      <c r="K2388" s="245"/>
      <c r="L2388" s="245"/>
      <c r="M2388" s="233"/>
      <c r="N2388" s="233"/>
      <c r="O2388" s="233"/>
    </row>
    <row r="2389" spans="2:15" s="234" customFormat="1">
      <c r="B2389" s="244"/>
      <c r="C2389" s="244"/>
      <c r="D2389" s="244"/>
      <c r="E2389" s="245"/>
      <c r="F2389" s="245"/>
      <c r="G2389" s="245"/>
      <c r="H2389" s="245"/>
      <c r="I2389" s="245"/>
      <c r="J2389" s="245"/>
      <c r="K2389" s="245"/>
      <c r="L2389" s="245"/>
      <c r="M2389" s="233"/>
      <c r="N2389" s="233"/>
      <c r="O2389" s="233"/>
    </row>
    <row r="2390" spans="2:15" s="234" customFormat="1">
      <c r="B2390" s="244"/>
      <c r="C2390" s="244"/>
      <c r="D2390" s="244"/>
      <c r="E2390" s="245"/>
      <c r="F2390" s="245"/>
      <c r="G2390" s="245"/>
      <c r="H2390" s="245"/>
      <c r="I2390" s="245"/>
      <c r="J2390" s="245"/>
      <c r="K2390" s="245"/>
      <c r="L2390" s="245"/>
      <c r="M2390" s="233"/>
      <c r="N2390" s="233"/>
      <c r="O2390" s="233"/>
    </row>
    <row r="2391" spans="2:15" s="234" customFormat="1">
      <c r="B2391" s="244"/>
      <c r="C2391" s="244"/>
      <c r="D2391" s="244"/>
      <c r="E2391" s="245"/>
      <c r="F2391" s="245"/>
      <c r="G2391" s="245"/>
      <c r="H2391" s="245"/>
      <c r="I2391" s="245"/>
      <c r="J2391" s="245"/>
      <c r="K2391" s="245"/>
      <c r="L2391" s="245"/>
      <c r="M2391" s="233"/>
      <c r="N2391" s="233"/>
      <c r="O2391" s="233"/>
    </row>
    <row r="2392" spans="2:15" s="234" customFormat="1">
      <c r="B2392" s="244"/>
      <c r="C2392" s="244"/>
      <c r="D2392" s="244"/>
      <c r="E2392" s="245"/>
      <c r="F2392" s="245"/>
      <c r="G2392" s="245"/>
      <c r="H2392" s="245"/>
      <c r="I2392" s="245"/>
      <c r="J2392" s="245"/>
      <c r="K2392" s="245"/>
      <c r="L2392" s="245"/>
      <c r="M2392" s="233"/>
      <c r="N2392" s="233"/>
      <c r="O2392" s="233"/>
    </row>
    <row r="2393" spans="2:15" s="234" customFormat="1">
      <c r="B2393" s="244"/>
      <c r="C2393" s="244"/>
      <c r="D2393" s="244"/>
      <c r="E2393" s="245"/>
      <c r="F2393" s="245"/>
      <c r="G2393" s="245"/>
      <c r="H2393" s="245"/>
      <c r="I2393" s="245"/>
      <c r="J2393" s="245"/>
      <c r="K2393" s="245"/>
      <c r="L2393" s="245"/>
      <c r="M2393" s="233"/>
      <c r="N2393" s="233"/>
      <c r="O2393" s="233"/>
    </row>
    <row r="2394" spans="2:15" s="234" customFormat="1">
      <c r="B2394" s="244"/>
      <c r="C2394" s="244"/>
      <c r="D2394" s="244"/>
      <c r="E2394" s="245"/>
      <c r="F2394" s="245"/>
      <c r="G2394" s="245"/>
      <c r="H2394" s="245"/>
      <c r="I2394" s="245"/>
      <c r="J2394" s="245"/>
      <c r="K2394" s="245"/>
      <c r="L2394" s="245"/>
      <c r="M2394" s="233"/>
      <c r="N2394" s="233"/>
      <c r="O2394" s="233"/>
    </row>
    <row r="2395" spans="2:15" s="234" customFormat="1">
      <c r="B2395" s="244"/>
      <c r="C2395" s="244"/>
      <c r="D2395" s="244"/>
      <c r="E2395" s="245"/>
      <c r="F2395" s="245"/>
      <c r="G2395" s="245"/>
      <c r="H2395" s="245"/>
      <c r="I2395" s="245"/>
      <c r="J2395" s="245"/>
      <c r="K2395" s="245"/>
      <c r="L2395" s="245"/>
      <c r="M2395" s="233"/>
      <c r="N2395" s="233"/>
      <c r="O2395" s="233"/>
    </row>
    <row r="2396" spans="2:15" s="234" customFormat="1">
      <c r="B2396" s="244"/>
      <c r="C2396" s="244"/>
      <c r="D2396" s="244"/>
      <c r="E2396" s="245"/>
      <c r="F2396" s="245"/>
      <c r="G2396" s="245"/>
      <c r="H2396" s="245"/>
      <c r="I2396" s="245"/>
      <c r="J2396" s="245"/>
      <c r="K2396" s="245"/>
      <c r="L2396" s="245"/>
      <c r="M2396" s="233"/>
      <c r="N2396" s="233"/>
      <c r="O2396" s="233"/>
    </row>
    <row r="2397" spans="2:15" s="234" customFormat="1">
      <c r="B2397" s="244"/>
      <c r="C2397" s="244"/>
      <c r="D2397" s="244"/>
      <c r="E2397" s="245"/>
      <c r="F2397" s="245"/>
      <c r="G2397" s="245"/>
      <c r="H2397" s="245"/>
      <c r="I2397" s="245"/>
      <c r="J2397" s="245"/>
      <c r="K2397" s="245"/>
      <c r="L2397" s="245"/>
      <c r="M2397" s="233"/>
      <c r="N2397" s="233"/>
      <c r="O2397" s="233"/>
    </row>
    <row r="2398" spans="2:15" s="234" customFormat="1">
      <c r="B2398" s="244"/>
      <c r="C2398" s="244"/>
      <c r="D2398" s="244"/>
      <c r="E2398" s="245"/>
      <c r="F2398" s="245"/>
      <c r="G2398" s="245"/>
      <c r="H2398" s="245"/>
      <c r="I2398" s="245"/>
      <c r="J2398" s="245"/>
      <c r="K2398" s="245"/>
      <c r="L2398" s="245"/>
      <c r="M2398" s="233"/>
      <c r="N2398" s="233"/>
      <c r="O2398" s="233"/>
    </row>
    <row r="2399" spans="2:15" s="234" customFormat="1">
      <c r="B2399" s="244"/>
      <c r="C2399" s="244"/>
      <c r="D2399" s="244"/>
      <c r="E2399" s="245"/>
      <c r="F2399" s="245"/>
      <c r="G2399" s="245"/>
      <c r="H2399" s="245"/>
      <c r="I2399" s="245"/>
      <c r="J2399" s="245"/>
      <c r="K2399" s="245"/>
      <c r="L2399" s="245"/>
      <c r="M2399" s="233"/>
      <c r="N2399" s="233"/>
      <c r="O2399" s="233"/>
    </row>
    <row r="2400" spans="2:15" s="234" customFormat="1">
      <c r="B2400" s="244"/>
      <c r="C2400" s="244"/>
      <c r="D2400" s="244"/>
      <c r="E2400" s="245"/>
      <c r="F2400" s="245"/>
      <c r="G2400" s="245"/>
      <c r="H2400" s="245"/>
      <c r="I2400" s="245"/>
      <c r="J2400" s="245"/>
      <c r="K2400" s="245"/>
      <c r="L2400" s="245"/>
      <c r="M2400" s="233"/>
      <c r="N2400" s="233"/>
      <c r="O2400" s="233"/>
    </row>
    <row r="2401" spans="2:15" s="234" customFormat="1">
      <c r="B2401" s="244"/>
      <c r="C2401" s="244"/>
      <c r="D2401" s="244"/>
      <c r="E2401" s="245"/>
      <c r="F2401" s="245"/>
      <c r="G2401" s="245"/>
      <c r="H2401" s="245"/>
      <c r="I2401" s="245"/>
      <c r="J2401" s="245"/>
      <c r="K2401" s="245"/>
      <c r="L2401" s="245"/>
      <c r="M2401" s="233"/>
      <c r="N2401" s="233"/>
      <c r="O2401" s="233"/>
    </row>
    <row r="2402" spans="2:15" s="234" customFormat="1">
      <c r="B2402" s="244"/>
      <c r="C2402" s="244"/>
      <c r="D2402" s="244"/>
      <c r="E2402" s="245"/>
      <c r="F2402" s="245"/>
      <c r="G2402" s="245"/>
      <c r="H2402" s="245"/>
      <c r="I2402" s="245"/>
      <c r="J2402" s="245"/>
      <c r="K2402" s="245"/>
      <c r="L2402" s="245"/>
      <c r="M2402" s="233"/>
      <c r="N2402" s="233"/>
      <c r="O2402" s="233"/>
    </row>
    <row r="2403" spans="2:15" s="234" customFormat="1">
      <c r="B2403" s="244"/>
      <c r="C2403" s="244"/>
      <c r="D2403" s="244"/>
      <c r="E2403" s="245"/>
      <c r="F2403" s="245"/>
      <c r="G2403" s="245"/>
      <c r="H2403" s="245"/>
      <c r="I2403" s="245"/>
      <c r="J2403" s="245"/>
      <c r="K2403" s="245"/>
      <c r="L2403" s="245"/>
      <c r="M2403" s="233"/>
      <c r="N2403" s="233"/>
      <c r="O2403" s="233"/>
    </row>
    <row r="2404" spans="2:15" s="234" customFormat="1">
      <c r="B2404" s="244"/>
      <c r="C2404" s="244"/>
      <c r="D2404" s="244"/>
      <c r="E2404" s="245"/>
      <c r="F2404" s="245"/>
      <c r="G2404" s="245"/>
      <c r="H2404" s="245"/>
      <c r="I2404" s="245"/>
      <c r="J2404" s="245"/>
      <c r="K2404" s="245"/>
      <c r="L2404" s="245"/>
      <c r="M2404" s="233"/>
      <c r="N2404" s="233"/>
      <c r="O2404" s="233"/>
    </row>
    <row r="2405" spans="2:15" s="234" customFormat="1">
      <c r="B2405" s="244"/>
      <c r="C2405" s="244"/>
      <c r="D2405" s="244"/>
      <c r="E2405" s="245"/>
      <c r="F2405" s="245"/>
      <c r="G2405" s="245"/>
      <c r="H2405" s="245"/>
      <c r="I2405" s="245"/>
      <c r="J2405" s="245"/>
      <c r="K2405" s="245"/>
      <c r="L2405" s="245"/>
      <c r="M2405" s="233"/>
      <c r="N2405" s="233"/>
      <c r="O2405" s="233"/>
    </row>
    <row r="2406" spans="2:15" s="234" customFormat="1">
      <c r="B2406" s="244"/>
      <c r="C2406" s="244"/>
      <c r="D2406" s="244"/>
      <c r="E2406" s="245"/>
      <c r="F2406" s="245"/>
      <c r="G2406" s="245"/>
      <c r="H2406" s="245"/>
      <c r="I2406" s="245"/>
      <c r="J2406" s="245"/>
      <c r="K2406" s="245"/>
      <c r="L2406" s="245"/>
      <c r="M2406" s="233"/>
      <c r="N2406" s="233"/>
      <c r="O2406" s="233"/>
    </row>
    <row r="2407" spans="2:15" s="234" customFormat="1">
      <c r="B2407" s="244"/>
      <c r="C2407" s="244"/>
      <c r="D2407" s="244"/>
      <c r="E2407" s="245"/>
      <c r="F2407" s="245"/>
      <c r="G2407" s="245"/>
      <c r="H2407" s="245"/>
      <c r="I2407" s="245"/>
      <c r="J2407" s="245"/>
      <c r="K2407" s="245"/>
      <c r="L2407" s="245"/>
      <c r="M2407" s="233"/>
      <c r="N2407" s="233"/>
      <c r="O2407" s="233"/>
    </row>
    <row r="2408" spans="2:15" s="234" customFormat="1">
      <c r="B2408" s="244"/>
      <c r="C2408" s="244"/>
      <c r="D2408" s="244"/>
      <c r="E2408" s="245"/>
      <c r="F2408" s="245"/>
      <c r="G2408" s="245"/>
      <c r="H2408" s="245"/>
      <c r="I2408" s="245"/>
      <c r="J2408" s="245"/>
      <c r="K2408" s="245"/>
      <c r="L2408" s="245"/>
      <c r="M2408" s="233"/>
      <c r="N2408" s="233"/>
      <c r="O2408" s="233"/>
    </row>
    <row r="2409" spans="2:15" s="234" customFormat="1">
      <c r="B2409" s="244"/>
      <c r="C2409" s="244"/>
      <c r="D2409" s="244"/>
      <c r="E2409" s="245"/>
      <c r="F2409" s="245"/>
      <c r="G2409" s="245"/>
      <c r="H2409" s="245"/>
      <c r="I2409" s="245"/>
      <c r="J2409" s="245"/>
      <c r="K2409" s="245"/>
      <c r="L2409" s="245"/>
      <c r="M2409" s="233"/>
      <c r="N2409" s="233"/>
      <c r="O2409" s="233"/>
    </row>
    <row r="2410" spans="2:15" s="234" customFormat="1">
      <c r="B2410" s="244"/>
      <c r="C2410" s="244"/>
      <c r="D2410" s="244"/>
      <c r="E2410" s="245"/>
      <c r="F2410" s="245"/>
      <c r="G2410" s="245"/>
      <c r="H2410" s="245"/>
      <c r="I2410" s="245"/>
      <c r="J2410" s="245"/>
      <c r="K2410" s="245"/>
      <c r="L2410" s="245"/>
      <c r="M2410" s="233"/>
      <c r="N2410" s="233"/>
      <c r="O2410" s="233"/>
    </row>
    <row r="2411" spans="2:15" s="234" customFormat="1">
      <c r="B2411" s="244"/>
      <c r="C2411" s="244"/>
      <c r="D2411" s="244"/>
      <c r="E2411" s="245"/>
      <c r="F2411" s="245"/>
      <c r="G2411" s="245"/>
      <c r="H2411" s="245"/>
      <c r="I2411" s="245"/>
      <c r="J2411" s="245"/>
      <c r="K2411" s="245"/>
      <c r="L2411" s="245"/>
      <c r="M2411" s="233"/>
      <c r="N2411" s="233"/>
      <c r="O2411" s="233"/>
    </row>
    <row r="2412" spans="2:15" s="234" customFormat="1">
      <c r="B2412" s="244"/>
      <c r="C2412" s="244"/>
      <c r="D2412" s="244"/>
      <c r="E2412" s="245"/>
      <c r="F2412" s="245"/>
      <c r="G2412" s="245"/>
      <c r="H2412" s="245"/>
      <c r="I2412" s="245"/>
      <c r="J2412" s="245"/>
      <c r="K2412" s="245"/>
      <c r="L2412" s="245"/>
      <c r="M2412" s="233"/>
      <c r="N2412" s="233"/>
      <c r="O2412" s="233"/>
    </row>
    <row r="2413" spans="2:15" s="234" customFormat="1">
      <c r="B2413" s="244"/>
      <c r="C2413" s="244"/>
      <c r="D2413" s="244"/>
      <c r="E2413" s="245"/>
      <c r="F2413" s="245"/>
      <c r="G2413" s="245"/>
      <c r="H2413" s="245"/>
      <c r="I2413" s="245"/>
      <c r="J2413" s="245"/>
      <c r="K2413" s="245"/>
      <c r="L2413" s="245"/>
      <c r="M2413" s="233"/>
      <c r="N2413" s="233"/>
      <c r="O2413" s="233"/>
    </row>
    <row r="2414" spans="2:15" s="234" customFormat="1">
      <c r="B2414" s="244"/>
      <c r="C2414" s="244"/>
      <c r="D2414" s="244"/>
      <c r="E2414" s="245"/>
      <c r="F2414" s="245"/>
      <c r="G2414" s="245"/>
      <c r="H2414" s="245"/>
      <c r="I2414" s="245"/>
      <c r="J2414" s="245"/>
      <c r="K2414" s="245"/>
      <c r="L2414" s="245"/>
      <c r="M2414" s="233"/>
      <c r="N2414" s="233"/>
      <c r="O2414" s="233"/>
    </row>
    <row r="2415" spans="2:15" s="234" customFormat="1">
      <c r="B2415" s="244"/>
      <c r="C2415" s="244"/>
      <c r="D2415" s="244"/>
      <c r="E2415" s="245"/>
      <c r="F2415" s="245"/>
      <c r="G2415" s="245"/>
      <c r="H2415" s="245"/>
      <c r="I2415" s="245"/>
      <c r="J2415" s="245"/>
      <c r="K2415" s="245"/>
      <c r="L2415" s="245"/>
      <c r="M2415" s="233"/>
      <c r="N2415" s="233"/>
      <c r="O2415" s="233"/>
    </row>
    <row r="2416" spans="2:15" s="234" customFormat="1">
      <c r="B2416" s="244"/>
      <c r="C2416" s="244"/>
      <c r="D2416" s="244"/>
      <c r="E2416" s="245"/>
      <c r="F2416" s="245"/>
      <c r="G2416" s="245"/>
      <c r="H2416" s="245"/>
      <c r="I2416" s="245"/>
      <c r="J2416" s="245"/>
      <c r="K2416" s="245"/>
      <c r="L2416" s="245"/>
      <c r="M2416" s="233"/>
      <c r="N2416" s="233"/>
      <c r="O2416" s="233"/>
    </row>
    <row r="2417" spans="2:15" s="234" customFormat="1">
      <c r="B2417" s="244"/>
      <c r="C2417" s="244"/>
      <c r="D2417" s="244"/>
      <c r="E2417" s="245"/>
      <c r="F2417" s="245"/>
      <c r="G2417" s="245"/>
      <c r="H2417" s="245"/>
      <c r="I2417" s="245"/>
      <c r="J2417" s="245"/>
      <c r="K2417" s="245"/>
      <c r="L2417" s="245"/>
      <c r="M2417" s="233"/>
      <c r="N2417" s="233"/>
      <c r="O2417" s="233"/>
    </row>
    <row r="2418" spans="2:15" s="234" customFormat="1">
      <c r="B2418" s="244"/>
      <c r="C2418" s="244"/>
      <c r="D2418" s="244"/>
      <c r="E2418" s="245"/>
      <c r="F2418" s="245"/>
      <c r="G2418" s="245"/>
      <c r="H2418" s="245"/>
      <c r="I2418" s="245"/>
      <c r="J2418" s="245"/>
      <c r="K2418" s="245"/>
      <c r="L2418" s="245"/>
      <c r="M2418" s="233"/>
      <c r="N2418" s="233"/>
      <c r="O2418" s="233"/>
    </row>
    <row r="2419" spans="2:15" s="234" customFormat="1">
      <c r="B2419" s="244"/>
      <c r="C2419" s="244"/>
      <c r="D2419" s="244"/>
      <c r="E2419" s="245"/>
      <c r="F2419" s="245"/>
      <c r="G2419" s="245"/>
      <c r="H2419" s="245"/>
      <c r="I2419" s="245"/>
      <c r="J2419" s="245"/>
      <c r="K2419" s="245"/>
      <c r="L2419" s="245"/>
      <c r="M2419" s="233"/>
      <c r="N2419" s="233"/>
      <c r="O2419" s="233"/>
    </row>
    <row r="2420" spans="2:15" s="234" customFormat="1">
      <c r="B2420" s="244"/>
      <c r="C2420" s="244"/>
      <c r="D2420" s="244"/>
      <c r="E2420" s="245"/>
      <c r="F2420" s="245"/>
      <c r="G2420" s="245"/>
      <c r="H2420" s="245"/>
      <c r="I2420" s="245"/>
      <c r="J2420" s="245"/>
      <c r="K2420" s="245"/>
      <c r="L2420" s="245"/>
      <c r="M2420" s="233"/>
      <c r="N2420" s="233"/>
      <c r="O2420" s="233"/>
    </row>
    <row r="2421" spans="2:15" s="234" customFormat="1">
      <c r="B2421" s="244"/>
      <c r="C2421" s="244"/>
      <c r="D2421" s="244"/>
      <c r="E2421" s="245"/>
      <c r="F2421" s="245"/>
      <c r="G2421" s="245"/>
      <c r="H2421" s="245"/>
      <c r="I2421" s="245"/>
      <c r="J2421" s="245"/>
      <c r="K2421" s="245"/>
      <c r="L2421" s="245"/>
      <c r="M2421" s="233"/>
      <c r="N2421" s="233"/>
      <c r="O2421" s="233"/>
    </row>
    <row r="2422" spans="2:15" s="234" customFormat="1">
      <c r="B2422" s="244"/>
      <c r="C2422" s="244"/>
      <c r="D2422" s="244"/>
      <c r="E2422" s="245"/>
      <c r="F2422" s="245"/>
      <c r="G2422" s="245"/>
      <c r="H2422" s="245"/>
      <c r="I2422" s="245"/>
      <c r="J2422" s="245"/>
      <c r="K2422" s="245"/>
      <c r="L2422" s="245"/>
      <c r="M2422" s="233"/>
      <c r="N2422" s="233"/>
      <c r="O2422" s="233"/>
    </row>
    <row r="2423" spans="2:15" s="234" customFormat="1">
      <c r="B2423" s="244"/>
      <c r="C2423" s="244"/>
      <c r="D2423" s="244"/>
      <c r="E2423" s="245"/>
      <c r="F2423" s="245"/>
      <c r="G2423" s="245"/>
      <c r="H2423" s="245"/>
      <c r="I2423" s="245"/>
      <c r="J2423" s="245"/>
      <c r="K2423" s="245"/>
      <c r="L2423" s="245"/>
      <c r="M2423" s="233"/>
      <c r="N2423" s="233"/>
      <c r="O2423" s="233"/>
    </row>
    <row r="2424" spans="2:15" s="234" customFormat="1">
      <c r="B2424" s="244"/>
      <c r="C2424" s="244"/>
      <c r="D2424" s="244"/>
      <c r="E2424" s="245"/>
      <c r="F2424" s="245"/>
      <c r="G2424" s="245"/>
      <c r="H2424" s="245"/>
      <c r="I2424" s="245"/>
      <c r="J2424" s="245"/>
      <c r="K2424" s="245"/>
      <c r="L2424" s="245"/>
      <c r="M2424" s="233"/>
      <c r="N2424" s="233"/>
      <c r="O2424" s="233"/>
    </row>
    <row r="2425" spans="2:15" s="234" customFormat="1">
      <c r="B2425" s="244"/>
      <c r="C2425" s="244"/>
      <c r="D2425" s="244"/>
      <c r="E2425" s="245"/>
      <c r="F2425" s="245"/>
      <c r="G2425" s="245"/>
      <c r="H2425" s="245"/>
      <c r="I2425" s="245"/>
      <c r="J2425" s="245"/>
      <c r="K2425" s="245"/>
      <c r="L2425" s="245"/>
      <c r="M2425" s="233"/>
      <c r="N2425" s="233"/>
      <c r="O2425" s="233"/>
    </row>
    <row r="2426" spans="2:15" s="234" customFormat="1">
      <c r="B2426" s="244"/>
      <c r="C2426" s="244"/>
      <c r="D2426" s="244"/>
      <c r="E2426" s="245"/>
      <c r="F2426" s="245"/>
      <c r="G2426" s="245"/>
      <c r="H2426" s="245"/>
      <c r="I2426" s="245"/>
      <c r="J2426" s="245"/>
      <c r="K2426" s="245"/>
      <c r="L2426" s="245"/>
      <c r="M2426" s="233"/>
      <c r="N2426" s="233"/>
      <c r="O2426" s="233"/>
    </row>
    <row r="2427" spans="2:15" s="234" customFormat="1">
      <c r="B2427" s="244"/>
      <c r="C2427" s="244"/>
      <c r="D2427" s="244"/>
      <c r="E2427" s="245"/>
      <c r="F2427" s="245"/>
      <c r="G2427" s="245"/>
      <c r="H2427" s="245"/>
      <c r="I2427" s="245"/>
      <c r="J2427" s="245"/>
      <c r="K2427" s="245"/>
      <c r="L2427" s="245"/>
      <c r="M2427" s="233"/>
      <c r="N2427" s="233"/>
      <c r="O2427" s="233"/>
    </row>
    <row r="2428" spans="2:15" s="234" customFormat="1">
      <c r="B2428" s="244"/>
      <c r="C2428" s="244"/>
      <c r="D2428" s="244"/>
      <c r="E2428" s="245"/>
      <c r="F2428" s="245"/>
      <c r="G2428" s="245"/>
      <c r="H2428" s="245"/>
      <c r="I2428" s="245"/>
      <c r="J2428" s="245"/>
      <c r="K2428" s="245"/>
      <c r="L2428" s="245"/>
      <c r="M2428" s="233"/>
      <c r="N2428" s="233"/>
      <c r="O2428" s="233"/>
    </row>
    <row r="2429" spans="2:15" s="234" customFormat="1">
      <c r="B2429" s="244"/>
      <c r="C2429" s="244"/>
      <c r="D2429" s="244"/>
      <c r="E2429" s="245"/>
      <c r="F2429" s="245"/>
      <c r="G2429" s="245"/>
      <c r="H2429" s="245"/>
      <c r="I2429" s="245"/>
      <c r="J2429" s="245"/>
      <c r="K2429" s="245"/>
      <c r="L2429" s="245"/>
      <c r="M2429" s="233"/>
      <c r="N2429" s="233"/>
      <c r="O2429" s="233"/>
    </row>
    <row r="2430" spans="2:15" s="234" customFormat="1">
      <c r="B2430" s="244"/>
      <c r="C2430" s="244"/>
      <c r="D2430" s="244"/>
      <c r="E2430" s="245"/>
      <c r="F2430" s="245"/>
      <c r="G2430" s="245"/>
      <c r="H2430" s="245"/>
      <c r="I2430" s="245"/>
      <c r="J2430" s="245"/>
      <c r="K2430" s="245"/>
      <c r="L2430" s="245"/>
      <c r="M2430" s="233"/>
      <c r="N2430" s="233"/>
      <c r="O2430" s="233"/>
    </row>
    <row r="2431" spans="2:15" s="234" customFormat="1">
      <c r="B2431" s="244"/>
      <c r="C2431" s="244"/>
      <c r="D2431" s="244"/>
      <c r="E2431" s="245"/>
      <c r="F2431" s="245"/>
      <c r="G2431" s="245"/>
      <c r="H2431" s="245"/>
      <c r="I2431" s="245"/>
      <c r="J2431" s="245"/>
      <c r="K2431" s="245"/>
      <c r="L2431" s="245"/>
      <c r="M2431" s="233"/>
      <c r="N2431" s="233"/>
      <c r="O2431" s="233"/>
    </row>
    <row r="2432" spans="2:15" s="234" customFormat="1">
      <c r="B2432" s="244"/>
      <c r="C2432" s="244"/>
      <c r="D2432" s="244"/>
      <c r="E2432" s="245"/>
      <c r="F2432" s="245"/>
      <c r="G2432" s="245"/>
      <c r="H2432" s="245"/>
      <c r="I2432" s="245"/>
      <c r="J2432" s="245"/>
      <c r="K2432" s="245"/>
      <c r="L2432" s="245"/>
      <c r="M2432" s="233"/>
      <c r="N2432" s="233"/>
      <c r="O2432" s="233"/>
    </row>
    <row r="2433" spans="2:15" s="234" customFormat="1">
      <c r="B2433" s="244"/>
      <c r="C2433" s="244"/>
      <c r="D2433" s="244"/>
      <c r="E2433" s="245"/>
      <c r="F2433" s="245"/>
      <c r="G2433" s="245"/>
      <c r="H2433" s="245"/>
      <c r="I2433" s="245"/>
      <c r="J2433" s="245"/>
      <c r="K2433" s="245"/>
      <c r="L2433" s="245"/>
      <c r="M2433" s="233"/>
      <c r="N2433" s="233"/>
      <c r="O2433" s="233"/>
    </row>
    <row r="2434" spans="2:15" s="234" customFormat="1">
      <c r="B2434" s="244"/>
      <c r="C2434" s="244"/>
      <c r="D2434" s="244"/>
      <c r="E2434" s="245"/>
      <c r="F2434" s="245"/>
      <c r="G2434" s="245"/>
      <c r="H2434" s="245"/>
      <c r="I2434" s="245"/>
      <c r="J2434" s="245"/>
      <c r="K2434" s="245"/>
      <c r="L2434" s="245"/>
      <c r="M2434" s="233"/>
      <c r="N2434" s="233"/>
      <c r="O2434" s="233"/>
    </row>
    <row r="2435" spans="2:15" s="234" customFormat="1">
      <c r="B2435" s="244"/>
      <c r="C2435" s="244"/>
      <c r="D2435" s="244"/>
      <c r="E2435" s="245"/>
      <c r="F2435" s="245"/>
      <c r="G2435" s="245"/>
      <c r="H2435" s="245"/>
      <c r="I2435" s="245"/>
      <c r="J2435" s="245"/>
      <c r="K2435" s="245"/>
      <c r="L2435" s="245"/>
      <c r="M2435" s="233"/>
      <c r="N2435" s="233"/>
      <c r="O2435" s="233"/>
    </row>
    <row r="2436" spans="2:15" s="234" customFormat="1">
      <c r="B2436" s="244"/>
      <c r="C2436" s="244"/>
      <c r="D2436" s="244"/>
      <c r="E2436" s="245"/>
      <c r="F2436" s="245"/>
      <c r="G2436" s="245"/>
      <c r="H2436" s="245"/>
      <c r="I2436" s="245"/>
      <c r="J2436" s="245"/>
      <c r="K2436" s="245"/>
      <c r="L2436" s="245"/>
      <c r="M2436" s="233"/>
      <c r="N2436" s="233"/>
      <c r="O2436" s="233"/>
    </row>
    <row r="2437" spans="2:15" s="234" customFormat="1">
      <c r="B2437" s="244"/>
      <c r="C2437" s="244"/>
      <c r="D2437" s="244"/>
      <c r="E2437" s="245"/>
      <c r="F2437" s="245"/>
      <c r="G2437" s="245"/>
      <c r="H2437" s="245"/>
      <c r="I2437" s="245"/>
      <c r="J2437" s="245"/>
      <c r="K2437" s="245"/>
      <c r="L2437" s="245"/>
      <c r="M2437" s="233"/>
      <c r="N2437" s="233"/>
      <c r="O2437" s="233"/>
    </row>
    <row r="2438" spans="2:15" s="234" customFormat="1">
      <c r="B2438" s="244"/>
      <c r="C2438" s="244"/>
      <c r="D2438" s="244"/>
      <c r="E2438" s="245"/>
      <c r="F2438" s="245"/>
      <c r="G2438" s="245"/>
      <c r="H2438" s="245"/>
      <c r="I2438" s="245"/>
      <c r="J2438" s="245"/>
      <c r="K2438" s="245"/>
      <c r="L2438" s="245"/>
      <c r="M2438" s="233"/>
      <c r="N2438" s="233"/>
      <c r="O2438" s="233"/>
    </row>
    <row r="2439" spans="2:15" s="234" customFormat="1">
      <c r="B2439" s="244"/>
      <c r="C2439" s="244"/>
      <c r="D2439" s="244"/>
      <c r="E2439" s="245"/>
      <c r="F2439" s="245"/>
      <c r="G2439" s="245"/>
      <c r="H2439" s="245"/>
      <c r="I2439" s="245"/>
      <c r="J2439" s="245"/>
      <c r="K2439" s="245"/>
      <c r="L2439" s="245"/>
      <c r="M2439" s="233"/>
      <c r="N2439" s="233"/>
      <c r="O2439" s="233"/>
    </row>
    <row r="2440" spans="2:15" s="234" customFormat="1">
      <c r="B2440" s="244"/>
      <c r="C2440" s="244"/>
      <c r="D2440" s="244"/>
      <c r="E2440" s="245"/>
      <c r="F2440" s="245"/>
      <c r="G2440" s="245"/>
      <c r="H2440" s="245"/>
      <c r="I2440" s="245"/>
      <c r="J2440" s="245"/>
      <c r="K2440" s="245"/>
      <c r="L2440" s="245"/>
      <c r="M2440" s="233"/>
      <c r="N2440" s="233"/>
      <c r="O2440" s="233"/>
    </row>
    <row r="2441" spans="2:15" s="234" customFormat="1">
      <c r="B2441" s="244"/>
      <c r="C2441" s="244"/>
      <c r="D2441" s="244"/>
      <c r="E2441" s="245"/>
      <c r="F2441" s="245"/>
      <c r="G2441" s="245"/>
      <c r="H2441" s="245"/>
      <c r="I2441" s="245"/>
      <c r="J2441" s="245"/>
      <c r="K2441" s="245"/>
      <c r="L2441" s="245"/>
      <c r="M2441" s="233"/>
      <c r="N2441" s="233"/>
      <c r="O2441" s="233"/>
    </row>
    <row r="2442" spans="2:15" s="234" customFormat="1">
      <c r="B2442" s="244"/>
      <c r="C2442" s="244"/>
      <c r="D2442" s="244"/>
      <c r="E2442" s="245"/>
      <c r="F2442" s="245"/>
      <c r="G2442" s="245"/>
      <c r="H2442" s="245"/>
      <c r="I2442" s="245"/>
      <c r="J2442" s="245"/>
      <c r="K2442" s="245"/>
      <c r="L2442" s="245"/>
      <c r="M2442" s="233"/>
      <c r="N2442" s="233"/>
      <c r="O2442" s="233"/>
    </row>
    <row r="2443" spans="2:15" s="234" customFormat="1">
      <c r="B2443" s="244"/>
      <c r="C2443" s="244"/>
      <c r="D2443" s="244"/>
      <c r="E2443" s="245"/>
      <c r="F2443" s="245"/>
      <c r="G2443" s="245"/>
      <c r="H2443" s="245"/>
      <c r="I2443" s="245"/>
      <c r="J2443" s="245"/>
      <c r="K2443" s="245"/>
      <c r="L2443" s="245"/>
      <c r="M2443" s="233"/>
      <c r="N2443" s="233"/>
      <c r="O2443" s="233"/>
    </row>
    <row r="2444" spans="2:15" s="234" customFormat="1">
      <c r="B2444" s="244"/>
      <c r="C2444" s="244"/>
      <c r="D2444" s="244"/>
      <c r="E2444" s="245"/>
      <c r="F2444" s="245"/>
      <c r="G2444" s="245"/>
      <c r="H2444" s="245"/>
      <c r="I2444" s="245"/>
      <c r="J2444" s="245"/>
      <c r="K2444" s="245"/>
      <c r="L2444" s="245"/>
      <c r="M2444" s="233"/>
      <c r="N2444" s="233"/>
      <c r="O2444" s="233"/>
    </row>
    <row r="2445" spans="2:15" s="234" customFormat="1">
      <c r="B2445" s="244"/>
      <c r="C2445" s="244"/>
      <c r="D2445" s="244"/>
      <c r="E2445" s="245"/>
      <c r="F2445" s="245"/>
      <c r="G2445" s="245"/>
      <c r="H2445" s="245"/>
      <c r="I2445" s="245"/>
      <c r="J2445" s="245"/>
      <c r="K2445" s="245"/>
      <c r="L2445" s="245"/>
      <c r="M2445" s="233"/>
      <c r="N2445" s="233"/>
      <c r="O2445" s="233"/>
    </row>
    <row r="2446" spans="2:15" s="234" customFormat="1">
      <c r="B2446" s="244"/>
      <c r="C2446" s="244"/>
      <c r="D2446" s="244"/>
      <c r="E2446" s="245"/>
      <c r="F2446" s="245"/>
      <c r="G2446" s="245"/>
      <c r="H2446" s="245"/>
      <c r="I2446" s="245"/>
      <c r="J2446" s="245"/>
      <c r="K2446" s="245"/>
      <c r="L2446" s="245"/>
      <c r="M2446" s="233"/>
      <c r="N2446" s="233"/>
      <c r="O2446" s="233"/>
    </row>
    <row r="2447" spans="2:15" s="234" customFormat="1">
      <c r="B2447" s="244"/>
      <c r="C2447" s="244"/>
      <c r="D2447" s="244"/>
      <c r="E2447" s="245"/>
      <c r="F2447" s="245"/>
      <c r="G2447" s="245"/>
      <c r="H2447" s="245"/>
      <c r="I2447" s="245"/>
      <c r="J2447" s="245"/>
      <c r="K2447" s="245"/>
      <c r="L2447" s="245"/>
      <c r="M2447" s="233"/>
      <c r="N2447" s="233"/>
      <c r="O2447" s="233"/>
    </row>
    <row r="2448" spans="2:15" s="234" customFormat="1">
      <c r="B2448" s="244"/>
      <c r="C2448" s="244"/>
      <c r="D2448" s="244"/>
      <c r="E2448" s="245"/>
      <c r="F2448" s="245"/>
      <c r="G2448" s="245"/>
      <c r="H2448" s="245"/>
      <c r="I2448" s="245"/>
      <c r="J2448" s="245"/>
      <c r="K2448" s="245"/>
      <c r="L2448" s="245"/>
      <c r="M2448" s="233"/>
      <c r="N2448" s="233"/>
      <c r="O2448" s="233"/>
    </row>
    <row r="2449" spans="2:15" s="234" customFormat="1">
      <c r="B2449" s="244"/>
      <c r="C2449" s="244"/>
      <c r="D2449" s="244"/>
      <c r="E2449" s="245"/>
      <c r="F2449" s="245"/>
      <c r="G2449" s="245"/>
      <c r="H2449" s="245"/>
      <c r="I2449" s="245"/>
      <c r="J2449" s="245"/>
      <c r="K2449" s="245"/>
      <c r="L2449" s="245"/>
      <c r="M2449" s="233"/>
      <c r="N2449" s="233"/>
      <c r="O2449" s="233"/>
    </row>
    <row r="2450" spans="2:15" s="234" customFormat="1">
      <c r="B2450" s="244"/>
      <c r="C2450" s="244"/>
      <c r="D2450" s="244"/>
      <c r="E2450" s="245"/>
      <c r="F2450" s="245"/>
      <c r="G2450" s="245"/>
      <c r="H2450" s="245"/>
      <c r="I2450" s="245"/>
      <c r="J2450" s="245"/>
      <c r="K2450" s="245"/>
      <c r="L2450" s="245"/>
      <c r="M2450" s="233"/>
      <c r="N2450" s="233"/>
      <c r="O2450" s="233"/>
    </row>
    <row r="2451" spans="2:15" s="234" customFormat="1">
      <c r="B2451" s="244"/>
      <c r="C2451" s="244"/>
      <c r="D2451" s="244"/>
      <c r="E2451" s="245"/>
      <c r="F2451" s="245"/>
      <c r="G2451" s="245"/>
      <c r="H2451" s="245"/>
      <c r="I2451" s="245"/>
      <c r="J2451" s="245"/>
      <c r="K2451" s="245"/>
      <c r="L2451" s="245"/>
      <c r="M2451" s="233"/>
      <c r="N2451" s="233"/>
      <c r="O2451" s="233"/>
    </row>
    <row r="2452" spans="2:15" s="234" customFormat="1">
      <c r="B2452" s="244"/>
      <c r="C2452" s="244"/>
      <c r="D2452" s="244"/>
      <c r="E2452" s="245"/>
      <c r="F2452" s="245"/>
      <c r="G2452" s="245"/>
      <c r="H2452" s="245"/>
      <c r="I2452" s="245"/>
      <c r="J2452" s="245"/>
      <c r="K2452" s="245"/>
      <c r="L2452" s="245"/>
      <c r="M2452" s="233"/>
      <c r="N2452" s="233"/>
      <c r="O2452" s="233"/>
    </row>
    <row r="2453" spans="2:15" s="234" customFormat="1">
      <c r="B2453" s="244"/>
      <c r="C2453" s="244"/>
      <c r="D2453" s="244"/>
      <c r="E2453" s="245"/>
      <c r="F2453" s="245"/>
      <c r="G2453" s="245"/>
      <c r="H2453" s="245"/>
      <c r="I2453" s="245"/>
      <c r="J2453" s="245"/>
      <c r="K2453" s="245"/>
      <c r="L2453" s="245"/>
      <c r="M2453" s="233"/>
      <c r="N2453" s="233"/>
      <c r="O2453" s="233"/>
    </row>
    <row r="2454" spans="2:15" s="234" customFormat="1">
      <c r="B2454" s="244"/>
      <c r="C2454" s="244"/>
      <c r="D2454" s="244"/>
      <c r="E2454" s="245"/>
      <c r="F2454" s="245"/>
      <c r="G2454" s="245"/>
      <c r="H2454" s="245"/>
      <c r="I2454" s="245"/>
      <c r="J2454" s="245"/>
      <c r="K2454" s="245"/>
      <c r="L2454" s="245"/>
      <c r="M2454" s="233"/>
      <c r="N2454" s="233"/>
      <c r="O2454" s="233"/>
    </row>
    <row r="2455" spans="2:15" s="234" customFormat="1">
      <c r="B2455" s="244"/>
      <c r="C2455" s="244"/>
      <c r="D2455" s="244"/>
      <c r="E2455" s="245"/>
      <c r="F2455" s="245"/>
      <c r="G2455" s="245"/>
      <c r="H2455" s="245"/>
      <c r="I2455" s="245"/>
      <c r="J2455" s="245"/>
      <c r="K2455" s="245"/>
      <c r="L2455" s="245"/>
      <c r="M2455" s="233"/>
      <c r="N2455" s="233"/>
      <c r="O2455" s="233"/>
    </row>
    <row r="2456" spans="2:15" s="234" customFormat="1">
      <c r="B2456" s="244"/>
      <c r="C2456" s="244"/>
      <c r="D2456" s="244"/>
      <c r="E2456" s="245"/>
      <c r="F2456" s="245"/>
      <c r="G2456" s="245"/>
      <c r="H2456" s="245"/>
      <c r="I2456" s="245"/>
      <c r="J2456" s="245"/>
      <c r="K2456" s="245"/>
      <c r="L2456" s="245"/>
      <c r="M2456" s="233"/>
      <c r="N2456" s="233"/>
      <c r="O2456" s="233"/>
    </row>
    <row r="2457" spans="2:15" s="234" customFormat="1">
      <c r="B2457" s="244"/>
      <c r="C2457" s="244"/>
      <c r="D2457" s="244"/>
      <c r="E2457" s="245"/>
      <c r="F2457" s="245"/>
      <c r="G2457" s="245"/>
      <c r="H2457" s="245"/>
      <c r="I2457" s="245"/>
      <c r="J2457" s="245"/>
      <c r="K2457" s="245"/>
      <c r="L2457" s="245"/>
      <c r="M2457" s="233"/>
      <c r="N2457" s="233"/>
      <c r="O2457" s="233"/>
    </row>
    <row r="2458" spans="2:15" s="234" customFormat="1">
      <c r="B2458" s="244"/>
      <c r="C2458" s="244"/>
      <c r="D2458" s="244"/>
      <c r="E2458" s="245"/>
      <c r="F2458" s="245"/>
      <c r="G2458" s="245"/>
      <c r="H2458" s="245"/>
      <c r="I2458" s="245"/>
      <c r="J2458" s="245"/>
      <c r="K2458" s="245"/>
      <c r="L2458" s="245"/>
      <c r="M2458" s="233"/>
      <c r="N2458" s="233"/>
      <c r="O2458" s="233"/>
    </row>
    <row r="2459" spans="2:15" s="234" customFormat="1">
      <c r="B2459" s="244"/>
      <c r="C2459" s="244"/>
      <c r="D2459" s="244"/>
      <c r="E2459" s="245"/>
      <c r="F2459" s="245"/>
      <c r="G2459" s="245"/>
      <c r="H2459" s="245"/>
      <c r="I2459" s="245"/>
      <c r="J2459" s="245"/>
      <c r="K2459" s="245"/>
      <c r="L2459" s="245"/>
      <c r="M2459" s="233"/>
      <c r="N2459" s="233"/>
      <c r="O2459" s="233"/>
    </row>
    <row r="2460" spans="2:15" s="234" customFormat="1">
      <c r="B2460" s="244"/>
      <c r="C2460" s="244"/>
      <c r="D2460" s="244"/>
      <c r="E2460" s="245"/>
      <c r="F2460" s="245"/>
      <c r="G2460" s="245"/>
      <c r="H2460" s="245"/>
      <c r="I2460" s="245"/>
      <c r="J2460" s="245"/>
      <c r="K2460" s="245"/>
      <c r="L2460" s="245"/>
      <c r="M2460" s="233"/>
      <c r="N2460" s="233"/>
      <c r="O2460" s="233"/>
    </row>
    <row r="2461" spans="2:15" s="234" customFormat="1">
      <c r="B2461" s="244"/>
      <c r="C2461" s="244"/>
      <c r="D2461" s="244"/>
      <c r="E2461" s="245"/>
      <c r="F2461" s="245"/>
      <c r="G2461" s="245"/>
      <c r="H2461" s="245"/>
      <c r="I2461" s="245"/>
      <c r="J2461" s="245"/>
      <c r="K2461" s="245"/>
      <c r="L2461" s="245"/>
      <c r="M2461" s="233"/>
      <c r="N2461" s="233"/>
      <c r="O2461" s="233"/>
    </row>
    <row r="2462" spans="2:15" s="234" customFormat="1">
      <c r="B2462" s="244"/>
      <c r="C2462" s="244"/>
      <c r="D2462" s="244"/>
      <c r="E2462" s="245"/>
      <c r="F2462" s="245"/>
      <c r="G2462" s="245"/>
      <c r="H2462" s="245"/>
      <c r="I2462" s="245"/>
      <c r="J2462" s="245"/>
      <c r="K2462" s="245"/>
      <c r="L2462" s="245"/>
      <c r="M2462" s="233"/>
      <c r="N2462" s="233"/>
      <c r="O2462" s="233"/>
    </row>
    <row r="2463" spans="2:15" s="234" customFormat="1">
      <c r="B2463" s="244"/>
      <c r="C2463" s="244"/>
      <c r="D2463" s="244"/>
      <c r="E2463" s="245"/>
      <c r="F2463" s="245"/>
      <c r="G2463" s="245"/>
      <c r="H2463" s="245"/>
      <c r="I2463" s="245"/>
      <c r="J2463" s="245"/>
      <c r="K2463" s="245"/>
      <c r="L2463" s="245"/>
      <c r="M2463" s="233"/>
      <c r="N2463" s="233"/>
      <c r="O2463" s="233"/>
    </row>
    <row r="2464" spans="2:15" s="234" customFormat="1">
      <c r="B2464" s="244"/>
      <c r="C2464" s="244"/>
      <c r="D2464" s="244"/>
      <c r="E2464" s="245"/>
      <c r="F2464" s="245"/>
      <c r="G2464" s="245"/>
      <c r="H2464" s="245"/>
      <c r="I2464" s="245"/>
      <c r="J2464" s="245"/>
      <c r="K2464" s="245"/>
      <c r="L2464" s="245"/>
      <c r="M2464" s="233"/>
      <c r="N2464" s="233"/>
      <c r="O2464" s="233"/>
    </row>
    <row r="2465" spans="2:15" s="234" customFormat="1">
      <c r="B2465" s="244"/>
      <c r="C2465" s="244"/>
      <c r="D2465" s="244"/>
      <c r="E2465" s="245"/>
      <c r="F2465" s="245"/>
      <c r="G2465" s="245"/>
      <c r="H2465" s="245"/>
      <c r="I2465" s="245"/>
      <c r="J2465" s="245"/>
      <c r="K2465" s="245"/>
      <c r="L2465" s="245"/>
      <c r="M2465" s="233"/>
      <c r="N2465" s="233"/>
      <c r="O2465" s="233"/>
    </row>
    <row r="2466" spans="2:15" s="234" customFormat="1">
      <c r="B2466" s="244"/>
      <c r="C2466" s="244"/>
      <c r="D2466" s="244"/>
      <c r="E2466" s="245"/>
      <c r="F2466" s="245"/>
      <c r="G2466" s="245"/>
      <c r="H2466" s="245"/>
      <c r="I2466" s="245"/>
      <c r="J2466" s="245"/>
      <c r="K2466" s="245"/>
      <c r="L2466" s="245"/>
      <c r="M2466" s="233"/>
      <c r="N2466" s="233"/>
      <c r="O2466" s="233"/>
    </row>
    <row r="2467" spans="2:15" s="234" customFormat="1">
      <c r="B2467" s="244"/>
      <c r="C2467" s="244"/>
      <c r="D2467" s="244"/>
      <c r="E2467" s="245"/>
      <c r="F2467" s="245"/>
      <c r="G2467" s="245"/>
      <c r="H2467" s="245"/>
      <c r="I2467" s="245"/>
      <c r="J2467" s="245"/>
      <c r="K2467" s="245"/>
      <c r="L2467" s="245"/>
      <c r="M2467" s="233"/>
      <c r="N2467" s="233"/>
      <c r="O2467" s="233"/>
    </row>
    <row r="2468" spans="2:15" s="234" customFormat="1">
      <c r="B2468" s="244"/>
      <c r="C2468" s="244"/>
      <c r="D2468" s="244"/>
      <c r="E2468" s="245"/>
      <c r="F2468" s="245"/>
      <c r="G2468" s="245"/>
      <c r="H2468" s="245"/>
      <c r="I2468" s="245"/>
      <c r="J2468" s="245"/>
      <c r="K2468" s="245"/>
      <c r="L2468" s="245"/>
      <c r="M2468" s="233"/>
      <c r="N2468" s="233"/>
      <c r="O2468" s="233"/>
    </row>
    <row r="2469" spans="2:15" s="234" customFormat="1">
      <c r="B2469" s="244"/>
      <c r="C2469" s="244"/>
      <c r="D2469" s="244"/>
      <c r="E2469" s="245"/>
      <c r="F2469" s="245"/>
      <c r="G2469" s="245"/>
      <c r="H2469" s="245"/>
      <c r="I2469" s="245"/>
      <c r="J2469" s="245"/>
      <c r="K2469" s="245"/>
      <c r="L2469" s="245"/>
      <c r="M2469" s="233"/>
      <c r="N2469" s="233"/>
      <c r="O2469" s="233"/>
    </row>
    <row r="2470" spans="2:15" s="234" customFormat="1">
      <c r="B2470" s="244"/>
      <c r="C2470" s="244"/>
      <c r="D2470" s="244"/>
      <c r="E2470" s="245"/>
      <c r="F2470" s="245"/>
      <c r="G2470" s="245"/>
      <c r="H2470" s="245"/>
      <c r="I2470" s="245"/>
      <c r="J2470" s="245"/>
      <c r="K2470" s="245"/>
      <c r="L2470" s="245"/>
      <c r="M2470" s="233"/>
      <c r="N2470" s="233"/>
      <c r="O2470" s="233"/>
    </row>
    <row r="2471" spans="2:15" s="234" customFormat="1">
      <c r="B2471" s="244"/>
      <c r="C2471" s="244"/>
      <c r="D2471" s="244"/>
      <c r="E2471" s="245"/>
      <c r="F2471" s="245"/>
      <c r="G2471" s="245"/>
      <c r="H2471" s="245"/>
      <c r="I2471" s="245"/>
      <c r="J2471" s="245"/>
      <c r="K2471" s="245"/>
      <c r="L2471" s="245"/>
      <c r="M2471" s="233"/>
      <c r="N2471" s="233"/>
      <c r="O2471" s="233"/>
    </row>
    <row r="2472" spans="2:15" s="234" customFormat="1">
      <c r="B2472" s="244"/>
      <c r="C2472" s="244"/>
      <c r="D2472" s="244"/>
      <c r="E2472" s="245"/>
      <c r="F2472" s="245"/>
      <c r="G2472" s="245"/>
      <c r="H2472" s="245"/>
      <c r="I2472" s="245"/>
      <c r="J2472" s="245"/>
      <c r="K2472" s="245"/>
      <c r="L2472" s="245"/>
      <c r="M2472" s="233"/>
      <c r="N2472" s="233"/>
      <c r="O2472" s="233"/>
    </row>
    <row r="2473" spans="2:15" s="234" customFormat="1">
      <c r="B2473" s="244"/>
      <c r="C2473" s="244"/>
      <c r="D2473" s="244"/>
      <c r="E2473" s="245"/>
      <c r="F2473" s="245"/>
      <c r="G2473" s="245"/>
      <c r="H2473" s="245"/>
      <c r="I2473" s="245"/>
      <c r="J2473" s="245"/>
      <c r="K2473" s="245"/>
      <c r="L2473" s="245"/>
      <c r="M2473" s="233"/>
      <c r="N2473" s="233"/>
      <c r="O2473" s="233"/>
    </row>
    <row r="2474" spans="2:15" s="234" customFormat="1">
      <c r="B2474" s="244"/>
      <c r="C2474" s="244"/>
      <c r="D2474" s="244"/>
      <c r="E2474" s="245"/>
      <c r="F2474" s="245"/>
      <c r="G2474" s="245"/>
      <c r="H2474" s="245"/>
      <c r="I2474" s="245"/>
      <c r="J2474" s="245"/>
      <c r="K2474" s="245"/>
      <c r="L2474" s="245"/>
      <c r="M2474" s="233"/>
      <c r="N2474" s="233"/>
      <c r="O2474" s="233"/>
    </row>
    <row r="2475" spans="2:15" s="234" customFormat="1">
      <c r="B2475" s="244"/>
      <c r="C2475" s="244"/>
      <c r="D2475" s="244"/>
      <c r="E2475" s="245"/>
      <c r="F2475" s="245"/>
      <c r="G2475" s="245"/>
      <c r="H2475" s="245"/>
      <c r="I2475" s="245"/>
      <c r="J2475" s="245"/>
      <c r="K2475" s="245"/>
      <c r="L2475" s="245"/>
      <c r="M2475" s="233"/>
      <c r="N2475" s="233"/>
      <c r="O2475" s="233"/>
    </row>
    <row r="2476" spans="2:15" s="234" customFormat="1">
      <c r="B2476" s="244"/>
      <c r="C2476" s="244"/>
      <c r="D2476" s="244"/>
      <c r="E2476" s="245"/>
      <c r="F2476" s="245"/>
      <c r="G2476" s="245"/>
      <c r="H2476" s="245"/>
      <c r="I2476" s="245"/>
      <c r="J2476" s="245"/>
      <c r="K2476" s="245"/>
      <c r="L2476" s="245"/>
      <c r="M2476" s="233"/>
      <c r="N2476" s="233"/>
      <c r="O2476" s="233"/>
    </row>
    <row r="2477" spans="2:15" s="234" customFormat="1">
      <c r="B2477" s="244"/>
      <c r="C2477" s="244"/>
      <c r="D2477" s="244"/>
      <c r="E2477" s="245"/>
      <c r="F2477" s="245"/>
      <c r="G2477" s="245"/>
      <c r="H2477" s="245"/>
      <c r="I2477" s="245"/>
      <c r="J2477" s="245"/>
      <c r="K2477" s="245"/>
      <c r="L2477" s="245"/>
      <c r="M2477" s="233"/>
      <c r="N2477" s="233"/>
      <c r="O2477" s="233"/>
    </row>
    <row r="2478" spans="2:15" s="234" customFormat="1">
      <c r="B2478" s="244"/>
      <c r="C2478" s="244"/>
      <c r="D2478" s="244"/>
      <c r="E2478" s="245"/>
      <c r="F2478" s="245"/>
      <c r="G2478" s="245"/>
      <c r="H2478" s="245"/>
      <c r="I2478" s="245"/>
      <c r="J2478" s="245"/>
      <c r="K2478" s="245"/>
      <c r="L2478" s="245"/>
      <c r="M2478" s="233"/>
      <c r="N2478" s="233"/>
      <c r="O2478" s="233"/>
    </row>
    <row r="2479" spans="2:15" s="234" customFormat="1">
      <c r="B2479" s="244"/>
      <c r="C2479" s="244"/>
      <c r="D2479" s="244"/>
      <c r="E2479" s="245"/>
      <c r="F2479" s="245"/>
      <c r="G2479" s="245"/>
      <c r="H2479" s="245"/>
      <c r="I2479" s="245"/>
      <c r="J2479" s="245"/>
      <c r="K2479" s="245"/>
      <c r="L2479" s="245"/>
      <c r="M2479" s="233"/>
      <c r="N2479" s="233"/>
      <c r="O2479" s="233"/>
    </row>
    <row r="2480" spans="2:15" s="234" customFormat="1">
      <c r="B2480" s="244"/>
      <c r="C2480" s="244"/>
      <c r="D2480" s="244"/>
      <c r="E2480" s="245"/>
      <c r="F2480" s="245"/>
      <c r="G2480" s="245"/>
      <c r="H2480" s="245"/>
      <c r="I2480" s="245"/>
      <c r="J2480" s="245"/>
      <c r="K2480" s="245"/>
      <c r="L2480" s="245"/>
      <c r="M2480" s="233"/>
      <c r="N2480" s="233"/>
      <c r="O2480" s="233"/>
    </row>
    <row r="2481" spans="2:15" s="234" customFormat="1">
      <c r="B2481" s="244"/>
      <c r="C2481" s="244"/>
      <c r="D2481" s="244"/>
      <c r="E2481" s="245"/>
      <c r="F2481" s="245"/>
      <c r="G2481" s="245"/>
      <c r="H2481" s="245"/>
      <c r="I2481" s="245"/>
      <c r="J2481" s="245"/>
      <c r="K2481" s="245"/>
      <c r="L2481" s="245"/>
      <c r="M2481" s="233"/>
      <c r="N2481" s="233"/>
      <c r="O2481" s="233"/>
    </row>
    <row r="2482" spans="2:15" s="234" customFormat="1">
      <c r="B2482" s="244"/>
      <c r="C2482" s="244"/>
      <c r="D2482" s="244"/>
      <c r="E2482" s="245"/>
      <c r="F2482" s="245"/>
      <c r="G2482" s="245"/>
      <c r="H2482" s="245"/>
      <c r="I2482" s="245"/>
      <c r="J2482" s="245"/>
      <c r="K2482" s="245"/>
      <c r="L2482" s="245"/>
      <c r="M2482" s="233"/>
      <c r="N2482" s="233"/>
      <c r="O2482" s="233"/>
    </row>
    <row r="2483" spans="2:15" s="234" customFormat="1">
      <c r="B2483" s="244"/>
      <c r="C2483" s="244"/>
      <c r="D2483" s="244"/>
      <c r="E2483" s="245"/>
      <c r="F2483" s="245"/>
      <c r="G2483" s="245"/>
      <c r="H2483" s="245"/>
      <c r="I2483" s="245"/>
      <c r="J2483" s="245"/>
      <c r="K2483" s="245"/>
      <c r="L2483" s="245"/>
      <c r="M2483" s="233"/>
      <c r="N2483" s="233"/>
      <c r="O2483" s="233"/>
    </row>
    <row r="2484" spans="2:15" s="234" customFormat="1">
      <c r="B2484" s="244"/>
      <c r="C2484" s="244"/>
      <c r="D2484" s="244"/>
      <c r="E2484" s="245"/>
      <c r="F2484" s="245"/>
      <c r="G2484" s="245"/>
      <c r="H2484" s="245"/>
      <c r="I2484" s="245"/>
      <c r="J2484" s="245"/>
      <c r="K2484" s="245"/>
      <c r="L2484" s="245"/>
      <c r="M2484" s="233"/>
      <c r="N2484" s="233"/>
      <c r="O2484" s="233"/>
    </row>
    <row r="2485" spans="2:15" s="234" customFormat="1">
      <c r="B2485" s="244"/>
      <c r="C2485" s="244"/>
      <c r="D2485" s="244"/>
      <c r="E2485" s="245"/>
      <c r="F2485" s="245"/>
      <c r="G2485" s="245"/>
      <c r="H2485" s="245"/>
      <c r="I2485" s="245"/>
      <c r="J2485" s="245"/>
      <c r="K2485" s="245"/>
      <c r="L2485" s="245"/>
      <c r="M2485" s="233"/>
      <c r="N2485" s="233"/>
      <c r="O2485" s="233"/>
    </row>
    <row r="2486" spans="2:15" s="234" customFormat="1">
      <c r="B2486" s="244"/>
      <c r="C2486" s="244"/>
      <c r="D2486" s="244"/>
      <c r="E2486" s="245"/>
      <c r="F2486" s="245"/>
      <c r="G2486" s="245"/>
      <c r="H2486" s="245"/>
      <c r="I2486" s="245"/>
      <c r="J2486" s="245"/>
      <c r="K2486" s="245"/>
      <c r="L2486" s="245"/>
      <c r="M2486" s="233"/>
      <c r="N2486" s="233"/>
      <c r="O2486" s="233"/>
    </row>
    <row r="2487" spans="2:15" s="234" customFormat="1">
      <c r="B2487" s="244"/>
      <c r="C2487" s="244"/>
      <c r="D2487" s="244"/>
      <c r="E2487" s="245"/>
      <c r="F2487" s="245"/>
      <c r="G2487" s="245"/>
      <c r="H2487" s="245"/>
      <c r="I2487" s="245"/>
      <c r="J2487" s="245"/>
      <c r="K2487" s="245"/>
      <c r="L2487" s="245"/>
      <c r="M2487" s="233"/>
      <c r="N2487" s="233"/>
      <c r="O2487" s="233"/>
    </row>
    <row r="2488" spans="2:15" s="234" customFormat="1">
      <c r="B2488" s="244"/>
      <c r="C2488" s="244"/>
      <c r="D2488" s="244"/>
      <c r="E2488" s="245"/>
      <c r="F2488" s="245"/>
      <c r="G2488" s="245"/>
      <c r="H2488" s="245"/>
      <c r="I2488" s="245"/>
      <c r="J2488" s="245"/>
      <c r="K2488" s="245"/>
      <c r="L2488" s="245"/>
      <c r="M2488" s="233"/>
      <c r="N2488" s="233"/>
      <c r="O2488" s="233"/>
    </row>
    <row r="2489" spans="2:15" s="234" customFormat="1">
      <c r="B2489" s="244"/>
      <c r="C2489" s="244"/>
      <c r="D2489" s="244"/>
      <c r="E2489" s="245"/>
      <c r="F2489" s="245"/>
      <c r="G2489" s="245"/>
      <c r="H2489" s="245"/>
      <c r="I2489" s="245"/>
      <c r="J2489" s="245"/>
      <c r="K2489" s="245"/>
      <c r="L2489" s="245"/>
      <c r="M2489" s="233"/>
      <c r="N2489" s="233"/>
      <c r="O2489" s="233"/>
    </row>
    <row r="2490" spans="2:15" s="234" customFormat="1">
      <c r="B2490" s="244"/>
      <c r="C2490" s="244"/>
      <c r="D2490" s="244"/>
      <c r="E2490" s="245"/>
      <c r="F2490" s="245"/>
      <c r="G2490" s="245"/>
      <c r="H2490" s="245"/>
      <c r="I2490" s="245"/>
      <c r="J2490" s="245"/>
      <c r="K2490" s="245"/>
      <c r="L2490" s="245"/>
      <c r="M2490" s="233"/>
      <c r="N2490" s="233"/>
      <c r="O2490" s="233"/>
    </row>
    <row r="2491" spans="2:15" s="234" customFormat="1">
      <c r="B2491" s="244"/>
      <c r="C2491" s="244"/>
      <c r="D2491" s="244"/>
      <c r="E2491" s="245"/>
      <c r="F2491" s="245"/>
      <c r="G2491" s="245"/>
      <c r="H2491" s="245"/>
      <c r="I2491" s="245"/>
      <c r="J2491" s="245"/>
      <c r="K2491" s="245"/>
      <c r="L2491" s="245"/>
      <c r="M2491" s="233"/>
      <c r="N2491" s="233"/>
      <c r="O2491" s="233"/>
    </row>
    <row r="2492" spans="2:15" s="234" customFormat="1">
      <c r="B2492" s="244"/>
      <c r="C2492" s="244"/>
      <c r="D2492" s="244"/>
      <c r="E2492" s="245"/>
      <c r="F2492" s="245"/>
      <c r="G2492" s="245"/>
      <c r="H2492" s="245"/>
      <c r="I2492" s="245"/>
      <c r="J2492" s="245"/>
      <c r="K2492" s="245"/>
      <c r="L2492" s="245"/>
      <c r="M2492" s="233"/>
      <c r="N2492" s="233"/>
      <c r="O2492" s="233"/>
    </row>
    <row r="2493" spans="2:15" s="234" customFormat="1">
      <c r="B2493" s="244"/>
      <c r="C2493" s="244"/>
      <c r="D2493" s="244"/>
      <c r="E2493" s="245"/>
      <c r="F2493" s="245"/>
      <c r="G2493" s="245"/>
      <c r="H2493" s="245"/>
      <c r="I2493" s="245"/>
      <c r="J2493" s="245"/>
      <c r="K2493" s="245"/>
      <c r="L2493" s="245"/>
      <c r="M2493" s="233"/>
      <c r="N2493" s="233"/>
      <c r="O2493" s="233"/>
    </row>
    <row r="2494" spans="2:15" s="234" customFormat="1">
      <c r="B2494" s="244"/>
      <c r="C2494" s="244"/>
      <c r="D2494" s="244"/>
      <c r="E2494" s="245"/>
      <c r="F2494" s="245"/>
      <c r="G2494" s="245"/>
      <c r="H2494" s="245"/>
      <c r="I2494" s="245"/>
      <c r="J2494" s="245"/>
      <c r="K2494" s="245"/>
      <c r="L2494" s="245"/>
      <c r="M2494" s="233"/>
      <c r="N2494" s="233"/>
      <c r="O2494" s="233"/>
    </row>
    <row r="2495" spans="2:15" s="234" customFormat="1">
      <c r="B2495" s="244"/>
      <c r="C2495" s="244"/>
      <c r="D2495" s="244"/>
      <c r="E2495" s="245"/>
      <c r="F2495" s="245"/>
      <c r="G2495" s="245"/>
      <c r="H2495" s="245"/>
      <c r="I2495" s="245"/>
      <c r="J2495" s="245"/>
      <c r="K2495" s="245"/>
      <c r="L2495" s="245"/>
      <c r="M2495" s="233"/>
      <c r="N2495" s="233"/>
      <c r="O2495" s="233"/>
    </row>
    <row r="2496" spans="2:15" s="234" customFormat="1">
      <c r="B2496" s="244"/>
      <c r="C2496" s="244"/>
      <c r="D2496" s="244"/>
      <c r="E2496" s="245"/>
      <c r="F2496" s="245"/>
      <c r="G2496" s="245"/>
      <c r="H2496" s="245"/>
      <c r="I2496" s="245"/>
      <c r="J2496" s="245"/>
      <c r="K2496" s="245"/>
      <c r="L2496" s="245"/>
      <c r="M2496" s="233"/>
      <c r="N2496" s="233"/>
      <c r="O2496" s="233"/>
    </row>
    <row r="2497" spans="2:15" s="234" customFormat="1">
      <c r="B2497" s="244"/>
      <c r="C2497" s="244"/>
      <c r="D2497" s="244"/>
      <c r="E2497" s="245"/>
      <c r="F2497" s="245"/>
      <c r="G2497" s="245"/>
      <c r="H2497" s="245"/>
      <c r="I2497" s="245"/>
      <c r="J2497" s="245"/>
      <c r="K2497" s="245"/>
      <c r="L2497" s="245"/>
      <c r="M2497" s="233"/>
      <c r="N2497" s="233"/>
      <c r="O2497" s="233"/>
    </row>
    <row r="2498" spans="2:15" s="234" customFormat="1">
      <c r="B2498" s="244"/>
      <c r="C2498" s="244"/>
      <c r="D2498" s="244"/>
      <c r="E2498" s="245"/>
      <c r="F2498" s="245"/>
      <c r="G2498" s="245"/>
      <c r="H2498" s="245"/>
      <c r="I2498" s="245"/>
      <c r="J2498" s="245"/>
      <c r="K2498" s="245"/>
      <c r="L2498" s="245"/>
      <c r="M2498" s="233"/>
      <c r="N2498" s="233"/>
      <c r="O2498" s="233"/>
    </row>
    <row r="2499" spans="2:15" s="234" customFormat="1">
      <c r="B2499" s="244"/>
      <c r="C2499" s="244"/>
      <c r="D2499" s="244"/>
      <c r="E2499" s="245"/>
      <c r="F2499" s="245"/>
      <c r="G2499" s="245"/>
      <c r="H2499" s="245"/>
      <c r="I2499" s="245"/>
      <c r="J2499" s="245"/>
      <c r="K2499" s="245"/>
      <c r="L2499" s="245"/>
      <c r="M2499" s="233"/>
      <c r="N2499" s="233"/>
      <c r="O2499" s="233"/>
    </row>
    <row r="2500" spans="2:15" s="234" customFormat="1">
      <c r="B2500" s="244"/>
      <c r="C2500" s="244"/>
      <c r="D2500" s="244"/>
      <c r="E2500" s="245"/>
      <c r="F2500" s="245"/>
      <c r="G2500" s="245"/>
      <c r="H2500" s="245"/>
      <c r="I2500" s="245"/>
      <c r="J2500" s="245"/>
      <c r="K2500" s="245"/>
      <c r="L2500" s="245"/>
      <c r="M2500" s="233"/>
      <c r="N2500" s="233"/>
      <c r="O2500" s="233"/>
    </row>
    <row r="2501" spans="2:15" s="234" customFormat="1">
      <c r="B2501" s="244"/>
      <c r="C2501" s="244"/>
      <c r="D2501" s="244"/>
      <c r="E2501" s="245"/>
      <c r="F2501" s="245"/>
      <c r="G2501" s="245"/>
      <c r="H2501" s="245"/>
      <c r="I2501" s="245"/>
      <c r="J2501" s="245"/>
      <c r="K2501" s="245"/>
      <c r="L2501" s="245"/>
      <c r="M2501" s="233"/>
      <c r="N2501" s="233"/>
      <c r="O2501" s="233"/>
    </row>
    <row r="2502" spans="2:15" s="234" customFormat="1">
      <c r="B2502" s="244"/>
      <c r="C2502" s="244"/>
      <c r="D2502" s="244"/>
      <c r="E2502" s="245"/>
      <c r="F2502" s="245"/>
      <c r="G2502" s="245"/>
      <c r="H2502" s="245"/>
      <c r="I2502" s="245"/>
      <c r="J2502" s="245"/>
      <c r="K2502" s="245"/>
      <c r="L2502" s="245"/>
      <c r="M2502" s="233"/>
      <c r="N2502" s="233"/>
      <c r="O2502" s="233"/>
    </row>
    <row r="2503" spans="2:15" s="234" customFormat="1">
      <c r="B2503" s="244"/>
      <c r="C2503" s="244"/>
      <c r="D2503" s="244"/>
      <c r="E2503" s="245"/>
      <c r="F2503" s="245"/>
      <c r="G2503" s="245"/>
      <c r="H2503" s="245"/>
      <c r="I2503" s="245"/>
      <c r="J2503" s="245"/>
      <c r="K2503" s="245"/>
      <c r="L2503" s="245"/>
      <c r="M2503" s="233"/>
      <c r="N2503" s="233"/>
      <c r="O2503" s="233"/>
    </row>
    <row r="2504" spans="2:15" s="234" customFormat="1">
      <c r="B2504" s="244"/>
      <c r="C2504" s="244"/>
      <c r="D2504" s="244"/>
      <c r="E2504" s="245"/>
      <c r="F2504" s="245"/>
      <c r="G2504" s="245"/>
      <c r="H2504" s="245"/>
      <c r="I2504" s="245"/>
      <c r="J2504" s="245"/>
      <c r="K2504" s="245"/>
      <c r="L2504" s="245"/>
      <c r="M2504" s="233"/>
      <c r="N2504" s="233"/>
      <c r="O2504" s="233"/>
    </row>
    <row r="2505" spans="2:15" s="234" customFormat="1">
      <c r="B2505" s="244"/>
      <c r="C2505" s="244"/>
      <c r="D2505" s="244"/>
      <c r="E2505" s="245"/>
      <c r="F2505" s="245"/>
      <c r="G2505" s="245"/>
      <c r="H2505" s="245"/>
      <c r="I2505" s="245"/>
      <c r="J2505" s="245"/>
      <c r="K2505" s="245"/>
      <c r="L2505" s="245"/>
      <c r="M2505" s="233"/>
      <c r="N2505" s="233"/>
      <c r="O2505" s="233"/>
    </row>
    <row r="2506" spans="2:15" s="234" customFormat="1">
      <c r="B2506" s="244"/>
      <c r="C2506" s="244"/>
      <c r="D2506" s="244"/>
      <c r="E2506" s="245"/>
      <c r="F2506" s="245"/>
      <c r="G2506" s="245"/>
      <c r="H2506" s="245"/>
      <c r="I2506" s="245"/>
      <c r="J2506" s="245"/>
      <c r="K2506" s="245"/>
      <c r="L2506" s="245"/>
      <c r="M2506" s="233"/>
      <c r="N2506" s="233"/>
      <c r="O2506" s="233"/>
    </row>
    <row r="2507" spans="2:15" s="234" customFormat="1">
      <c r="B2507" s="244"/>
      <c r="C2507" s="244"/>
      <c r="D2507" s="244"/>
      <c r="E2507" s="245"/>
      <c r="F2507" s="245"/>
      <c r="G2507" s="245"/>
      <c r="H2507" s="245"/>
      <c r="I2507" s="245"/>
      <c r="J2507" s="245"/>
      <c r="K2507" s="245"/>
      <c r="L2507" s="245"/>
      <c r="M2507" s="233"/>
      <c r="N2507" s="233"/>
      <c r="O2507" s="233"/>
    </row>
    <row r="2508" spans="2:15" s="234" customFormat="1">
      <c r="B2508" s="244"/>
      <c r="C2508" s="244"/>
      <c r="D2508" s="244"/>
      <c r="E2508" s="245"/>
      <c r="F2508" s="245"/>
      <c r="G2508" s="245"/>
      <c r="H2508" s="245"/>
      <c r="I2508" s="245"/>
      <c r="J2508" s="245"/>
      <c r="K2508" s="245"/>
      <c r="L2508" s="245"/>
      <c r="M2508" s="233"/>
      <c r="N2508" s="233"/>
      <c r="O2508" s="233"/>
    </row>
    <row r="2509" spans="2:15" s="234" customFormat="1">
      <c r="B2509" s="244"/>
      <c r="C2509" s="244"/>
      <c r="D2509" s="244"/>
      <c r="E2509" s="245"/>
      <c r="F2509" s="245"/>
      <c r="G2509" s="245"/>
      <c r="H2509" s="245"/>
      <c r="I2509" s="245"/>
      <c r="J2509" s="245"/>
      <c r="K2509" s="245"/>
      <c r="L2509" s="245"/>
      <c r="M2509" s="233"/>
      <c r="N2509" s="233"/>
      <c r="O2509" s="233"/>
    </row>
    <row r="2510" spans="2:15" s="234" customFormat="1">
      <c r="B2510" s="244"/>
      <c r="C2510" s="244"/>
      <c r="D2510" s="244"/>
      <c r="E2510" s="245"/>
      <c r="F2510" s="245"/>
      <c r="G2510" s="245"/>
      <c r="H2510" s="245"/>
      <c r="I2510" s="245"/>
      <c r="J2510" s="245"/>
      <c r="K2510" s="245"/>
      <c r="L2510" s="245"/>
      <c r="M2510" s="233"/>
      <c r="N2510" s="233"/>
      <c r="O2510" s="233"/>
    </row>
    <row r="2511" spans="2:15" s="234" customFormat="1">
      <c r="B2511" s="244"/>
      <c r="C2511" s="244"/>
      <c r="D2511" s="244"/>
      <c r="E2511" s="245"/>
      <c r="F2511" s="245"/>
      <c r="G2511" s="245"/>
      <c r="H2511" s="245"/>
      <c r="I2511" s="245"/>
      <c r="J2511" s="245"/>
      <c r="K2511" s="245"/>
      <c r="L2511" s="245"/>
      <c r="M2511" s="233"/>
      <c r="N2511" s="233"/>
      <c r="O2511" s="233"/>
    </row>
    <row r="2512" spans="2:15" s="234" customFormat="1">
      <c r="B2512" s="244"/>
      <c r="C2512" s="244"/>
      <c r="D2512" s="244"/>
      <c r="E2512" s="245"/>
      <c r="F2512" s="245"/>
      <c r="G2512" s="245"/>
      <c r="H2512" s="245"/>
      <c r="I2512" s="245"/>
      <c r="J2512" s="245"/>
      <c r="K2512" s="245"/>
      <c r="L2512" s="245"/>
      <c r="M2512" s="233"/>
      <c r="N2512" s="233"/>
      <c r="O2512" s="233"/>
    </row>
    <row r="2513" spans="2:15" s="234" customFormat="1">
      <c r="B2513" s="244"/>
      <c r="C2513" s="244"/>
      <c r="D2513" s="244"/>
      <c r="E2513" s="245"/>
      <c r="F2513" s="245"/>
      <c r="G2513" s="245"/>
      <c r="H2513" s="245"/>
      <c r="I2513" s="245"/>
      <c r="J2513" s="245"/>
      <c r="K2513" s="245"/>
      <c r="L2513" s="245"/>
      <c r="M2513" s="233"/>
      <c r="N2513" s="233"/>
      <c r="O2513" s="233"/>
    </row>
    <row r="2514" spans="2:15" s="234" customFormat="1">
      <c r="B2514" s="244"/>
      <c r="C2514" s="244"/>
      <c r="D2514" s="244"/>
      <c r="E2514" s="245"/>
      <c r="F2514" s="245"/>
      <c r="G2514" s="245"/>
      <c r="H2514" s="245"/>
      <c r="I2514" s="245"/>
      <c r="J2514" s="245"/>
      <c r="K2514" s="245"/>
      <c r="L2514" s="245"/>
      <c r="M2514" s="233"/>
      <c r="N2514" s="233"/>
      <c r="O2514" s="233"/>
    </row>
    <row r="2515" spans="2:15" s="234" customFormat="1">
      <c r="B2515" s="244"/>
      <c r="C2515" s="244"/>
      <c r="D2515" s="244"/>
      <c r="E2515" s="245"/>
      <c r="F2515" s="245"/>
      <c r="G2515" s="245"/>
      <c r="H2515" s="245"/>
      <c r="I2515" s="245"/>
      <c r="J2515" s="245"/>
      <c r="K2515" s="245"/>
      <c r="L2515" s="245"/>
      <c r="M2515" s="233"/>
      <c r="N2515" s="233"/>
      <c r="O2515" s="233"/>
    </row>
    <row r="2516" spans="2:15" s="234" customFormat="1">
      <c r="B2516" s="244"/>
      <c r="C2516" s="244"/>
      <c r="D2516" s="244"/>
      <c r="E2516" s="245"/>
      <c r="F2516" s="245"/>
      <c r="G2516" s="245"/>
      <c r="H2516" s="245"/>
      <c r="I2516" s="245"/>
      <c r="J2516" s="245"/>
      <c r="K2516" s="245"/>
      <c r="L2516" s="245"/>
      <c r="M2516" s="233"/>
      <c r="N2516" s="233"/>
      <c r="O2516" s="233"/>
    </row>
    <row r="2517" spans="2:15" s="234" customFormat="1">
      <c r="B2517" s="244"/>
      <c r="C2517" s="244"/>
      <c r="D2517" s="244"/>
      <c r="E2517" s="245"/>
      <c r="F2517" s="245"/>
      <c r="G2517" s="245"/>
      <c r="H2517" s="245"/>
      <c r="I2517" s="245"/>
      <c r="J2517" s="245"/>
      <c r="K2517" s="245"/>
      <c r="L2517" s="245"/>
      <c r="M2517" s="233"/>
      <c r="N2517" s="233"/>
      <c r="O2517" s="233"/>
    </row>
    <row r="2518" spans="2:15" s="234" customFormat="1">
      <c r="B2518" s="244"/>
      <c r="C2518" s="244"/>
      <c r="D2518" s="244"/>
      <c r="E2518" s="245"/>
      <c r="F2518" s="245"/>
      <c r="G2518" s="245"/>
      <c r="H2518" s="245"/>
      <c r="I2518" s="245"/>
      <c r="J2518" s="245"/>
      <c r="K2518" s="245"/>
      <c r="L2518" s="245"/>
      <c r="M2518" s="233"/>
      <c r="N2518" s="233"/>
      <c r="O2518" s="233"/>
    </row>
    <row r="2519" spans="2:15" s="234" customFormat="1">
      <c r="B2519" s="244"/>
      <c r="C2519" s="244"/>
      <c r="D2519" s="244"/>
      <c r="E2519" s="245"/>
      <c r="F2519" s="245"/>
      <c r="G2519" s="245"/>
      <c r="H2519" s="245"/>
      <c r="I2519" s="245"/>
      <c r="J2519" s="245"/>
      <c r="K2519" s="245"/>
      <c r="L2519" s="245"/>
      <c r="M2519" s="233"/>
      <c r="N2519" s="233"/>
      <c r="O2519" s="233"/>
    </row>
    <row r="2520" spans="2:15" s="234" customFormat="1">
      <c r="B2520" s="244"/>
      <c r="C2520" s="244"/>
      <c r="D2520" s="244"/>
      <c r="E2520" s="245"/>
      <c r="F2520" s="245"/>
      <c r="G2520" s="245"/>
      <c r="H2520" s="245"/>
      <c r="I2520" s="245"/>
      <c r="J2520" s="245"/>
      <c r="K2520" s="245"/>
      <c r="L2520" s="245"/>
      <c r="M2520" s="233"/>
      <c r="N2520" s="233"/>
      <c r="O2520" s="233"/>
    </row>
    <row r="2521" spans="2:15" s="234" customFormat="1">
      <c r="B2521" s="244"/>
      <c r="C2521" s="244"/>
      <c r="D2521" s="244"/>
      <c r="E2521" s="245"/>
      <c r="F2521" s="245"/>
      <c r="G2521" s="245"/>
      <c r="H2521" s="245"/>
      <c r="I2521" s="245"/>
      <c r="J2521" s="245"/>
      <c r="K2521" s="245"/>
      <c r="L2521" s="245"/>
      <c r="M2521" s="233"/>
      <c r="N2521" s="233"/>
      <c r="O2521" s="233"/>
    </row>
    <row r="2522" spans="2:15" s="234" customFormat="1">
      <c r="B2522" s="244"/>
      <c r="C2522" s="244"/>
      <c r="D2522" s="244"/>
      <c r="E2522" s="245"/>
      <c r="F2522" s="245"/>
      <c r="G2522" s="245"/>
      <c r="H2522" s="245"/>
      <c r="I2522" s="245"/>
      <c r="J2522" s="245"/>
      <c r="K2522" s="245"/>
      <c r="L2522" s="245"/>
      <c r="M2522" s="233"/>
      <c r="N2522" s="233"/>
      <c r="O2522" s="233"/>
    </row>
    <row r="2523" spans="2:15" s="234" customFormat="1">
      <c r="B2523" s="244"/>
      <c r="C2523" s="244"/>
      <c r="D2523" s="244"/>
      <c r="E2523" s="245"/>
      <c r="F2523" s="245"/>
      <c r="G2523" s="245"/>
      <c r="H2523" s="245"/>
      <c r="I2523" s="245"/>
      <c r="J2523" s="245"/>
      <c r="K2523" s="245"/>
      <c r="L2523" s="245"/>
      <c r="M2523" s="233"/>
      <c r="N2523" s="233"/>
      <c r="O2523" s="233"/>
    </row>
    <row r="2524" spans="2:15" s="234" customFormat="1">
      <c r="B2524" s="244"/>
      <c r="C2524" s="244"/>
      <c r="D2524" s="244"/>
      <c r="E2524" s="245"/>
      <c r="F2524" s="245"/>
      <c r="G2524" s="245"/>
      <c r="H2524" s="245"/>
      <c r="I2524" s="245"/>
      <c r="J2524" s="245"/>
      <c r="K2524" s="245"/>
      <c r="L2524" s="245"/>
      <c r="M2524" s="233"/>
      <c r="N2524" s="233"/>
      <c r="O2524" s="233"/>
    </row>
    <row r="2525" spans="2:15" s="234" customFormat="1">
      <c r="B2525" s="244"/>
      <c r="C2525" s="244"/>
      <c r="D2525" s="244"/>
      <c r="E2525" s="245"/>
      <c r="F2525" s="245"/>
      <c r="G2525" s="245"/>
      <c r="H2525" s="245"/>
      <c r="I2525" s="245"/>
      <c r="J2525" s="245"/>
      <c r="K2525" s="245"/>
      <c r="L2525" s="245"/>
      <c r="M2525" s="233"/>
      <c r="N2525" s="233"/>
      <c r="O2525" s="233"/>
    </row>
    <row r="2526" spans="2:15" s="234" customFormat="1">
      <c r="B2526" s="244"/>
      <c r="C2526" s="244"/>
      <c r="D2526" s="244"/>
      <c r="E2526" s="245"/>
      <c r="F2526" s="245"/>
      <c r="G2526" s="245"/>
      <c r="H2526" s="245"/>
      <c r="I2526" s="245"/>
      <c r="J2526" s="245"/>
      <c r="K2526" s="245"/>
      <c r="L2526" s="245"/>
      <c r="M2526" s="233"/>
      <c r="N2526" s="233"/>
      <c r="O2526" s="233"/>
    </row>
    <row r="2527" spans="2:15" s="234" customFormat="1">
      <c r="B2527" s="244"/>
      <c r="C2527" s="244"/>
      <c r="D2527" s="244"/>
      <c r="E2527" s="245"/>
      <c r="F2527" s="245"/>
      <c r="G2527" s="245"/>
      <c r="H2527" s="245"/>
      <c r="I2527" s="245"/>
      <c r="J2527" s="245"/>
      <c r="K2527" s="245"/>
      <c r="L2527" s="245"/>
      <c r="M2527" s="233"/>
      <c r="N2527" s="233"/>
      <c r="O2527" s="233"/>
    </row>
    <row r="2528" spans="2:15" s="234" customFormat="1">
      <c r="B2528" s="244"/>
      <c r="C2528" s="244"/>
      <c r="D2528" s="244"/>
      <c r="E2528" s="245"/>
      <c r="F2528" s="245"/>
      <c r="G2528" s="245"/>
      <c r="H2528" s="245"/>
      <c r="I2528" s="245"/>
      <c r="J2528" s="245"/>
      <c r="K2528" s="245"/>
      <c r="L2528" s="245"/>
      <c r="M2528" s="233"/>
      <c r="N2528" s="233"/>
      <c r="O2528" s="233"/>
    </row>
    <row r="2529" spans="2:15" s="234" customFormat="1">
      <c r="B2529" s="244"/>
      <c r="C2529" s="244"/>
      <c r="D2529" s="244"/>
      <c r="E2529" s="245"/>
      <c r="F2529" s="245"/>
      <c r="G2529" s="245"/>
      <c r="H2529" s="245"/>
      <c r="I2529" s="245"/>
      <c r="J2529" s="245"/>
      <c r="K2529" s="245"/>
      <c r="L2529" s="245"/>
      <c r="M2529" s="233"/>
      <c r="N2529" s="233"/>
      <c r="O2529" s="233"/>
    </row>
    <row r="2530" spans="2:15" s="234" customFormat="1">
      <c r="B2530" s="244"/>
      <c r="C2530" s="244"/>
      <c r="D2530" s="244"/>
      <c r="E2530" s="245"/>
      <c r="F2530" s="245"/>
      <c r="G2530" s="245"/>
      <c r="H2530" s="245"/>
      <c r="I2530" s="245"/>
      <c r="J2530" s="245"/>
      <c r="K2530" s="245"/>
      <c r="L2530" s="245"/>
      <c r="M2530" s="233"/>
      <c r="N2530" s="233"/>
      <c r="O2530" s="233"/>
    </row>
    <row r="2531" spans="2:15" s="234" customFormat="1">
      <c r="B2531" s="244"/>
      <c r="C2531" s="244"/>
      <c r="D2531" s="244"/>
      <c r="E2531" s="245"/>
      <c r="F2531" s="245"/>
      <c r="G2531" s="245"/>
      <c r="H2531" s="245"/>
      <c r="I2531" s="245"/>
      <c r="J2531" s="245"/>
      <c r="K2531" s="245"/>
      <c r="L2531" s="245"/>
      <c r="M2531" s="233"/>
      <c r="N2531" s="233"/>
      <c r="O2531" s="233"/>
    </row>
    <row r="2532" spans="2:15" s="234" customFormat="1">
      <c r="B2532" s="244"/>
      <c r="C2532" s="244"/>
      <c r="D2532" s="244"/>
      <c r="E2532" s="245"/>
      <c r="F2532" s="245"/>
      <c r="G2532" s="245"/>
      <c r="H2532" s="245"/>
      <c r="I2532" s="245"/>
      <c r="J2532" s="245"/>
      <c r="K2532" s="245"/>
      <c r="L2532" s="245"/>
      <c r="M2532" s="233"/>
      <c r="N2532" s="233"/>
      <c r="O2532" s="233"/>
    </row>
    <row r="2533" spans="2:15" s="234" customFormat="1">
      <c r="B2533" s="244"/>
      <c r="C2533" s="244"/>
      <c r="D2533" s="244"/>
      <c r="E2533" s="245"/>
      <c r="F2533" s="245"/>
      <c r="G2533" s="245"/>
      <c r="H2533" s="245"/>
      <c r="I2533" s="245"/>
      <c r="J2533" s="245"/>
      <c r="K2533" s="245"/>
      <c r="L2533" s="245"/>
      <c r="M2533" s="233"/>
      <c r="N2533" s="233"/>
      <c r="O2533" s="233"/>
    </row>
    <row r="2534" spans="2:15" s="234" customFormat="1">
      <c r="B2534" s="244"/>
      <c r="C2534" s="244"/>
      <c r="D2534" s="244"/>
      <c r="E2534" s="245"/>
      <c r="F2534" s="245"/>
      <c r="G2534" s="245"/>
      <c r="H2534" s="245"/>
      <c r="I2534" s="245"/>
      <c r="J2534" s="245"/>
      <c r="K2534" s="245"/>
      <c r="L2534" s="245"/>
      <c r="M2534" s="233"/>
      <c r="N2534" s="233"/>
      <c r="O2534" s="233"/>
    </row>
    <row r="2535" spans="2:15" s="234" customFormat="1">
      <c r="B2535" s="244"/>
      <c r="C2535" s="244"/>
      <c r="D2535" s="244"/>
      <c r="E2535" s="245"/>
      <c r="F2535" s="245"/>
      <c r="G2535" s="245"/>
      <c r="H2535" s="245"/>
      <c r="I2535" s="245"/>
      <c r="J2535" s="245"/>
      <c r="K2535" s="245"/>
      <c r="L2535" s="245"/>
      <c r="M2535" s="233"/>
      <c r="N2535" s="233"/>
      <c r="O2535" s="233"/>
    </row>
    <row r="2536" spans="2:15" s="234" customFormat="1">
      <c r="B2536" s="244"/>
      <c r="C2536" s="244"/>
      <c r="D2536" s="244"/>
      <c r="E2536" s="245"/>
      <c r="F2536" s="245"/>
      <c r="G2536" s="245"/>
      <c r="H2536" s="245"/>
      <c r="I2536" s="245"/>
      <c r="J2536" s="245"/>
      <c r="K2536" s="245"/>
      <c r="L2536" s="245"/>
      <c r="M2536" s="233"/>
      <c r="N2536" s="233"/>
      <c r="O2536" s="233"/>
    </row>
    <row r="2537" spans="2:15" s="234" customFormat="1">
      <c r="B2537" s="244"/>
      <c r="C2537" s="244"/>
      <c r="D2537" s="244"/>
      <c r="E2537" s="245"/>
      <c r="F2537" s="245"/>
      <c r="G2537" s="245"/>
      <c r="H2537" s="245"/>
      <c r="I2537" s="245"/>
      <c r="J2537" s="245"/>
      <c r="K2537" s="245"/>
      <c r="L2537" s="245"/>
      <c r="M2537" s="233"/>
      <c r="N2537" s="233"/>
      <c r="O2537" s="233"/>
    </row>
    <row r="2538" spans="2:15" s="234" customFormat="1">
      <c r="B2538" s="244"/>
      <c r="C2538" s="244"/>
      <c r="D2538" s="244"/>
      <c r="E2538" s="245"/>
      <c r="F2538" s="245"/>
      <c r="G2538" s="245"/>
      <c r="H2538" s="245"/>
      <c r="I2538" s="245"/>
      <c r="J2538" s="245"/>
      <c r="K2538" s="245"/>
      <c r="L2538" s="245"/>
      <c r="M2538" s="233"/>
      <c r="N2538" s="233"/>
      <c r="O2538" s="233"/>
    </row>
    <row r="2539" spans="2:15" s="234" customFormat="1">
      <c r="B2539" s="244"/>
      <c r="C2539" s="244"/>
      <c r="D2539" s="244"/>
      <c r="E2539" s="245"/>
      <c r="F2539" s="245"/>
      <c r="G2539" s="245"/>
      <c r="H2539" s="245"/>
      <c r="I2539" s="245"/>
      <c r="J2539" s="245"/>
      <c r="K2539" s="245"/>
      <c r="L2539" s="245"/>
      <c r="M2539" s="233"/>
      <c r="N2539" s="233"/>
      <c r="O2539" s="233"/>
    </row>
    <row r="2540" spans="2:15" s="234" customFormat="1">
      <c r="B2540" s="244"/>
      <c r="C2540" s="244"/>
      <c r="D2540" s="244"/>
      <c r="E2540" s="245"/>
      <c r="F2540" s="245"/>
      <c r="G2540" s="245"/>
      <c r="H2540" s="245"/>
      <c r="I2540" s="245"/>
      <c r="J2540" s="245"/>
      <c r="K2540" s="245"/>
      <c r="L2540" s="245"/>
      <c r="M2540" s="233"/>
      <c r="N2540" s="233"/>
      <c r="O2540" s="233"/>
    </row>
    <row r="2541" spans="2:15" s="234" customFormat="1">
      <c r="B2541" s="244"/>
      <c r="C2541" s="244"/>
      <c r="D2541" s="244"/>
      <c r="E2541" s="245"/>
      <c r="F2541" s="245"/>
      <c r="G2541" s="245"/>
      <c r="H2541" s="245"/>
      <c r="I2541" s="245"/>
      <c r="J2541" s="245"/>
      <c r="K2541" s="245"/>
      <c r="L2541" s="245"/>
      <c r="M2541" s="233"/>
      <c r="N2541" s="233"/>
      <c r="O2541" s="233"/>
    </row>
    <row r="2542" spans="2:15" s="234" customFormat="1">
      <c r="B2542" s="244"/>
      <c r="C2542" s="244"/>
      <c r="D2542" s="244"/>
      <c r="E2542" s="245"/>
      <c r="F2542" s="245"/>
      <c r="G2542" s="245"/>
      <c r="H2542" s="245"/>
      <c r="I2542" s="245"/>
      <c r="J2542" s="245"/>
      <c r="K2542" s="245"/>
      <c r="L2542" s="245"/>
      <c r="M2542" s="233"/>
      <c r="N2542" s="233"/>
      <c r="O2542" s="233"/>
    </row>
  </sheetData>
  <sheetProtection password="9FF1" sheet="1" objects="1"/>
  <autoFilter ref="A47:O47"/>
  <pageMargins left="0.78740157499999996" right="0.78740157499999996" top="0.984251969" bottom="0.984251969" header="0.4921259845" footer="0.4921259845"/>
  <pageSetup paperSize="9" orientation="landscape" horizontalDpi="300" verticalDpi="300" r:id="rId1"/>
  <headerFooter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14">
    <tabColor rgb="FF92D050"/>
  </sheetPr>
  <dimension ref="A1:O2542"/>
  <sheetViews>
    <sheetView topLeftCell="A632" zoomScaleNormal="100" workbookViewId="0">
      <selection activeCell="F662" sqref="F662"/>
    </sheetView>
  </sheetViews>
  <sheetFormatPr baseColWidth="10" defaultColWidth="13.28515625" defaultRowHeight="12.75"/>
  <cols>
    <col min="1" max="1" width="13.28515625" style="69"/>
    <col min="2" max="2" width="18.28515625" style="258" customWidth="1"/>
    <col min="3" max="4" width="10.140625" style="66" customWidth="1"/>
    <col min="5" max="12" width="10.140625" style="183" customWidth="1"/>
    <col min="13" max="13" width="72.85546875" style="68" customWidth="1"/>
    <col min="14" max="15" width="42.85546875" style="68" customWidth="1"/>
    <col min="16" max="16384" width="13.28515625" style="69"/>
  </cols>
  <sheetData>
    <row r="1" spans="1:15" s="59" customFormat="1">
      <c r="B1" s="256" t="s">
        <v>24</v>
      </c>
      <c r="C1" s="55" t="s">
        <v>22</v>
      </c>
      <c r="D1" s="55" t="s">
        <v>25</v>
      </c>
      <c r="E1" s="181"/>
      <c r="F1" s="181"/>
      <c r="G1" s="181"/>
      <c r="H1" s="181"/>
      <c r="I1" s="181"/>
      <c r="J1" s="181"/>
      <c r="K1" s="181"/>
      <c r="L1" s="181"/>
      <c r="M1" s="57" t="s">
        <v>39</v>
      </c>
      <c r="N1" s="58"/>
      <c r="O1" s="58"/>
    </row>
    <row r="2" spans="1:15" s="64" customFormat="1">
      <c r="B2" s="257">
        <f>'SD-BER'!G18</f>
        <v>200</v>
      </c>
      <c r="C2" s="61">
        <f>'SD-BER'!N44</f>
        <v>133.33333333333334</v>
      </c>
      <c r="D2" s="61">
        <f>'SD-BER'!G14</f>
        <v>1000</v>
      </c>
      <c r="E2" s="182"/>
      <c r="F2" s="182"/>
      <c r="G2" s="182"/>
      <c r="H2" s="182"/>
      <c r="I2" s="182"/>
      <c r="J2" s="182"/>
      <c r="K2" s="182"/>
      <c r="L2" s="182"/>
      <c r="M2" s="62"/>
      <c r="N2" s="63"/>
      <c r="O2" s="63"/>
    </row>
    <row r="3" spans="1:15">
      <c r="M3" s="67"/>
    </row>
    <row r="4" spans="1:15" s="74" customFormat="1">
      <c r="B4" s="259" t="s">
        <v>24</v>
      </c>
      <c r="C4" s="70" t="s">
        <v>22</v>
      </c>
      <c r="D4" s="70" t="s">
        <v>25</v>
      </c>
      <c r="E4" s="184"/>
      <c r="F4" s="184"/>
      <c r="G4" s="184"/>
      <c r="H4" s="184"/>
      <c r="I4" s="184"/>
      <c r="J4" s="184"/>
      <c r="K4" s="184"/>
      <c r="L4" s="184"/>
      <c r="M4" s="72" t="s">
        <v>40</v>
      </c>
      <c r="N4" s="73"/>
      <c r="O4" s="73"/>
    </row>
    <row r="5" spans="1:15">
      <c r="B5" s="260">
        <f>'SD-BER'!G18</f>
        <v>200</v>
      </c>
      <c r="C5" s="76">
        <f>ROUNDDOWN('SD-BER'!N44/10,0)*10</f>
        <v>130</v>
      </c>
      <c r="D5" s="76">
        <f>ROUNDDOWN('SD-BER'!G14/250,0)*250</f>
        <v>1000</v>
      </c>
      <c r="E5" s="185"/>
      <c r="F5" s="185"/>
      <c r="G5" s="185"/>
      <c r="H5" s="185"/>
      <c r="I5" s="185"/>
      <c r="J5" s="185"/>
      <c r="K5" s="185"/>
      <c r="L5" s="185"/>
      <c r="M5" s="77" t="s">
        <v>42</v>
      </c>
    </row>
    <row r="6" spans="1:15" s="64" customFormat="1">
      <c r="B6" s="261"/>
      <c r="C6" s="79"/>
      <c r="D6" s="79"/>
      <c r="E6" s="186"/>
      <c r="F6" s="186"/>
      <c r="G6" s="186"/>
      <c r="H6" s="186"/>
      <c r="I6" s="186"/>
      <c r="J6" s="186"/>
      <c r="K6" s="186"/>
      <c r="L6" s="186"/>
      <c r="M6" s="80"/>
      <c r="N6" s="63"/>
      <c r="O6" s="63"/>
    </row>
    <row r="7" spans="1:15" s="74" customFormat="1">
      <c r="B7" s="262" t="s">
        <v>24</v>
      </c>
      <c r="C7" s="81" t="s">
        <v>22</v>
      </c>
      <c r="D7" s="81" t="s">
        <v>25</v>
      </c>
      <c r="E7" s="187">
        <v>63</v>
      </c>
      <c r="F7" s="187">
        <v>125</v>
      </c>
      <c r="G7" s="187">
        <v>250</v>
      </c>
      <c r="H7" s="187">
        <v>500</v>
      </c>
      <c r="I7" s="187">
        <v>1000</v>
      </c>
      <c r="J7" s="187">
        <v>2000</v>
      </c>
      <c r="K7" s="187">
        <v>4000</v>
      </c>
      <c r="L7" s="187">
        <v>8000</v>
      </c>
      <c r="M7" s="83" t="s">
        <v>35</v>
      </c>
      <c r="N7" s="73"/>
      <c r="O7" s="73"/>
    </row>
    <row r="8" spans="1:15">
      <c r="A8" s="404" t="str">
        <f>B8&amp;C8&amp;D8</f>
        <v>2002201000</v>
      </c>
      <c r="B8" s="272">
        <v>200</v>
      </c>
      <c r="C8" s="273">
        <v>220</v>
      </c>
      <c r="D8" s="193">
        <v>1000</v>
      </c>
      <c r="E8" s="410">
        <f>VLOOKUP($A8,Matrix_SDK_L,5,FALSE)</f>
        <v>0</v>
      </c>
      <c r="F8" s="410">
        <f>VLOOKUP($A8,Matrix_SDK_L,6,FALSE)</f>
        <v>0</v>
      </c>
      <c r="G8" s="410">
        <f>VLOOKUP($A8,Matrix_SDK_L,7,FALSE)</f>
        <v>0</v>
      </c>
      <c r="H8" s="410">
        <f>VLOOKUP($A8,Matrix_SDK_L,8,FALSE)</f>
        <v>0</v>
      </c>
      <c r="I8" s="410">
        <f>VLOOKUP($A8,Matrix_SDK_L,9,FALSE)</f>
        <v>0</v>
      </c>
      <c r="J8" s="410">
        <f>VLOOKUP($A8,Matrix_SDK_L,10,FALSE)</f>
        <v>0</v>
      </c>
      <c r="K8" s="410">
        <f>VLOOKUP($A8,Matrix_SDK_L,11,FALSE)</f>
        <v>0</v>
      </c>
      <c r="L8" s="410">
        <f>VLOOKUP($A8,Matrix_SDK_L,12,FALSE)</f>
        <v>0</v>
      </c>
      <c r="M8" s="86"/>
    </row>
    <row r="9" spans="1:15">
      <c r="B9" s="264"/>
      <c r="C9" s="88"/>
      <c r="D9" s="88"/>
      <c r="E9" s="188"/>
      <c r="F9" s="188"/>
      <c r="G9" s="188"/>
      <c r="H9" s="188"/>
      <c r="I9" s="188"/>
      <c r="J9" s="188"/>
      <c r="K9" s="188"/>
      <c r="L9" s="188"/>
      <c r="M9" s="89"/>
    </row>
    <row r="10" spans="1:15">
      <c r="B10" s="261"/>
      <c r="C10" s="79"/>
      <c r="D10" s="79"/>
      <c r="E10" s="186"/>
      <c r="F10" s="186"/>
      <c r="G10" s="186"/>
      <c r="H10" s="186"/>
      <c r="I10" s="186"/>
      <c r="J10" s="186"/>
      <c r="K10" s="186"/>
      <c r="L10" s="186"/>
      <c r="M10" s="80"/>
    </row>
    <row r="11" spans="1:15">
      <c r="B11" s="259" t="s">
        <v>24</v>
      </c>
      <c r="C11" s="70" t="s">
        <v>22</v>
      </c>
      <c r="D11" s="70" t="s">
        <v>25</v>
      </c>
      <c r="E11" s="184"/>
      <c r="F11" s="184"/>
      <c r="G11" s="184"/>
      <c r="H11" s="184"/>
      <c r="I11" s="184"/>
      <c r="J11" s="184"/>
      <c r="K11" s="184"/>
      <c r="L11" s="184"/>
      <c r="M11" s="72" t="s">
        <v>41</v>
      </c>
    </row>
    <row r="12" spans="1:15">
      <c r="B12" s="260">
        <f>B5</f>
        <v>200</v>
      </c>
      <c r="C12" s="76">
        <f>IF(C2=C5,C5,C5+10)</f>
        <v>140</v>
      </c>
      <c r="D12" s="76">
        <f>D5</f>
        <v>1000</v>
      </c>
      <c r="E12" s="185"/>
      <c r="F12" s="185"/>
      <c r="G12" s="185"/>
      <c r="H12" s="185"/>
      <c r="I12" s="185"/>
      <c r="J12" s="185"/>
      <c r="K12" s="185"/>
      <c r="L12" s="185"/>
      <c r="M12" s="77" t="s">
        <v>45</v>
      </c>
    </row>
    <row r="13" spans="1:15">
      <c r="M13" s="67"/>
    </row>
    <row r="14" spans="1:15">
      <c r="B14" s="262" t="s">
        <v>24</v>
      </c>
      <c r="C14" s="81" t="s">
        <v>22</v>
      </c>
      <c r="D14" s="81" t="s">
        <v>25</v>
      </c>
      <c r="E14" s="187">
        <v>63</v>
      </c>
      <c r="F14" s="187">
        <v>125</v>
      </c>
      <c r="G14" s="187">
        <v>250</v>
      </c>
      <c r="H14" s="187">
        <v>500</v>
      </c>
      <c r="I14" s="187">
        <v>1000</v>
      </c>
      <c r="J14" s="187">
        <v>2000</v>
      </c>
      <c r="K14" s="187">
        <v>4000</v>
      </c>
      <c r="L14" s="187">
        <v>8000</v>
      </c>
      <c r="M14" s="83" t="s">
        <v>36</v>
      </c>
    </row>
    <row r="15" spans="1:15">
      <c r="A15" s="404" t="str">
        <f>B15&amp;C15&amp;D15</f>
        <v>2002301000</v>
      </c>
      <c r="B15" s="272">
        <v>200</v>
      </c>
      <c r="C15" s="273">
        <v>230</v>
      </c>
      <c r="D15" s="193">
        <v>1000</v>
      </c>
      <c r="E15" s="410">
        <f>VLOOKUP($A15,Matrix_SDK_L,5,FALSE)</f>
        <v>0</v>
      </c>
      <c r="F15" s="410">
        <f>VLOOKUP($A15,Matrix_SDK_L,6,FALSE)</f>
        <v>0</v>
      </c>
      <c r="G15" s="410">
        <f>VLOOKUP($A15,Matrix_SDK_L,7,FALSE)</f>
        <v>0</v>
      </c>
      <c r="H15" s="410">
        <f>VLOOKUP($A15,Matrix_SDK_L,8,FALSE)</f>
        <v>0</v>
      </c>
      <c r="I15" s="410">
        <f>VLOOKUP($A15,Matrix_SDK_L,9,FALSE)</f>
        <v>0</v>
      </c>
      <c r="J15" s="410">
        <f>VLOOKUP($A15,Matrix_SDK_L,10,FALSE)</f>
        <v>0</v>
      </c>
      <c r="K15" s="410">
        <f>VLOOKUP($A15,Matrix_SDK_L,11,FALSE)</f>
        <v>0</v>
      </c>
      <c r="L15" s="410">
        <f>VLOOKUP($A15,Matrix_SDK_L,12,FALSE)</f>
        <v>0</v>
      </c>
      <c r="M15" s="86"/>
    </row>
    <row r="16" spans="1:15">
      <c r="B16" s="264"/>
      <c r="C16" s="88"/>
      <c r="D16" s="88"/>
      <c r="E16" s="188"/>
      <c r="F16" s="188"/>
      <c r="G16" s="188"/>
      <c r="H16" s="188"/>
      <c r="I16" s="188"/>
      <c r="J16" s="188"/>
      <c r="K16" s="188"/>
      <c r="L16" s="188"/>
      <c r="M16" s="89"/>
    </row>
    <row r="17" spans="1:15">
      <c r="B17" s="261"/>
      <c r="C17" s="79"/>
      <c r="D17" s="79"/>
      <c r="E17" s="186"/>
      <c r="F17" s="186"/>
      <c r="G17" s="186"/>
      <c r="H17" s="186"/>
      <c r="I17" s="186"/>
      <c r="J17" s="186"/>
      <c r="K17" s="186"/>
      <c r="L17" s="186"/>
      <c r="M17" s="63"/>
    </row>
    <row r="18" spans="1:15">
      <c r="B18" s="259" t="s">
        <v>24</v>
      </c>
      <c r="C18" s="70" t="s">
        <v>22</v>
      </c>
      <c r="D18" s="70" t="s">
        <v>25</v>
      </c>
      <c r="E18" s="184"/>
      <c r="F18" s="184"/>
      <c r="G18" s="184"/>
      <c r="H18" s="184"/>
      <c r="I18" s="184"/>
      <c r="J18" s="184"/>
      <c r="K18" s="184"/>
      <c r="L18" s="184"/>
      <c r="M18" s="72" t="s">
        <v>37</v>
      </c>
    </row>
    <row r="19" spans="1:15">
      <c r="B19" s="260">
        <f>B12</f>
        <v>200</v>
      </c>
      <c r="C19" s="76">
        <f>C5</f>
        <v>130</v>
      </c>
      <c r="D19" s="76">
        <f>IF(D2=D5,D5,IF(D2&gt;2500,2500,D5+250))</f>
        <v>1000</v>
      </c>
      <c r="E19" s="185"/>
      <c r="F19" s="185"/>
      <c r="G19" s="185"/>
      <c r="H19" s="185"/>
      <c r="I19" s="185"/>
      <c r="J19" s="185"/>
      <c r="K19" s="185"/>
      <c r="L19" s="185"/>
      <c r="M19" s="77" t="s">
        <v>44</v>
      </c>
    </row>
    <row r="20" spans="1:15">
      <c r="M20" s="67"/>
    </row>
    <row r="21" spans="1:15" s="64" customFormat="1">
      <c r="B21" s="262" t="s">
        <v>24</v>
      </c>
      <c r="C21" s="81" t="s">
        <v>22</v>
      </c>
      <c r="D21" s="81" t="s">
        <v>25</v>
      </c>
      <c r="E21" s="187">
        <v>63</v>
      </c>
      <c r="F21" s="187">
        <v>125</v>
      </c>
      <c r="G21" s="187">
        <v>250</v>
      </c>
      <c r="H21" s="187">
        <v>500</v>
      </c>
      <c r="I21" s="187">
        <v>1000</v>
      </c>
      <c r="J21" s="187">
        <v>2000</v>
      </c>
      <c r="K21" s="187">
        <v>4000</v>
      </c>
      <c r="L21" s="187">
        <v>8000</v>
      </c>
      <c r="M21" s="83" t="s">
        <v>38</v>
      </c>
      <c r="N21" s="63"/>
      <c r="O21" s="63"/>
    </row>
    <row r="22" spans="1:15">
      <c r="A22" s="404" t="str">
        <f>B22&amp;C22&amp;D22</f>
        <v>2002201000</v>
      </c>
      <c r="B22" s="272">
        <v>200</v>
      </c>
      <c r="C22" s="273">
        <v>220</v>
      </c>
      <c r="D22" s="193">
        <v>1000</v>
      </c>
      <c r="E22" s="410">
        <f>VLOOKUP($A22,Matrix_SDK_L,5,FALSE)</f>
        <v>0</v>
      </c>
      <c r="F22" s="410">
        <f>VLOOKUP($A22,Matrix_SDK_L,6,FALSE)</f>
        <v>0</v>
      </c>
      <c r="G22" s="410">
        <f>VLOOKUP($A22,Matrix_SDK_L,7,FALSE)</f>
        <v>0</v>
      </c>
      <c r="H22" s="410">
        <f>VLOOKUP($A22,Matrix_SDK_L,8,FALSE)</f>
        <v>0</v>
      </c>
      <c r="I22" s="410">
        <f>VLOOKUP($A22,Matrix_SDK_L,9,FALSE)</f>
        <v>0</v>
      </c>
      <c r="J22" s="410">
        <f>VLOOKUP($A22,Matrix_SDK_L,10,FALSE)</f>
        <v>0</v>
      </c>
      <c r="K22" s="410">
        <f>VLOOKUP($A22,Matrix_SDK_L,11,FALSE)</f>
        <v>0</v>
      </c>
      <c r="L22" s="410">
        <f>VLOOKUP($A22,Matrix_SDK_L,12,FALSE)</f>
        <v>0</v>
      </c>
      <c r="M22" s="86"/>
    </row>
    <row r="23" spans="1:15">
      <c r="B23" s="264"/>
      <c r="C23" s="88"/>
      <c r="D23" s="88"/>
      <c r="E23" s="188"/>
      <c r="F23" s="188"/>
      <c r="G23" s="188"/>
      <c r="H23" s="188"/>
      <c r="I23" s="188"/>
      <c r="J23" s="188"/>
      <c r="K23" s="188"/>
      <c r="L23" s="188"/>
      <c r="M23" s="89"/>
    </row>
    <row r="25" spans="1:15">
      <c r="B25" s="259" t="s">
        <v>24</v>
      </c>
      <c r="C25" s="70" t="s">
        <v>22</v>
      </c>
      <c r="D25" s="70" t="s">
        <v>25</v>
      </c>
      <c r="E25" s="184"/>
      <c r="F25" s="184"/>
      <c r="G25" s="184"/>
      <c r="H25" s="184"/>
      <c r="I25" s="184"/>
      <c r="J25" s="184"/>
      <c r="K25" s="184"/>
      <c r="L25" s="184"/>
      <c r="M25" s="72" t="s">
        <v>46</v>
      </c>
    </row>
    <row r="26" spans="1:15">
      <c r="B26" s="260">
        <f>B19</f>
        <v>200</v>
      </c>
      <c r="C26" s="76">
        <f>C12</f>
        <v>140</v>
      </c>
      <c r="D26" s="76">
        <f>D19</f>
        <v>1000</v>
      </c>
      <c r="E26" s="185"/>
      <c r="F26" s="185"/>
      <c r="G26" s="185"/>
      <c r="H26" s="185"/>
      <c r="I26" s="185"/>
      <c r="J26" s="185"/>
      <c r="K26" s="185"/>
      <c r="L26" s="185"/>
      <c r="M26" s="77" t="s">
        <v>43</v>
      </c>
    </row>
    <row r="27" spans="1:15">
      <c r="M27" s="67"/>
    </row>
    <row r="28" spans="1:15" s="64" customFormat="1">
      <c r="B28" s="262" t="s">
        <v>24</v>
      </c>
      <c r="C28" s="81" t="s">
        <v>22</v>
      </c>
      <c r="D28" s="81" t="s">
        <v>25</v>
      </c>
      <c r="E28" s="187">
        <v>63</v>
      </c>
      <c r="F28" s="187">
        <v>125</v>
      </c>
      <c r="G28" s="187">
        <v>250</v>
      </c>
      <c r="H28" s="187">
        <v>500</v>
      </c>
      <c r="I28" s="187">
        <v>1000</v>
      </c>
      <c r="J28" s="187">
        <v>2000</v>
      </c>
      <c r="K28" s="187">
        <v>4000</v>
      </c>
      <c r="L28" s="187">
        <v>8000</v>
      </c>
      <c r="M28" s="83" t="s">
        <v>47</v>
      </c>
      <c r="N28" s="63"/>
      <c r="O28" s="63"/>
    </row>
    <row r="29" spans="1:15">
      <c r="A29" s="404" t="str">
        <f>B29&amp;C29&amp;D29</f>
        <v>2002301000</v>
      </c>
      <c r="B29" s="272">
        <v>200</v>
      </c>
      <c r="C29" s="273">
        <v>230</v>
      </c>
      <c r="D29" s="193">
        <v>1000</v>
      </c>
      <c r="E29" s="410">
        <f>VLOOKUP($A29,Matrix_SDK_L,5,FALSE)</f>
        <v>0</v>
      </c>
      <c r="F29" s="410">
        <f>VLOOKUP($A29,Matrix_SDK_L,6,FALSE)</f>
        <v>0</v>
      </c>
      <c r="G29" s="410">
        <f>VLOOKUP($A29,Matrix_SDK_L,7,FALSE)</f>
        <v>0</v>
      </c>
      <c r="H29" s="410">
        <f>VLOOKUP($A29,Matrix_SDK_L,8,FALSE)</f>
        <v>0</v>
      </c>
      <c r="I29" s="410">
        <f>VLOOKUP($A29,Matrix_SDK_L,9,FALSE)</f>
        <v>0</v>
      </c>
      <c r="J29" s="410">
        <f>VLOOKUP($A29,Matrix_SDK_L,10,FALSE)</f>
        <v>0</v>
      </c>
      <c r="K29" s="410">
        <f>VLOOKUP($A29,Matrix_SDK_L,11,FALSE)</f>
        <v>0</v>
      </c>
      <c r="L29" s="410">
        <f>VLOOKUP($A29,Matrix_SDK_L,12,FALSE)</f>
        <v>0</v>
      </c>
      <c r="M29" s="86"/>
    </row>
    <row r="30" spans="1:15">
      <c r="B30" s="264"/>
      <c r="C30" s="88"/>
      <c r="D30" s="88"/>
      <c r="E30" s="188"/>
      <c r="F30" s="188"/>
      <c r="G30" s="188"/>
      <c r="H30" s="188"/>
      <c r="I30" s="188"/>
      <c r="J30" s="188"/>
      <c r="K30" s="188"/>
      <c r="L30" s="188"/>
      <c r="M30" s="89"/>
    </row>
    <row r="31" spans="1:15">
      <c r="C31" s="90"/>
      <c r="D31" s="91"/>
      <c r="M31" s="92"/>
    </row>
    <row r="32" spans="1:15">
      <c r="B32" s="265"/>
      <c r="C32" s="66">
        <f>C8</f>
        <v>220</v>
      </c>
      <c r="D32" s="66">
        <f t="shared" ref="D32:L32" si="0">D8</f>
        <v>1000</v>
      </c>
      <c r="E32" s="183">
        <f t="shared" si="0"/>
        <v>0</v>
      </c>
      <c r="F32" s="183">
        <f t="shared" si="0"/>
        <v>0</v>
      </c>
      <c r="G32" s="183">
        <f t="shared" si="0"/>
        <v>0</v>
      </c>
      <c r="H32" s="183">
        <f t="shared" si="0"/>
        <v>0</v>
      </c>
      <c r="I32" s="183">
        <f t="shared" si="0"/>
        <v>0</v>
      </c>
      <c r="J32" s="183">
        <f t="shared" si="0"/>
        <v>0</v>
      </c>
      <c r="K32" s="183">
        <f t="shared" si="0"/>
        <v>0</v>
      </c>
      <c r="L32" s="183">
        <f t="shared" si="0"/>
        <v>0</v>
      </c>
      <c r="M32" s="67"/>
    </row>
    <row r="33" spans="1:15" s="95" customFormat="1">
      <c r="B33" s="266"/>
      <c r="C33" s="66">
        <f>C15</f>
        <v>230</v>
      </c>
      <c r="D33" s="66">
        <f t="shared" ref="D33:L33" si="1">D15</f>
        <v>1000</v>
      </c>
      <c r="E33" s="183">
        <f t="shared" si="1"/>
        <v>0</v>
      </c>
      <c r="F33" s="183">
        <f t="shared" si="1"/>
        <v>0</v>
      </c>
      <c r="G33" s="183">
        <f t="shared" si="1"/>
        <v>0</v>
      </c>
      <c r="H33" s="183">
        <f t="shared" si="1"/>
        <v>0</v>
      </c>
      <c r="I33" s="183">
        <f t="shared" si="1"/>
        <v>0</v>
      </c>
      <c r="J33" s="183">
        <f t="shared" si="1"/>
        <v>0</v>
      </c>
      <c r="K33" s="183">
        <f t="shared" si="1"/>
        <v>0</v>
      </c>
      <c r="L33" s="183">
        <f t="shared" si="1"/>
        <v>0</v>
      </c>
      <c r="M33" s="67"/>
    </row>
    <row r="34" spans="1:15">
      <c r="B34" s="267"/>
      <c r="E34" s="189">
        <f>(E32+E33)/2</f>
        <v>0</v>
      </c>
      <c r="F34" s="189">
        <f t="shared" ref="F34:L34" si="2">(F32+F33)/2</f>
        <v>0</v>
      </c>
      <c r="G34" s="189">
        <f t="shared" si="2"/>
        <v>0</v>
      </c>
      <c r="H34" s="189">
        <f t="shared" si="2"/>
        <v>0</v>
      </c>
      <c r="I34" s="189">
        <f t="shared" si="2"/>
        <v>0</v>
      </c>
      <c r="J34" s="189">
        <f t="shared" si="2"/>
        <v>0</v>
      </c>
      <c r="K34" s="189">
        <f t="shared" si="2"/>
        <v>0</v>
      </c>
      <c r="L34" s="189">
        <f t="shared" si="2"/>
        <v>0</v>
      </c>
      <c r="M34" s="97" t="s">
        <v>48</v>
      </c>
    </row>
    <row r="35" spans="1:15">
      <c r="B35" s="267"/>
      <c r="M35" s="98"/>
    </row>
    <row r="36" spans="1:15">
      <c r="B36" s="265"/>
      <c r="C36" s="100">
        <f t="shared" ref="C36:L36" si="3">C22</f>
        <v>220</v>
      </c>
      <c r="D36" s="100">
        <f t="shared" si="3"/>
        <v>1000</v>
      </c>
      <c r="E36" s="183">
        <f t="shared" si="3"/>
        <v>0</v>
      </c>
      <c r="F36" s="183">
        <f t="shared" si="3"/>
        <v>0</v>
      </c>
      <c r="G36" s="183">
        <f t="shared" si="3"/>
        <v>0</v>
      </c>
      <c r="H36" s="183">
        <f t="shared" si="3"/>
        <v>0</v>
      </c>
      <c r="I36" s="183">
        <f t="shared" si="3"/>
        <v>0</v>
      </c>
      <c r="J36" s="183">
        <f t="shared" si="3"/>
        <v>0</v>
      </c>
      <c r="K36" s="183">
        <f t="shared" si="3"/>
        <v>0</v>
      </c>
      <c r="L36" s="183">
        <f t="shared" si="3"/>
        <v>0</v>
      </c>
      <c r="M36" s="98"/>
    </row>
    <row r="37" spans="1:15">
      <c r="B37" s="265"/>
      <c r="C37" s="100">
        <f t="shared" ref="C37:L37" si="4">C29</f>
        <v>230</v>
      </c>
      <c r="D37" s="100">
        <f t="shared" si="4"/>
        <v>1000</v>
      </c>
      <c r="E37" s="183">
        <f t="shared" si="4"/>
        <v>0</v>
      </c>
      <c r="F37" s="183">
        <f t="shared" si="4"/>
        <v>0</v>
      </c>
      <c r="G37" s="183">
        <f t="shared" si="4"/>
        <v>0</v>
      </c>
      <c r="H37" s="183">
        <f t="shared" si="4"/>
        <v>0</v>
      </c>
      <c r="I37" s="183">
        <f t="shared" si="4"/>
        <v>0</v>
      </c>
      <c r="J37" s="183">
        <f t="shared" si="4"/>
        <v>0</v>
      </c>
      <c r="K37" s="183">
        <f t="shared" si="4"/>
        <v>0</v>
      </c>
      <c r="L37" s="183">
        <f t="shared" si="4"/>
        <v>0</v>
      </c>
      <c r="M37" s="98"/>
    </row>
    <row r="38" spans="1:15">
      <c r="E38" s="189">
        <f t="shared" ref="E38:L38" si="5">(E36+E37)/2</f>
        <v>0</v>
      </c>
      <c r="F38" s="189">
        <f t="shared" si="5"/>
        <v>0</v>
      </c>
      <c r="G38" s="189">
        <f t="shared" si="5"/>
        <v>0</v>
      </c>
      <c r="H38" s="189">
        <f t="shared" si="5"/>
        <v>0</v>
      </c>
      <c r="I38" s="189">
        <f t="shared" si="5"/>
        <v>0</v>
      </c>
      <c r="J38" s="189">
        <f t="shared" si="5"/>
        <v>0</v>
      </c>
      <c r="K38" s="189">
        <f t="shared" si="5"/>
        <v>0</v>
      </c>
      <c r="L38" s="189">
        <f t="shared" si="5"/>
        <v>0</v>
      </c>
      <c r="M38" s="97" t="s">
        <v>49</v>
      </c>
    </row>
    <row r="40" spans="1:15">
      <c r="E40" s="183">
        <f>((E38-E34)*($D$2-$D$5))/250</f>
        <v>0</v>
      </c>
      <c r="F40" s="183">
        <f t="shared" ref="F40:L40" si="6">((F38-F34)*($D$2-$D$5))/250</f>
        <v>0</v>
      </c>
      <c r="G40" s="183">
        <f t="shared" si="6"/>
        <v>0</v>
      </c>
      <c r="H40" s="183">
        <f t="shared" si="6"/>
        <v>0</v>
      </c>
      <c r="I40" s="183">
        <f t="shared" si="6"/>
        <v>0</v>
      </c>
      <c r="J40" s="183">
        <f t="shared" si="6"/>
        <v>0</v>
      </c>
      <c r="K40" s="183">
        <f t="shared" si="6"/>
        <v>0</v>
      </c>
      <c r="L40" s="183">
        <f t="shared" si="6"/>
        <v>0</v>
      </c>
      <c r="M40" s="98"/>
    </row>
    <row r="41" spans="1:15">
      <c r="M41" s="98"/>
    </row>
    <row r="42" spans="1:15">
      <c r="C42" s="195">
        <f>C2</f>
        <v>133.33333333333334</v>
      </c>
      <c r="D42" s="102">
        <f>D2</f>
        <v>1000</v>
      </c>
      <c r="E42" s="190">
        <f>ROUND(E34+E40,0)</f>
        <v>0</v>
      </c>
      <c r="F42" s="190">
        <f t="shared" ref="F42:L42" si="7">ROUND(F34+F40,0)</f>
        <v>0</v>
      </c>
      <c r="G42" s="190">
        <f t="shared" si="7"/>
        <v>0</v>
      </c>
      <c r="H42" s="190">
        <f t="shared" si="7"/>
        <v>0</v>
      </c>
      <c r="I42" s="190">
        <f t="shared" si="7"/>
        <v>0</v>
      </c>
      <c r="J42" s="190">
        <f t="shared" si="7"/>
        <v>0</v>
      </c>
      <c r="K42" s="190">
        <f t="shared" si="7"/>
        <v>0</v>
      </c>
      <c r="L42" s="190">
        <f t="shared" si="7"/>
        <v>0</v>
      </c>
      <c r="M42" s="104" t="s">
        <v>50</v>
      </c>
    </row>
    <row r="43" spans="1:15">
      <c r="M43" s="98"/>
    </row>
    <row r="44" spans="1:15">
      <c r="A44" s="407" t="s">
        <v>277</v>
      </c>
      <c r="M44" s="98"/>
    </row>
    <row r="45" spans="1:15">
      <c r="A45" s="408" t="s">
        <v>274</v>
      </c>
      <c r="M45" s="98"/>
    </row>
    <row r="46" spans="1:15" s="234" customFormat="1">
      <c r="A46" s="404" t="s">
        <v>273</v>
      </c>
      <c r="B46" s="268"/>
      <c r="C46" s="193"/>
      <c r="D46" s="193"/>
      <c r="E46" s="231"/>
      <c r="F46" s="231"/>
      <c r="G46" s="231"/>
      <c r="H46" s="231"/>
      <c r="I46" s="231"/>
      <c r="J46" s="231"/>
      <c r="K46" s="231"/>
      <c r="L46" s="231"/>
      <c r="M46" s="232"/>
      <c r="N46" s="233"/>
      <c r="O46" s="233"/>
    </row>
    <row r="47" spans="1:15" s="239" customFormat="1">
      <c r="A47" s="404" t="s">
        <v>272</v>
      </c>
      <c r="B47" s="269" t="s">
        <v>24</v>
      </c>
      <c r="C47" s="235" t="s">
        <v>22</v>
      </c>
      <c r="D47" s="235" t="s">
        <v>25</v>
      </c>
      <c r="E47" s="236">
        <v>63</v>
      </c>
      <c r="F47" s="236">
        <v>125</v>
      </c>
      <c r="G47" s="236">
        <v>250</v>
      </c>
      <c r="H47" s="236">
        <v>500</v>
      </c>
      <c r="I47" s="236">
        <v>1000</v>
      </c>
      <c r="J47" s="236">
        <v>2000</v>
      </c>
      <c r="K47" s="236">
        <v>4000</v>
      </c>
      <c r="L47" s="236">
        <v>8000</v>
      </c>
      <c r="M47" s="237" t="s">
        <v>32</v>
      </c>
      <c r="N47" s="238"/>
      <c r="O47" s="238"/>
    </row>
    <row r="48" spans="1:15" s="234" customFormat="1">
      <c r="A48" s="404" t="str">
        <f>B48&amp;C48&amp;D48</f>
        <v>10020500</v>
      </c>
      <c r="B48" s="268">
        <v>100</v>
      </c>
      <c r="C48" s="193">
        <v>20</v>
      </c>
      <c r="D48" s="193">
        <v>500</v>
      </c>
      <c r="E48" s="180">
        <f t="shared" ref="E48:L62" si="8">IF(E82-(E116-E82)&gt;0,E82-(E116-E82),0)</f>
        <v>0</v>
      </c>
      <c r="F48" s="180">
        <f t="shared" si="8"/>
        <v>1</v>
      </c>
      <c r="G48" s="180">
        <f t="shared" si="8"/>
        <v>20</v>
      </c>
      <c r="H48" s="180">
        <f t="shared" si="8"/>
        <v>44</v>
      </c>
      <c r="I48" s="180">
        <f t="shared" si="8"/>
        <v>52</v>
      </c>
      <c r="J48" s="180">
        <f t="shared" si="8"/>
        <v>60</v>
      </c>
      <c r="K48" s="180">
        <f t="shared" si="8"/>
        <v>58</v>
      </c>
      <c r="L48" s="180">
        <f t="shared" si="8"/>
        <v>52</v>
      </c>
      <c r="M48" s="247" t="s">
        <v>33</v>
      </c>
      <c r="N48" s="233"/>
      <c r="O48" s="233"/>
    </row>
    <row r="49" spans="1:15" s="234" customFormat="1">
      <c r="A49" s="404" t="str">
        <f t="shared" ref="A49:A112" si="9">B49&amp;C49&amp;D49</f>
        <v>10030500</v>
      </c>
      <c r="B49" s="268">
        <v>100</v>
      </c>
      <c r="C49" s="193">
        <v>30</v>
      </c>
      <c r="D49" s="193">
        <v>500</v>
      </c>
      <c r="E49" s="180">
        <f t="shared" si="8"/>
        <v>0</v>
      </c>
      <c r="F49" s="180">
        <f t="shared" si="8"/>
        <v>1</v>
      </c>
      <c r="G49" s="180">
        <f t="shared" si="8"/>
        <v>11</v>
      </c>
      <c r="H49" s="180">
        <f t="shared" si="8"/>
        <v>44</v>
      </c>
      <c r="I49" s="180">
        <f t="shared" si="8"/>
        <v>52</v>
      </c>
      <c r="J49" s="180">
        <f t="shared" si="8"/>
        <v>60</v>
      </c>
      <c r="K49" s="180">
        <f t="shared" si="8"/>
        <v>56</v>
      </c>
      <c r="L49" s="180">
        <f t="shared" si="8"/>
        <v>26</v>
      </c>
      <c r="M49" s="247" t="s">
        <v>34</v>
      </c>
      <c r="N49" s="233"/>
      <c r="O49" s="233"/>
    </row>
    <row r="50" spans="1:15" s="234" customFormat="1">
      <c r="A50" s="404" t="str">
        <f t="shared" si="9"/>
        <v>10040500</v>
      </c>
      <c r="B50" s="268">
        <v>100</v>
      </c>
      <c r="C50" s="193">
        <v>40</v>
      </c>
      <c r="D50" s="193">
        <v>500</v>
      </c>
      <c r="E50" s="180">
        <f t="shared" si="8"/>
        <v>0</v>
      </c>
      <c r="F50" s="180">
        <f t="shared" si="8"/>
        <v>0</v>
      </c>
      <c r="G50" s="180">
        <f t="shared" si="8"/>
        <v>5</v>
      </c>
      <c r="H50" s="180">
        <f t="shared" si="8"/>
        <v>36</v>
      </c>
      <c r="I50" s="180">
        <f t="shared" si="8"/>
        <v>52</v>
      </c>
      <c r="J50" s="180">
        <f t="shared" si="8"/>
        <v>60</v>
      </c>
      <c r="K50" s="180">
        <f t="shared" si="8"/>
        <v>35</v>
      </c>
      <c r="L50" s="180">
        <f t="shared" si="8"/>
        <v>20</v>
      </c>
      <c r="M50" s="232"/>
      <c r="N50" s="233"/>
      <c r="O50" s="233"/>
    </row>
    <row r="51" spans="1:15" s="234" customFormat="1">
      <c r="A51" s="404" t="str">
        <f t="shared" si="9"/>
        <v>10050500</v>
      </c>
      <c r="B51" s="268">
        <v>100</v>
      </c>
      <c r="C51" s="193">
        <v>50</v>
      </c>
      <c r="D51" s="193">
        <v>500</v>
      </c>
      <c r="E51" s="180">
        <f t="shared" si="8"/>
        <v>0</v>
      </c>
      <c r="F51" s="180">
        <f t="shared" si="8"/>
        <v>0</v>
      </c>
      <c r="G51" s="180">
        <f t="shared" si="8"/>
        <v>4</v>
      </c>
      <c r="H51" s="180">
        <f t="shared" si="8"/>
        <v>22</v>
      </c>
      <c r="I51" s="180">
        <f t="shared" si="8"/>
        <v>50</v>
      </c>
      <c r="J51" s="180">
        <f t="shared" si="8"/>
        <v>58</v>
      </c>
      <c r="K51" s="180">
        <f t="shared" si="8"/>
        <v>25</v>
      </c>
      <c r="L51" s="180">
        <f t="shared" si="8"/>
        <v>15</v>
      </c>
      <c r="M51" s="240" t="s">
        <v>75</v>
      </c>
      <c r="N51" s="233"/>
      <c r="O51" s="233"/>
    </row>
    <row r="52" spans="1:15" s="234" customFormat="1">
      <c r="A52" s="404" t="str">
        <f t="shared" si="9"/>
        <v>10060500</v>
      </c>
      <c r="B52" s="268">
        <v>100</v>
      </c>
      <c r="C52" s="193">
        <v>60</v>
      </c>
      <c r="D52" s="193">
        <v>500</v>
      </c>
      <c r="E52" s="180">
        <f t="shared" si="8"/>
        <v>0</v>
      </c>
      <c r="F52" s="180">
        <f t="shared" si="8"/>
        <v>0</v>
      </c>
      <c r="G52" s="180">
        <f t="shared" si="8"/>
        <v>3</v>
      </c>
      <c r="H52" s="180">
        <f t="shared" si="8"/>
        <v>16</v>
      </c>
      <c r="I52" s="180">
        <f t="shared" si="8"/>
        <v>44</v>
      </c>
      <c r="J52" s="180">
        <f t="shared" si="8"/>
        <v>46</v>
      </c>
      <c r="K52" s="180">
        <f t="shared" si="8"/>
        <v>21</v>
      </c>
      <c r="L52" s="180">
        <f t="shared" si="8"/>
        <v>12</v>
      </c>
      <c r="M52" s="240" t="s">
        <v>76</v>
      </c>
      <c r="N52" s="233"/>
      <c r="O52" s="233"/>
    </row>
    <row r="53" spans="1:15" s="234" customFormat="1">
      <c r="A53" s="404" t="str">
        <f t="shared" si="9"/>
        <v>10070500</v>
      </c>
      <c r="B53" s="268">
        <v>100</v>
      </c>
      <c r="C53" s="193">
        <v>70</v>
      </c>
      <c r="D53" s="193">
        <v>500</v>
      </c>
      <c r="E53" s="180">
        <f t="shared" si="8"/>
        <v>0</v>
      </c>
      <c r="F53" s="180">
        <f t="shared" si="8"/>
        <v>0</v>
      </c>
      <c r="G53" s="180">
        <f t="shared" si="8"/>
        <v>1</v>
      </c>
      <c r="H53" s="180">
        <f t="shared" si="8"/>
        <v>12</v>
      </c>
      <c r="I53" s="180">
        <f t="shared" si="8"/>
        <v>33</v>
      </c>
      <c r="J53" s="180">
        <f t="shared" si="8"/>
        <v>34</v>
      </c>
      <c r="K53" s="180">
        <f t="shared" si="8"/>
        <v>19</v>
      </c>
      <c r="L53" s="180">
        <f t="shared" si="8"/>
        <v>10</v>
      </c>
      <c r="M53" s="247"/>
      <c r="N53" s="233"/>
      <c r="O53" s="233"/>
    </row>
    <row r="54" spans="1:15" s="234" customFormat="1">
      <c r="A54" s="404" t="str">
        <f t="shared" si="9"/>
        <v>10080500</v>
      </c>
      <c r="B54" s="268">
        <v>100</v>
      </c>
      <c r="C54" s="193">
        <v>80</v>
      </c>
      <c r="D54" s="193">
        <v>500</v>
      </c>
      <c r="E54" s="180">
        <f t="shared" si="8"/>
        <v>0</v>
      </c>
      <c r="F54" s="180">
        <f t="shared" si="8"/>
        <v>0</v>
      </c>
      <c r="G54" s="180">
        <f t="shared" si="8"/>
        <v>0</v>
      </c>
      <c r="H54" s="180">
        <f t="shared" si="8"/>
        <v>10</v>
      </c>
      <c r="I54" s="180">
        <f t="shared" si="8"/>
        <v>24</v>
      </c>
      <c r="J54" s="180">
        <f t="shared" si="8"/>
        <v>27</v>
      </c>
      <c r="K54" s="180">
        <f t="shared" si="8"/>
        <v>15</v>
      </c>
      <c r="L54" s="180">
        <f t="shared" si="8"/>
        <v>9</v>
      </c>
      <c r="M54" s="246" t="s">
        <v>127</v>
      </c>
      <c r="N54" s="233"/>
      <c r="O54" s="233"/>
    </row>
    <row r="55" spans="1:15" s="234" customFormat="1">
      <c r="A55" s="404" t="str">
        <f t="shared" si="9"/>
        <v>10090500</v>
      </c>
      <c r="B55" s="268">
        <v>100</v>
      </c>
      <c r="C55" s="193">
        <v>90</v>
      </c>
      <c r="D55" s="193">
        <v>500</v>
      </c>
      <c r="E55" s="180">
        <f t="shared" si="8"/>
        <v>0</v>
      </c>
      <c r="F55" s="180">
        <f t="shared" si="8"/>
        <v>0</v>
      </c>
      <c r="G55" s="180">
        <f t="shared" si="8"/>
        <v>0</v>
      </c>
      <c r="H55" s="180">
        <f t="shared" si="8"/>
        <v>8</v>
      </c>
      <c r="I55" s="180">
        <f t="shared" si="8"/>
        <v>21</v>
      </c>
      <c r="J55" s="180">
        <f t="shared" si="8"/>
        <v>25</v>
      </c>
      <c r="K55" s="180">
        <f t="shared" si="8"/>
        <v>15</v>
      </c>
      <c r="L55" s="180">
        <f t="shared" si="8"/>
        <v>9</v>
      </c>
      <c r="M55" s="246" t="s">
        <v>126</v>
      </c>
      <c r="N55" s="233"/>
      <c r="O55" s="233"/>
    </row>
    <row r="56" spans="1:15" s="234" customFormat="1">
      <c r="A56" s="404" t="str">
        <f t="shared" si="9"/>
        <v>100100500</v>
      </c>
      <c r="B56" s="268">
        <v>100</v>
      </c>
      <c r="C56" s="193">
        <v>100</v>
      </c>
      <c r="D56" s="193">
        <v>500</v>
      </c>
      <c r="E56" s="180">
        <f t="shared" si="8"/>
        <v>0</v>
      </c>
      <c r="F56" s="180">
        <f t="shared" si="8"/>
        <v>0</v>
      </c>
      <c r="G56" s="180">
        <f t="shared" si="8"/>
        <v>0</v>
      </c>
      <c r="H56" s="180">
        <f t="shared" si="8"/>
        <v>6</v>
      </c>
      <c r="I56" s="180">
        <f t="shared" si="8"/>
        <v>19</v>
      </c>
      <c r="J56" s="180">
        <f t="shared" si="8"/>
        <v>21</v>
      </c>
      <c r="K56" s="180">
        <f t="shared" si="8"/>
        <v>13</v>
      </c>
      <c r="L56" s="180">
        <f t="shared" si="8"/>
        <v>9</v>
      </c>
      <c r="M56" s="232"/>
      <c r="N56" s="233"/>
      <c r="O56" s="233"/>
    </row>
    <row r="57" spans="1:15" s="234" customFormat="1">
      <c r="A57" s="404" t="str">
        <f t="shared" si="9"/>
        <v>100110500</v>
      </c>
      <c r="B57" s="268">
        <v>100</v>
      </c>
      <c r="C57" s="193">
        <v>110</v>
      </c>
      <c r="D57" s="193">
        <v>500</v>
      </c>
      <c r="E57" s="180">
        <f t="shared" si="8"/>
        <v>0</v>
      </c>
      <c r="F57" s="180">
        <f t="shared" si="8"/>
        <v>0</v>
      </c>
      <c r="G57" s="180">
        <f t="shared" si="8"/>
        <v>0</v>
      </c>
      <c r="H57" s="180">
        <f t="shared" si="8"/>
        <v>5</v>
      </c>
      <c r="I57" s="180">
        <f t="shared" si="8"/>
        <v>17</v>
      </c>
      <c r="J57" s="180">
        <f t="shared" si="8"/>
        <v>19</v>
      </c>
      <c r="K57" s="180">
        <f t="shared" si="8"/>
        <v>11</v>
      </c>
      <c r="L57" s="180">
        <f t="shared" si="8"/>
        <v>6</v>
      </c>
      <c r="M57" s="232"/>
      <c r="N57" s="233"/>
      <c r="O57" s="233"/>
    </row>
    <row r="58" spans="1:15" s="234" customFormat="1">
      <c r="A58" s="404" t="str">
        <f t="shared" si="9"/>
        <v>100120500</v>
      </c>
      <c r="B58" s="268">
        <v>100</v>
      </c>
      <c r="C58" s="193">
        <v>120</v>
      </c>
      <c r="D58" s="193">
        <v>500</v>
      </c>
      <c r="E58" s="180">
        <f t="shared" si="8"/>
        <v>0</v>
      </c>
      <c r="F58" s="180">
        <f t="shared" si="8"/>
        <v>0</v>
      </c>
      <c r="G58" s="180">
        <f t="shared" si="8"/>
        <v>0</v>
      </c>
      <c r="H58" s="180">
        <f t="shared" si="8"/>
        <v>5</v>
      </c>
      <c r="I58" s="180">
        <f t="shared" si="8"/>
        <v>14</v>
      </c>
      <c r="J58" s="180">
        <f t="shared" si="8"/>
        <v>18</v>
      </c>
      <c r="K58" s="180">
        <f t="shared" si="8"/>
        <v>9</v>
      </c>
      <c r="L58" s="180">
        <f t="shared" si="8"/>
        <v>7</v>
      </c>
      <c r="M58" s="232"/>
      <c r="N58" s="233"/>
      <c r="O58" s="233"/>
    </row>
    <row r="59" spans="1:15" s="234" customFormat="1">
      <c r="A59" s="404" t="str">
        <f t="shared" si="9"/>
        <v>100130500</v>
      </c>
      <c r="B59" s="268">
        <v>100</v>
      </c>
      <c r="C59" s="193">
        <v>130</v>
      </c>
      <c r="D59" s="193">
        <v>500</v>
      </c>
      <c r="E59" s="180">
        <f t="shared" si="8"/>
        <v>0</v>
      </c>
      <c r="F59" s="180">
        <f t="shared" si="8"/>
        <v>0</v>
      </c>
      <c r="G59" s="180">
        <f t="shared" si="8"/>
        <v>0</v>
      </c>
      <c r="H59" s="180">
        <f t="shared" si="8"/>
        <v>4</v>
      </c>
      <c r="I59" s="180">
        <f t="shared" si="8"/>
        <v>13</v>
      </c>
      <c r="J59" s="180">
        <f t="shared" si="8"/>
        <v>17</v>
      </c>
      <c r="K59" s="180">
        <f t="shared" si="8"/>
        <v>9</v>
      </c>
      <c r="L59" s="180">
        <f t="shared" si="8"/>
        <v>6</v>
      </c>
      <c r="M59" s="232"/>
      <c r="N59" s="233"/>
      <c r="O59" s="233"/>
    </row>
    <row r="60" spans="1:15" s="234" customFormat="1">
      <c r="A60" s="404" t="str">
        <f t="shared" si="9"/>
        <v>100140500</v>
      </c>
      <c r="B60" s="268">
        <v>100</v>
      </c>
      <c r="C60" s="193">
        <v>140</v>
      </c>
      <c r="D60" s="193">
        <v>500</v>
      </c>
      <c r="E60" s="180">
        <f t="shared" si="8"/>
        <v>0</v>
      </c>
      <c r="F60" s="180">
        <f t="shared" si="8"/>
        <v>0</v>
      </c>
      <c r="G60" s="180">
        <f t="shared" si="8"/>
        <v>0</v>
      </c>
      <c r="H60" s="180">
        <f t="shared" si="8"/>
        <v>4</v>
      </c>
      <c r="I60" s="180">
        <f t="shared" si="8"/>
        <v>13</v>
      </c>
      <c r="J60" s="180">
        <f t="shared" si="8"/>
        <v>15</v>
      </c>
      <c r="K60" s="180">
        <f t="shared" si="8"/>
        <v>8</v>
      </c>
      <c r="L60" s="180">
        <f t="shared" si="8"/>
        <v>5</v>
      </c>
      <c r="M60" s="232"/>
      <c r="N60" s="233"/>
      <c r="O60" s="233"/>
    </row>
    <row r="61" spans="1:15" s="234" customFormat="1">
      <c r="A61" s="404" t="str">
        <f t="shared" si="9"/>
        <v>100150500</v>
      </c>
      <c r="B61" s="268">
        <v>100</v>
      </c>
      <c r="C61" s="193">
        <v>150</v>
      </c>
      <c r="D61" s="193">
        <v>500</v>
      </c>
      <c r="E61" s="180">
        <f t="shared" si="8"/>
        <v>0</v>
      </c>
      <c r="F61" s="180">
        <f t="shared" si="8"/>
        <v>0</v>
      </c>
      <c r="G61" s="180">
        <f t="shared" si="8"/>
        <v>0</v>
      </c>
      <c r="H61" s="180">
        <f t="shared" si="8"/>
        <v>3</v>
      </c>
      <c r="I61" s="180">
        <f t="shared" si="8"/>
        <v>11</v>
      </c>
      <c r="J61" s="180">
        <f t="shared" si="8"/>
        <v>13</v>
      </c>
      <c r="K61" s="180">
        <f t="shared" si="8"/>
        <v>7</v>
      </c>
      <c r="L61" s="180">
        <f t="shared" si="8"/>
        <v>6</v>
      </c>
      <c r="M61" s="232"/>
      <c r="N61" s="233"/>
      <c r="O61" s="233"/>
    </row>
    <row r="62" spans="1:15" s="234" customFormat="1">
      <c r="A62" s="404" t="str">
        <f t="shared" si="9"/>
        <v>100160500</v>
      </c>
      <c r="B62" s="268">
        <v>100</v>
      </c>
      <c r="C62" s="193">
        <v>160</v>
      </c>
      <c r="D62" s="193">
        <v>500</v>
      </c>
      <c r="E62" s="180">
        <f t="shared" si="8"/>
        <v>0</v>
      </c>
      <c r="F62" s="180">
        <f t="shared" si="8"/>
        <v>0</v>
      </c>
      <c r="G62" s="180">
        <f t="shared" si="8"/>
        <v>0</v>
      </c>
      <c r="H62" s="180">
        <f t="shared" si="8"/>
        <v>2</v>
      </c>
      <c r="I62" s="180">
        <f t="shared" si="8"/>
        <v>11</v>
      </c>
      <c r="J62" s="180">
        <f t="shared" si="8"/>
        <v>13</v>
      </c>
      <c r="K62" s="180">
        <f t="shared" si="8"/>
        <v>9</v>
      </c>
      <c r="L62" s="180">
        <f t="shared" si="8"/>
        <v>4</v>
      </c>
      <c r="M62" s="232"/>
      <c r="N62" s="233"/>
      <c r="O62" s="233"/>
    </row>
    <row r="63" spans="1:15" s="234" customFormat="1">
      <c r="A63" s="404" t="str">
        <f t="shared" si="9"/>
        <v>100170500</v>
      </c>
      <c r="B63" s="268">
        <v>100</v>
      </c>
      <c r="C63" s="193">
        <v>170</v>
      </c>
      <c r="D63" s="193">
        <v>500</v>
      </c>
      <c r="E63" s="243">
        <v>0</v>
      </c>
      <c r="F63" s="243">
        <v>0</v>
      </c>
      <c r="G63" s="243">
        <v>0</v>
      </c>
      <c r="H63" s="243">
        <v>0</v>
      </c>
      <c r="I63" s="243">
        <v>0</v>
      </c>
      <c r="J63" s="243">
        <v>0</v>
      </c>
      <c r="K63" s="243">
        <v>0</v>
      </c>
      <c r="L63" s="243">
        <v>0</v>
      </c>
      <c r="M63" s="232"/>
      <c r="N63" s="233"/>
      <c r="O63" s="233"/>
    </row>
    <row r="64" spans="1:15" s="234" customFormat="1">
      <c r="A64" s="404" t="str">
        <f t="shared" si="9"/>
        <v>100180500</v>
      </c>
      <c r="B64" s="268">
        <v>100</v>
      </c>
      <c r="C64" s="193">
        <v>180</v>
      </c>
      <c r="D64" s="193">
        <v>500</v>
      </c>
      <c r="E64" s="243">
        <v>0</v>
      </c>
      <c r="F64" s="243">
        <v>0</v>
      </c>
      <c r="G64" s="243">
        <v>0</v>
      </c>
      <c r="H64" s="243">
        <v>0</v>
      </c>
      <c r="I64" s="243">
        <v>0</v>
      </c>
      <c r="J64" s="243">
        <v>0</v>
      </c>
      <c r="K64" s="243">
        <v>0</v>
      </c>
      <c r="L64" s="243">
        <v>0</v>
      </c>
      <c r="M64" s="232"/>
      <c r="N64" s="233"/>
      <c r="O64" s="233"/>
    </row>
    <row r="65" spans="1:15" s="234" customFormat="1">
      <c r="A65" s="404" t="str">
        <f t="shared" si="9"/>
        <v>100190500</v>
      </c>
      <c r="B65" s="268">
        <v>100</v>
      </c>
      <c r="C65" s="193">
        <v>190</v>
      </c>
      <c r="D65" s="193">
        <v>500</v>
      </c>
      <c r="E65" s="243">
        <v>0</v>
      </c>
      <c r="F65" s="243">
        <v>0</v>
      </c>
      <c r="G65" s="243">
        <v>0</v>
      </c>
      <c r="H65" s="243">
        <v>0</v>
      </c>
      <c r="I65" s="243">
        <v>0</v>
      </c>
      <c r="J65" s="243">
        <v>0</v>
      </c>
      <c r="K65" s="243">
        <v>0</v>
      </c>
      <c r="L65" s="243">
        <v>0</v>
      </c>
      <c r="M65" s="232"/>
      <c r="N65" s="233"/>
      <c r="O65" s="233"/>
    </row>
    <row r="66" spans="1:15" s="234" customFormat="1">
      <c r="A66" s="404" t="str">
        <f t="shared" si="9"/>
        <v>100200500</v>
      </c>
      <c r="B66" s="268">
        <v>100</v>
      </c>
      <c r="C66" s="193">
        <v>200</v>
      </c>
      <c r="D66" s="193">
        <v>500</v>
      </c>
      <c r="E66" s="243">
        <v>0</v>
      </c>
      <c r="F66" s="243">
        <v>0</v>
      </c>
      <c r="G66" s="243">
        <v>0</v>
      </c>
      <c r="H66" s="243">
        <v>0</v>
      </c>
      <c r="I66" s="243">
        <v>0</v>
      </c>
      <c r="J66" s="243">
        <v>0</v>
      </c>
      <c r="K66" s="243">
        <v>0</v>
      </c>
      <c r="L66" s="243">
        <v>0</v>
      </c>
      <c r="M66" s="232"/>
      <c r="N66" s="233"/>
      <c r="O66" s="233"/>
    </row>
    <row r="67" spans="1:15" s="234" customFormat="1">
      <c r="A67" s="404" t="str">
        <f t="shared" si="9"/>
        <v>100210500</v>
      </c>
      <c r="B67" s="268">
        <v>100</v>
      </c>
      <c r="C67" s="193">
        <v>210</v>
      </c>
      <c r="D67" s="193">
        <v>500</v>
      </c>
      <c r="E67" s="243">
        <v>0</v>
      </c>
      <c r="F67" s="243">
        <v>0</v>
      </c>
      <c r="G67" s="243">
        <v>0</v>
      </c>
      <c r="H67" s="243">
        <v>0</v>
      </c>
      <c r="I67" s="243">
        <v>0</v>
      </c>
      <c r="J67" s="243">
        <v>0</v>
      </c>
      <c r="K67" s="243">
        <v>0</v>
      </c>
      <c r="L67" s="243">
        <v>0</v>
      </c>
      <c r="M67" s="232"/>
      <c r="N67" s="233"/>
      <c r="O67" s="233"/>
    </row>
    <row r="68" spans="1:15" s="234" customFormat="1">
      <c r="A68" s="404" t="str">
        <f t="shared" si="9"/>
        <v>100220500</v>
      </c>
      <c r="B68" s="268">
        <v>100</v>
      </c>
      <c r="C68" s="193">
        <v>220</v>
      </c>
      <c r="D68" s="193">
        <v>500</v>
      </c>
      <c r="E68" s="243">
        <v>0</v>
      </c>
      <c r="F68" s="243">
        <v>0</v>
      </c>
      <c r="G68" s="243">
        <v>0</v>
      </c>
      <c r="H68" s="243">
        <v>0</v>
      </c>
      <c r="I68" s="243">
        <v>0</v>
      </c>
      <c r="J68" s="243">
        <v>0</v>
      </c>
      <c r="K68" s="243">
        <v>0</v>
      </c>
      <c r="L68" s="243">
        <v>0</v>
      </c>
      <c r="M68" s="232"/>
      <c r="N68" s="233"/>
      <c r="O68" s="233"/>
    </row>
    <row r="69" spans="1:15" s="234" customFormat="1">
      <c r="A69" s="404" t="str">
        <f t="shared" si="9"/>
        <v>100230500</v>
      </c>
      <c r="B69" s="268">
        <v>100</v>
      </c>
      <c r="C69" s="193">
        <v>230</v>
      </c>
      <c r="D69" s="193">
        <v>500</v>
      </c>
      <c r="E69" s="243">
        <v>0</v>
      </c>
      <c r="F69" s="243">
        <v>0</v>
      </c>
      <c r="G69" s="243">
        <v>0</v>
      </c>
      <c r="H69" s="243">
        <v>0</v>
      </c>
      <c r="I69" s="243">
        <v>0</v>
      </c>
      <c r="J69" s="243">
        <v>0</v>
      </c>
      <c r="K69" s="243">
        <v>0</v>
      </c>
      <c r="L69" s="243">
        <v>0</v>
      </c>
      <c r="M69" s="232"/>
      <c r="N69" s="233"/>
      <c r="O69" s="233"/>
    </row>
    <row r="70" spans="1:15" s="234" customFormat="1">
      <c r="A70" s="404" t="str">
        <f t="shared" si="9"/>
        <v>100240500</v>
      </c>
      <c r="B70" s="268">
        <v>100</v>
      </c>
      <c r="C70" s="193">
        <v>240</v>
      </c>
      <c r="D70" s="193">
        <v>500</v>
      </c>
      <c r="E70" s="243">
        <v>0</v>
      </c>
      <c r="F70" s="243">
        <v>0</v>
      </c>
      <c r="G70" s="243">
        <v>0</v>
      </c>
      <c r="H70" s="243">
        <v>0</v>
      </c>
      <c r="I70" s="243">
        <v>0</v>
      </c>
      <c r="J70" s="243">
        <v>0</v>
      </c>
      <c r="K70" s="243">
        <v>0</v>
      </c>
      <c r="L70" s="243">
        <v>0</v>
      </c>
      <c r="M70" s="232"/>
      <c r="N70" s="233"/>
      <c r="O70" s="233"/>
    </row>
    <row r="71" spans="1:15" s="234" customFormat="1">
      <c r="A71" s="404" t="str">
        <f t="shared" si="9"/>
        <v>100250500</v>
      </c>
      <c r="B71" s="268">
        <v>100</v>
      </c>
      <c r="C71" s="193">
        <v>250</v>
      </c>
      <c r="D71" s="193">
        <v>500</v>
      </c>
      <c r="E71" s="243">
        <v>0</v>
      </c>
      <c r="F71" s="243">
        <v>0</v>
      </c>
      <c r="G71" s="243">
        <v>0</v>
      </c>
      <c r="H71" s="243">
        <v>0</v>
      </c>
      <c r="I71" s="243">
        <v>0</v>
      </c>
      <c r="J71" s="243">
        <v>0</v>
      </c>
      <c r="K71" s="243">
        <v>0</v>
      </c>
      <c r="L71" s="243">
        <v>0</v>
      </c>
      <c r="M71" s="232"/>
      <c r="N71" s="233"/>
      <c r="O71" s="233"/>
    </row>
    <row r="72" spans="1:15" s="234" customFormat="1">
      <c r="A72" s="404" t="str">
        <f t="shared" si="9"/>
        <v>100260500</v>
      </c>
      <c r="B72" s="268">
        <v>100</v>
      </c>
      <c r="C72" s="193">
        <v>260</v>
      </c>
      <c r="D72" s="193">
        <v>500</v>
      </c>
      <c r="E72" s="243">
        <v>0</v>
      </c>
      <c r="F72" s="243">
        <v>0</v>
      </c>
      <c r="G72" s="243">
        <v>0</v>
      </c>
      <c r="H72" s="243">
        <v>0</v>
      </c>
      <c r="I72" s="243">
        <v>0</v>
      </c>
      <c r="J72" s="243">
        <v>0</v>
      </c>
      <c r="K72" s="243">
        <v>0</v>
      </c>
      <c r="L72" s="243">
        <v>0</v>
      </c>
      <c r="M72" s="232"/>
      <c r="N72" s="233"/>
      <c r="O72" s="233"/>
    </row>
    <row r="73" spans="1:15" s="234" customFormat="1">
      <c r="A73" s="404" t="str">
        <f t="shared" si="9"/>
        <v>100270500</v>
      </c>
      <c r="B73" s="268">
        <v>100</v>
      </c>
      <c r="C73" s="193">
        <v>270</v>
      </c>
      <c r="D73" s="193">
        <v>500</v>
      </c>
      <c r="E73" s="243">
        <v>0</v>
      </c>
      <c r="F73" s="243">
        <v>0</v>
      </c>
      <c r="G73" s="243">
        <v>0</v>
      </c>
      <c r="H73" s="243">
        <v>0</v>
      </c>
      <c r="I73" s="243">
        <v>0</v>
      </c>
      <c r="J73" s="243">
        <v>0</v>
      </c>
      <c r="K73" s="243">
        <v>0</v>
      </c>
      <c r="L73" s="243">
        <v>0</v>
      </c>
      <c r="M73" s="232"/>
      <c r="N73" s="233"/>
      <c r="O73" s="233"/>
    </row>
    <row r="74" spans="1:15" s="234" customFormat="1">
      <c r="A74" s="404" t="str">
        <f t="shared" si="9"/>
        <v>100280500</v>
      </c>
      <c r="B74" s="268">
        <v>100</v>
      </c>
      <c r="C74" s="193">
        <v>280</v>
      </c>
      <c r="D74" s="193">
        <v>500</v>
      </c>
      <c r="E74" s="243">
        <v>0</v>
      </c>
      <c r="F74" s="243">
        <v>0</v>
      </c>
      <c r="G74" s="243">
        <v>0</v>
      </c>
      <c r="H74" s="243">
        <v>0</v>
      </c>
      <c r="I74" s="243">
        <v>0</v>
      </c>
      <c r="J74" s="243">
        <v>0</v>
      </c>
      <c r="K74" s="243">
        <v>0</v>
      </c>
      <c r="L74" s="243">
        <v>0</v>
      </c>
      <c r="M74" s="232"/>
      <c r="N74" s="233"/>
      <c r="O74" s="233"/>
    </row>
    <row r="75" spans="1:15" s="234" customFormat="1">
      <c r="A75" s="404" t="str">
        <f t="shared" si="9"/>
        <v>100290500</v>
      </c>
      <c r="B75" s="268">
        <v>100</v>
      </c>
      <c r="C75" s="193">
        <v>290</v>
      </c>
      <c r="D75" s="193">
        <v>500</v>
      </c>
      <c r="E75" s="243">
        <v>0</v>
      </c>
      <c r="F75" s="243">
        <v>0</v>
      </c>
      <c r="G75" s="243">
        <v>0</v>
      </c>
      <c r="H75" s="243">
        <v>0</v>
      </c>
      <c r="I75" s="243">
        <v>0</v>
      </c>
      <c r="J75" s="243">
        <v>0</v>
      </c>
      <c r="K75" s="243">
        <v>0</v>
      </c>
      <c r="L75" s="243">
        <v>0</v>
      </c>
      <c r="M75" s="232"/>
      <c r="N75" s="233"/>
      <c r="O75" s="233"/>
    </row>
    <row r="76" spans="1:15" s="234" customFormat="1">
      <c r="A76" s="404" t="str">
        <f t="shared" si="9"/>
        <v>100300500</v>
      </c>
      <c r="B76" s="268">
        <v>100</v>
      </c>
      <c r="C76" s="193">
        <v>300</v>
      </c>
      <c r="D76" s="193">
        <v>500</v>
      </c>
      <c r="E76" s="243">
        <v>0</v>
      </c>
      <c r="F76" s="243">
        <v>0</v>
      </c>
      <c r="G76" s="243">
        <v>0</v>
      </c>
      <c r="H76" s="243">
        <v>0</v>
      </c>
      <c r="I76" s="243">
        <v>0</v>
      </c>
      <c r="J76" s="243">
        <v>0</v>
      </c>
      <c r="K76" s="243">
        <v>0</v>
      </c>
      <c r="L76" s="243">
        <v>0</v>
      </c>
      <c r="M76" s="232"/>
      <c r="N76" s="233"/>
      <c r="O76" s="233"/>
    </row>
    <row r="77" spans="1:15" s="234" customFormat="1">
      <c r="A77" s="404" t="str">
        <f t="shared" si="9"/>
        <v>100310500</v>
      </c>
      <c r="B77" s="268">
        <v>100</v>
      </c>
      <c r="C77" s="193">
        <v>310</v>
      </c>
      <c r="D77" s="193">
        <v>500</v>
      </c>
      <c r="E77" s="243">
        <v>0</v>
      </c>
      <c r="F77" s="243">
        <v>0</v>
      </c>
      <c r="G77" s="243">
        <v>0</v>
      </c>
      <c r="H77" s="243">
        <v>0</v>
      </c>
      <c r="I77" s="243">
        <v>0</v>
      </c>
      <c r="J77" s="243">
        <v>0</v>
      </c>
      <c r="K77" s="243">
        <v>0</v>
      </c>
      <c r="L77" s="243">
        <v>0</v>
      </c>
      <c r="M77" s="232"/>
      <c r="N77" s="233"/>
      <c r="O77" s="233"/>
    </row>
    <row r="78" spans="1:15" s="234" customFormat="1">
      <c r="A78" s="404" t="str">
        <f t="shared" si="9"/>
        <v>100320500</v>
      </c>
      <c r="B78" s="268">
        <v>100</v>
      </c>
      <c r="C78" s="193">
        <v>320</v>
      </c>
      <c r="D78" s="193">
        <v>500</v>
      </c>
      <c r="E78" s="243">
        <v>0</v>
      </c>
      <c r="F78" s="243">
        <v>0</v>
      </c>
      <c r="G78" s="243">
        <v>0</v>
      </c>
      <c r="H78" s="243">
        <v>0</v>
      </c>
      <c r="I78" s="243">
        <v>0</v>
      </c>
      <c r="J78" s="243">
        <v>0</v>
      </c>
      <c r="K78" s="243">
        <v>0</v>
      </c>
      <c r="L78" s="243">
        <v>0</v>
      </c>
      <c r="M78" s="232"/>
      <c r="N78" s="233"/>
      <c r="O78" s="233"/>
    </row>
    <row r="79" spans="1:15" s="234" customFormat="1">
      <c r="A79" s="404" t="str">
        <f t="shared" si="9"/>
        <v>100330500</v>
      </c>
      <c r="B79" s="268">
        <v>100</v>
      </c>
      <c r="C79" s="193">
        <v>330</v>
      </c>
      <c r="D79" s="193">
        <v>500</v>
      </c>
      <c r="E79" s="243">
        <v>0</v>
      </c>
      <c r="F79" s="243">
        <v>0</v>
      </c>
      <c r="G79" s="243">
        <v>0</v>
      </c>
      <c r="H79" s="243">
        <v>0</v>
      </c>
      <c r="I79" s="243">
        <v>0</v>
      </c>
      <c r="J79" s="243">
        <v>0</v>
      </c>
      <c r="K79" s="243">
        <v>0</v>
      </c>
      <c r="L79" s="243">
        <v>0</v>
      </c>
      <c r="M79" s="232"/>
      <c r="N79" s="233"/>
      <c r="O79" s="233"/>
    </row>
    <row r="80" spans="1:15" s="234" customFormat="1">
      <c r="A80" s="404" t="str">
        <f t="shared" si="9"/>
        <v>100340500</v>
      </c>
      <c r="B80" s="268">
        <v>100</v>
      </c>
      <c r="C80" s="193">
        <v>340</v>
      </c>
      <c r="D80" s="193">
        <v>500</v>
      </c>
      <c r="E80" s="243">
        <v>0</v>
      </c>
      <c r="F80" s="243">
        <v>0</v>
      </c>
      <c r="G80" s="243">
        <v>0</v>
      </c>
      <c r="H80" s="243">
        <v>0</v>
      </c>
      <c r="I80" s="243">
        <v>0</v>
      </c>
      <c r="J80" s="243">
        <v>0</v>
      </c>
      <c r="K80" s="243">
        <v>0</v>
      </c>
      <c r="L80" s="243">
        <v>0</v>
      </c>
      <c r="M80" s="232"/>
      <c r="N80" s="233"/>
      <c r="O80" s="233"/>
    </row>
    <row r="81" spans="1:15" s="234" customFormat="1">
      <c r="A81" s="404" t="str">
        <f t="shared" si="9"/>
        <v>100350500</v>
      </c>
      <c r="B81" s="268">
        <v>100</v>
      </c>
      <c r="C81" s="193">
        <v>350</v>
      </c>
      <c r="D81" s="193">
        <v>500</v>
      </c>
      <c r="E81" s="243">
        <v>0</v>
      </c>
      <c r="F81" s="243">
        <v>0</v>
      </c>
      <c r="G81" s="243">
        <v>0</v>
      </c>
      <c r="H81" s="243">
        <v>0</v>
      </c>
      <c r="I81" s="243">
        <v>0</v>
      </c>
      <c r="J81" s="243">
        <v>0</v>
      </c>
      <c r="K81" s="243">
        <v>0</v>
      </c>
      <c r="L81" s="243">
        <v>0</v>
      </c>
      <c r="M81" s="232"/>
      <c r="N81" s="233"/>
      <c r="O81" s="233"/>
    </row>
    <row r="82" spans="1:15" s="234" customFormat="1">
      <c r="A82" s="404" t="str">
        <f t="shared" si="9"/>
        <v>10020750</v>
      </c>
      <c r="B82" s="268">
        <v>100</v>
      </c>
      <c r="C82" s="193">
        <v>20</v>
      </c>
      <c r="D82" s="193">
        <v>750</v>
      </c>
      <c r="E82" s="191">
        <v>0</v>
      </c>
      <c r="F82" s="191">
        <v>4</v>
      </c>
      <c r="G82" s="191">
        <v>27</v>
      </c>
      <c r="H82" s="191">
        <v>44</v>
      </c>
      <c r="I82" s="191">
        <v>52</v>
      </c>
      <c r="J82" s="191">
        <v>60</v>
      </c>
      <c r="K82" s="191">
        <v>58</v>
      </c>
      <c r="L82" s="191">
        <v>54</v>
      </c>
      <c r="M82" s="232"/>
      <c r="N82" s="233"/>
      <c r="O82" s="233"/>
    </row>
    <row r="83" spans="1:15" s="234" customFormat="1">
      <c r="A83" s="404" t="str">
        <f t="shared" si="9"/>
        <v>10030750</v>
      </c>
      <c r="B83" s="268">
        <v>100</v>
      </c>
      <c r="C83" s="193">
        <v>30</v>
      </c>
      <c r="D83" s="193">
        <v>750</v>
      </c>
      <c r="E83" s="191">
        <v>0</v>
      </c>
      <c r="F83" s="191">
        <v>2</v>
      </c>
      <c r="G83" s="191">
        <v>17</v>
      </c>
      <c r="H83" s="191">
        <v>44</v>
      </c>
      <c r="I83" s="191">
        <v>52</v>
      </c>
      <c r="J83" s="191">
        <v>60</v>
      </c>
      <c r="K83" s="191">
        <v>57</v>
      </c>
      <c r="L83" s="191">
        <v>38</v>
      </c>
      <c r="M83" s="232"/>
      <c r="N83" s="233"/>
      <c r="O83" s="233"/>
    </row>
    <row r="84" spans="1:15" s="234" customFormat="1">
      <c r="A84" s="404" t="str">
        <f t="shared" si="9"/>
        <v>10040750</v>
      </c>
      <c r="B84" s="268">
        <v>100</v>
      </c>
      <c r="C84" s="193">
        <v>40</v>
      </c>
      <c r="D84" s="193">
        <v>750</v>
      </c>
      <c r="E84" s="191">
        <v>0</v>
      </c>
      <c r="F84" s="191">
        <v>0</v>
      </c>
      <c r="G84" s="191">
        <v>11</v>
      </c>
      <c r="H84" s="191">
        <v>40</v>
      </c>
      <c r="I84" s="191">
        <v>52</v>
      </c>
      <c r="J84" s="191">
        <v>60</v>
      </c>
      <c r="K84" s="191">
        <v>46</v>
      </c>
      <c r="L84" s="191">
        <v>29</v>
      </c>
      <c r="M84" s="232"/>
      <c r="N84" s="233"/>
      <c r="O84" s="233"/>
    </row>
    <row r="85" spans="1:15" s="234" customFormat="1">
      <c r="A85" s="404" t="str">
        <f t="shared" si="9"/>
        <v>10050750</v>
      </c>
      <c r="B85" s="268">
        <v>100</v>
      </c>
      <c r="C85" s="193">
        <v>50</v>
      </c>
      <c r="D85" s="193">
        <v>750</v>
      </c>
      <c r="E85" s="191">
        <v>0</v>
      </c>
      <c r="F85" s="191">
        <v>0</v>
      </c>
      <c r="G85" s="191">
        <v>8</v>
      </c>
      <c r="H85" s="191">
        <v>32</v>
      </c>
      <c r="I85" s="191">
        <v>51</v>
      </c>
      <c r="J85" s="191">
        <v>59</v>
      </c>
      <c r="K85" s="191">
        <v>37</v>
      </c>
      <c r="L85" s="191">
        <v>23</v>
      </c>
      <c r="M85" s="232"/>
      <c r="N85" s="233"/>
      <c r="O85" s="233"/>
    </row>
    <row r="86" spans="1:15" s="234" customFormat="1">
      <c r="A86" s="404" t="str">
        <f t="shared" si="9"/>
        <v>10060750</v>
      </c>
      <c r="B86" s="268">
        <v>100</v>
      </c>
      <c r="C86" s="193">
        <v>60</v>
      </c>
      <c r="D86" s="193">
        <v>750</v>
      </c>
      <c r="E86" s="191">
        <v>0</v>
      </c>
      <c r="F86" s="191">
        <v>0</v>
      </c>
      <c r="G86" s="191">
        <v>6</v>
      </c>
      <c r="H86" s="191">
        <v>26</v>
      </c>
      <c r="I86" s="191">
        <v>48</v>
      </c>
      <c r="J86" s="191">
        <v>53</v>
      </c>
      <c r="K86" s="191">
        <v>31</v>
      </c>
      <c r="L86" s="191">
        <v>19</v>
      </c>
      <c r="M86" s="232"/>
      <c r="N86" s="233"/>
      <c r="O86" s="233"/>
    </row>
    <row r="87" spans="1:15" s="234" customFormat="1">
      <c r="A87" s="404" t="str">
        <f t="shared" si="9"/>
        <v>10070750</v>
      </c>
      <c r="B87" s="268">
        <v>100</v>
      </c>
      <c r="C87" s="193">
        <v>70</v>
      </c>
      <c r="D87" s="193">
        <v>750</v>
      </c>
      <c r="E87" s="191">
        <v>0</v>
      </c>
      <c r="F87" s="191">
        <v>0</v>
      </c>
      <c r="G87" s="191">
        <v>4</v>
      </c>
      <c r="H87" s="191">
        <v>21</v>
      </c>
      <c r="I87" s="191">
        <v>42</v>
      </c>
      <c r="J87" s="191">
        <v>46</v>
      </c>
      <c r="K87" s="191">
        <v>27</v>
      </c>
      <c r="L87" s="191">
        <v>16</v>
      </c>
      <c r="M87" s="232"/>
      <c r="N87" s="233"/>
      <c r="O87" s="233"/>
    </row>
    <row r="88" spans="1:15" s="234" customFormat="1">
      <c r="A88" s="404" t="str">
        <f t="shared" si="9"/>
        <v>10080750</v>
      </c>
      <c r="B88" s="268">
        <v>100</v>
      </c>
      <c r="C88" s="193">
        <v>80</v>
      </c>
      <c r="D88" s="193">
        <v>750</v>
      </c>
      <c r="E88" s="191">
        <v>0</v>
      </c>
      <c r="F88" s="191">
        <v>0</v>
      </c>
      <c r="G88" s="191">
        <v>3</v>
      </c>
      <c r="H88" s="191">
        <v>18</v>
      </c>
      <c r="I88" s="191">
        <v>36</v>
      </c>
      <c r="J88" s="191">
        <v>40</v>
      </c>
      <c r="K88" s="191">
        <v>23</v>
      </c>
      <c r="L88" s="191">
        <v>14</v>
      </c>
      <c r="M88" s="232"/>
      <c r="N88" s="233"/>
      <c r="O88" s="233"/>
    </row>
    <row r="89" spans="1:15" s="234" customFormat="1">
      <c r="A89" s="404" t="str">
        <f t="shared" si="9"/>
        <v>10090750</v>
      </c>
      <c r="B89" s="268">
        <v>100</v>
      </c>
      <c r="C89" s="193">
        <v>90</v>
      </c>
      <c r="D89" s="193">
        <v>750</v>
      </c>
      <c r="E89" s="191">
        <v>0</v>
      </c>
      <c r="F89" s="191">
        <v>0</v>
      </c>
      <c r="G89" s="191">
        <v>2</v>
      </c>
      <c r="H89" s="191">
        <v>15</v>
      </c>
      <c r="I89" s="191">
        <v>32</v>
      </c>
      <c r="J89" s="191">
        <v>36</v>
      </c>
      <c r="K89" s="191">
        <v>21</v>
      </c>
      <c r="L89" s="191">
        <v>13</v>
      </c>
      <c r="M89" s="232"/>
      <c r="N89" s="233"/>
      <c r="O89" s="233"/>
    </row>
    <row r="90" spans="1:15" s="234" customFormat="1">
      <c r="A90" s="404" t="str">
        <f t="shared" si="9"/>
        <v>100100750</v>
      </c>
      <c r="B90" s="268">
        <v>100</v>
      </c>
      <c r="C90" s="193">
        <v>100</v>
      </c>
      <c r="D90" s="193">
        <v>750</v>
      </c>
      <c r="E90" s="191">
        <v>0</v>
      </c>
      <c r="F90" s="191">
        <v>0</v>
      </c>
      <c r="G90" s="191">
        <v>1</v>
      </c>
      <c r="H90" s="191">
        <v>13</v>
      </c>
      <c r="I90" s="191">
        <v>29</v>
      </c>
      <c r="J90" s="191">
        <v>32</v>
      </c>
      <c r="K90" s="191">
        <v>19</v>
      </c>
      <c r="L90" s="191">
        <v>12</v>
      </c>
      <c r="M90" s="232"/>
      <c r="N90" s="233"/>
      <c r="O90" s="233"/>
    </row>
    <row r="91" spans="1:15" s="234" customFormat="1">
      <c r="A91" s="404" t="str">
        <f t="shared" si="9"/>
        <v>100110750</v>
      </c>
      <c r="B91" s="268">
        <v>100</v>
      </c>
      <c r="C91" s="193">
        <v>110</v>
      </c>
      <c r="D91" s="193">
        <v>750</v>
      </c>
      <c r="E91" s="191">
        <v>0</v>
      </c>
      <c r="F91" s="191">
        <v>0</v>
      </c>
      <c r="G91" s="191">
        <v>1</v>
      </c>
      <c r="H91" s="191">
        <v>11</v>
      </c>
      <c r="I91" s="191">
        <v>26</v>
      </c>
      <c r="J91" s="191">
        <v>29</v>
      </c>
      <c r="K91" s="191">
        <v>17</v>
      </c>
      <c r="L91" s="191">
        <v>10</v>
      </c>
      <c r="M91" s="232"/>
      <c r="N91" s="233"/>
      <c r="O91" s="233"/>
    </row>
    <row r="92" spans="1:15" s="234" customFormat="1">
      <c r="A92" s="404" t="str">
        <f t="shared" si="9"/>
        <v>100120750</v>
      </c>
      <c r="B92" s="268">
        <v>100</v>
      </c>
      <c r="C92" s="193">
        <v>120</v>
      </c>
      <c r="D92" s="193">
        <v>750</v>
      </c>
      <c r="E92" s="191">
        <v>0</v>
      </c>
      <c r="F92" s="191">
        <v>0</v>
      </c>
      <c r="G92" s="191">
        <v>0</v>
      </c>
      <c r="H92" s="191">
        <v>10</v>
      </c>
      <c r="I92" s="191">
        <v>23</v>
      </c>
      <c r="J92" s="191">
        <v>27</v>
      </c>
      <c r="K92" s="191">
        <v>15</v>
      </c>
      <c r="L92" s="191">
        <v>10</v>
      </c>
      <c r="M92" s="232"/>
      <c r="N92" s="233"/>
      <c r="O92" s="233"/>
    </row>
    <row r="93" spans="1:15" s="234" customFormat="1">
      <c r="A93" s="404" t="str">
        <f t="shared" si="9"/>
        <v>100130750</v>
      </c>
      <c r="B93" s="268">
        <v>100</v>
      </c>
      <c r="C93" s="193">
        <v>130</v>
      </c>
      <c r="D93" s="193">
        <v>750</v>
      </c>
      <c r="E93" s="191">
        <v>0</v>
      </c>
      <c r="F93" s="191">
        <v>0</v>
      </c>
      <c r="G93" s="191">
        <v>0</v>
      </c>
      <c r="H93" s="191">
        <v>9</v>
      </c>
      <c r="I93" s="191">
        <v>21</v>
      </c>
      <c r="J93" s="191">
        <v>25</v>
      </c>
      <c r="K93" s="191">
        <v>14</v>
      </c>
      <c r="L93" s="191">
        <v>9</v>
      </c>
      <c r="M93" s="232"/>
      <c r="N93" s="233"/>
      <c r="O93" s="233"/>
    </row>
    <row r="94" spans="1:15" s="234" customFormat="1">
      <c r="A94" s="404" t="str">
        <f t="shared" si="9"/>
        <v>100140750</v>
      </c>
      <c r="B94" s="268">
        <v>100</v>
      </c>
      <c r="C94" s="193">
        <v>140</v>
      </c>
      <c r="D94" s="193">
        <v>750</v>
      </c>
      <c r="E94" s="191">
        <v>0</v>
      </c>
      <c r="F94" s="191">
        <v>0</v>
      </c>
      <c r="G94" s="191">
        <v>0</v>
      </c>
      <c r="H94" s="191">
        <v>8</v>
      </c>
      <c r="I94" s="191">
        <v>20</v>
      </c>
      <c r="J94" s="191">
        <v>23</v>
      </c>
      <c r="K94" s="191">
        <v>13</v>
      </c>
      <c r="L94" s="191">
        <v>8</v>
      </c>
      <c r="M94" s="232"/>
      <c r="N94" s="233"/>
      <c r="O94" s="233"/>
    </row>
    <row r="95" spans="1:15" s="234" customFormat="1">
      <c r="A95" s="404" t="str">
        <f t="shared" si="9"/>
        <v>100150750</v>
      </c>
      <c r="B95" s="268">
        <v>100</v>
      </c>
      <c r="C95" s="193">
        <v>150</v>
      </c>
      <c r="D95" s="193">
        <v>750</v>
      </c>
      <c r="E95" s="191">
        <v>0</v>
      </c>
      <c r="F95" s="191">
        <v>0</v>
      </c>
      <c r="G95" s="191">
        <v>0</v>
      </c>
      <c r="H95" s="191">
        <v>7</v>
      </c>
      <c r="I95" s="191">
        <v>18</v>
      </c>
      <c r="J95" s="191">
        <v>21</v>
      </c>
      <c r="K95" s="191">
        <v>12</v>
      </c>
      <c r="L95" s="191">
        <v>8</v>
      </c>
      <c r="M95" s="232"/>
      <c r="N95" s="233"/>
      <c r="O95" s="233"/>
    </row>
    <row r="96" spans="1:15" s="234" customFormat="1">
      <c r="A96" s="404" t="str">
        <f t="shared" si="9"/>
        <v>100160750</v>
      </c>
      <c r="B96" s="268">
        <v>100</v>
      </c>
      <c r="C96" s="193">
        <v>160</v>
      </c>
      <c r="D96" s="193">
        <v>750</v>
      </c>
      <c r="E96" s="191">
        <v>0</v>
      </c>
      <c r="F96" s="191">
        <v>0</v>
      </c>
      <c r="G96" s="191">
        <v>0</v>
      </c>
      <c r="H96" s="191">
        <v>6</v>
      </c>
      <c r="I96" s="191">
        <v>17</v>
      </c>
      <c r="J96" s="191">
        <v>20</v>
      </c>
      <c r="K96" s="191">
        <v>12</v>
      </c>
      <c r="L96" s="191">
        <v>7</v>
      </c>
      <c r="M96" s="232"/>
      <c r="N96" s="233"/>
      <c r="O96" s="233"/>
    </row>
    <row r="97" spans="1:15" s="234" customFormat="1">
      <c r="A97" s="404" t="str">
        <f t="shared" si="9"/>
        <v>100170750</v>
      </c>
      <c r="B97" s="268">
        <v>100</v>
      </c>
      <c r="C97" s="193">
        <v>170</v>
      </c>
      <c r="D97" s="193">
        <v>750</v>
      </c>
      <c r="E97" s="243">
        <v>0</v>
      </c>
      <c r="F97" s="243">
        <v>0</v>
      </c>
      <c r="G97" s="243">
        <v>0</v>
      </c>
      <c r="H97" s="243">
        <v>0</v>
      </c>
      <c r="I97" s="243">
        <v>0</v>
      </c>
      <c r="J97" s="243">
        <v>0</v>
      </c>
      <c r="K97" s="243">
        <v>0</v>
      </c>
      <c r="L97" s="243">
        <v>0</v>
      </c>
      <c r="M97" s="232"/>
      <c r="N97" s="233"/>
      <c r="O97" s="233"/>
    </row>
    <row r="98" spans="1:15" s="234" customFormat="1">
      <c r="A98" s="404" t="str">
        <f t="shared" si="9"/>
        <v>100180750</v>
      </c>
      <c r="B98" s="268">
        <v>100</v>
      </c>
      <c r="C98" s="193">
        <v>180</v>
      </c>
      <c r="D98" s="193">
        <v>750</v>
      </c>
      <c r="E98" s="243">
        <v>0</v>
      </c>
      <c r="F98" s="243">
        <v>0</v>
      </c>
      <c r="G98" s="243">
        <v>0</v>
      </c>
      <c r="H98" s="243">
        <v>0</v>
      </c>
      <c r="I98" s="243">
        <v>0</v>
      </c>
      <c r="J98" s="243">
        <v>0</v>
      </c>
      <c r="K98" s="243">
        <v>0</v>
      </c>
      <c r="L98" s="243">
        <v>0</v>
      </c>
      <c r="M98" s="232"/>
      <c r="N98" s="233"/>
      <c r="O98" s="233"/>
    </row>
    <row r="99" spans="1:15" s="234" customFormat="1">
      <c r="A99" s="404" t="str">
        <f t="shared" si="9"/>
        <v>100190750</v>
      </c>
      <c r="B99" s="268">
        <v>100</v>
      </c>
      <c r="C99" s="193">
        <v>190</v>
      </c>
      <c r="D99" s="193">
        <v>750</v>
      </c>
      <c r="E99" s="243">
        <v>0</v>
      </c>
      <c r="F99" s="243">
        <v>0</v>
      </c>
      <c r="G99" s="243">
        <v>0</v>
      </c>
      <c r="H99" s="243">
        <v>0</v>
      </c>
      <c r="I99" s="243">
        <v>0</v>
      </c>
      <c r="J99" s="243">
        <v>0</v>
      </c>
      <c r="K99" s="243">
        <v>0</v>
      </c>
      <c r="L99" s="243">
        <v>0</v>
      </c>
      <c r="M99" s="232"/>
      <c r="N99" s="233"/>
      <c r="O99" s="233"/>
    </row>
    <row r="100" spans="1:15" s="234" customFormat="1">
      <c r="A100" s="404" t="str">
        <f t="shared" si="9"/>
        <v>100200750</v>
      </c>
      <c r="B100" s="268">
        <v>100</v>
      </c>
      <c r="C100" s="193">
        <v>200</v>
      </c>
      <c r="D100" s="193">
        <v>750</v>
      </c>
      <c r="E100" s="243">
        <v>0</v>
      </c>
      <c r="F100" s="243">
        <v>0</v>
      </c>
      <c r="G100" s="243">
        <v>0</v>
      </c>
      <c r="H100" s="243">
        <v>0</v>
      </c>
      <c r="I100" s="243">
        <v>0</v>
      </c>
      <c r="J100" s="243">
        <v>0</v>
      </c>
      <c r="K100" s="243">
        <v>0</v>
      </c>
      <c r="L100" s="243">
        <v>0</v>
      </c>
      <c r="M100" s="232"/>
      <c r="N100" s="233"/>
      <c r="O100" s="233"/>
    </row>
    <row r="101" spans="1:15" s="234" customFormat="1">
      <c r="A101" s="404" t="str">
        <f t="shared" si="9"/>
        <v>100210750</v>
      </c>
      <c r="B101" s="268">
        <v>100</v>
      </c>
      <c r="C101" s="193">
        <v>210</v>
      </c>
      <c r="D101" s="193">
        <v>750</v>
      </c>
      <c r="E101" s="243">
        <v>0</v>
      </c>
      <c r="F101" s="243">
        <v>0</v>
      </c>
      <c r="G101" s="243">
        <v>0</v>
      </c>
      <c r="H101" s="243">
        <v>0</v>
      </c>
      <c r="I101" s="243">
        <v>0</v>
      </c>
      <c r="J101" s="243">
        <v>0</v>
      </c>
      <c r="K101" s="243">
        <v>0</v>
      </c>
      <c r="L101" s="243">
        <v>0</v>
      </c>
      <c r="M101" s="232"/>
      <c r="N101" s="233"/>
      <c r="O101" s="233"/>
    </row>
    <row r="102" spans="1:15" s="234" customFormat="1">
      <c r="A102" s="404" t="str">
        <f t="shared" si="9"/>
        <v>100220750</v>
      </c>
      <c r="B102" s="268">
        <v>100</v>
      </c>
      <c r="C102" s="193">
        <v>220</v>
      </c>
      <c r="D102" s="193">
        <v>750</v>
      </c>
      <c r="E102" s="243">
        <v>0</v>
      </c>
      <c r="F102" s="243">
        <v>0</v>
      </c>
      <c r="G102" s="243">
        <v>0</v>
      </c>
      <c r="H102" s="243">
        <v>0</v>
      </c>
      <c r="I102" s="243">
        <v>0</v>
      </c>
      <c r="J102" s="243">
        <v>0</v>
      </c>
      <c r="K102" s="243">
        <v>0</v>
      </c>
      <c r="L102" s="243">
        <v>0</v>
      </c>
      <c r="M102" s="232"/>
      <c r="N102" s="233"/>
      <c r="O102" s="233"/>
    </row>
    <row r="103" spans="1:15" s="234" customFormat="1">
      <c r="A103" s="404" t="str">
        <f t="shared" si="9"/>
        <v>100230750</v>
      </c>
      <c r="B103" s="268">
        <v>100</v>
      </c>
      <c r="C103" s="193">
        <v>230</v>
      </c>
      <c r="D103" s="193">
        <v>750</v>
      </c>
      <c r="E103" s="243">
        <v>0</v>
      </c>
      <c r="F103" s="243">
        <v>0</v>
      </c>
      <c r="G103" s="243">
        <v>0</v>
      </c>
      <c r="H103" s="243">
        <v>0</v>
      </c>
      <c r="I103" s="243">
        <v>0</v>
      </c>
      <c r="J103" s="243">
        <v>0</v>
      </c>
      <c r="K103" s="243">
        <v>0</v>
      </c>
      <c r="L103" s="243">
        <v>0</v>
      </c>
      <c r="M103" s="232"/>
      <c r="N103" s="233"/>
      <c r="O103" s="233"/>
    </row>
    <row r="104" spans="1:15" s="234" customFormat="1">
      <c r="A104" s="404" t="str">
        <f t="shared" si="9"/>
        <v>100240750</v>
      </c>
      <c r="B104" s="268">
        <v>100</v>
      </c>
      <c r="C104" s="193">
        <v>240</v>
      </c>
      <c r="D104" s="193">
        <v>750</v>
      </c>
      <c r="E104" s="243">
        <v>0</v>
      </c>
      <c r="F104" s="243">
        <v>0</v>
      </c>
      <c r="G104" s="243">
        <v>0</v>
      </c>
      <c r="H104" s="243">
        <v>0</v>
      </c>
      <c r="I104" s="243">
        <v>0</v>
      </c>
      <c r="J104" s="243">
        <v>0</v>
      </c>
      <c r="K104" s="243">
        <v>0</v>
      </c>
      <c r="L104" s="243">
        <v>0</v>
      </c>
      <c r="M104" s="232"/>
      <c r="N104" s="233"/>
      <c r="O104" s="233"/>
    </row>
    <row r="105" spans="1:15" s="234" customFormat="1">
      <c r="A105" s="404" t="str">
        <f t="shared" si="9"/>
        <v>100250750</v>
      </c>
      <c r="B105" s="268">
        <v>100</v>
      </c>
      <c r="C105" s="193">
        <v>250</v>
      </c>
      <c r="D105" s="193">
        <v>750</v>
      </c>
      <c r="E105" s="243">
        <v>0</v>
      </c>
      <c r="F105" s="243">
        <v>0</v>
      </c>
      <c r="G105" s="243">
        <v>0</v>
      </c>
      <c r="H105" s="243">
        <v>0</v>
      </c>
      <c r="I105" s="243">
        <v>0</v>
      </c>
      <c r="J105" s="243">
        <v>0</v>
      </c>
      <c r="K105" s="243">
        <v>0</v>
      </c>
      <c r="L105" s="243">
        <v>0</v>
      </c>
      <c r="M105" s="232"/>
      <c r="N105" s="233"/>
      <c r="O105" s="233"/>
    </row>
    <row r="106" spans="1:15" s="234" customFormat="1">
      <c r="A106" s="404" t="str">
        <f t="shared" si="9"/>
        <v>100260750</v>
      </c>
      <c r="B106" s="268">
        <v>100</v>
      </c>
      <c r="C106" s="193">
        <v>260</v>
      </c>
      <c r="D106" s="193">
        <v>750</v>
      </c>
      <c r="E106" s="243">
        <v>0</v>
      </c>
      <c r="F106" s="243">
        <v>0</v>
      </c>
      <c r="G106" s="243">
        <v>0</v>
      </c>
      <c r="H106" s="243">
        <v>0</v>
      </c>
      <c r="I106" s="243">
        <v>0</v>
      </c>
      <c r="J106" s="243">
        <v>0</v>
      </c>
      <c r="K106" s="243">
        <v>0</v>
      </c>
      <c r="L106" s="243">
        <v>0</v>
      </c>
      <c r="M106" s="232"/>
      <c r="N106" s="233"/>
      <c r="O106" s="233"/>
    </row>
    <row r="107" spans="1:15" s="234" customFormat="1">
      <c r="A107" s="404" t="str">
        <f t="shared" si="9"/>
        <v>100270750</v>
      </c>
      <c r="B107" s="268">
        <v>100</v>
      </c>
      <c r="C107" s="193">
        <v>270</v>
      </c>
      <c r="D107" s="193">
        <v>750</v>
      </c>
      <c r="E107" s="243">
        <v>0</v>
      </c>
      <c r="F107" s="243">
        <v>0</v>
      </c>
      <c r="G107" s="243">
        <v>0</v>
      </c>
      <c r="H107" s="243">
        <v>0</v>
      </c>
      <c r="I107" s="243">
        <v>0</v>
      </c>
      <c r="J107" s="243">
        <v>0</v>
      </c>
      <c r="K107" s="243">
        <v>0</v>
      </c>
      <c r="L107" s="243">
        <v>0</v>
      </c>
      <c r="M107" s="232"/>
      <c r="N107" s="233"/>
      <c r="O107" s="233"/>
    </row>
    <row r="108" spans="1:15" s="234" customFormat="1">
      <c r="A108" s="404" t="str">
        <f t="shared" si="9"/>
        <v>100280750</v>
      </c>
      <c r="B108" s="268">
        <v>100</v>
      </c>
      <c r="C108" s="193">
        <v>280</v>
      </c>
      <c r="D108" s="193">
        <v>750</v>
      </c>
      <c r="E108" s="243">
        <v>0</v>
      </c>
      <c r="F108" s="243">
        <v>0</v>
      </c>
      <c r="G108" s="243">
        <v>0</v>
      </c>
      <c r="H108" s="243">
        <v>0</v>
      </c>
      <c r="I108" s="243">
        <v>0</v>
      </c>
      <c r="J108" s="243">
        <v>0</v>
      </c>
      <c r="K108" s="243">
        <v>0</v>
      </c>
      <c r="L108" s="243">
        <v>0</v>
      </c>
      <c r="M108" s="232"/>
      <c r="N108" s="233"/>
      <c r="O108" s="233"/>
    </row>
    <row r="109" spans="1:15" s="234" customFormat="1">
      <c r="A109" s="404" t="str">
        <f t="shared" si="9"/>
        <v>100290750</v>
      </c>
      <c r="B109" s="268">
        <v>100</v>
      </c>
      <c r="C109" s="193">
        <v>290</v>
      </c>
      <c r="D109" s="193">
        <v>750</v>
      </c>
      <c r="E109" s="243">
        <v>0</v>
      </c>
      <c r="F109" s="243">
        <v>0</v>
      </c>
      <c r="G109" s="243">
        <v>0</v>
      </c>
      <c r="H109" s="243">
        <v>0</v>
      </c>
      <c r="I109" s="243">
        <v>0</v>
      </c>
      <c r="J109" s="243">
        <v>0</v>
      </c>
      <c r="K109" s="243">
        <v>0</v>
      </c>
      <c r="L109" s="243">
        <v>0</v>
      </c>
      <c r="M109" s="232"/>
      <c r="N109" s="233"/>
      <c r="O109" s="233"/>
    </row>
    <row r="110" spans="1:15" s="234" customFormat="1">
      <c r="A110" s="404" t="str">
        <f t="shared" si="9"/>
        <v>100300750</v>
      </c>
      <c r="B110" s="268">
        <v>100</v>
      </c>
      <c r="C110" s="193">
        <v>300</v>
      </c>
      <c r="D110" s="193">
        <v>750</v>
      </c>
      <c r="E110" s="243">
        <v>0</v>
      </c>
      <c r="F110" s="243">
        <v>0</v>
      </c>
      <c r="G110" s="243">
        <v>0</v>
      </c>
      <c r="H110" s="243">
        <v>0</v>
      </c>
      <c r="I110" s="243">
        <v>0</v>
      </c>
      <c r="J110" s="243">
        <v>0</v>
      </c>
      <c r="K110" s="243">
        <v>0</v>
      </c>
      <c r="L110" s="243">
        <v>0</v>
      </c>
      <c r="M110" s="232"/>
      <c r="N110" s="233"/>
      <c r="O110" s="233"/>
    </row>
    <row r="111" spans="1:15" s="234" customFormat="1">
      <c r="A111" s="404" t="str">
        <f t="shared" si="9"/>
        <v>100310750</v>
      </c>
      <c r="B111" s="268">
        <v>100</v>
      </c>
      <c r="C111" s="193">
        <v>310</v>
      </c>
      <c r="D111" s="193">
        <v>750</v>
      </c>
      <c r="E111" s="243">
        <v>0</v>
      </c>
      <c r="F111" s="243">
        <v>0</v>
      </c>
      <c r="G111" s="243">
        <v>0</v>
      </c>
      <c r="H111" s="243">
        <v>0</v>
      </c>
      <c r="I111" s="243">
        <v>0</v>
      </c>
      <c r="J111" s="243">
        <v>0</v>
      </c>
      <c r="K111" s="243">
        <v>0</v>
      </c>
      <c r="L111" s="243">
        <v>0</v>
      </c>
      <c r="M111" s="232"/>
      <c r="N111" s="233"/>
      <c r="O111" s="233"/>
    </row>
    <row r="112" spans="1:15" s="234" customFormat="1">
      <c r="A112" s="404" t="str">
        <f t="shared" si="9"/>
        <v>100320750</v>
      </c>
      <c r="B112" s="268">
        <v>100</v>
      </c>
      <c r="C112" s="193">
        <v>320</v>
      </c>
      <c r="D112" s="193">
        <v>750</v>
      </c>
      <c r="E112" s="243">
        <v>0</v>
      </c>
      <c r="F112" s="243">
        <v>0</v>
      </c>
      <c r="G112" s="243">
        <v>0</v>
      </c>
      <c r="H112" s="243">
        <v>0</v>
      </c>
      <c r="I112" s="243">
        <v>0</v>
      </c>
      <c r="J112" s="243">
        <v>0</v>
      </c>
      <c r="K112" s="243">
        <v>0</v>
      </c>
      <c r="L112" s="243">
        <v>0</v>
      </c>
      <c r="M112" s="232"/>
      <c r="N112" s="233"/>
      <c r="O112" s="233"/>
    </row>
    <row r="113" spans="1:15" s="234" customFormat="1">
      <c r="A113" s="404" t="str">
        <f t="shared" ref="A113:A176" si="10">B113&amp;C113&amp;D113</f>
        <v>100330750</v>
      </c>
      <c r="B113" s="268">
        <v>100</v>
      </c>
      <c r="C113" s="193">
        <v>330</v>
      </c>
      <c r="D113" s="193">
        <v>750</v>
      </c>
      <c r="E113" s="243">
        <v>0</v>
      </c>
      <c r="F113" s="243">
        <v>0</v>
      </c>
      <c r="G113" s="243">
        <v>0</v>
      </c>
      <c r="H113" s="243">
        <v>0</v>
      </c>
      <c r="I113" s="243">
        <v>0</v>
      </c>
      <c r="J113" s="243">
        <v>0</v>
      </c>
      <c r="K113" s="243">
        <v>0</v>
      </c>
      <c r="L113" s="243">
        <v>0</v>
      </c>
      <c r="M113" s="232"/>
      <c r="N113" s="233"/>
      <c r="O113" s="233"/>
    </row>
    <row r="114" spans="1:15" s="234" customFormat="1">
      <c r="A114" s="404" t="str">
        <f t="shared" si="10"/>
        <v>100340750</v>
      </c>
      <c r="B114" s="268">
        <v>100</v>
      </c>
      <c r="C114" s="193">
        <v>340</v>
      </c>
      <c r="D114" s="193">
        <v>750</v>
      </c>
      <c r="E114" s="243">
        <v>0</v>
      </c>
      <c r="F114" s="243">
        <v>0</v>
      </c>
      <c r="G114" s="243">
        <v>0</v>
      </c>
      <c r="H114" s="243">
        <v>0</v>
      </c>
      <c r="I114" s="243">
        <v>0</v>
      </c>
      <c r="J114" s="243">
        <v>0</v>
      </c>
      <c r="K114" s="243">
        <v>0</v>
      </c>
      <c r="L114" s="243">
        <v>0</v>
      </c>
      <c r="M114" s="232"/>
      <c r="N114" s="233"/>
      <c r="O114" s="233"/>
    </row>
    <row r="115" spans="1:15" s="234" customFormat="1">
      <c r="A115" s="404" t="str">
        <f t="shared" si="10"/>
        <v>100350750</v>
      </c>
      <c r="B115" s="268">
        <v>100</v>
      </c>
      <c r="C115" s="193">
        <v>350</v>
      </c>
      <c r="D115" s="193">
        <v>750</v>
      </c>
      <c r="E115" s="243">
        <v>0</v>
      </c>
      <c r="F115" s="243">
        <v>0</v>
      </c>
      <c r="G115" s="243">
        <v>0</v>
      </c>
      <c r="H115" s="243">
        <v>0</v>
      </c>
      <c r="I115" s="243">
        <v>0</v>
      </c>
      <c r="J115" s="243">
        <v>0</v>
      </c>
      <c r="K115" s="243">
        <v>0</v>
      </c>
      <c r="L115" s="243">
        <v>0</v>
      </c>
      <c r="M115" s="232"/>
      <c r="N115" s="233"/>
      <c r="O115" s="233"/>
    </row>
    <row r="116" spans="1:15" s="234" customFormat="1">
      <c r="A116" s="404" t="str">
        <f t="shared" si="10"/>
        <v>100201000</v>
      </c>
      <c r="B116" s="268">
        <v>100</v>
      </c>
      <c r="C116" s="193">
        <v>20</v>
      </c>
      <c r="D116" s="193">
        <v>1000</v>
      </c>
      <c r="E116" s="191">
        <v>0</v>
      </c>
      <c r="F116" s="191">
        <v>7</v>
      </c>
      <c r="G116" s="191">
        <v>34</v>
      </c>
      <c r="H116" s="191">
        <v>44</v>
      </c>
      <c r="I116" s="191">
        <v>52</v>
      </c>
      <c r="J116" s="191">
        <v>60</v>
      </c>
      <c r="K116" s="191">
        <v>58</v>
      </c>
      <c r="L116" s="191">
        <v>56</v>
      </c>
      <c r="M116" s="232"/>
      <c r="N116" s="233"/>
      <c r="O116" s="233"/>
    </row>
    <row r="117" spans="1:15" s="234" customFormat="1">
      <c r="A117" s="404" t="str">
        <f t="shared" si="10"/>
        <v>100301000</v>
      </c>
      <c r="B117" s="268">
        <v>100</v>
      </c>
      <c r="C117" s="193">
        <v>30</v>
      </c>
      <c r="D117" s="193">
        <v>1000</v>
      </c>
      <c r="E117" s="191">
        <v>0</v>
      </c>
      <c r="F117" s="191">
        <v>3</v>
      </c>
      <c r="G117" s="191">
        <v>23</v>
      </c>
      <c r="H117" s="191">
        <v>44</v>
      </c>
      <c r="I117" s="191">
        <v>52</v>
      </c>
      <c r="J117" s="191">
        <v>60</v>
      </c>
      <c r="K117" s="191">
        <v>58</v>
      </c>
      <c r="L117" s="191">
        <v>50</v>
      </c>
      <c r="M117" s="232"/>
      <c r="N117" s="233"/>
      <c r="O117" s="233"/>
    </row>
    <row r="118" spans="1:15" s="234" customFormat="1">
      <c r="A118" s="404" t="str">
        <f t="shared" si="10"/>
        <v>100401000</v>
      </c>
      <c r="B118" s="268">
        <v>100</v>
      </c>
      <c r="C118" s="193">
        <v>40</v>
      </c>
      <c r="D118" s="193">
        <v>1000</v>
      </c>
      <c r="E118" s="191">
        <v>0</v>
      </c>
      <c r="F118" s="191">
        <v>2</v>
      </c>
      <c r="G118" s="191">
        <v>17</v>
      </c>
      <c r="H118" s="191">
        <v>44</v>
      </c>
      <c r="I118" s="191">
        <v>52</v>
      </c>
      <c r="J118" s="191">
        <v>60</v>
      </c>
      <c r="K118" s="191">
        <v>57</v>
      </c>
      <c r="L118" s="191">
        <v>38</v>
      </c>
      <c r="M118" s="232"/>
      <c r="N118" s="233"/>
      <c r="O118" s="233"/>
    </row>
    <row r="119" spans="1:15" s="234" customFormat="1">
      <c r="A119" s="404" t="str">
        <f t="shared" si="10"/>
        <v>100501000</v>
      </c>
      <c r="B119" s="268">
        <v>100</v>
      </c>
      <c r="C119" s="193">
        <v>50</v>
      </c>
      <c r="D119" s="193">
        <v>1000</v>
      </c>
      <c r="E119" s="191">
        <v>0</v>
      </c>
      <c r="F119" s="191">
        <v>0</v>
      </c>
      <c r="G119" s="191">
        <v>12</v>
      </c>
      <c r="H119" s="191">
        <v>42</v>
      </c>
      <c r="I119" s="191">
        <v>52</v>
      </c>
      <c r="J119" s="191">
        <v>60</v>
      </c>
      <c r="K119" s="191">
        <v>49</v>
      </c>
      <c r="L119" s="191">
        <v>31</v>
      </c>
      <c r="M119" s="232"/>
      <c r="N119" s="233"/>
      <c r="O119" s="233"/>
    </row>
    <row r="120" spans="1:15" s="234" customFormat="1">
      <c r="A120" s="404" t="str">
        <f t="shared" si="10"/>
        <v>100601000</v>
      </c>
      <c r="B120" s="268">
        <v>100</v>
      </c>
      <c r="C120" s="193">
        <v>60</v>
      </c>
      <c r="D120" s="193">
        <v>1000</v>
      </c>
      <c r="E120" s="191">
        <v>0</v>
      </c>
      <c r="F120" s="191">
        <v>0</v>
      </c>
      <c r="G120" s="191">
        <v>9</v>
      </c>
      <c r="H120" s="191">
        <v>36</v>
      </c>
      <c r="I120" s="191">
        <v>52</v>
      </c>
      <c r="J120" s="191">
        <v>60</v>
      </c>
      <c r="K120" s="191">
        <v>41</v>
      </c>
      <c r="L120" s="191">
        <v>26</v>
      </c>
      <c r="M120" s="232"/>
      <c r="N120" s="233"/>
      <c r="O120" s="233"/>
    </row>
    <row r="121" spans="1:15" s="234" customFormat="1">
      <c r="A121" s="404" t="str">
        <f t="shared" si="10"/>
        <v>100701000</v>
      </c>
      <c r="B121" s="268">
        <v>100</v>
      </c>
      <c r="C121" s="193">
        <v>70</v>
      </c>
      <c r="D121" s="193">
        <v>1000</v>
      </c>
      <c r="E121" s="191">
        <v>0</v>
      </c>
      <c r="F121" s="191">
        <v>0</v>
      </c>
      <c r="G121" s="191">
        <v>7</v>
      </c>
      <c r="H121" s="191">
        <v>30</v>
      </c>
      <c r="I121" s="191">
        <v>51</v>
      </c>
      <c r="J121" s="191">
        <v>58</v>
      </c>
      <c r="K121" s="191">
        <v>35</v>
      </c>
      <c r="L121" s="191">
        <v>22</v>
      </c>
      <c r="M121" s="232"/>
      <c r="N121" s="233"/>
      <c r="O121" s="233"/>
    </row>
    <row r="122" spans="1:15" s="234" customFormat="1">
      <c r="A122" s="404" t="str">
        <f t="shared" si="10"/>
        <v>100801000</v>
      </c>
      <c r="B122" s="268">
        <v>100</v>
      </c>
      <c r="C122" s="193">
        <v>80</v>
      </c>
      <c r="D122" s="193">
        <v>1000</v>
      </c>
      <c r="E122" s="191">
        <v>0</v>
      </c>
      <c r="F122" s="191">
        <v>0</v>
      </c>
      <c r="G122" s="191">
        <v>6</v>
      </c>
      <c r="H122" s="191">
        <v>26</v>
      </c>
      <c r="I122" s="191">
        <v>48</v>
      </c>
      <c r="J122" s="191">
        <v>53</v>
      </c>
      <c r="K122" s="191">
        <v>31</v>
      </c>
      <c r="L122" s="191">
        <v>19</v>
      </c>
      <c r="M122" s="232"/>
      <c r="N122" s="233"/>
      <c r="O122" s="233"/>
    </row>
    <row r="123" spans="1:15" s="234" customFormat="1">
      <c r="A123" s="404" t="str">
        <f t="shared" si="10"/>
        <v>100901000</v>
      </c>
      <c r="B123" s="268">
        <v>100</v>
      </c>
      <c r="C123" s="193">
        <v>90</v>
      </c>
      <c r="D123" s="193">
        <v>1000</v>
      </c>
      <c r="E123" s="191">
        <v>0</v>
      </c>
      <c r="F123" s="191">
        <v>0</v>
      </c>
      <c r="G123" s="191">
        <v>5</v>
      </c>
      <c r="H123" s="191">
        <v>22</v>
      </c>
      <c r="I123" s="191">
        <v>43</v>
      </c>
      <c r="J123" s="191">
        <v>47</v>
      </c>
      <c r="K123" s="191">
        <v>27</v>
      </c>
      <c r="L123" s="191">
        <v>17</v>
      </c>
      <c r="M123" s="232"/>
      <c r="N123" s="233"/>
      <c r="O123" s="233"/>
    </row>
    <row r="124" spans="1:15" s="234" customFormat="1">
      <c r="A124" s="404" t="str">
        <f t="shared" si="10"/>
        <v>1001001000</v>
      </c>
      <c r="B124" s="268">
        <v>100</v>
      </c>
      <c r="C124" s="193">
        <v>100</v>
      </c>
      <c r="D124" s="193">
        <v>1000</v>
      </c>
      <c r="E124" s="191">
        <v>0</v>
      </c>
      <c r="F124" s="191">
        <v>0</v>
      </c>
      <c r="G124" s="191">
        <v>4</v>
      </c>
      <c r="H124" s="191">
        <v>20</v>
      </c>
      <c r="I124" s="191">
        <v>39</v>
      </c>
      <c r="J124" s="191">
        <v>43</v>
      </c>
      <c r="K124" s="191">
        <v>25</v>
      </c>
      <c r="L124" s="191">
        <v>15</v>
      </c>
      <c r="M124" s="232"/>
      <c r="N124" s="233"/>
      <c r="O124" s="233"/>
    </row>
    <row r="125" spans="1:15" s="234" customFormat="1">
      <c r="A125" s="404" t="str">
        <f t="shared" si="10"/>
        <v>1001101000</v>
      </c>
      <c r="B125" s="268">
        <v>100</v>
      </c>
      <c r="C125" s="193">
        <v>110</v>
      </c>
      <c r="D125" s="193">
        <v>1000</v>
      </c>
      <c r="E125" s="191">
        <v>0</v>
      </c>
      <c r="F125" s="191">
        <v>0</v>
      </c>
      <c r="G125" s="191">
        <v>3</v>
      </c>
      <c r="H125" s="191">
        <v>17</v>
      </c>
      <c r="I125" s="191">
        <v>35</v>
      </c>
      <c r="J125" s="191">
        <v>39</v>
      </c>
      <c r="K125" s="191">
        <v>23</v>
      </c>
      <c r="L125" s="191">
        <v>14</v>
      </c>
      <c r="M125" s="232"/>
      <c r="N125" s="233"/>
      <c r="O125" s="233"/>
    </row>
    <row r="126" spans="1:15" s="234" customFormat="1">
      <c r="A126" s="404" t="str">
        <f t="shared" si="10"/>
        <v>1001201000</v>
      </c>
      <c r="B126" s="268">
        <v>100</v>
      </c>
      <c r="C126" s="193">
        <v>120</v>
      </c>
      <c r="D126" s="193">
        <v>1000</v>
      </c>
      <c r="E126" s="191">
        <v>0</v>
      </c>
      <c r="F126" s="191">
        <v>0</v>
      </c>
      <c r="G126" s="191">
        <v>2</v>
      </c>
      <c r="H126" s="191">
        <v>15</v>
      </c>
      <c r="I126" s="191">
        <v>32</v>
      </c>
      <c r="J126" s="191">
        <v>36</v>
      </c>
      <c r="K126" s="191">
        <v>21</v>
      </c>
      <c r="L126" s="191">
        <v>13</v>
      </c>
      <c r="M126" s="232"/>
      <c r="N126" s="233"/>
      <c r="O126" s="233"/>
    </row>
    <row r="127" spans="1:15" s="234" customFormat="1">
      <c r="A127" s="404" t="str">
        <f t="shared" si="10"/>
        <v>1001301000</v>
      </c>
      <c r="B127" s="268">
        <v>100</v>
      </c>
      <c r="C127" s="193">
        <v>130</v>
      </c>
      <c r="D127" s="193">
        <v>1000</v>
      </c>
      <c r="E127" s="191">
        <v>0</v>
      </c>
      <c r="F127" s="191">
        <v>0</v>
      </c>
      <c r="G127" s="191">
        <v>2</v>
      </c>
      <c r="H127" s="191">
        <v>14</v>
      </c>
      <c r="I127" s="191">
        <v>29</v>
      </c>
      <c r="J127" s="191">
        <v>33</v>
      </c>
      <c r="K127" s="191">
        <v>19</v>
      </c>
      <c r="L127" s="191">
        <v>12</v>
      </c>
      <c r="M127" s="232"/>
      <c r="N127" s="233"/>
      <c r="O127" s="233"/>
    </row>
    <row r="128" spans="1:15" s="234" customFormat="1">
      <c r="A128" s="404" t="str">
        <f t="shared" si="10"/>
        <v>1001401000</v>
      </c>
      <c r="B128" s="268">
        <v>100</v>
      </c>
      <c r="C128" s="193">
        <v>140</v>
      </c>
      <c r="D128" s="193">
        <v>1000</v>
      </c>
      <c r="E128" s="191">
        <v>0</v>
      </c>
      <c r="F128" s="191">
        <v>0</v>
      </c>
      <c r="G128" s="191">
        <v>1</v>
      </c>
      <c r="H128" s="191">
        <v>12</v>
      </c>
      <c r="I128" s="191">
        <v>27</v>
      </c>
      <c r="J128" s="191">
        <v>31</v>
      </c>
      <c r="K128" s="191">
        <v>18</v>
      </c>
      <c r="L128" s="191">
        <v>11</v>
      </c>
      <c r="M128" s="232"/>
      <c r="N128" s="233"/>
      <c r="O128" s="233"/>
    </row>
    <row r="129" spans="1:15" s="234" customFormat="1">
      <c r="A129" s="404" t="str">
        <f t="shared" si="10"/>
        <v>1001501000</v>
      </c>
      <c r="B129" s="268">
        <v>100</v>
      </c>
      <c r="C129" s="193">
        <v>150</v>
      </c>
      <c r="D129" s="193">
        <v>1000</v>
      </c>
      <c r="E129" s="191">
        <v>0</v>
      </c>
      <c r="F129" s="191">
        <v>0</v>
      </c>
      <c r="G129" s="191">
        <v>1</v>
      </c>
      <c r="H129" s="191">
        <v>11</v>
      </c>
      <c r="I129" s="191">
        <v>25</v>
      </c>
      <c r="J129" s="191">
        <v>29</v>
      </c>
      <c r="K129" s="191">
        <v>17</v>
      </c>
      <c r="L129" s="191">
        <v>10</v>
      </c>
      <c r="M129" s="232"/>
      <c r="N129" s="233"/>
      <c r="O129" s="233"/>
    </row>
    <row r="130" spans="1:15" s="234" customFormat="1">
      <c r="A130" s="404" t="str">
        <f t="shared" si="10"/>
        <v>1001601000</v>
      </c>
      <c r="B130" s="268">
        <v>100</v>
      </c>
      <c r="C130" s="193">
        <v>160</v>
      </c>
      <c r="D130" s="193">
        <v>1000</v>
      </c>
      <c r="E130" s="191">
        <v>0</v>
      </c>
      <c r="F130" s="191">
        <v>0</v>
      </c>
      <c r="G130" s="191">
        <v>0</v>
      </c>
      <c r="H130" s="191">
        <v>10</v>
      </c>
      <c r="I130" s="191">
        <v>23</v>
      </c>
      <c r="J130" s="191">
        <v>27</v>
      </c>
      <c r="K130" s="191">
        <v>15</v>
      </c>
      <c r="L130" s="191">
        <v>10</v>
      </c>
      <c r="M130" s="232"/>
      <c r="N130" s="233"/>
      <c r="O130" s="233"/>
    </row>
    <row r="131" spans="1:15" s="234" customFormat="1">
      <c r="A131" s="404" t="str">
        <f t="shared" si="10"/>
        <v>1001701000</v>
      </c>
      <c r="B131" s="268">
        <v>100</v>
      </c>
      <c r="C131" s="193">
        <v>170</v>
      </c>
      <c r="D131" s="193">
        <v>1000</v>
      </c>
      <c r="E131" s="243">
        <v>0</v>
      </c>
      <c r="F131" s="243">
        <v>0</v>
      </c>
      <c r="G131" s="243">
        <v>0</v>
      </c>
      <c r="H131" s="243">
        <v>0</v>
      </c>
      <c r="I131" s="243">
        <v>0</v>
      </c>
      <c r="J131" s="243">
        <v>0</v>
      </c>
      <c r="K131" s="243">
        <v>0</v>
      </c>
      <c r="L131" s="243">
        <v>0</v>
      </c>
      <c r="M131" s="232"/>
      <c r="N131" s="233"/>
      <c r="O131" s="233"/>
    </row>
    <row r="132" spans="1:15" s="234" customFormat="1">
      <c r="A132" s="404" t="str">
        <f t="shared" si="10"/>
        <v>1001801000</v>
      </c>
      <c r="B132" s="268">
        <v>100</v>
      </c>
      <c r="C132" s="193">
        <v>180</v>
      </c>
      <c r="D132" s="193">
        <v>1000</v>
      </c>
      <c r="E132" s="243">
        <v>0</v>
      </c>
      <c r="F132" s="243">
        <v>0</v>
      </c>
      <c r="G132" s="243">
        <v>0</v>
      </c>
      <c r="H132" s="243">
        <v>0</v>
      </c>
      <c r="I132" s="243">
        <v>0</v>
      </c>
      <c r="J132" s="243">
        <v>0</v>
      </c>
      <c r="K132" s="243">
        <v>0</v>
      </c>
      <c r="L132" s="243">
        <v>0</v>
      </c>
      <c r="M132" s="232"/>
      <c r="N132" s="233"/>
      <c r="O132" s="233"/>
    </row>
    <row r="133" spans="1:15" s="234" customFormat="1">
      <c r="A133" s="404" t="str">
        <f t="shared" si="10"/>
        <v>1001901000</v>
      </c>
      <c r="B133" s="268">
        <v>100</v>
      </c>
      <c r="C133" s="193">
        <v>190</v>
      </c>
      <c r="D133" s="193">
        <v>1000</v>
      </c>
      <c r="E133" s="243">
        <v>0</v>
      </c>
      <c r="F133" s="243">
        <v>0</v>
      </c>
      <c r="G133" s="243">
        <v>0</v>
      </c>
      <c r="H133" s="243">
        <v>0</v>
      </c>
      <c r="I133" s="243">
        <v>0</v>
      </c>
      <c r="J133" s="243">
        <v>0</v>
      </c>
      <c r="K133" s="243">
        <v>0</v>
      </c>
      <c r="L133" s="243">
        <v>0</v>
      </c>
      <c r="M133" s="232"/>
      <c r="N133" s="233"/>
      <c r="O133" s="233"/>
    </row>
    <row r="134" spans="1:15" s="234" customFormat="1">
      <c r="A134" s="404" t="str">
        <f t="shared" si="10"/>
        <v>1002001000</v>
      </c>
      <c r="B134" s="268">
        <v>100</v>
      </c>
      <c r="C134" s="193">
        <v>200</v>
      </c>
      <c r="D134" s="193">
        <v>1000</v>
      </c>
      <c r="E134" s="243">
        <v>0</v>
      </c>
      <c r="F134" s="243">
        <v>0</v>
      </c>
      <c r="G134" s="243">
        <v>0</v>
      </c>
      <c r="H134" s="243">
        <v>0</v>
      </c>
      <c r="I134" s="243">
        <v>0</v>
      </c>
      <c r="J134" s="243">
        <v>0</v>
      </c>
      <c r="K134" s="243">
        <v>0</v>
      </c>
      <c r="L134" s="243">
        <v>0</v>
      </c>
      <c r="M134" s="232"/>
      <c r="N134" s="233"/>
      <c r="O134" s="233"/>
    </row>
    <row r="135" spans="1:15" s="234" customFormat="1">
      <c r="A135" s="404" t="str">
        <f t="shared" si="10"/>
        <v>1002101000</v>
      </c>
      <c r="B135" s="268">
        <v>100</v>
      </c>
      <c r="C135" s="193">
        <v>210</v>
      </c>
      <c r="D135" s="193">
        <v>1000</v>
      </c>
      <c r="E135" s="243">
        <v>0</v>
      </c>
      <c r="F135" s="243">
        <v>0</v>
      </c>
      <c r="G135" s="243">
        <v>0</v>
      </c>
      <c r="H135" s="243">
        <v>0</v>
      </c>
      <c r="I135" s="243">
        <v>0</v>
      </c>
      <c r="J135" s="243">
        <v>0</v>
      </c>
      <c r="K135" s="243">
        <v>0</v>
      </c>
      <c r="L135" s="243">
        <v>0</v>
      </c>
      <c r="M135" s="232"/>
      <c r="N135" s="233"/>
      <c r="O135" s="233"/>
    </row>
    <row r="136" spans="1:15" s="234" customFormat="1">
      <c r="A136" s="404" t="str">
        <f t="shared" si="10"/>
        <v>1002201000</v>
      </c>
      <c r="B136" s="268">
        <v>100</v>
      </c>
      <c r="C136" s="193">
        <v>220</v>
      </c>
      <c r="D136" s="193">
        <v>1000</v>
      </c>
      <c r="E136" s="243">
        <v>0</v>
      </c>
      <c r="F136" s="243">
        <v>0</v>
      </c>
      <c r="G136" s="243">
        <v>0</v>
      </c>
      <c r="H136" s="243">
        <v>0</v>
      </c>
      <c r="I136" s="243">
        <v>0</v>
      </c>
      <c r="J136" s="243">
        <v>0</v>
      </c>
      <c r="K136" s="243">
        <v>0</v>
      </c>
      <c r="L136" s="243">
        <v>0</v>
      </c>
      <c r="M136" s="232"/>
      <c r="N136" s="233"/>
      <c r="O136" s="233"/>
    </row>
    <row r="137" spans="1:15" s="234" customFormat="1">
      <c r="A137" s="404" t="str">
        <f t="shared" si="10"/>
        <v>1002301000</v>
      </c>
      <c r="B137" s="268">
        <v>100</v>
      </c>
      <c r="C137" s="193">
        <v>230</v>
      </c>
      <c r="D137" s="193">
        <v>1000</v>
      </c>
      <c r="E137" s="243">
        <v>0</v>
      </c>
      <c r="F137" s="243">
        <v>0</v>
      </c>
      <c r="G137" s="243">
        <v>0</v>
      </c>
      <c r="H137" s="243">
        <v>0</v>
      </c>
      <c r="I137" s="243">
        <v>0</v>
      </c>
      <c r="J137" s="243">
        <v>0</v>
      </c>
      <c r="K137" s="243">
        <v>0</v>
      </c>
      <c r="L137" s="243">
        <v>0</v>
      </c>
      <c r="M137" s="232"/>
      <c r="N137" s="233"/>
      <c r="O137" s="233"/>
    </row>
    <row r="138" spans="1:15" s="234" customFormat="1">
      <c r="A138" s="404" t="str">
        <f t="shared" si="10"/>
        <v>1002401000</v>
      </c>
      <c r="B138" s="268">
        <v>100</v>
      </c>
      <c r="C138" s="193">
        <v>240</v>
      </c>
      <c r="D138" s="193">
        <v>1000</v>
      </c>
      <c r="E138" s="243">
        <v>0</v>
      </c>
      <c r="F138" s="243">
        <v>0</v>
      </c>
      <c r="G138" s="243">
        <v>0</v>
      </c>
      <c r="H138" s="243">
        <v>0</v>
      </c>
      <c r="I138" s="243">
        <v>0</v>
      </c>
      <c r="J138" s="243">
        <v>0</v>
      </c>
      <c r="K138" s="243">
        <v>0</v>
      </c>
      <c r="L138" s="243">
        <v>0</v>
      </c>
      <c r="M138" s="232"/>
      <c r="N138" s="233"/>
      <c r="O138" s="233"/>
    </row>
    <row r="139" spans="1:15" s="234" customFormat="1">
      <c r="A139" s="404" t="str">
        <f t="shared" si="10"/>
        <v>1002501000</v>
      </c>
      <c r="B139" s="268">
        <v>100</v>
      </c>
      <c r="C139" s="193">
        <v>250</v>
      </c>
      <c r="D139" s="193">
        <v>1000</v>
      </c>
      <c r="E139" s="243">
        <v>0</v>
      </c>
      <c r="F139" s="243">
        <v>0</v>
      </c>
      <c r="G139" s="243">
        <v>0</v>
      </c>
      <c r="H139" s="243">
        <v>0</v>
      </c>
      <c r="I139" s="243">
        <v>0</v>
      </c>
      <c r="J139" s="243">
        <v>0</v>
      </c>
      <c r="K139" s="243">
        <v>0</v>
      </c>
      <c r="L139" s="243">
        <v>0</v>
      </c>
      <c r="M139" s="232"/>
      <c r="N139" s="233"/>
      <c r="O139" s="233"/>
    </row>
    <row r="140" spans="1:15" s="234" customFormat="1">
      <c r="A140" s="404" t="str">
        <f t="shared" si="10"/>
        <v>1002601000</v>
      </c>
      <c r="B140" s="268">
        <v>100</v>
      </c>
      <c r="C140" s="193">
        <v>260</v>
      </c>
      <c r="D140" s="193">
        <v>1000</v>
      </c>
      <c r="E140" s="243">
        <v>0</v>
      </c>
      <c r="F140" s="243">
        <v>0</v>
      </c>
      <c r="G140" s="243">
        <v>0</v>
      </c>
      <c r="H140" s="243">
        <v>0</v>
      </c>
      <c r="I140" s="243">
        <v>0</v>
      </c>
      <c r="J140" s="243">
        <v>0</v>
      </c>
      <c r="K140" s="243">
        <v>0</v>
      </c>
      <c r="L140" s="243">
        <v>0</v>
      </c>
      <c r="M140" s="232"/>
      <c r="N140" s="233"/>
      <c r="O140" s="233"/>
    </row>
    <row r="141" spans="1:15" s="234" customFormat="1">
      <c r="A141" s="404" t="str">
        <f t="shared" si="10"/>
        <v>1002701000</v>
      </c>
      <c r="B141" s="268">
        <v>100</v>
      </c>
      <c r="C141" s="193">
        <v>270</v>
      </c>
      <c r="D141" s="193">
        <v>1000</v>
      </c>
      <c r="E141" s="243">
        <v>0</v>
      </c>
      <c r="F141" s="243">
        <v>0</v>
      </c>
      <c r="G141" s="243">
        <v>0</v>
      </c>
      <c r="H141" s="243">
        <v>0</v>
      </c>
      <c r="I141" s="243">
        <v>0</v>
      </c>
      <c r="J141" s="243">
        <v>0</v>
      </c>
      <c r="K141" s="243">
        <v>0</v>
      </c>
      <c r="L141" s="243">
        <v>0</v>
      </c>
      <c r="M141" s="232"/>
      <c r="N141" s="233"/>
      <c r="O141" s="233"/>
    </row>
    <row r="142" spans="1:15" s="234" customFormat="1">
      <c r="A142" s="404" t="str">
        <f t="shared" si="10"/>
        <v>1002801000</v>
      </c>
      <c r="B142" s="268">
        <v>100</v>
      </c>
      <c r="C142" s="193">
        <v>280</v>
      </c>
      <c r="D142" s="193">
        <v>1000</v>
      </c>
      <c r="E142" s="243">
        <v>0</v>
      </c>
      <c r="F142" s="243">
        <v>0</v>
      </c>
      <c r="G142" s="243">
        <v>0</v>
      </c>
      <c r="H142" s="243">
        <v>0</v>
      </c>
      <c r="I142" s="243">
        <v>0</v>
      </c>
      <c r="J142" s="243">
        <v>0</v>
      </c>
      <c r="K142" s="243">
        <v>0</v>
      </c>
      <c r="L142" s="243">
        <v>0</v>
      </c>
      <c r="M142" s="232"/>
      <c r="N142" s="233"/>
      <c r="O142" s="233"/>
    </row>
    <row r="143" spans="1:15" s="234" customFormat="1">
      <c r="A143" s="404" t="str">
        <f t="shared" si="10"/>
        <v>1002901000</v>
      </c>
      <c r="B143" s="268">
        <v>100</v>
      </c>
      <c r="C143" s="193">
        <v>290</v>
      </c>
      <c r="D143" s="193">
        <v>1000</v>
      </c>
      <c r="E143" s="243">
        <v>0</v>
      </c>
      <c r="F143" s="243">
        <v>0</v>
      </c>
      <c r="G143" s="243">
        <v>0</v>
      </c>
      <c r="H143" s="243">
        <v>0</v>
      </c>
      <c r="I143" s="243">
        <v>0</v>
      </c>
      <c r="J143" s="243">
        <v>0</v>
      </c>
      <c r="K143" s="243">
        <v>0</v>
      </c>
      <c r="L143" s="243">
        <v>0</v>
      </c>
      <c r="M143" s="232"/>
      <c r="N143" s="233"/>
      <c r="O143" s="233"/>
    </row>
    <row r="144" spans="1:15" s="234" customFormat="1">
      <c r="A144" s="404" t="str">
        <f t="shared" si="10"/>
        <v>1003001000</v>
      </c>
      <c r="B144" s="268">
        <v>100</v>
      </c>
      <c r="C144" s="193">
        <v>300</v>
      </c>
      <c r="D144" s="193">
        <v>1000</v>
      </c>
      <c r="E144" s="243">
        <v>0</v>
      </c>
      <c r="F144" s="243">
        <v>0</v>
      </c>
      <c r="G144" s="243">
        <v>0</v>
      </c>
      <c r="H144" s="243">
        <v>0</v>
      </c>
      <c r="I144" s="243">
        <v>0</v>
      </c>
      <c r="J144" s="243">
        <v>0</v>
      </c>
      <c r="K144" s="243">
        <v>0</v>
      </c>
      <c r="L144" s="243">
        <v>0</v>
      </c>
      <c r="M144" s="232"/>
      <c r="N144" s="233"/>
      <c r="O144" s="233"/>
    </row>
    <row r="145" spans="1:15" s="234" customFormat="1">
      <c r="A145" s="404" t="str">
        <f t="shared" si="10"/>
        <v>1003101000</v>
      </c>
      <c r="B145" s="268">
        <v>100</v>
      </c>
      <c r="C145" s="193">
        <v>310</v>
      </c>
      <c r="D145" s="193">
        <v>1000</v>
      </c>
      <c r="E145" s="243">
        <v>0</v>
      </c>
      <c r="F145" s="243">
        <v>0</v>
      </c>
      <c r="G145" s="243">
        <v>0</v>
      </c>
      <c r="H145" s="243">
        <v>0</v>
      </c>
      <c r="I145" s="243">
        <v>0</v>
      </c>
      <c r="J145" s="243">
        <v>0</v>
      </c>
      <c r="K145" s="243">
        <v>0</v>
      </c>
      <c r="L145" s="243">
        <v>0</v>
      </c>
      <c r="M145" s="232"/>
      <c r="N145" s="233"/>
      <c r="O145" s="233"/>
    </row>
    <row r="146" spans="1:15" s="234" customFormat="1">
      <c r="A146" s="404" t="str">
        <f t="shared" si="10"/>
        <v>1003201000</v>
      </c>
      <c r="B146" s="268">
        <v>100</v>
      </c>
      <c r="C146" s="193">
        <v>320</v>
      </c>
      <c r="D146" s="193">
        <v>1000</v>
      </c>
      <c r="E146" s="243">
        <v>0</v>
      </c>
      <c r="F146" s="243">
        <v>0</v>
      </c>
      <c r="G146" s="243">
        <v>0</v>
      </c>
      <c r="H146" s="243">
        <v>0</v>
      </c>
      <c r="I146" s="243">
        <v>0</v>
      </c>
      <c r="J146" s="243">
        <v>0</v>
      </c>
      <c r="K146" s="243">
        <v>0</v>
      </c>
      <c r="L146" s="243">
        <v>0</v>
      </c>
      <c r="M146" s="232"/>
      <c r="N146" s="233"/>
      <c r="O146" s="233"/>
    </row>
    <row r="147" spans="1:15" s="234" customFormat="1">
      <c r="A147" s="404" t="str">
        <f t="shared" si="10"/>
        <v>1003301000</v>
      </c>
      <c r="B147" s="268">
        <v>100</v>
      </c>
      <c r="C147" s="193">
        <v>330</v>
      </c>
      <c r="D147" s="193">
        <v>1000</v>
      </c>
      <c r="E147" s="243">
        <v>0</v>
      </c>
      <c r="F147" s="243">
        <v>0</v>
      </c>
      <c r="G147" s="243">
        <v>0</v>
      </c>
      <c r="H147" s="243">
        <v>0</v>
      </c>
      <c r="I147" s="243">
        <v>0</v>
      </c>
      <c r="J147" s="243">
        <v>0</v>
      </c>
      <c r="K147" s="243">
        <v>0</v>
      </c>
      <c r="L147" s="243">
        <v>0</v>
      </c>
      <c r="M147" s="232"/>
      <c r="N147" s="233"/>
      <c r="O147" s="233"/>
    </row>
    <row r="148" spans="1:15" s="234" customFormat="1">
      <c r="A148" s="404" t="str">
        <f t="shared" si="10"/>
        <v>1003401000</v>
      </c>
      <c r="B148" s="268">
        <v>100</v>
      </c>
      <c r="C148" s="193">
        <v>340</v>
      </c>
      <c r="D148" s="193">
        <v>1000</v>
      </c>
      <c r="E148" s="243">
        <v>0</v>
      </c>
      <c r="F148" s="243">
        <v>0</v>
      </c>
      <c r="G148" s="243">
        <v>0</v>
      </c>
      <c r="H148" s="243">
        <v>0</v>
      </c>
      <c r="I148" s="243">
        <v>0</v>
      </c>
      <c r="J148" s="243">
        <v>0</v>
      </c>
      <c r="K148" s="243">
        <v>0</v>
      </c>
      <c r="L148" s="243">
        <v>0</v>
      </c>
      <c r="M148" s="232"/>
      <c r="N148" s="233"/>
      <c r="O148" s="233"/>
    </row>
    <row r="149" spans="1:15" s="234" customFormat="1">
      <c r="A149" s="404" t="str">
        <f t="shared" si="10"/>
        <v>1003501000</v>
      </c>
      <c r="B149" s="268">
        <v>100</v>
      </c>
      <c r="C149" s="193">
        <v>350</v>
      </c>
      <c r="D149" s="193">
        <v>1000</v>
      </c>
      <c r="E149" s="243">
        <v>0</v>
      </c>
      <c r="F149" s="243">
        <v>0</v>
      </c>
      <c r="G149" s="243">
        <v>0</v>
      </c>
      <c r="H149" s="243">
        <v>0</v>
      </c>
      <c r="I149" s="243">
        <v>0</v>
      </c>
      <c r="J149" s="243">
        <v>0</v>
      </c>
      <c r="K149" s="243">
        <v>0</v>
      </c>
      <c r="L149" s="243">
        <v>0</v>
      </c>
      <c r="M149" s="232"/>
      <c r="N149" s="233"/>
      <c r="O149" s="233"/>
    </row>
    <row r="150" spans="1:15" s="234" customFormat="1">
      <c r="A150" s="404" t="str">
        <f t="shared" si="10"/>
        <v>100201250</v>
      </c>
      <c r="B150" s="268">
        <v>100</v>
      </c>
      <c r="C150" s="193">
        <v>20</v>
      </c>
      <c r="D150" s="193">
        <v>1250</v>
      </c>
      <c r="E150" s="191">
        <v>1</v>
      </c>
      <c r="F150" s="191">
        <v>10</v>
      </c>
      <c r="G150" s="191">
        <v>36</v>
      </c>
      <c r="H150" s="191">
        <v>44</v>
      </c>
      <c r="I150" s="191">
        <v>52</v>
      </c>
      <c r="J150" s="191">
        <v>60</v>
      </c>
      <c r="K150" s="191">
        <v>58</v>
      </c>
      <c r="L150" s="191">
        <v>56</v>
      </c>
      <c r="M150" s="232"/>
      <c r="N150" s="233"/>
      <c r="O150" s="233"/>
    </row>
    <row r="151" spans="1:15" s="234" customFormat="1">
      <c r="A151" s="404" t="str">
        <f t="shared" si="10"/>
        <v>100301250</v>
      </c>
      <c r="B151" s="268">
        <v>100</v>
      </c>
      <c r="C151" s="193">
        <v>30</v>
      </c>
      <c r="D151" s="193">
        <v>1250</v>
      </c>
      <c r="E151" s="191">
        <v>0</v>
      </c>
      <c r="F151" s="191">
        <v>5</v>
      </c>
      <c r="G151" s="191">
        <v>30</v>
      </c>
      <c r="H151" s="191">
        <v>44</v>
      </c>
      <c r="I151" s="191">
        <v>52</v>
      </c>
      <c r="J151" s="191">
        <v>60</v>
      </c>
      <c r="K151" s="191">
        <v>58</v>
      </c>
      <c r="L151" s="191">
        <v>55</v>
      </c>
      <c r="M151" s="232"/>
      <c r="N151" s="233"/>
      <c r="O151" s="233"/>
    </row>
    <row r="152" spans="1:15" s="234" customFormat="1">
      <c r="A152" s="404" t="str">
        <f t="shared" si="10"/>
        <v>100401250</v>
      </c>
      <c r="B152" s="268">
        <v>100</v>
      </c>
      <c r="C152" s="193">
        <v>40</v>
      </c>
      <c r="D152" s="193">
        <v>1250</v>
      </c>
      <c r="E152" s="191">
        <v>0</v>
      </c>
      <c r="F152" s="191">
        <v>3</v>
      </c>
      <c r="G152" s="191">
        <v>22</v>
      </c>
      <c r="H152" s="191">
        <v>44</v>
      </c>
      <c r="I152" s="191">
        <v>52</v>
      </c>
      <c r="J152" s="191">
        <v>60</v>
      </c>
      <c r="K152" s="191">
        <v>58</v>
      </c>
      <c r="L152" s="191">
        <v>47</v>
      </c>
      <c r="M152" s="232"/>
      <c r="N152" s="233"/>
      <c r="O152" s="233"/>
    </row>
    <row r="153" spans="1:15" s="234" customFormat="1">
      <c r="A153" s="404" t="str">
        <f t="shared" si="10"/>
        <v>100501250</v>
      </c>
      <c r="B153" s="268">
        <v>100</v>
      </c>
      <c r="C153" s="193">
        <v>50</v>
      </c>
      <c r="D153" s="193">
        <v>1250</v>
      </c>
      <c r="E153" s="191">
        <v>0</v>
      </c>
      <c r="F153" s="191">
        <v>2</v>
      </c>
      <c r="G153" s="191">
        <v>17</v>
      </c>
      <c r="H153" s="191">
        <v>44</v>
      </c>
      <c r="I153" s="191">
        <v>52</v>
      </c>
      <c r="J153" s="191">
        <v>60</v>
      </c>
      <c r="K153" s="191">
        <v>57</v>
      </c>
      <c r="L153" s="191">
        <v>38</v>
      </c>
      <c r="M153" s="232"/>
      <c r="N153" s="233"/>
      <c r="O153" s="233"/>
    </row>
    <row r="154" spans="1:15" s="234" customFormat="1">
      <c r="A154" s="404" t="str">
        <f t="shared" si="10"/>
        <v>100601250</v>
      </c>
      <c r="B154" s="268">
        <v>100</v>
      </c>
      <c r="C154" s="193">
        <v>60</v>
      </c>
      <c r="D154" s="193">
        <v>1250</v>
      </c>
      <c r="E154" s="191">
        <v>0</v>
      </c>
      <c r="F154" s="191">
        <v>1</v>
      </c>
      <c r="G154" s="191">
        <v>13</v>
      </c>
      <c r="H154" s="191">
        <v>42</v>
      </c>
      <c r="I154" s="191">
        <v>52</v>
      </c>
      <c r="J154" s="191">
        <v>60</v>
      </c>
      <c r="K154" s="191">
        <v>51</v>
      </c>
      <c r="L154" s="191">
        <v>32</v>
      </c>
      <c r="M154" s="232"/>
      <c r="N154" s="233"/>
      <c r="O154" s="233"/>
    </row>
    <row r="155" spans="1:15" s="234" customFormat="1">
      <c r="A155" s="404" t="str">
        <f t="shared" si="10"/>
        <v>100701250</v>
      </c>
      <c r="B155" s="268">
        <v>100</v>
      </c>
      <c r="C155" s="193">
        <v>70</v>
      </c>
      <c r="D155" s="193">
        <v>1250</v>
      </c>
      <c r="E155" s="191">
        <v>0</v>
      </c>
      <c r="F155" s="191">
        <v>0</v>
      </c>
      <c r="G155" s="191">
        <v>10</v>
      </c>
      <c r="H155" s="191">
        <v>38</v>
      </c>
      <c r="I155" s="191">
        <v>52</v>
      </c>
      <c r="J155" s="191">
        <v>60</v>
      </c>
      <c r="K155" s="191">
        <v>44</v>
      </c>
      <c r="L155" s="191">
        <v>27</v>
      </c>
      <c r="M155" s="232"/>
      <c r="N155" s="233"/>
      <c r="O155" s="233"/>
    </row>
    <row r="156" spans="1:15" s="234" customFormat="1">
      <c r="A156" s="404" t="str">
        <f t="shared" si="10"/>
        <v>100801250</v>
      </c>
      <c r="B156" s="268">
        <v>100</v>
      </c>
      <c r="C156" s="193">
        <v>80</v>
      </c>
      <c r="D156" s="193">
        <v>1250</v>
      </c>
      <c r="E156" s="191">
        <v>0</v>
      </c>
      <c r="F156" s="191">
        <v>0</v>
      </c>
      <c r="G156" s="191">
        <v>8</v>
      </c>
      <c r="H156" s="191">
        <v>33</v>
      </c>
      <c r="I156" s="191">
        <v>52</v>
      </c>
      <c r="J156" s="191">
        <v>59</v>
      </c>
      <c r="K156" s="191">
        <v>39</v>
      </c>
      <c r="L156" s="191">
        <v>24</v>
      </c>
      <c r="M156" s="232"/>
      <c r="N156" s="233"/>
      <c r="O156" s="233"/>
    </row>
    <row r="157" spans="1:15" s="234" customFormat="1">
      <c r="A157" s="404" t="str">
        <f t="shared" si="10"/>
        <v>100901250</v>
      </c>
      <c r="B157" s="268">
        <v>100</v>
      </c>
      <c r="C157" s="193">
        <v>90</v>
      </c>
      <c r="D157" s="193">
        <v>1250</v>
      </c>
      <c r="E157" s="191">
        <v>0</v>
      </c>
      <c r="F157" s="191">
        <v>0</v>
      </c>
      <c r="G157" s="191">
        <v>7</v>
      </c>
      <c r="H157" s="191">
        <v>29</v>
      </c>
      <c r="I157" s="191">
        <v>50</v>
      </c>
      <c r="J157" s="191">
        <v>57</v>
      </c>
      <c r="K157" s="191">
        <v>34</v>
      </c>
      <c r="L157" s="191">
        <v>21</v>
      </c>
      <c r="M157" s="232"/>
      <c r="N157" s="233"/>
      <c r="O157" s="233"/>
    </row>
    <row r="158" spans="1:15" s="234" customFormat="1">
      <c r="A158" s="404" t="str">
        <f t="shared" si="10"/>
        <v>1001001250</v>
      </c>
      <c r="B158" s="268">
        <v>100</v>
      </c>
      <c r="C158" s="193">
        <v>100</v>
      </c>
      <c r="D158" s="193">
        <v>1250</v>
      </c>
      <c r="E158" s="191">
        <v>0</v>
      </c>
      <c r="F158" s="191">
        <v>0</v>
      </c>
      <c r="G158" s="191">
        <v>6</v>
      </c>
      <c r="H158" s="191">
        <v>26</v>
      </c>
      <c r="I158" s="191">
        <v>48</v>
      </c>
      <c r="J158" s="191">
        <v>53</v>
      </c>
      <c r="K158" s="191">
        <v>31</v>
      </c>
      <c r="L158" s="191">
        <v>19</v>
      </c>
      <c r="M158" s="232"/>
      <c r="N158" s="233"/>
      <c r="O158" s="233"/>
    </row>
    <row r="159" spans="1:15" s="234" customFormat="1">
      <c r="A159" s="404" t="str">
        <f t="shared" si="10"/>
        <v>1001101250</v>
      </c>
      <c r="B159" s="268">
        <v>100</v>
      </c>
      <c r="C159" s="193">
        <v>110</v>
      </c>
      <c r="D159" s="193">
        <v>1250</v>
      </c>
      <c r="E159" s="191">
        <v>0</v>
      </c>
      <c r="F159" s="191">
        <v>0</v>
      </c>
      <c r="G159" s="191">
        <v>5</v>
      </c>
      <c r="H159" s="191">
        <v>23</v>
      </c>
      <c r="I159" s="191">
        <v>44</v>
      </c>
      <c r="J159" s="191">
        <v>48</v>
      </c>
      <c r="K159" s="191">
        <v>28</v>
      </c>
      <c r="L159" s="191">
        <v>17</v>
      </c>
      <c r="M159" s="232"/>
      <c r="N159" s="233"/>
      <c r="O159" s="233"/>
    </row>
    <row r="160" spans="1:15" s="234" customFormat="1">
      <c r="A160" s="404" t="str">
        <f t="shared" si="10"/>
        <v>1001201250</v>
      </c>
      <c r="B160" s="268">
        <v>100</v>
      </c>
      <c r="C160" s="193">
        <v>120</v>
      </c>
      <c r="D160" s="193">
        <v>1250</v>
      </c>
      <c r="E160" s="191">
        <v>0</v>
      </c>
      <c r="F160" s="191">
        <v>0</v>
      </c>
      <c r="G160" s="191">
        <v>4</v>
      </c>
      <c r="H160" s="191">
        <v>21</v>
      </c>
      <c r="I160" s="191">
        <v>41</v>
      </c>
      <c r="J160" s="191">
        <v>45</v>
      </c>
      <c r="K160" s="191">
        <v>26</v>
      </c>
      <c r="L160" s="191">
        <v>16</v>
      </c>
      <c r="M160" s="232"/>
      <c r="N160" s="233"/>
      <c r="O160" s="233"/>
    </row>
    <row r="161" spans="1:15" s="234" customFormat="1">
      <c r="A161" s="404" t="str">
        <f t="shared" si="10"/>
        <v>1001301250</v>
      </c>
      <c r="B161" s="268">
        <v>100</v>
      </c>
      <c r="C161" s="193">
        <v>130</v>
      </c>
      <c r="D161" s="193">
        <v>1250</v>
      </c>
      <c r="E161" s="191">
        <v>0</v>
      </c>
      <c r="F161" s="191">
        <v>0</v>
      </c>
      <c r="G161" s="191">
        <v>3</v>
      </c>
      <c r="H161" s="191">
        <v>19</v>
      </c>
      <c r="I161" s="191">
        <v>37</v>
      </c>
      <c r="J161" s="191">
        <v>41</v>
      </c>
      <c r="K161" s="191">
        <v>24</v>
      </c>
      <c r="L161" s="191">
        <v>15</v>
      </c>
      <c r="M161" s="232"/>
      <c r="N161" s="233"/>
      <c r="O161" s="233"/>
    </row>
    <row r="162" spans="1:15" s="234" customFormat="1">
      <c r="A162" s="404" t="str">
        <f t="shared" si="10"/>
        <v>1001401250</v>
      </c>
      <c r="B162" s="268">
        <v>100</v>
      </c>
      <c r="C162" s="193">
        <v>140</v>
      </c>
      <c r="D162" s="193">
        <v>1250</v>
      </c>
      <c r="E162" s="191">
        <v>0</v>
      </c>
      <c r="F162" s="191">
        <v>0</v>
      </c>
      <c r="G162" s="191">
        <v>3</v>
      </c>
      <c r="H162" s="191">
        <v>17</v>
      </c>
      <c r="I162" s="191">
        <v>35</v>
      </c>
      <c r="J162" s="191">
        <v>38</v>
      </c>
      <c r="K162" s="191">
        <v>22</v>
      </c>
      <c r="L162" s="191">
        <v>14</v>
      </c>
      <c r="M162" s="232"/>
      <c r="N162" s="233"/>
      <c r="O162" s="233"/>
    </row>
    <row r="163" spans="1:15" s="234" customFormat="1">
      <c r="A163" s="404" t="str">
        <f t="shared" si="10"/>
        <v>1001501250</v>
      </c>
      <c r="B163" s="268">
        <v>100</v>
      </c>
      <c r="C163" s="193">
        <v>150</v>
      </c>
      <c r="D163" s="193">
        <v>1250</v>
      </c>
      <c r="E163" s="191">
        <v>0</v>
      </c>
      <c r="F163" s="191">
        <v>0</v>
      </c>
      <c r="G163" s="191">
        <v>2</v>
      </c>
      <c r="H163" s="191">
        <v>15</v>
      </c>
      <c r="I163" s="191">
        <v>32</v>
      </c>
      <c r="J163" s="191">
        <v>36</v>
      </c>
      <c r="K163" s="191">
        <v>21</v>
      </c>
      <c r="L163" s="191">
        <v>13</v>
      </c>
      <c r="M163" s="232"/>
      <c r="N163" s="233"/>
      <c r="O163" s="233"/>
    </row>
    <row r="164" spans="1:15" s="234" customFormat="1">
      <c r="A164" s="404" t="str">
        <f t="shared" si="10"/>
        <v>1001601250</v>
      </c>
      <c r="B164" s="268">
        <v>100</v>
      </c>
      <c r="C164" s="193">
        <v>160</v>
      </c>
      <c r="D164" s="193">
        <v>1250</v>
      </c>
      <c r="E164" s="191">
        <v>0</v>
      </c>
      <c r="F164" s="191">
        <v>0</v>
      </c>
      <c r="G164" s="191">
        <v>2</v>
      </c>
      <c r="H164" s="191">
        <v>14</v>
      </c>
      <c r="I164" s="191">
        <v>30</v>
      </c>
      <c r="J164" s="191">
        <v>33</v>
      </c>
      <c r="K164" s="191">
        <v>19</v>
      </c>
      <c r="L164" s="191">
        <v>12</v>
      </c>
      <c r="M164" s="232"/>
      <c r="N164" s="233"/>
      <c r="O164" s="233"/>
    </row>
    <row r="165" spans="1:15" s="234" customFormat="1">
      <c r="A165" s="404" t="str">
        <f t="shared" si="10"/>
        <v>1001701250</v>
      </c>
      <c r="B165" s="268">
        <v>100</v>
      </c>
      <c r="C165" s="193">
        <v>170</v>
      </c>
      <c r="D165" s="193">
        <v>1250</v>
      </c>
      <c r="E165" s="243">
        <v>0</v>
      </c>
      <c r="F165" s="243">
        <v>0</v>
      </c>
      <c r="G165" s="243">
        <v>0</v>
      </c>
      <c r="H165" s="243">
        <v>0</v>
      </c>
      <c r="I165" s="243">
        <v>0</v>
      </c>
      <c r="J165" s="243">
        <v>0</v>
      </c>
      <c r="K165" s="243">
        <v>0</v>
      </c>
      <c r="L165" s="243">
        <v>0</v>
      </c>
      <c r="M165" s="232"/>
      <c r="N165" s="233"/>
      <c r="O165" s="233"/>
    </row>
    <row r="166" spans="1:15" s="234" customFormat="1">
      <c r="A166" s="404" t="str">
        <f t="shared" si="10"/>
        <v>1001801250</v>
      </c>
      <c r="B166" s="268">
        <v>100</v>
      </c>
      <c r="C166" s="193">
        <v>180</v>
      </c>
      <c r="D166" s="193">
        <v>1250</v>
      </c>
      <c r="E166" s="243">
        <v>0</v>
      </c>
      <c r="F166" s="243">
        <v>0</v>
      </c>
      <c r="G166" s="243">
        <v>0</v>
      </c>
      <c r="H166" s="243">
        <v>0</v>
      </c>
      <c r="I166" s="243">
        <v>0</v>
      </c>
      <c r="J166" s="243">
        <v>0</v>
      </c>
      <c r="K166" s="243">
        <v>0</v>
      </c>
      <c r="L166" s="243">
        <v>0</v>
      </c>
      <c r="M166" s="232"/>
      <c r="N166" s="233"/>
      <c r="O166" s="233"/>
    </row>
    <row r="167" spans="1:15" s="234" customFormat="1">
      <c r="A167" s="404" t="str">
        <f t="shared" si="10"/>
        <v>1001901250</v>
      </c>
      <c r="B167" s="268">
        <v>100</v>
      </c>
      <c r="C167" s="193">
        <v>190</v>
      </c>
      <c r="D167" s="193">
        <v>1250</v>
      </c>
      <c r="E167" s="243">
        <v>0</v>
      </c>
      <c r="F167" s="243">
        <v>0</v>
      </c>
      <c r="G167" s="243">
        <v>0</v>
      </c>
      <c r="H167" s="243">
        <v>0</v>
      </c>
      <c r="I167" s="243">
        <v>0</v>
      </c>
      <c r="J167" s="243">
        <v>0</v>
      </c>
      <c r="K167" s="243">
        <v>0</v>
      </c>
      <c r="L167" s="243">
        <v>0</v>
      </c>
      <c r="M167" s="232"/>
      <c r="N167" s="233"/>
      <c r="O167" s="233"/>
    </row>
    <row r="168" spans="1:15" s="234" customFormat="1">
      <c r="A168" s="404" t="str">
        <f t="shared" si="10"/>
        <v>1002001250</v>
      </c>
      <c r="B168" s="268">
        <v>100</v>
      </c>
      <c r="C168" s="193">
        <v>200</v>
      </c>
      <c r="D168" s="193">
        <v>1250</v>
      </c>
      <c r="E168" s="243">
        <v>0</v>
      </c>
      <c r="F168" s="243">
        <v>0</v>
      </c>
      <c r="G168" s="243">
        <v>0</v>
      </c>
      <c r="H168" s="243">
        <v>0</v>
      </c>
      <c r="I168" s="243">
        <v>0</v>
      </c>
      <c r="J168" s="243">
        <v>0</v>
      </c>
      <c r="K168" s="243">
        <v>0</v>
      </c>
      <c r="L168" s="243">
        <v>0</v>
      </c>
      <c r="M168" s="232"/>
      <c r="N168" s="233"/>
      <c r="O168" s="233"/>
    </row>
    <row r="169" spans="1:15" s="234" customFormat="1">
      <c r="A169" s="404" t="str">
        <f t="shared" si="10"/>
        <v>1002101250</v>
      </c>
      <c r="B169" s="268">
        <v>100</v>
      </c>
      <c r="C169" s="193">
        <v>210</v>
      </c>
      <c r="D169" s="193">
        <v>1250</v>
      </c>
      <c r="E169" s="243">
        <v>0</v>
      </c>
      <c r="F169" s="243">
        <v>0</v>
      </c>
      <c r="G169" s="243">
        <v>0</v>
      </c>
      <c r="H169" s="243">
        <v>0</v>
      </c>
      <c r="I169" s="243">
        <v>0</v>
      </c>
      <c r="J169" s="243">
        <v>0</v>
      </c>
      <c r="K169" s="243">
        <v>0</v>
      </c>
      <c r="L169" s="243">
        <v>0</v>
      </c>
      <c r="M169" s="232"/>
      <c r="N169" s="233"/>
      <c r="O169" s="233"/>
    </row>
    <row r="170" spans="1:15" s="234" customFormat="1">
      <c r="A170" s="404" t="str">
        <f t="shared" si="10"/>
        <v>1002201250</v>
      </c>
      <c r="B170" s="268">
        <v>100</v>
      </c>
      <c r="C170" s="193">
        <v>220</v>
      </c>
      <c r="D170" s="193">
        <v>1250</v>
      </c>
      <c r="E170" s="243">
        <v>0</v>
      </c>
      <c r="F170" s="243">
        <v>0</v>
      </c>
      <c r="G170" s="243">
        <v>0</v>
      </c>
      <c r="H170" s="243">
        <v>0</v>
      </c>
      <c r="I170" s="243">
        <v>0</v>
      </c>
      <c r="J170" s="243">
        <v>0</v>
      </c>
      <c r="K170" s="243">
        <v>0</v>
      </c>
      <c r="L170" s="243">
        <v>0</v>
      </c>
      <c r="M170" s="232"/>
      <c r="N170" s="233"/>
      <c r="O170" s="233"/>
    </row>
    <row r="171" spans="1:15" s="234" customFormat="1">
      <c r="A171" s="404" t="str">
        <f t="shared" si="10"/>
        <v>1002301250</v>
      </c>
      <c r="B171" s="268">
        <v>100</v>
      </c>
      <c r="C171" s="193">
        <v>230</v>
      </c>
      <c r="D171" s="193">
        <v>1250</v>
      </c>
      <c r="E171" s="243">
        <v>0</v>
      </c>
      <c r="F171" s="243">
        <v>0</v>
      </c>
      <c r="G171" s="243">
        <v>0</v>
      </c>
      <c r="H171" s="243">
        <v>0</v>
      </c>
      <c r="I171" s="243">
        <v>0</v>
      </c>
      <c r="J171" s="243">
        <v>0</v>
      </c>
      <c r="K171" s="243">
        <v>0</v>
      </c>
      <c r="L171" s="243">
        <v>0</v>
      </c>
      <c r="M171" s="232"/>
      <c r="N171" s="233"/>
      <c r="O171" s="233"/>
    </row>
    <row r="172" spans="1:15" s="234" customFormat="1">
      <c r="A172" s="404" t="str">
        <f t="shared" si="10"/>
        <v>1002401250</v>
      </c>
      <c r="B172" s="268">
        <v>100</v>
      </c>
      <c r="C172" s="193">
        <v>240</v>
      </c>
      <c r="D172" s="193">
        <v>1250</v>
      </c>
      <c r="E172" s="243">
        <v>0</v>
      </c>
      <c r="F172" s="243">
        <v>0</v>
      </c>
      <c r="G172" s="243">
        <v>0</v>
      </c>
      <c r="H172" s="243">
        <v>0</v>
      </c>
      <c r="I172" s="243">
        <v>0</v>
      </c>
      <c r="J172" s="243">
        <v>0</v>
      </c>
      <c r="K172" s="243">
        <v>0</v>
      </c>
      <c r="L172" s="243">
        <v>0</v>
      </c>
      <c r="M172" s="232"/>
      <c r="N172" s="233"/>
      <c r="O172" s="233"/>
    </row>
    <row r="173" spans="1:15" s="234" customFormat="1">
      <c r="A173" s="404" t="str">
        <f t="shared" si="10"/>
        <v>1002501250</v>
      </c>
      <c r="B173" s="268">
        <v>100</v>
      </c>
      <c r="C173" s="193">
        <v>250</v>
      </c>
      <c r="D173" s="193">
        <v>1250</v>
      </c>
      <c r="E173" s="243">
        <v>0</v>
      </c>
      <c r="F173" s="243">
        <v>0</v>
      </c>
      <c r="G173" s="243">
        <v>0</v>
      </c>
      <c r="H173" s="243">
        <v>0</v>
      </c>
      <c r="I173" s="243">
        <v>0</v>
      </c>
      <c r="J173" s="243">
        <v>0</v>
      </c>
      <c r="K173" s="243">
        <v>0</v>
      </c>
      <c r="L173" s="243">
        <v>0</v>
      </c>
      <c r="M173" s="232"/>
      <c r="N173" s="233"/>
      <c r="O173" s="233"/>
    </row>
    <row r="174" spans="1:15" s="234" customFormat="1">
      <c r="A174" s="404" t="str">
        <f t="shared" si="10"/>
        <v>1002601250</v>
      </c>
      <c r="B174" s="268">
        <v>100</v>
      </c>
      <c r="C174" s="193">
        <v>260</v>
      </c>
      <c r="D174" s="193">
        <v>1250</v>
      </c>
      <c r="E174" s="243">
        <v>0</v>
      </c>
      <c r="F174" s="243">
        <v>0</v>
      </c>
      <c r="G174" s="243">
        <v>0</v>
      </c>
      <c r="H174" s="243">
        <v>0</v>
      </c>
      <c r="I174" s="243">
        <v>0</v>
      </c>
      <c r="J174" s="243">
        <v>0</v>
      </c>
      <c r="K174" s="243">
        <v>0</v>
      </c>
      <c r="L174" s="243">
        <v>0</v>
      </c>
      <c r="M174" s="232"/>
      <c r="N174" s="233"/>
      <c r="O174" s="233"/>
    </row>
    <row r="175" spans="1:15" s="234" customFormat="1">
      <c r="A175" s="404" t="str">
        <f t="shared" si="10"/>
        <v>1002701250</v>
      </c>
      <c r="B175" s="268">
        <v>100</v>
      </c>
      <c r="C175" s="193">
        <v>270</v>
      </c>
      <c r="D175" s="193">
        <v>1250</v>
      </c>
      <c r="E175" s="243">
        <v>0</v>
      </c>
      <c r="F175" s="243">
        <v>0</v>
      </c>
      <c r="G175" s="243">
        <v>0</v>
      </c>
      <c r="H175" s="243">
        <v>0</v>
      </c>
      <c r="I175" s="243">
        <v>0</v>
      </c>
      <c r="J175" s="243">
        <v>0</v>
      </c>
      <c r="K175" s="243">
        <v>0</v>
      </c>
      <c r="L175" s="243">
        <v>0</v>
      </c>
      <c r="M175" s="232"/>
      <c r="N175" s="233"/>
      <c r="O175" s="233"/>
    </row>
    <row r="176" spans="1:15" s="234" customFormat="1">
      <c r="A176" s="404" t="str">
        <f t="shared" si="10"/>
        <v>1002801250</v>
      </c>
      <c r="B176" s="268">
        <v>100</v>
      </c>
      <c r="C176" s="193">
        <v>280</v>
      </c>
      <c r="D176" s="193">
        <v>1250</v>
      </c>
      <c r="E176" s="243">
        <v>0</v>
      </c>
      <c r="F176" s="243">
        <v>0</v>
      </c>
      <c r="G176" s="243">
        <v>0</v>
      </c>
      <c r="H176" s="243">
        <v>0</v>
      </c>
      <c r="I176" s="243">
        <v>0</v>
      </c>
      <c r="J176" s="243">
        <v>0</v>
      </c>
      <c r="K176" s="243">
        <v>0</v>
      </c>
      <c r="L176" s="243">
        <v>0</v>
      </c>
      <c r="M176" s="232"/>
      <c r="N176" s="233"/>
      <c r="O176" s="233"/>
    </row>
    <row r="177" spans="1:15" s="234" customFormat="1">
      <c r="A177" s="404" t="str">
        <f t="shared" ref="A177:A240" si="11">B177&amp;C177&amp;D177</f>
        <v>1002901250</v>
      </c>
      <c r="B177" s="268">
        <v>100</v>
      </c>
      <c r="C177" s="193">
        <v>290</v>
      </c>
      <c r="D177" s="193">
        <v>1250</v>
      </c>
      <c r="E177" s="243">
        <v>0</v>
      </c>
      <c r="F177" s="243">
        <v>0</v>
      </c>
      <c r="G177" s="243">
        <v>0</v>
      </c>
      <c r="H177" s="243">
        <v>0</v>
      </c>
      <c r="I177" s="243">
        <v>0</v>
      </c>
      <c r="J177" s="243">
        <v>0</v>
      </c>
      <c r="K177" s="243">
        <v>0</v>
      </c>
      <c r="L177" s="243">
        <v>0</v>
      </c>
      <c r="M177" s="232"/>
      <c r="N177" s="233"/>
      <c r="O177" s="233"/>
    </row>
    <row r="178" spans="1:15" s="234" customFormat="1">
      <c r="A178" s="404" t="str">
        <f t="shared" si="11"/>
        <v>1003001250</v>
      </c>
      <c r="B178" s="268">
        <v>100</v>
      </c>
      <c r="C178" s="193">
        <v>300</v>
      </c>
      <c r="D178" s="193">
        <v>1250</v>
      </c>
      <c r="E178" s="243">
        <v>0</v>
      </c>
      <c r="F178" s="243">
        <v>0</v>
      </c>
      <c r="G178" s="243">
        <v>0</v>
      </c>
      <c r="H178" s="243">
        <v>0</v>
      </c>
      <c r="I178" s="243">
        <v>0</v>
      </c>
      <c r="J178" s="243">
        <v>0</v>
      </c>
      <c r="K178" s="243">
        <v>0</v>
      </c>
      <c r="L178" s="243">
        <v>0</v>
      </c>
      <c r="M178" s="232"/>
      <c r="N178" s="233"/>
      <c r="O178" s="233"/>
    </row>
    <row r="179" spans="1:15" s="234" customFormat="1">
      <c r="A179" s="404" t="str">
        <f t="shared" si="11"/>
        <v>1003101250</v>
      </c>
      <c r="B179" s="268">
        <v>100</v>
      </c>
      <c r="C179" s="193">
        <v>310</v>
      </c>
      <c r="D179" s="193">
        <v>1250</v>
      </c>
      <c r="E179" s="243">
        <v>0</v>
      </c>
      <c r="F179" s="243">
        <v>0</v>
      </c>
      <c r="G179" s="243">
        <v>0</v>
      </c>
      <c r="H179" s="243">
        <v>0</v>
      </c>
      <c r="I179" s="243">
        <v>0</v>
      </c>
      <c r="J179" s="243">
        <v>0</v>
      </c>
      <c r="K179" s="243">
        <v>0</v>
      </c>
      <c r="L179" s="243">
        <v>0</v>
      </c>
      <c r="M179" s="232"/>
      <c r="N179" s="233"/>
      <c r="O179" s="233"/>
    </row>
    <row r="180" spans="1:15" s="234" customFormat="1">
      <c r="A180" s="404" t="str">
        <f t="shared" si="11"/>
        <v>1003201250</v>
      </c>
      <c r="B180" s="268">
        <v>100</v>
      </c>
      <c r="C180" s="193">
        <v>320</v>
      </c>
      <c r="D180" s="193">
        <v>1250</v>
      </c>
      <c r="E180" s="243">
        <v>0</v>
      </c>
      <c r="F180" s="243">
        <v>0</v>
      </c>
      <c r="G180" s="243">
        <v>0</v>
      </c>
      <c r="H180" s="243">
        <v>0</v>
      </c>
      <c r="I180" s="243">
        <v>0</v>
      </c>
      <c r="J180" s="243">
        <v>0</v>
      </c>
      <c r="K180" s="243">
        <v>0</v>
      </c>
      <c r="L180" s="243">
        <v>0</v>
      </c>
      <c r="M180" s="232"/>
      <c r="N180" s="233"/>
      <c r="O180" s="233"/>
    </row>
    <row r="181" spans="1:15" s="234" customFormat="1">
      <c r="A181" s="404" t="str">
        <f t="shared" si="11"/>
        <v>1003301250</v>
      </c>
      <c r="B181" s="268">
        <v>100</v>
      </c>
      <c r="C181" s="193">
        <v>330</v>
      </c>
      <c r="D181" s="193">
        <v>1250</v>
      </c>
      <c r="E181" s="243">
        <v>0</v>
      </c>
      <c r="F181" s="243">
        <v>0</v>
      </c>
      <c r="G181" s="243">
        <v>0</v>
      </c>
      <c r="H181" s="243">
        <v>0</v>
      </c>
      <c r="I181" s="243">
        <v>0</v>
      </c>
      <c r="J181" s="243">
        <v>0</v>
      </c>
      <c r="K181" s="243">
        <v>0</v>
      </c>
      <c r="L181" s="243">
        <v>0</v>
      </c>
      <c r="M181" s="232"/>
      <c r="N181" s="233"/>
      <c r="O181" s="233"/>
    </row>
    <row r="182" spans="1:15" s="234" customFormat="1">
      <c r="A182" s="404" t="str">
        <f t="shared" si="11"/>
        <v>1003401250</v>
      </c>
      <c r="B182" s="268">
        <v>100</v>
      </c>
      <c r="C182" s="193">
        <v>340</v>
      </c>
      <c r="D182" s="193">
        <v>1250</v>
      </c>
      <c r="E182" s="243">
        <v>0</v>
      </c>
      <c r="F182" s="243">
        <v>0</v>
      </c>
      <c r="G182" s="243">
        <v>0</v>
      </c>
      <c r="H182" s="243">
        <v>0</v>
      </c>
      <c r="I182" s="243">
        <v>0</v>
      </c>
      <c r="J182" s="243">
        <v>0</v>
      </c>
      <c r="K182" s="243">
        <v>0</v>
      </c>
      <c r="L182" s="243">
        <v>0</v>
      </c>
      <c r="M182" s="232"/>
      <c r="N182" s="233"/>
      <c r="O182" s="233"/>
    </row>
    <row r="183" spans="1:15" s="234" customFormat="1">
      <c r="A183" s="404" t="str">
        <f t="shared" si="11"/>
        <v>1003501250</v>
      </c>
      <c r="B183" s="268">
        <v>100</v>
      </c>
      <c r="C183" s="193">
        <v>350</v>
      </c>
      <c r="D183" s="193">
        <v>1250</v>
      </c>
      <c r="E183" s="243">
        <v>0</v>
      </c>
      <c r="F183" s="243">
        <v>0</v>
      </c>
      <c r="G183" s="243">
        <v>0</v>
      </c>
      <c r="H183" s="243">
        <v>0</v>
      </c>
      <c r="I183" s="243">
        <v>0</v>
      </c>
      <c r="J183" s="243">
        <v>0</v>
      </c>
      <c r="K183" s="243">
        <v>0</v>
      </c>
      <c r="L183" s="243">
        <v>0</v>
      </c>
      <c r="M183" s="232"/>
      <c r="N183" s="233"/>
      <c r="O183" s="233"/>
    </row>
    <row r="184" spans="1:15" s="234" customFormat="1">
      <c r="A184" s="404" t="str">
        <f t="shared" si="11"/>
        <v>100201500</v>
      </c>
      <c r="B184" s="268">
        <v>100</v>
      </c>
      <c r="C184" s="193">
        <v>20</v>
      </c>
      <c r="D184" s="193">
        <v>1500</v>
      </c>
      <c r="E184" s="191">
        <v>1</v>
      </c>
      <c r="F184" s="191">
        <v>12</v>
      </c>
      <c r="G184" s="191">
        <v>36</v>
      </c>
      <c r="H184" s="191">
        <v>44</v>
      </c>
      <c r="I184" s="191">
        <v>52</v>
      </c>
      <c r="J184" s="191">
        <v>60</v>
      </c>
      <c r="K184" s="191">
        <v>58</v>
      </c>
      <c r="L184" s="191">
        <v>56</v>
      </c>
      <c r="M184" s="232"/>
      <c r="N184" s="233"/>
      <c r="O184" s="233"/>
    </row>
    <row r="185" spans="1:15" s="234" customFormat="1">
      <c r="A185" s="404" t="str">
        <f t="shared" si="11"/>
        <v>100301500</v>
      </c>
      <c r="B185" s="268">
        <v>100</v>
      </c>
      <c r="C185" s="193">
        <v>30</v>
      </c>
      <c r="D185" s="193">
        <v>1500</v>
      </c>
      <c r="E185" s="191">
        <v>0</v>
      </c>
      <c r="F185" s="191">
        <v>7</v>
      </c>
      <c r="G185" s="191">
        <v>34</v>
      </c>
      <c r="H185" s="191">
        <v>44</v>
      </c>
      <c r="I185" s="191">
        <v>52</v>
      </c>
      <c r="J185" s="191">
        <v>60</v>
      </c>
      <c r="K185" s="191">
        <v>58</v>
      </c>
      <c r="L185" s="191">
        <v>56</v>
      </c>
      <c r="M185" s="232"/>
      <c r="N185" s="233"/>
      <c r="O185" s="233"/>
    </row>
    <row r="186" spans="1:15" s="234" customFormat="1">
      <c r="A186" s="404" t="str">
        <f t="shared" si="11"/>
        <v>100401500</v>
      </c>
      <c r="B186" s="268">
        <v>100</v>
      </c>
      <c r="C186" s="193">
        <v>40</v>
      </c>
      <c r="D186" s="193">
        <v>1500</v>
      </c>
      <c r="E186" s="191">
        <v>0</v>
      </c>
      <c r="F186" s="191">
        <v>4</v>
      </c>
      <c r="G186" s="191">
        <v>27</v>
      </c>
      <c r="H186" s="191">
        <v>44</v>
      </c>
      <c r="I186" s="191">
        <v>52</v>
      </c>
      <c r="J186" s="191">
        <v>60</v>
      </c>
      <c r="K186" s="191">
        <v>58</v>
      </c>
      <c r="L186" s="191">
        <v>54</v>
      </c>
      <c r="M186" s="232"/>
      <c r="N186" s="233"/>
      <c r="O186" s="233"/>
    </row>
    <row r="187" spans="1:15" s="234" customFormat="1">
      <c r="A187" s="404" t="str">
        <f t="shared" si="11"/>
        <v>100501500</v>
      </c>
      <c r="B187" s="268">
        <v>100</v>
      </c>
      <c r="C187" s="193">
        <v>50</v>
      </c>
      <c r="D187" s="193">
        <v>1500</v>
      </c>
      <c r="E187" s="191">
        <v>0</v>
      </c>
      <c r="F187" s="191">
        <v>3</v>
      </c>
      <c r="G187" s="191">
        <v>21</v>
      </c>
      <c r="H187" s="191">
        <v>44</v>
      </c>
      <c r="I187" s="191">
        <v>52</v>
      </c>
      <c r="J187" s="191">
        <v>60</v>
      </c>
      <c r="K187" s="191">
        <v>58</v>
      </c>
      <c r="L187" s="191">
        <v>46</v>
      </c>
      <c r="M187" s="232"/>
      <c r="N187" s="233"/>
      <c r="O187" s="233"/>
    </row>
    <row r="188" spans="1:15" s="234" customFormat="1">
      <c r="A188" s="404" t="str">
        <f t="shared" si="11"/>
        <v>100601500</v>
      </c>
      <c r="B188" s="268">
        <v>100</v>
      </c>
      <c r="C188" s="193">
        <v>60</v>
      </c>
      <c r="D188" s="193">
        <v>1500</v>
      </c>
      <c r="E188" s="191">
        <v>0</v>
      </c>
      <c r="F188" s="191">
        <v>2</v>
      </c>
      <c r="G188" s="191">
        <v>17</v>
      </c>
      <c r="H188" s="191">
        <v>44</v>
      </c>
      <c r="I188" s="191">
        <v>52</v>
      </c>
      <c r="J188" s="191">
        <v>60</v>
      </c>
      <c r="K188" s="191">
        <v>57</v>
      </c>
      <c r="L188" s="191">
        <v>38</v>
      </c>
      <c r="M188" s="232"/>
      <c r="N188" s="233"/>
      <c r="O188" s="233"/>
    </row>
    <row r="189" spans="1:15" s="234" customFormat="1">
      <c r="A189" s="404" t="str">
        <f t="shared" si="11"/>
        <v>100701500</v>
      </c>
      <c r="B189" s="268">
        <v>100</v>
      </c>
      <c r="C189" s="193">
        <v>70</v>
      </c>
      <c r="D189" s="193">
        <v>1500</v>
      </c>
      <c r="E189" s="191">
        <v>0</v>
      </c>
      <c r="F189" s="191">
        <v>1</v>
      </c>
      <c r="G189" s="191">
        <v>13</v>
      </c>
      <c r="H189" s="191">
        <v>43</v>
      </c>
      <c r="I189" s="191">
        <v>52</v>
      </c>
      <c r="J189" s="191">
        <v>60</v>
      </c>
      <c r="K189" s="191">
        <v>52</v>
      </c>
      <c r="L189" s="191">
        <v>33</v>
      </c>
      <c r="M189" s="232"/>
      <c r="N189" s="233"/>
      <c r="O189" s="233"/>
    </row>
    <row r="190" spans="1:15" s="234" customFormat="1">
      <c r="A190" s="404" t="str">
        <f t="shared" si="11"/>
        <v>100801500</v>
      </c>
      <c r="B190" s="268">
        <v>100</v>
      </c>
      <c r="C190" s="193">
        <v>80</v>
      </c>
      <c r="D190" s="193">
        <v>1500</v>
      </c>
      <c r="E190" s="191">
        <v>0</v>
      </c>
      <c r="F190" s="191">
        <v>0</v>
      </c>
      <c r="G190" s="191">
        <v>11</v>
      </c>
      <c r="H190" s="191">
        <v>40</v>
      </c>
      <c r="I190" s="191">
        <v>52</v>
      </c>
      <c r="J190" s="191">
        <v>60</v>
      </c>
      <c r="K190" s="191">
        <v>46</v>
      </c>
      <c r="L190" s="191">
        <v>29</v>
      </c>
      <c r="M190" s="232"/>
      <c r="N190" s="233"/>
      <c r="O190" s="233"/>
    </row>
    <row r="191" spans="1:15" s="234" customFormat="1">
      <c r="A191" s="404" t="str">
        <f t="shared" si="11"/>
        <v>100901500</v>
      </c>
      <c r="B191" s="268">
        <v>100</v>
      </c>
      <c r="C191" s="193">
        <v>90</v>
      </c>
      <c r="D191" s="193">
        <v>1500</v>
      </c>
      <c r="E191" s="191">
        <v>0</v>
      </c>
      <c r="F191" s="191">
        <v>0</v>
      </c>
      <c r="G191" s="191">
        <v>9</v>
      </c>
      <c r="H191" s="191">
        <v>36</v>
      </c>
      <c r="I191" s="191">
        <v>52</v>
      </c>
      <c r="J191" s="191">
        <v>60</v>
      </c>
      <c r="K191" s="191">
        <v>41</v>
      </c>
      <c r="L191" s="191">
        <v>26</v>
      </c>
      <c r="M191" s="232"/>
      <c r="N191" s="233"/>
      <c r="O191" s="233"/>
    </row>
    <row r="192" spans="1:15" s="234" customFormat="1">
      <c r="A192" s="404" t="str">
        <f t="shared" si="11"/>
        <v>1001001500</v>
      </c>
      <c r="B192" s="268">
        <v>100</v>
      </c>
      <c r="C192" s="193">
        <v>100</v>
      </c>
      <c r="D192" s="193">
        <v>1500</v>
      </c>
      <c r="E192" s="191">
        <v>0</v>
      </c>
      <c r="F192" s="191">
        <v>0</v>
      </c>
      <c r="G192" s="191">
        <v>8</v>
      </c>
      <c r="H192" s="191">
        <v>32</v>
      </c>
      <c r="I192" s="191">
        <v>51</v>
      </c>
      <c r="J192" s="191">
        <v>59</v>
      </c>
      <c r="K192" s="191">
        <v>37</v>
      </c>
      <c r="L192" s="191">
        <v>23</v>
      </c>
      <c r="M192" s="232"/>
      <c r="N192" s="233"/>
      <c r="O192" s="233"/>
    </row>
    <row r="193" spans="1:15" s="234" customFormat="1">
      <c r="A193" s="404" t="str">
        <f t="shared" si="11"/>
        <v>1001101500</v>
      </c>
      <c r="B193" s="268">
        <v>100</v>
      </c>
      <c r="C193" s="193">
        <v>110</v>
      </c>
      <c r="D193" s="193">
        <v>1500</v>
      </c>
      <c r="E193" s="191">
        <v>0</v>
      </c>
      <c r="F193" s="191">
        <v>0</v>
      </c>
      <c r="G193" s="191">
        <v>7</v>
      </c>
      <c r="H193" s="191">
        <v>29</v>
      </c>
      <c r="I193" s="191">
        <v>50</v>
      </c>
      <c r="J193" s="191">
        <v>56</v>
      </c>
      <c r="K193" s="191">
        <v>34</v>
      </c>
      <c r="L193" s="191">
        <v>21</v>
      </c>
      <c r="M193" s="232"/>
      <c r="N193" s="233"/>
      <c r="O193" s="233"/>
    </row>
    <row r="194" spans="1:15" s="234" customFormat="1">
      <c r="A194" s="404" t="str">
        <f t="shared" si="11"/>
        <v>1001201500</v>
      </c>
      <c r="B194" s="268">
        <v>100</v>
      </c>
      <c r="C194" s="193">
        <v>120</v>
      </c>
      <c r="D194" s="193">
        <v>1500</v>
      </c>
      <c r="E194" s="191">
        <v>0</v>
      </c>
      <c r="F194" s="191">
        <v>0</v>
      </c>
      <c r="G194" s="191">
        <v>6</v>
      </c>
      <c r="H194" s="191">
        <v>26</v>
      </c>
      <c r="I194" s="191">
        <v>48</v>
      </c>
      <c r="J194" s="191">
        <v>53</v>
      </c>
      <c r="K194" s="191">
        <v>31</v>
      </c>
      <c r="L194" s="191">
        <v>19</v>
      </c>
      <c r="M194" s="232"/>
      <c r="N194" s="233"/>
      <c r="O194" s="233"/>
    </row>
    <row r="195" spans="1:15" s="234" customFormat="1">
      <c r="A195" s="404" t="str">
        <f t="shared" si="11"/>
        <v>1001301500</v>
      </c>
      <c r="B195" s="268">
        <v>100</v>
      </c>
      <c r="C195" s="193">
        <v>130</v>
      </c>
      <c r="D195" s="193">
        <v>1500</v>
      </c>
      <c r="E195" s="191">
        <v>0</v>
      </c>
      <c r="F195" s="191">
        <v>0</v>
      </c>
      <c r="G195" s="191">
        <v>5</v>
      </c>
      <c r="H195" s="191">
        <v>23</v>
      </c>
      <c r="I195" s="191">
        <v>45</v>
      </c>
      <c r="J195" s="191">
        <v>49</v>
      </c>
      <c r="K195" s="191">
        <v>29</v>
      </c>
      <c r="L195" s="191">
        <v>18</v>
      </c>
      <c r="M195" s="232"/>
      <c r="N195" s="233"/>
      <c r="O195" s="233"/>
    </row>
    <row r="196" spans="1:15" s="234" customFormat="1">
      <c r="A196" s="404" t="str">
        <f t="shared" si="11"/>
        <v>1001401500</v>
      </c>
      <c r="B196" s="268">
        <v>100</v>
      </c>
      <c r="C196" s="193">
        <v>140</v>
      </c>
      <c r="D196" s="193">
        <v>1500</v>
      </c>
      <c r="E196" s="191">
        <v>0</v>
      </c>
      <c r="F196" s="191">
        <v>0</v>
      </c>
      <c r="G196" s="191">
        <v>4</v>
      </c>
      <c r="H196" s="191">
        <v>21</v>
      </c>
      <c r="I196" s="191">
        <v>42</v>
      </c>
      <c r="J196" s="191">
        <v>46</v>
      </c>
      <c r="K196" s="191">
        <v>27</v>
      </c>
      <c r="L196" s="191">
        <v>16</v>
      </c>
      <c r="M196" s="232"/>
      <c r="N196" s="233"/>
      <c r="O196" s="233"/>
    </row>
    <row r="197" spans="1:15" s="234" customFormat="1">
      <c r="A197" s="404" t="str">
        <f t="shared" si="11"/>
        <v>1001501500</v>
      </c>
      <c r="B197" s="268">
        <v>100</v>
      </c>
      <c r="C197" s="193">
        <v>150</v>
      </c>
      <c r="D197" s="193">
        <v>1500</v>
      </c>
      <c r="E197" s="191">
        <v>0</v>
      </c>
      <c r="F197" s="191">
        <v>0</v>
      </c>
      <c r="G197" s="191">
        <v>4</v>
      </c>
      <c r="H197" s="191">
        <v>20</v>
      </c>
      <c r="I197" s="191">
        <v>39</v>
      </c>
      <c r="J197" s="191">
        <v>43</v>
      </c>
      <c r="K197" s="191">
        <v>25</v>
      </c>
      <c r="L197" s="191">
        <v>15</v>
      </c>
      <c r="M197" s="232"/>
      <c r="N197" s="233"/>
      <c r="O197" s="233"/>
    </row>
    <row r="198" spans="1:15" s="234" customFormat="1">
      <c r="A198" s="404" t="str">
        <f t="shared" si="11"/>
        <v>1001601500</v>
      </c>
      <c r="B198" s="268">
        <v>100</v>
      </c>
      <c r="C198" s="193">
        <v>160</v>
      </c>
      <c r="D198" s="193">
        <v>1500</v>
      </c>
      <c r="E198" s="191">
        <v>0</v>
      </c>
      <c r="F198" s="191">
        <v>0</v>
      </c>
      <c r="G198" s="191">
        <v>3</v>
      </c>
      <c r="H198" s="191">
        <v>18</v>
      </c>
      <c r="I198" s="191">
        <v>36</v>
      </c>
      <c r="J198" s="191">
        <v>40</v>
      </c>
      <c r="K198" s="191">
        <v>23</v>
      </c>
      <c r="L198" s="191">
        <v>14</v>
      </c>
      <c r="M198" s="232"/>
      <c r="N198" s="233"/>
      <c r="O198" s="233"/>
    </row>
    <row r="199" spans="1:15" s="234" customFormat="1">
      <c r="A199" s="404" t="str">
        <f t="shared" si="11"/>
        <v>1001701500</v>
      </c>
      <c r="B199" s="268">
        <v>100</v>
      </c>
      <c r="C199" s="193">
        <v>170</v>
      </c>
      <c r="D199" s="193">
        <v>1500</v>
      </c>
      <c r="E199" s="243">
        <v>0</v>
      </c>
      <c r="F199" s="243">
        <v>0</v>
      </c>
      <c r="G199" s="243">
        <v>0</v>
      </c>
      <c r="H199" s="243">
        <v>0</v>
      </c>
      <c r="I199" s="243">
        <v>0</v>
      </c>
      <c r="J199" s="243">
        <v>0</v>
      </c>
      <c r="K199" s="243">
        <v>0</v>
      </c>
      <c r="L199" s="243">
        <v>0</v>
      </c>
      <c r="M199" s="232"/>
      <c r="N199" s="233"/>
      <c r="O199" s="233"/>
    </row>
    <row r="200" spans="1:15" s="234" customFormat="1">
      <c r="A200" s="404" t="str">
        <f t="shared" si="11"/>
        <v>1001801500</v>
      </c>
      <c r="B200" s="268">
        <v>100</v>
      </c>
      <c r="C200" s="193">
        <v>180</v>
      </c>
      <c r="D200" s="193">
        <v>1500</v>
      </c>
      <c r="E200" s="243">
        <v>0</v>
      </c>
      <c r="F200" s="243">
        <v>0</v>
      </c>
      <c r="G200" s="243">
        <v>0</v>
      </c>
      <c r="H200" s="243">
        <v>0</v>
      </c>
      <c r="I200" s="243">
        <v>0</v>
      </c>
      <c r="J200" s="243">
        <v>0</v>
      </c>
      <c r="K200" s="243">
        <v>0</v>
      </c>
      <c r="L200" s="243">
        <v>0</v>
      </c>
      <c r="M200" s="232"/>
      <c r="N200" s="233"/>
      <c r="O200" s="233"/>
    </row>
    <row r="201" spans="1:15" s="234" customFormat="1">
      <c r="A201" s="404" t="str">
        <f t="shared" si="11"/>
        <v>1001901500</v>
      </c>
      <c r="B201" s="268">
        <v>100</v>
      </c>
      <c r="C201" s="193">
        <v>190</v>
      </c>
      <c r="D201" s="193">
        <v>1500</v>
      </c>
      <c r="E201" s="243">
        <v>0</v>
      </c>
      <c r="F201" s="243">
        <v>0</v>
      </c>
      <c r="G201" s="243">
        <v>0</v>
      </c>
      <c r="H201" s="243">
        <v>0</v>
      </c>
      <c r="I201" s="243">
        <v>0</v>
      </c>
      <c r="J201" s="243">
        <v>0</v>
      </c>
      <c r="K201" s="243">
        <v>0</v>
      </c>
      <c r="L201" s="243">
        <v>0</v>
      </c>
      <c r="M201" s="232"/>
      <c r="N201" s="233"/>
      <c r="O201" s="233"/>
    </row>
    <row r="202" spans="1:15" s="234" customFormat="1">
      <c r="A202" s="404" t="str">
        <f t="shared" si="11"/>
        <v>1002001500</v>
      </c>
      <c r="B202" s="268">
        <v>100</v>
      </c>
      <c r="C202" s="193">
        <v>200</v>
      </c>
      <c r="D202" s="193">
        <v>1500</v>
      </c>
      <c r="E202" s="243">
        <v>0</v>
      </c>
      <c r="F202" s="243">
        <v>0</v>
      </c>
      <c r="G202" s="243">
        <v>0</v>
      </c>
      <c r="H202" s="243">
        <v>0</v>
      </c>
      <c r="I202" s="243">
        <v>0</v>
      </c>
      <c r="J202" s="243">
        <v>0</v>
      </c>
      <c r="K202" s="243">
        <v>0</v>
      </c>
      <c r="L202" s="243">
        <v>0</v>
      </c>
      <c r="M202" s="232"/>
      <c r="N202" s="233"/>
      <c r="O202" s="233"/>
    </row>
    <row r="203" spans="1:15" s="234" customFormat="1">
      <c r="A203" s="404" t="str">
        <f t="shared" si="11"/>
        <v>1002101500</v>
      </c>
      <c r="B203" s="268">
        <v>100</v>
      </c>
      <c r="C203" s="193">
        <v>210</v>
      </c>
      <c r="D203" s="193">
        <v>1500</v>
      </c>
      <c r="E203" s="243">
        <v>0</v>
      </c>
      <c r="F203" s="243">
        <v>0</v>
      </c>
      <c r="G203" s="243">
        <v>0</v>
      </c>
      <c r="H203" s="243">
        <v>0</v>
      </c>
      <c r="I203" s="243">
        <v>0</v>
      </c>
      <c r="J203" s="243">
        <v>0</v>
      </c>
      <c r="K203" s="243">
        <v>0</v>
      </c>
      <c r="L203" s="243">
        <v>0</v>
      </c>
      <c r="M203" s="232"/>
      <c r="N203" s="233"/>
      <c r="O203" s="233"/>
    </row>
    <row r="204" spans="1:15" s="234" customFormat="1">
      <c r="A204" s="404" t="str">
        <f t="shared" si="11"/>
        <v>1002201500</v>
      </c>
      <c r="B204" s="268">
        <v>100</v>
      </c>
      <c r="C204" s="193">
        <v>220</v>
      </c>
      <c r="D204" s="193">
        <v>1500</v>
      </c>
      <c r="E204" s="243">
        <v>0</v>
      </c>
      <c r="F204" s="243">
        <v>0</v>
      </c>
      <c r="G204" s="243">
        <v>0</v>
      </c>
      <c r="H204" s="243">
        <v>0</v>
      </c>
      <c r="I204" s="243">
        <v>0</v>
      </c>
      <c r="J204" s="243">
        <v>0</v>
      </c>
      <c r="K204" s="243">
        <v>0</v>
      </c>
      <c r="L204" s="243">
        <v>0</v>
      </c>
      <c r="M204" s="232"/>
      <c r="N204" s="233"/>
      <c r="O204" s="233"/>
    </row>
    <row r="205" spans="1:15" s="234" customFormat="1">
      <c r="A205" s="404" t="str">
        <f t="shared" si="11"/>
        <v>1002301500</v>
      </c>
      <c r="B205" s="268">
        <v>100</v>
      </c>
      <c r="C205" s="193">
        <v>230</v>
      </c>
      <c r="D205" s="193">
        <v>1500</v>
      </c>
      <c r="E205" s="243">
        <v>0</v>
      </c>
      <c r="F205" s="243">
        <v>0</v>
      </c>
      <c r="G205" s="243">
        <v>0</v>
      </c>
      <c r="H205" s="243">
        <v>0</v>
      </c>
      <c r="I205" s="243">
        <v>0</v>
      </c>
      <c r="J205" s="243">
        <v>0</v>
      </c>
      <c r="K205" s="243">
        <v>0</v>
      </c>
      <c r="L205" s="243">
        <v>0</v>
      </c>
      <c r="M205" s="232"/>
      <c r="N205" s="233"/>
      <c r="O205" s="233"/>
    </row>
    <row r="206" spans="1:15" s="234" customFormat="1">
      <c r="A206" s="404" t="str">
        <f t="shared" si="11"/>
        <v>1002401500</v>
      </c>
      <c r="B206" s="268">
        <v>100</v>
      </c>
      <c r="C206" s="193">
        <v>240</v>
      </c>
      <c r="D206" s="193">
        <v>1500</v>
      </c>
      <c r="E206" s="243">
        <v>0</v>
      </c>
      <c r="F206" s="243">
        <v>0</v>
      </c>
      <c r="G206" s="243">
        <v>0</v>
      </c>
      <c r="H206" s="243">
        <v>0</v>
      </c>
      <c r="I206" s="243">
        <v>0</v>
      </c>
      <c r="J206" s="243">
        <v>0</v>
      </c>
      <c r="K206" s="243">
        <v>0</v>
      </c>
      <c r="L206" s="243">
        <v>0</v>
      </c>
      <c r="M206" s="232"/>
      <c r="N206" s="233"/>
      <c r="O206" s="233"/>
    </row>
    <row r="207" spans="1:15" s="234" customFormat="1">
      <c r="A207" s="404" t="str">
        <f t="shared" si="11"/>
        <v>1002501500</v>
      </c>
      <c r="B207" s="268">
        <v>100</v>
      </c>
      <c r="C207" s="193">
        <v>250</v>
      </c>
      <c r="D207" s="193">
        <v>1500</v>
      </c>
      <c r="E207" s="243">
        <v>0</v>
      </c>
      <c r="F207" s="243">
        <v>0</v>
      </c>
      <c r="G207" s="243">
        <v>0</v>
      </c>
      <c r="H207" s="243">
        <v>0</v>
      </c>
      <c r="I207" s="243">
        <v>0</v>
      </c>
      <c r="J207" s="243">
        <v>0</v>
      </c>
      <c r="K207" s="243">
        <v>0</v>
      </c>
      <c r="L207" s="243">
        <v>0</v>
      </c>
      <c r="M207" s="232"/>
      <c r="N207" s="233"/>
      <c r="O207" s="233"/>
    </row>
    <row r="208" spans="1:15" s="234" customFormat="1">
      <c r="A208" s="404" t="str">
        <f t="shared" si="11"/>
        <v>1002601500</v>
      </c>
      <c r="B208" s="268">
        <v>100</v>
      </c>
      <c r="C208" s="193">
        <v>260</v>
      </c>
      <c r="D208" s="193">
        <v>1500</v>
      </c>
      <c r="E208" s="243">
        <v>0</v>
      </c>
      <c r="F208" s="243">
        <v>0</v>
      </c>
      <c r="G208" s="243">
        <v>0</v>
      </c>
      <c r="H208" s="243">
        <v>0</v>
      </c>
      <c r="I208" s="243">
        <v>0</v>
      </c>
      <c r="J208" s="243">
        <v>0</v>
      </c>
      <c r="K208" s="243">
        <v>0</v>
      </c>
      <c r="L208" s="243">
        <v>0</v>
      </c>
      <c r="M208" s="232"/>
      <c r="N208" s="233"/>
      <c r="O208" s="233"/>
    </row>
    <row r="209" spans="1:15" s="234" customFormat="1">
      <c r="A209" s="404" t="str">
        <f t="shared" si="11"/>
        <v>1002701500</v>
      </c>
      <c r="B209" s="268">
        <v>100</v>
      </c>
      <c r="C209" s="193">
        <v>270</v>
      </c>
      <c r="D209" s="193">
        <v>1500</v>
      </c>
      <c r="E209" s="243">
        <v>0</v>
      </c>
      <c r="F209" s="243">
        <v>0</v>
      </c>
      <c r="G209" s="243">
        <v>0</v>
      </c>
      <c r="H209" s="243">
        <v>0</v>
      </c>
      <c r="I209" s="243">
        <v>0</v>
      </c>
      <c r="J209" s="243">
        <v>0</v>
      </c>
      <c r="K209" s="243">
        <v>0</v>
      </c>
      <c r="L209" s="243">
        <v>0</v>
      </c>
      <c r="M209" s="232"/>
      <c r="N209" s="233"/>
      <c r="O209" s="233"/>
    </row>
    <row r="210" spans="1:15" s="234" customFormat="1">
      <c r="A210" s="404" t="str">
        <f t="shared" si="11"/>
        <v>1002801500</v>
      </c>
      <c r="B210" s="268">
        <v>100</v>
      </c>
      <c r="C210" s="193">
        <v>280</v>
      </c>
      <c r="D210" s="193">
        <v>1500</v>
      </c>
      <c r="E210" s="243">
        <v>0</v>
      </c>
      <c r="F210" s="243">
        <v>0</v>
      </c>
      <c r="G210" s="243">
        <v>0</v>
      </c>
      <c r="H210" s="243">
        <v>0</v>
      </c>
      <c r="I210" s="243">
        <v>0</v>
      </c>
      <c r="J210" s="243">
        <v>0</v>
      </c>
      <c r="K210" s="243">
        <v>0</v>
      </c>
      <c r="L210" s="243">
        <v>0</v>
      </c>
      <c r="M210" s="232"/>
      <c r="N210" s="233"/>
      <c r="O210" s="233"/>
    </row>
    <row r="211" spans="1:15" s="234" customFormat="1">
      <c r="A211" s="404" t="str">
        <f t="shared" si="11"/>
        <v>1002901500</v>
      </c>
      <c r="B211" s="268">
        <v>100</v>
      </c>
      <c r="C211" s="193">
        <v>290</v>
      </c>
      <c r="D211" s="193">
        <v>1500</v>
      </c>
      <c r="E211" s="243">
        <v>0</v>
      </c>
      <c r="F211" s="243">
        <v>0</v>
      </c>
      <c r="G211" s="243">
        <v>0</v>
      </c>
      <c r="H211" s="243">
        <v>0</v>
      </c>
      <c r="I211" s="243">
        <v>0</v>
      </c>
      <c r="J211" s="243">
        <v>0</v>
      </c>
      <c r="K211" s="243">
        <v>0</v>
      </c>
      <c r="L211" s="243">
        <v>0</v>
      </c>
      <c r="M211" s="232"/>
      <c r="N211" s="233"/>
      <c r="O211" s="233"/>
    </row>
    <row r="212" spans="1:15" s="234" customFormat="1">
      <c r="A212" s="404" t="str">
        <f t="shared" si="11"/>
        <v>1003001500</v>
      </c>
      <c r="B212" s="268">
        <v>100</v>
      </c>
      <c r="C212" s="193">
        <v>300</v>
      </c>
      <c r="D212" s="193">
        <v>1500</v>
      </c>
      <c r="E212" s="243">
        <v>0</v>
      </c>
      <c r="F212" s="243">
        <v>0</v>
      </c>
      <c r="G212" s="243">
        <v>0</v>
      </c>
      <c r="H212" s="243">
        <v>0</v>
      </c>
      <c r="I212" s="243">
        <v>0</v>
      </c>
      <c r="J212" s="243">
        <v>0</v>
      </c>
      <c r="K212" s="243">
        <v>0</v>
      </c>
      <c r="L212" s="243">
        <v>0</v>
      </c>
      <c r="M212" s="232"/>
      <c r="N212" s="233"/>
      <c r="O212" s="233"/>
    </row>
    <row r="213" spans="1:15" s="234" customFormat="1">
      <c r="A213" s="404" t="str">
        <f t="shared" si="11"/>
        <v>1003101500</v>
      </c>
      <c r="B213" s="268">
        <v>100</v>
      </c>
      <c r="C213" s="193">
        <v>310</v>
      </c>
      <c r="D213" s="193">
        <v>1500</v>
      </c>
      <c r="E213" s="243">
        <v>0</v>
      </c>
      <c r="F213" s="243">
        <v>0</v>
      </c>
      <c r="G213" s="243">
        <v>0</v>
      </c>
      <c r="H213" s="243">
        <v>0</v>
      </c>
      <c r="I213" s="243">
        <v>0</v>
      </c>
      <c r="J213" s="243">
        <v>0</v>
      </c>
      <c r="K213" s="243">
        <v>0</v>
      </c>
      <c r="L213" s="243">
        <v>0</v>
      </c>
      <c r="M213" s="232"/>
      <c r="N213" s="233"/>
      <c r="O213" s="233"/>
    </row>
    <row r="214" spans="1:15" s="234" customFormat="1">
      <c r="A214" s="404" t="str">
        <f t="shared" si="11"/>
        <v>1003201500</v>
      </c>
      <c r="B214" s="268">
        <v>100</v>
      </c>
      <c r="C214" s="193">
        <v>320</v>
      </c>
      <c r="D214" s="193">
        <v>1500</v>
      </c>
      <c r="E214" s="243">
        <v>0</v>
      </c>
      <c r="F214" s="243">
        <v>0</v>
      </c>
      <c r="G214" s="243">
        <v>0</v>
      </c>
      <c r="H214" s="243">
        <v>0</v>
      </c>
      <c r="I214" s="243">
        <v>0</v>
      </c>
      <c r="J214" s="243">
        <v>0</v>
      </c>
      <c r="K214" s="243">
        <v>0</v>
      </c>
      <c r="L214" s="243">
        <v>0</v>
      </c>
      <c r="M214" s="232"/>
      <c r="N214" s="233"/>
      <c r="O214" s="233"/>
    </row>
    <row r="215" spans="1:15" s="234" customFormat="1">
      <c r="A215" s="404" t="str">
        <f t="shared" si="11"/>
        <v>1003301500</v>
      </c>
      <c r="B215" s="268">
        <v>100</v>
      </c>
      <c r="C215" s="193">
        <v>330</v>
      </c>
      <c r="D215" s="193">
        <v>1500</v>
      </c>
      <c r="E215" s="243">
        <v>0</v>
      </c>
      <c r="F215" s="243">
        <v>0</v>
      </c>
      <c r="G215" s="243">
        <v>0</v>
      </c>
      <c r="H215" s="243">
        <v>0</v>
      </c>
      <c r="I215" s="243">
        <v>0</v>
      </c>
      <c r="J215" s="243">
        <v>0</v>
      </c>
      <c r="K215" s="243">
        <v>0</v>
      </c>
      <c r="L215" s="243">
        <v>0</v>
      </c>
      <c r="M215" s="232"/>
      <c r="N215" s="233"/>
      <c r="O215" s="233"/>
    </row>
    <row r="216" spans="1:15" s="234" customFormat="1">
      <c r="A216" s="404" t="str">
        <f t="shared" si="11"/>
        <v>1003401500</v>
      </c>
      <c r="B216" s="268">
        <v>100</v>
      </c>
      <c r="C216" s="193">
        <v>340</v>
      </c>
      <c r="D216" s="193">
        <v>1500</v>
      </c>
      <c r="E216" s="243">
        <v>0</v>
      </c>
      <c r="F216" s="243">
        <v>0</v>
      </c>
      <c r="G216" s="243">
        <v>0</v>
      </c>
      <c r="H216" s="243">
        <v>0</v>
      </c>
      <c r="I216" s="243">
        <v>0</v>
      </c>
      <c r="J216" s="243">
        <v>0</v>
      </c>
      <c r="K216" s="243">
        <v>0</v>
      </c>
      <c r="L216" s="243">
        <v>0</v>
      </c>
      <c r="M216" s="232"/>
      <c r="N216" s="233"/>
      <c r="O216" s="233"/>
    </row>
    <row r="217" spans="1:15" s="234" customFormat="1">
      <c r="A217" s="404" t="str">
        <f t="shared" si="11"/>
        <v>1003501500</v>
      </c>
      <c r="B217" s="268">
        <v>100</v>
      </c>
      <c r="C217" s="193">
        <v>350</v>
      </c>
      <c r="D217" s="193">
        <v>1500</v>
      </c>
      <c r="E217" s="243">
        <v>0</v>
      </c>
      <c r="F217" s="243">
        <v>0</v>
      </c>
      <c r="G217" s="243">
        <v>0</v>
      </c>
      <c r="H217" s="243">
        <v>0</v>
      </c>
      <c r="I217" s="243">
        <v>0</v>
      </c>
      <c r="J217" s="243">
        <v>0</v>
      </c>
      <c r="K217" s="243">
        <v>0</v>
      </c>
      <c r="L217" s="243">
        <v>0</v>
      </c>
      <c r="M217" s="232"/>
      <c r="N217" s="233"/>
      <c r="O217" s="233"/>
    </row>
    <row r="218" spans="1:15" s="234" customFormat="1">
      <c r="A218" s="404" t="str">
        <f t="shared" si="11"/>
        <v>100201750</v>
      </c>
      <c r="B218" s="268">
        <v>100</v>
      </c>
      <c r="C218" s="193">
        <v>20</v>
      </c>
      <c r="D218" s="193">
        <v>1750</v>
      </c>
      <c r="E218" s="191">
        <v>2</v>
      </c>
      <c r="F218" s="191">
        <v>15</v>
      </c>
      <c r="G218" s="191">
        <v>36</v>
      </c>
      <c r="H218" s="191">
        <v>44</v>
      </c>
      <c r="I218" s="191">
        <v>52</v>
      </c>
      <c r="J218" s="191">
        <v>60</v>
      </c>
      <c r="K218" s="191">
        <v>58</v>
      </c>
      <c r="L218" s="191">
        <v>56</v>
      </c>
      <c r="M218" s="232"/>
      <c r="N218" s="233"/>
      <c r="O218" s="233"/>
    </row>
    <row r="219" spans="1:15" s="234" customFormat="1">
      <c r="A219" s="404" t="str">
        <f t="shared" si="11"/>
        <v>100301750</v>
      </c>
      <c r="B219" s="268">
        <v>100</v>
      </c>
      <c r="C219" s="193">
        <v>30</v>
      </c>
      <c r="D219" s="193">
        <v>1750</v>
      </c>
      <c r="E219" s="191">
        <v>0</v>
      </c>
      <c r="F219" s="191">
        <v>9</v>
      </c>
      <c r="G219" s="191">
        <v>36</v>
      </c>
      <c r="H219" s="191">
        <v>44</v>
      </c>
      <c r="I219" s="191">
        <v>52</v>
      </c>
      <c r="J219" s="191">
        <v>60</v>
      </c>
      <c r="K219" s="191">
        <v>58</v>
      </c>
      <c r="L219" s="191">
        <v>56</v>
      </c>
      <c r="M219" s="232"/>
      <c r="N219" s="233"/>
      <c r="O219" s="233"/>
    </row>
    <row r="220" spans="1:15" s="234" customFormat="1">
      <c r="A220" s="404" t="str">
        <f t="shared" si="11"/>
        <v>100401750</v>
      </c>
      <c r="B220" s="268">
        <v>100</v>
      </c>
      <c r="C220" s="193">
        <v>40</v>
      </c>
      <c r="D220" s="193">
        <v>1750</v>
      </c>
      <c r="E220" s="191">
        <v>0</v>
      </c>
      <c r="F220" s="191">
        <v>6</v>
      </c>
      <c r="G220" s="191">
        <v>31</v>
      </c>
      <c r="H220" s="191">
        <v>44</v>
      </c>
      <c r="I220" s="191">
        <v>52</v>
      </c>
      <c r="J220" s="191">
        <v>60</v>
      </c>
      <c r="K220" s="191">
        <v>58</v>
      </c>
      <c r="L220" s="191">
        <v>56</v>
      </c>
      <c r="M220" s="232"/>
      <c r="N220" s="233"/>
      <c r="O220" s="233"/>
    </row>
    <row r="221" spans="1:15" s="234" customFormat="1">
      <c r="A221" s="404" t="str">
        <f t="shared" si="11"/>
        <v>100501750</v>
      </c>
      <c r="B221" s="268">
        <v>100</v>
      </c>
      <c r="C221" s="193">
        <v>50</v>
      </c>
      <c r="D221" s="193">
        <v>1750</v>
      </c>
      <c r="E221" s="191">
        <v>0</v>
      </c>
      <c r="F221" s="191">
        <v>4</v>
      </c>
      <c r="G221" s="191">
        <v>25</v>
      </c>
      <c r="H221" s="191">
        <v>44</v>
      </c>
      <c r="I221" s="191">
        <v>52</v>
      </c>
      <c r="J221" s="191">
        <v>60</v>
      </c>
      <c r="K221" s="191">
        <v>58</v>
      </c>
      <c r="L221" s="191">
        <v>52</v>
      </c>
      <c r="M221" s="232"/>
      <c r="N221" s="233"/>
      <c r="O221" s="233"/>
    </row>
    <row r="222" spans="1:15" s="234" customFormat="1">
      <c r="A222" s="404" t="str">
        <f t="shared" si="11"/>
        <v>100601750</v>
      </c>
      <c r="B222" s="268">
        <v>100</v>
      </c>
      <c r="C222" s="193">
        <v>60</v>
      </c>
      <c r="D222" s="193">
        <v>1750</v>
      </c>
      <c r="E222" s="191">
        <v>0</v>
      </c>
      <c r="F222" s="191">
        <v>2</v>
      </c>
      <c r="G222" s="191">
        <v>20</v>
      </c>
      <c r="H222" s="191">
        <v>44</v>
      </c>
      <c r="I222" s="191">
        <v>52</v>
      </c>
      <c r="J222" s="191">
        <v>60</v>
      </c>
      <c r="K222" s="191">
        <v>58</v>
      </c>
      <c r="L222" s="191">
        <v>44</v>
      </c>
      <c r="M222" s="232"/>
      <c r="N222" s="233"/>
      <c r="O222" s="233"/>
    </row>
    <row r="223" spans="1:15" s="234" customFormat="1">
      <c r="A223" s="404" t="str">
        <f t="shared" si="11"/>
        <v>100701750</v>
      </c>
      <c r="B223" s="268">
        <v>100</v>
      </c>
      <c r="C223" s="193">
        <v>70</v>
      </c>
      <c r="D223" s="193">
        <v>1750</v>
      </c>
      <c r="E223" s="191">
        <v>0</v>
      </c>
      <c r="F223" s="191">
        <v>2</v>
      </c>
      <c r="G223" s="191">
        <v>17</v>
      </c>
      <c r="H223" s="191">
        <v>44</v>
      </c>
      <c r="I223" s="191">
        <v>52</v>
      </c>
      <c r="J223" s="191">
        <v>60</v>
      </c>
      <c r="K223" s="191">
        <v>57</v>
      </c>
      <c r="L223" s="191">
        <v>38</v>
      </c>
      <c r="M223" s="232"/>
      <c r="N223" s="233"/>
      <c r="O223" s="233"/>
    </row>
    <row r="224" spans="1:15" s="234" customFormat="1">
      <c r="A224" s="404" t="str">
        <f t="shared" si="11"/>
        <v>100801750</v>
      </c>
      <c r="B224" s="268">
        <v>100</v>
      </c>
      <c r="C224" s="193">
        <v>80</v>
      </c>
      <c r="D224" s="193">
        <v>1750</v>
      </c>
      <c r="E224" s="191">
        <v>0</v>
      </c>
      <c r="F224" s="191">
        <v>1</v>
      </c>
      <c r="G224" s="191">
        <v>14</v>
      </c>
      <c r="H224" s="191">
        <v>43</v>
      </c>
      <c r="I224" s="191">
        <v>52</v>
      </c>
      <c r="J224" s="191">
        <v>60</v>
      </c>
      <c r="K224" s="191">
        <v>53</v>
      </c>
      <c r="L224" s="191">
        <v>33</v>
      </c>
      <c r="M224" s="232"/>
      <c r="N224" s="233"/>
      <c r="O224" s="233"/>
    </row>
    <row r="225" spans="1:15" s="234" customFormat="1">
      <c r="A225" s="404" t="str">
        <f t="shared" si="11"/>
        <v>100901750</v>
      </c>
      <c r="B225" s="268">
        <v>100</v>
      </c>
      <c r="C225" s="193">
        <v>90</v>
      </c>
      <c r="D225" s="193">
        <v>1750</v>
      </c>
      <c r="E225" s="191">
        <v>0</v>
      </c>
      <c r="F225" s="191">
        <v>0</v>
      </c>
      <c r="G225" s="191">
        <v>12</v>
      </c>
      <c r="H225" s="191">
        <v>41</v>
      </c>
      <c r="I225" s="191">
        <v>52</v>
      </c>
      <c r="J225" s="191">
        <v>60</v>
      </c>
      <c r="K225" s="191">
        <v>48</v>
      </c>
      <c r="L225" s="191">
        <v>30</v>
      </c>
      <c r="M225" s="232"/>
      <c r="N225" s="233"/>
      <c r="O225" s="233"/>
    </row>
    <row r="226" spans="1:15" s="234" customFormat="1">
      <c r="A226" s="404" t="str">
        <f t="shared" si="11"/>
        <v>1001001750</v>
      </c>
      <c r="B226" s="268">
        <v>100</v>
      </c>
      <c r="C226" s="193">
        <v>100</v>
      </c>
      <c r="D226" s="193">
        <v>1750</v>
      </c>
      <c r="E226" s="191">
        <v>0</v>
      </c>
      <c r="F226" s="191">
        <v>0</v>
      </c>
      <c r="G226" s="191">
        <v>10</v>
      </c>
      <c r="H226" s="191">
        <v>38</v>
      </c>
      <c r="I226" s="191">
        <v>52</v>
      </c>
      <c r="J226" s="191">
        <v>60</v>
      </c>
      <c r="K226" s="191">
        <v>43</v>
      </c>
      <c r="L226" s="191">
        <v>27</v>
      </c>
      <c r="M226" s="232"/>
      <c r="N226" s="233"/>
      <c r="O226" s="233"/>
    </row>
    <row r="227" spans="1:15" s="234" customFormat="1">
      <c r="A227" s="404" t="str">
        <f t="shared" si="11"/>
        <v>1001101750</v>
      </c>
      <c r="B227" s="268">
        <v>100</v>
      </c>
      <c r="C227" s="193">
        <v>110</v>
      </c>
      <c r="D227" s="193">
        <v>1750</v>
      </c>
      <c r="E227" s="191">
        <v>0</v>
      </c>
      <c r="F227" s="191">
        <v>0</v>
      </c>
      <c r="G227" s="191">
        <v>9</v>
      </c>
      <c r="H227" s="191">
        <v>34</v>
      </c>
      <c r="I227" s="191">
        <v>52</v>
      </c>
      <c r="J227" s="191">
        <v>59</v>
      </c>
      <c r="K227" s="191">
        <v>39</v>
      </c>
      <c r="L227" s="191">
        <v>24</v>
      </c>
      <c r="M227" s="232"/>
      <c r="N227" s="233"/>
      <c r="O227" s="233"/>
    </row>
    <row r="228" spans="1:15" s="234" customFormat="1">
      <c r="A228" s="404" t="str">
        <f t="shared" si="11"/>
        <v>1001201750</v>
      </c>
      <c r="B228" s="268">
        <v>100</v>
      </c>
      <c r="C228" s="193">
        <v>120</v>
      </c>
      <c r="D228" s="193">
        <v>1750</v>
      </c>
      <c r="E228" s="191">
        <v>0</v>
      </c>
      <c r="F228" s="191">
        <v>0</v>
      </c>
      <c r="G228" s="191">
        <v>8</v>
      </c>
      <c r="H228" s="191">
        <v>31</v>
      </c>
      <c r="I228" s="191">
        <v>51</v>
      </c>
      <c r="J228" s="191">
        <v>58</v>
      </c>
      <c r="K228" s="191">
        <v>36</v>
      </c>
      <c r="L228" s="191">
        <v>22</v>
      </c>
      <c r="M228" s="232"/>
      <c r="N228" s="233"/>
      <c r="O228" s="233"/>
    </row>
    <row r="229" spans="1:15" s="234" customFormat="1">
      <c r="A229" s="404" t="str">
        <f t="shared" si="11"/>
        <v>1001301750</v>
      </c>
      <c r="B229" s="268">
        <v>100</v>
      </c>
      <c r="C229" s="193">
        <v>130</v>
      </c>
      <c r="D229" s="193">
        <v>1750</v>
      </c>
      <c r="E229" s="191">
        <v>0</v>
      </c>
      <c r="F229" s="191">
        <v>0</v>
      </c>
      <c r="G229" s="191">
        <v>7</v>
      </c>
      <c r="H229" s="191">
        <v>28</v>
      </c>
      <c r="I229" s="191">
        <v>50</v>
      </c>
      <c r="J229" s="191">
        <v>56</v>
      </c>
      <c r="K229" s="191">
        <v>33</v>
      </c>
      <c r="L229" s="191">
        <v>21</v>
      </c>
      <c r="M229" s="232"/>
      <c r="N229" s="233"/>
      <c r="O229" s="233"/>
    </row>
    <row r="230" spans="1:15" s="234" customFormat="1">
      <c r="A230" s="404" t="str">
        <f t="shared" si="11"/>
        <v>1001401750</v>
      </c>
      <c r="B230" s="268">
        <v>100</v>
      </c>
      <c r="C230" s="193">
        <v>140</v>
      </c>
      <c r="D230" s="193">
        <v>1750</v>
      </c>
      <c r="E230" s="191">
        <v>0</v>
      </c>
      <c r="F230" s="191">
        <v>0</v>
      </c>
      <c r="G230" s="191">
        <v>6</v>
      </c>
      <c r="H230" s="191">
        <v>26</v>
      </c>
      <c r="I230" s="191">
        <v>48</v>
      </c>
      <c r="J230" s="191">
        <v>53</v>
      </c>
      <c r="K230" s="191">
        <v>31</v>
      </c>
      <c r="L230" s="191">
        <v>19</v>
      </c>
      <c r="M230" s="232"/>
      <c r="N230" s="233"/>
      <c r="O230" s="233"/>
    </row>
    <row r="231" spans="1:15" s="234" customFormat="1">
      <c r="A231" s="404" t="str">
        <f t="shared" si="11"/>
        <v>1001501750</v>
      </c>
      <c r="B231" s="268">
        <v>100</v>
      </c>
      <c r="C231" s="193">
        <v>150</v>
      </c>
      <c r="D231" s="193">
        <v>1750</v>
      </c>
      <c r="E231" s="191">
        <v>0</v>
      </c>
      <c r="F231" s="191">
        <v>0</v>
      </c>
      <c r="G231" s="191">
        <v>5</v>
      </c>
      <c r="H231" s="191">
        <v>24</v>
      </c>
      <c r="I231" s="191">
        <v>45</v>
      </c>
      <c r="J231" s="191">
        <v>50</v>
      </c>
      <c r="K231" s="191">
        <v>29</v>
      </c>
      <c r="L231" s="191">
        <v>18</v>
      </c>
      <c r="M231" s="232"/>
      <c r="N231" s="233"/>
      <c r="O231" s="233"/>
    </row>
    <row r="232" spans="1:15" s="234" customFormat="1">
      <c r="A232" s="404" t="str">
        <f t="shared" si="11"/>
        <v>1001601750</v>
      </c>
      <c r="B232" s="268">
        <v>100</v>
      </c>
      <c r="C232" s="193">
        <v>160</v>
      </c>
      <c r="D232" s="193">
        <v>1750</v>
      </c>
      <c r="E232" s="191">
        <v>0</v>
      </c>
      <c r="F232" s="191">
        <v>0</v>
      </c>
      <c r="G232" s="191">
        <v>4</v>
      </c>
      <c r="H232" s="191">
        <v>22</v>
      </c>
      <c r="I232" s="191">
        <v>43</v>
      </c>
      <c r="J232" s="191">
        <v>47</v>
      </c>
      <c r="K232" s="191">
        <v>27</v>
      </c>
      <c r="L232" s="191">
        <v>17</v>
      </c>
      <c r="M232" s="232"/>
      <c r="N232" s="233"/>
      <c r="O232" s="233"/>
    </row>
    <row r="233" spans="1:15" s="234" customFormat="1">
      <c r="A233" s="404" t="str">
        <f t="shared" si="11"/>
        <v>1001701750</v>
      </c>
      <c r="B233" s="268">
        <v>100</v>
      </c>
      <c r="C233" s="193">
        <v>170</v>
      </c>
      <c r="D233" s="193">
        <v>1750</v>
      </c>
      <c r="E233" s="243">
        <v>0</v>
      </c>
      <c r="F233" s="243">
        <v>0</v>
      </c>
      <c r="G233" s="243">
        <v>0</v>
      </c>
      <c r="H233" s="243">
        <v>0</v>
      </c>
      <c r="I233" s="243">
        <v>0</v>
      </c>
      <c r="J233" s="243">
        <v>0</v>
      </c>
      <c r="K233" s="243">
        <v>0</v>
      </c>
      <c r="L233" s="243">
        <v>0</v>
      </c>
      <c r="M233" s="232"/>
      <c r="N233" s="233"/>
      <c r="O233" s="233"/>
    </row>
    <row r="234" spans="1:15" s="234" customFormat="1">
      <c r="A234" s="404" t="str">
        <f t="shared" si="11"/>
        <v>1001801750</v>
      </c>
      <c r="B234" s="268">
        <v>100</v>
      </c>
      <c r="C234" s="193">
        <v>180</v>
      </c>
      <c r="D234" s="193">
        <v>1750</v>
      </c>
      <c r="E234" s="243">
        <v>0</v>
      </c>
      <c r="F234" s="243">
        <v>0</v>
      </c>
      <c r="G234" s="243">
        <v>0</v>
      </c>
      <c r="H234" s="243">
        <v>0</v>
      </c>
      <c r="I234" s="243">
        <v>0</v>
      </c>
      <c r="J234" s="243">
        <v>0</v>
      </c>
      <c r="K234" s="243">
        <v>0</v>
      </c>
      <c r="L234" s="243">
        <v>0</v>
      </c>
      <c r="M234" s="232"/>
      <c r="N234" s="233"/>
      <c r="O234" s="233"/>
    </row>
    <row r="235" spans="1:15" s="234" customFormat="1">
      <c r="A235" s="404" t="str">
        <f t="shared" si="11"/>
        <v>1001901750</v>
      </c>
      <c r="B235" s="268">
        <v>100</v>
      </c>
      <c r="C235" s="193">
        <v>190</v>
      </c>
      <c r="D235" s="193">
        <v>1750</v>
      </c>
      <c r="E235" s="243">
        <v>0</v>
      </c>
      <c r="F235" s="243">
        <v>0</v>
      </c>
      <c r="G235" s="243">
        <v>0</v>
      </c>
      <c r="H235" s="243">
        <v>0</v>
      </c>
      <c r="I235" s="243">
        <v>0</v>
      </c>
      <c r="J235" s="243">
        <v>0</v>
      </c>
      <c r="K235" s="243">
        <v>0</v>
      </c>
      <c r="L235" s="243">
        <v>0</v>
      </c>
      <c r="M235" s="232"/>
      <c r="N235" s="233"/>
      <c r="O235" s="233"/>
    </row>
    <row r="236" spans="1:15" s="234" customFormat="1">
      <c r="A236" s="404" t="str">
        <f t="shared" si="11"/>
        <v>1002001750</v>
      </c>
      <c r="B236" s="268">
        <v>100</v>
      </c>
      <c r="C236" s="193">
        <v>200</v>
      </c>
      <c r="D236" s="193">
        <v>1750</v>
      </c>
      <c r="E236" s="243">
        <v>0</v>
      </c>
      <c r="F236" s="243">
        <v>0</v>
      </c>
      <c r="G236" s="243">
        <v>0</v>
      </c>
      <c r="H236" s="243">
        <v>0</v>
      </c>
      <c r="I236" s="243">
        <v>0</v>
      </c>
      <c r="J236" s="243">
        <v>0</v>
      </c>
      <c r="K236" s="243">
        <v>0</v>
      </c>
      <c r="L236" s="243">
        <v>0</v>
      </c>
      <c r="M236" s="232"/>
      <c r="N236" s="233"/>
      <c r="O236" s="233"/>
    </row>
    <row r="237" spans="1:15" s="234" customFormat="1">
      <c r="A237" s="404" t="str">
        <f t="shared" si="11"/>
        <v>1002101750</v>
      </c>
      <c r="B237" s="268">
        <v>100</v>
      </c>
      <c r="C237" s="193">
        <v>210</v>
      </c>
      <c r="D237" s="193">
        <v>1750</v>
      </c>
      <c r="E237" s="243">
        <v>0</v>
      </c>
      <c r="F237" s="243">
        <v>0</v>
      </c>
      <c r="G237" s="243">
        <v>0</v>
      </c>
      <c r="H237" s="243">
        <v>0</v>
      </c>
      <c r="I237" s="243">
        <v>0</v>
      </c>
      <c r="J237" s="243">
        <v>0</v>
      </c>
      <c r="K237" s="243">
        <v>0</v>
      </c>
      <c r="L237" s="243">
        <v>0</v>
      </c>
      <c r="M237" s="232"/>
      <c r="N237" s="233"/>
      <c r="O237" s="233"/>
    </row>
    <row r="238" spans="1:15" s="234" customFormat="1">
      <c r="A238" s="404" t="str">
        <f t="shared" si="11"/>
        <v>1002201750</v>
      </c>
      <c r="B238" s="268">
        <v>100</v>
      </c>
      <c r="C238" s="193">
        <v>220</v>
      </c>
      <c r="D238" s="193">
        <v>1750</v>
      </c>
      <c r="E238" s="243">
        <v>0</v>
      </c>
      <c r="F238" s="243">
        <v>0</v>
      </c>
      <c r="G238" s="243">
        <v>0</v>
      </c>
      <c r="H238" s="243">
        <v>0</v>
      </c>
      <c r="I238" s="243">
        <v>0</v>
      </c>
      <c r="J238" s="243">
        <v>0</v>
      </c>
      <c r="K238" s="243">
        <v>0</v>
      </c>
      <c r="L238" s="243">
        <v>0</v>
      </c>
      <c r="M238" s="232"/>
      <c r="N238" s="233"/>
      <c r="O238" s="233"/>
    </row>
    <row r="239" spans="1:15" s="234" customFormat="1">
      <c r="A239" s="404" t="str">
        <f t="shared" si="11"/>
        <v>1002301750</v>
      </c>
      <c r="B239" s="268">
        <v>100</v>
      </c>
      <c r="C239" s="193">
        <v>230</v>
      </c>
      <c r="D239" s="193">
        <v>1750</v>
      </c>
      <c r="E239" s="243">
        <v>0</v>
      </c>
      <c r="F239" s="243">
        <v>0</v>
      </c>
      <c r="G239" s="243">
        <v>0</v>
      </c>
      <c r="H239" s="243">
        <v>0</v>
      </c>
      <c r="I239" s="243">
        <v>0</v>
      </c>
      <c r="J239" s="243">
        <v>0</v>
      </c>
      <c r="K239" s="243">
        <v>0</v>
      </c>
      <c r="L239" s="243">
        <v>0</v>
      </c>
      <c r="M239" s="232"/>
      <c r="N239" s="233"/>
      <c r="O239" s="233"/>
    </row>
    <row r="240" spans="1:15" s="234" customFormat="1">
      <c r="A240" s="404" t="str">
        <f t="shared" si="11"/>
        <v>1002401750</v>
      </c>
      <c r="B240" s="268">
        <v>100</v>
      </c>
      <c r="C240" s="193">
        <v>240</v>
      </c>
      <c r="D240" s="193">
        <v>1750</v>
      </c>
      <c r="E240" s="243">
        <v>0</v>
      </c>
      <c r="F240" s="243">
        <v>0</v>
      </c>
      <c r="G240" s="243">
        <v>0</v>
      </c>
      <c r="H240" s="243">
        <v>0</v>
      </c>
      <c r="I240" s="243">
        <v>0</v>
      </c>
      <c r="J240" s="243">
        <v>0</v>
      </c>
      <c r="K240" s="243">
        <v>0</v>
      </c>
      <c r="L240" s="243">
        <v>0</v>
      </c>
      <c r="M240" s="232"/>
      <c r="N240" s="233"/>
      <c r="O240" s="233"/>
    </row>
    <row r="241" spans="1:15" s="234" customFormat="1">
      <c r="A241" s="404" t="str">
        <f t="shared" ref="A241:A304" si="12">B241&amp;C241&amp;D241</f>
        <v>1002501750</v>
      </c>
      <c r="B241" s="268">
        <v>100</v>
      </c>
      <c r="C241" s="193">
        <v>250</v>
      </c>
      <c r="D241" s="193">
        <v>1750</v>
      </c>
      <c r="E241" s="243">
        <v>0</v>
      </c>
      <c r="F241" s="243">
        <v>0</v>
      </c>
      <c r="G241" s="243">
        <v>0</v>
      </c>
      <c r="H241" s="243">
        <v>0</v>
      </c>
      <c r="I241" s="243">
        <v>0</v>
      </c>
      <c r="J241" s="243">
        <v>0</v>
      </c>
      <c r="K241" s="243">
        <v>0</v>
      </c>
      <c r="L241" s="243">
        <v>0</v>
      </c>
      <c r="M241" s="232"/>
      <c r="N241" s="233"/>
      <c r="O241" s="233"/>
    </row>
    <row r="242" spans="1:15" s="234" customFormat="1">
      <c r="A242" s="404" t="str">
        <f t="shared" si="12"/>
        <v>1002601750</v>
      </c>
      <c r="B242" s="268">
        <v>100</v>
      </c>
      <c r="C242" s="193">
        <v>260</v>
      </c>
      <c r="D242" s="193">
        <v>1750</v>
      </c>
      <c r="E242" s="243">
        <v>0</v>
      </c>
      <c r="F242" s="243">
        <v>0</v>
      </c>
      <c r="G242" s="243">
        <v>0</v>
      </c>
      <c r="H242" s="243">
        <v>0</v>
      </c>
      <c r="I242" s="243">
        <v>0</v>
      </c>
      <c r="J242" s="243">
        <v>0</v>
      </c>
      <c r="K242" s="243">
        <v>0</v>
      </c>
      <c r="L242" s="243">
        <v>0</v>
      </c>
      <c r="M242" s="232"/>
      <c r="N242" s="233"/>
      <c r="O242" s="233"/>
    </row>
    <row r="243" spans="1:15" s="234" customFormat="1">
      <c r="A243" s="404" t="str">
        <f t="shared" si="12"/>
        <v>1002701750</v>
      </c>
      <c r="B243" s="268">
        <v>100</v>
      </c>
      <c r="C243" s="193">
        <v>270</v>
      </c>
      <c r="D243" s="193">
        <v>1750</v>
      </c>
      <c r="E243" s="243">
        <v>0</v>
      </c>
      <c r="F243" s="243">
        <v>0</v>
      </c>
      <c r="G243" s="243">
        <v>0</v>
      </c>
      <c r="H243" s="243">
        <v>0</v>
      </c>
      <c r="I243" s="243">
        <v>0</v>
      </c>
      <c r="J243" s="243">
        <v>0</v>
      </c>
      <c r="K243" s="243">
        <v>0</v>
      </c>
      <c r="L243" s="243">
        <v>0</v>
      </c>
      <c r="M243" s="232"/>
      <c r="N243" s="233"/>
      <c r="O243" s="233"/>
    </row>
    <row r="244" spans="1:15" s="234" customFormat="1">
      <c r="A244" s="404" t="str">
        <f t="shared" si="12"/>
        <v>1002801750</v>
      </c>
      <c r="B244" s="268">
        <v>100</v>
      </c>
      <c r="C244" s="193">
        <v>280</v>
      </c>
      <c r="D244" s="193">
        <v>1750</v>
      </c>
      <c r="E244" s="243">
        <v>0</v>
      </c>
      <c r="F244" s="243">
        <v>0</v>
      </c>
      <c r="G244" s="243">
        <v>0</v>
      </c>
      <c r="H244" s="243">
        <v>0</v>
      </c>
      <c r="I244" s="243">
        <v>0</v>
      </c>
      <c r="J244" s="243">
        <v>0</v>
      </c>
      <c r="K244" s="243">
        <v>0</v>
      </c>
      <c r="L244" s="243">
        <v>0</v>
      </c>
      <c r="M244" s="232"/>
      <c r="N244" s="233"/>
      <c r="O244" s="233"/>
    </row>
    <row r="245" spans="1:15" s="234" customFormat="1">
      <c r="A245" s="404" t="str">
        <f t="shared" si="12"/>
        <v>1002901750</v>
      </c>
      <c r="B245" s="268">
        <v>100</v>
      </c>
      <c r="C245" s="193">
        <v>290</v>
      </c>
      <c r="D245" s="193">
        <v>1750</v>
      </c>
      <c r="E245" s="243">
        <v>0</v>
      </c>
      <c r="F245" s="243">
        <v>0</v>
      </c>
      <c r="G245" s="243">
        <v>0</v>
      </c>
      <c r="H245" s="243">
        <v>0</v>
      </c>
      <c r="I245" s="243">
        <v>0</v>
      </c>
      <c r="J245" s="243">
        <v>0</v>
      </c>
      <c r="K245" s="243">
        <v>0</v>
      </c>
      <c r="L245" s="243">
        <v>0</v>
      </c>
      <c r="M245" s="232"/>
      <c r="N245" s="233"/>
      <c r="O245" s="233"/>
    </row>
    <row r="246" spans="1:15" s="234" customFormat="1">
      <c r="A246" s="404" t="str">
        <f t="shared" si="12"/>
        <v>1003001750</v>
      </c>
      <c r="B246" s="268">
        <v>100</v>
      </c>
      <c r="C246" s="193">
        <v>300</v>
      </c>
      <c r="D246" s="193">
        <v>1750</v>
      </c>
      <c r="E246" s="243">
        <v>0</v>
      </c>
      <c r="F246" s="243">
        <v>0</v>
      </c>
      <c r="G246" s="243">
        <v>0</v>
      </c>
      <c r="H246" s="243">
        <v>0</v>
      </c>
      <c r="I246" s="243">
        <v>0</v>
      </c>
      <c r="J246" s="243">
        <v>0</v>
      </c>
      <c r="K246" s="243">
        <v>0</v>
      </c>
      <c r="L246" s="243">
        <v>0</v>
      </c>
      <c r="M246" s="232"/>
      <c r="N246" s="233"/>
      <c r="O246" s="233"/>
    </row>
    <row r="247" spans="1:15" s="234" customFormat="1">
      <c r="A247" s="404" t="str">
        <f t="shared" si="12"/>
        <v>1003101750</v>
      </c>
      <c r="B247" s="268">
        <v>100</v>
      </c>
      <c r="C247" s="193">
        <v>310</v>
      </c>
      <c r="D247" s="193">
        <v>1750</v>
      </c>
      <c r="E247" s="243">
        <v>0</v>
      </c>
      <c r="F247" s="243">
        <v>0</v>
      </c>
      <c r="G247" s="243">
        <v>0</v>
      </c>
      <c r="H247" s="243">
        <v>0</v>
      </c>
      <c r="I247" s="243">
        <v>0</v>
      </c>
      <c r="J247" s="243">
        <v>0</v>
      </c>
      <c r="K247" s="243">
        <v>0</v>
      </c>
      <c r="L247" s="243">
        <v>0</v>
      </c>
      <c r="M247" s="232"/>
      <c r="N247" s="233"/>
      <c r="O247" s="233"/>
    </row>
    <row r="248" spans="1:15" s="234" customFormat="1">
      <c r="A248" s="404" t="str">
        <f t="shared" si="12"/>
        <v>1003201750</v>
      </c>
      <c r="B248" s="268">
        <v>100</v>
      </c>
      <c r="C248" s="193">
        <v>320</v>
      </c>
      <c r="D248" s="193">
        <v>1750</v>
      </c>
      <c r="E248" s="243">
        <v>0</v>
      </c>
      <c r="F248" s="243">
        <v>0</v>
      </c>
      <c r="G248" s="243">
        <v>0</v>
      </c>
      <c r="H248" s="243">
        <v>0</v>
      </c>
      <c r="I248" s="243">
        <v>0</v>
      </c>
      <c r="J248" s="243">
        <v>0</v>
      </c>
      <c r="K248" s="243">
        <v>0</v>
      </c>
      <c r="L248" s="243">
        <v>0</v>
      </c>
      <c r="M248" s="232"/>
      <c r="N248" s="233"/>
      <c r="O248" s="233"/>
    </row>
    <row r="249" spans="1:15" s="234" customFormat="1">
      <c r="A249" s="404" t="str">
        <f t="shared" si="12"/>
        <v>1003301750</v>
      </c>
      <c r="B249" s="268">
        <v>100</v>
      </c>
      <c r="C249" s="193">
        <v>330</v>
      </c>
      <c r="D249" s="193">
        <v>1750</v>
      </c>
      <c r="E249" s="243">
        <v>0</v>
      </c>
      <c r="F249" s="243">
        <v>0</v>
      </c>
      <c r="G249" s="243">
        <v>0</v>
      </c>
      <c r="H249" s="243">
        <v>0</v>
      </c>
      <c r="I249" s="243">
        <v>0</v>
      </c>
      <c r="J249" s="243">
        <v>0</v>
      </c>
      <c r="K249" s="243">
        <v>0</v>
      </c>
      <c r="L249" s="243">
        <v>0</v>
      </c>
      <c r="M249" s="232"/>
      <c r="N249" s="233"/>
      <c r="O249" s="233"/>
    </row>
    <row r="250" spans="1:15" s="234" customFormat="1">
      <c r="A250" s="404" t="str">
        <f t="shared" si="12"/>
        <v>1003401750</v>
      </c>
      <c r="B250" s="268">
        <v>100</v>
      </c>
      <c r="C250" s="193">
        <v>340</v>
      </c>
      <c r="D250" s="193">
        <v>1750</v>
      </c>
      <c r="E250" s="243">
        <v>0</v>
      </c>
      <c r="F250" s="243">
        <v>0</v>
      </c>
      <c r="G250" s="243">
        <v>0</v>
      </c>
      <c r="H250" s="243">
        <v>0</v>
      </c>
      <c r="I250" s="243">
        <v>0</v>
      </c>
      <c r="J250" s="243">
        <v>0</v>
      </c>
      <c r="K250" s="243">
        <v>0</v>
      </c>
      <c r="L250" s="243">
        <v>0</v>
      </c>
      <c r="M250" s="232"/>
      <c r="N250" s="233"/>
      <c r="O250" s="233"/>
    </row>
    <row r="251" spans="1:15" s="234" customFormat="1">
      <c r="A251" s="404" t="str">
        <f t="shared" si="12"/>
        <v>1003501750</v>
      </c>
      <c r="B251" s="268">
        <v>100</v>
      </c>
      <c r="C251" s="193">
        <v>350</v>
      </c>
      <c r="D251" s="193">
        <v>1750</v>
      </c>
      <c r="E251" s="243">
        <v>0</v>
      </c>
      <c r="F251" s="243">
        <v>0</v>
      </c>
      <c r="G251" s="243">
        <v>0</v>
      </c>
      <c r="H251" s="243">
        <v>0</v>
      </c>
      <c r="I251" s="243">
        <v>0</v>
      </c>
      <c r="J251" s="243">
        <v>0</v>
      </c>
      <c r="K251" s="243">
        <v>0</v>
      </c>
      <c r="L251" s="243">
        <v>0</v>
      </c>
      <c r="M251" s="232"/>
      <c r="N251" s="233"/>
      <c r="O251" s="233"/>
    </row>
    <row r="252" spans="1:15" s="234" customFormat="1">
      <c r="A252" s="404" t="str">
        <f t="shared" si="12"/>
        <v>100202000</v>
      </c>
      <c r="B252" s="268">
        <v>100</v>
      </c>
      <c r="C252" s="193">
        <v>20</v>
      </c>
      <c r="D252" s="193">
        <v>2000</v>
      </c>
      <c r="E252" s="191">
        <v>3</v>
      </c>
      <c r="F252" s="191">
        <v>18</v>
      </c>
      <c r="G252" s="191">
        <v>36</v>
      </c>
      <c r="H252" s="191">
        <v>44</v>
      </c>
      <c r="I252" s="191">
        <v>52</v>
      </c>
      <c r="J252" s="191">
        <v>60</v>
      </c>
      <c r="K252" s="191">
        <v>58</v>
      </c>
      <c r="L252" s="191">
        <v>56</v>
      </c>
      <c r="M252" s="232"/>
      <c r="N252" s="233"/>
      <c r="O252" s="233"/>
    </row>
    <row r="253" spans="1:15" s="234" customFormat="1">
      <c r="A253" s="404" t="str">
        <f t="shared" si="12"/>
        <v>100302000</v>
      </c>
      <c r="B253" s="268">
        <v>100</v>
      </c>
      <c r="C253" s="193">
        <v>30</v>
      </c>
      <c r="D253" s="193">
        <v>2000</v>
      </c>
      <c r="E253" s="191">
        <v>1</v>
      </c>
      <c r="F253" s="191">
        <v>11</v>
      </c>
      <c r="G253" s="191">
        <v>36</v>
      </c>
      <c r="H253" s="191">
        <v>44</v>
      </c>
      <c r="I253" s="191">
        <v>52</v>
      </c>
      <c r="J253" s="191">
        <v>60</v>
      </c>
      <c r="K253" s="191">
        <v>58</v>
      </c>
      <c r="L253" s="191">
        <v>56</v>
      </c>
      <c r="M253" s="232"/>
      <c r="N253" s="233"/>
      <c r="O253" s="233"/>
    </row>
    <row r="254" spans="1:15" s="234" customFormat="1">
      <c r="A254" s="404" t="str">
        <f t="shared" si="12"/>
        <v>100402000</v>
      </c>
      <c r="B254" s="268">
        <v>100</v>
      </c>
      <c r="C254" s="193">
        <v>40</v>
      </c>
      <c r="D254" s="193">
        <v>2000</v>
      </c>
      <c r="E254" s="191">
        <v>0</v>
      </c>
      <c r="F254" s="191">
        <v>7</v>
      </c>
      <c r="G254" s="191">
        <v>34</v>
      </c>
      <c r="H254" s="191">
        <v>44</v>
      </c>
      <c r="I254" s="191">
        <v>52</v>
      </c>
      <c r="J254" s="191">
        <v>60</v>
      </c>
      <c r="K254" s="191">
        <v>58</v>
      </c>
      <c r="L254" s="191">
        <v>56</v>
      </c>
      <c r="M254" s="232"/>
      <c r="N254" s="233"/>
      <c r="O254" s="233"/>
    </row>
    <row r="255" spans="1:15" s="234" customFormat="1">
      <c r="A255" s="404" t="str">
        <f t="shared" si="12"/>
        <v>100502000</v>
      </c>
      <c r="B255" s="268">
        <v>100</v>
      </c>
      <c r="C255" s="193">
        <v>50</v>
      </c>
      <c r="D255" s="193">
        <v>2000</v>
      </c>
      <c r="E255" s="191">
        <v>0</v>
      </c>
      <c r="F255" s="191">
        <v>5</v>
      </c>
      <c r="G255" s="191">
        <v>29</v>
      </c>
      <c r="H255" s="191">
        <v>44</v>
      </c>
      <c r="I255" s="191">
        <v>52</v>
      </c>
      <c r="J255" s="191">
        <v>60</v>
      </c>
      <c r="K255" s="191">
        <v>58</v>
      </c>
      <c r="L255" s="191">
        <v>55</v>
      </c>
      <c r="M255" s="232"/>
      <c r="N255" s="233"/>
      <c r="O255" s="233"/>
    </row>
    <row r="256" spans="1:15" s="234" customFormat="1">
      <c r="A256" s="404" t="str">
        <f t="shared" si="12"/>
        <v>100602000</v>
      </c>
      <c r="B256" s="268">
        <v>100</v>
      </c>
      <c r="C256" s="193">
        <v>60</v>
      </c>
      <c r="D256" s="193">
        <v>2000</v>
      </c>
      <c r="E256" s="191">
        <v>0</v>
      </c>
      <c r="F256" s="191">
        <v>3</v>
      </c>
      <c r="G256" s="191">
        <v>23</v>
      </c>
      <c r="H256" s="191">
        <v>44</v>
      </c>
      <c r="I256" s="191">
        <v>52</v>
      </c>
      <c r="J256" s="191">
        <v>60</v>
      </c>
      <c r="K256" s="191">
        <v>58</v>
      </c>
      <c r="L256" s="191">
        <v>50</v>
      </c>
      <c r="M256" s="232"/>
      <c r="N256" s="233"/>
      <c r="O256" s="233"/>
    </row>
    <row r="257" spans="1:15" s="234" customFormat="1">
      <c r="A257" s="404" t="str">
        <f t="shared" si="12"/>
        <v>100702000</v>
      </c>
      <c r="B257" s="268">
        <v>100</v>
      </c>
      <c r="C257" s="193">
        <v>70</v>
      </c>
      <c r="D257" s="193">
        <v>2000</v>
      </c>
      <c r="E257" s="191">
        <v>0</v>
      </c>
      <c r="F257" s="191">
        <v>2</v>
      </c>
      <c r="G257" s="191">
        <v>20</v>
      </c>
      <c r="H257" s="191">
        <v>44</v>
      </c>
      <c r="I257" s="191">
        <v>52</v>
      </c>
      <c r="J257" s="191">
        <v>60</v>
      </c>
      <c r="K257" s="191">
        <v>58</v>
      </c>
      <c r="L257" s="191">
        <v>44</v>
      </c>
      <c r="M257" s="232"/>
      <c r="N257" s="233"/>
      <c r="O257" s="233"/>
    </row>
    <row r="258" spans="1:15" s="234" customFormat="1">
      <c r="A258" s="404" t="str">
        <f t="shared" si="12"/>
        <v>100802000</v>
      </c>
      <c r="B258" s="268">
        <v>100</v>
      </c>
      <c r="C258" s="193">
        <v>80</v>
      </c>
      <c r="D258" s="193">
        <v>2000</v>
      </c>
      <c r="E258" s="191">
        <v>0</v>
      </c>
      <c r="F258" s="191">
        <v>2</v>
      </c>
      <c r="G258" s="191">
        <v>17</v>
      </c>
      <c r="H258" s="191">
        <v>44</v>
      </c>
      <c r="I258" s="191">
        <v>52</v>
      </c>
      <c r="J258" s="191">
        <v>60</v>
      </c>
      <c r="K258" s="191">
        <v>57</v>
      </c>
      <c r="L258" s="191">
        <v>38</v>
      </c>
      <c r="M258" s="232"/>
      <c r="N258" s="233"/>
      <c r="O258" s="233"/>
    </row>
    <row r="259" spans="1:15" s="234" customFormat="1">
      <c r="A259" s="404" t="str">
        <f t="shared" si="12"/>
        <v>100902000</v>
      </c>
      <c r="B259" s="268">
        <v>100</v>
      </c>
      <c r="C259" s="193">
        <v>90</v>
      </c>
      <c r="D259" s="193">
        <v>2000</v>
      </c>
      <c r="E259" s="191">
        <v>0</v>
      </c>
      <c r="F259" s="191">
        <v>1</v>
      </c>
      <c r="G259" s="191">
        <v>14</v>
      </c>
      <c r="H259" s="191">
        <v>43</v>
      </c>
      <c r="I259" s="191">
        <v>52</v>
      </c>
      <c r="J259" s="191">
        <v>60</v>
      </c>
      <c r="K259" s="191">
        <v>53</v>
      </c>
      <c r="L259" s="191">
        <v>34</v>
      </c>
      <c r="M259" s="232"/>
      <c r="N259" s="233"/>
      <c r="O259" s="233"/>
    </row>
    <row r="260" spans="1:15" s="234" customFormat="1">
      <c r="A260" s="404" t="str">
        <f t="shared" si="12"/>
        <v>1001002000</v>
      </c>
      <c r="B260" s="268">
        <v>100</v>
      </c>
      <c r="C260" s="193">
        <v>100</v>
      </c>
      <c r="D260" s="193">
        <v>2000</v>
      </c>
      <c r="E260" s="191">
        <v>0</v>
      </c>
      <c r="F260" s="191">
        <v>0</v>
      </c>
      <c r="G260" s="191">
        <v>12</v>
      </c>
      <c r="H260" s="191">
        <v>42</v>
      </c>
      <c r="I260" s="191">
        <v>52</v>
      </c>
      <c r="J260" s="191">
        <v>60</v>
      </c>
      <c r="K260" s="191">
        <v>49</v>
      </c>
      <c r="L260" s="191">
        <v>31</v>
      </c>
      <c r="M260" s="232"/>
      <c r="N260" s="233"/>
      <c r="O260" s="233"/>
    </row>
    <row r="261" spans="1:15" s="234" customFormat="1">
      <c r="A261" s="404" t="str">
        <f t="shared" si="12"/>
        <v>1001102000</v>
      </c>
      <c r="B261" s="268">
        <v>100</v>
      </c>
      <c r="C261" s="193">
        <v>110</v>
      </c>
      <c r="D261" s="193">
        <v>2000</v>
      </c>
      <c r="E261" s="191">
        <v>0</v>
      </c>
      <c r="F261" s="191">
        <v>0</v>
      </c>
      <c r="G261" s="191">
        <v>11</v>
      </c>
      <c r="H261" s="191">
        <v>39</v>
      </c>
      <c r="I261" s="191">
        <v>52</v>
      </c>
      <c r="J261" s="191">
        <v>60</v>
      </c>
      <c r="K261" s="191">
        <v>45</v>
      </c>
      <c r="L261" s="191">
        <v>28</v>
      </c>
      <c r="M261" s="232"/>
      <c r="N261" s="233"/>
      <c r="O261" s="233"/>
    </row>
    <row r="262" spans="1:15" s="234" customFormat="1">
      <c r="A262" s="404" t="str">
        <f t="shared" si="12"/>
        <v>1001202000</v>
      </c>
      <c r="B262" s="268">
        <v>100</v>
      </c>
      <c r="C262" s="193">
        <v>120</v>
      </c>
      <c r="D262" s="193">
        <v>2000</v>
      </c>
      <c r="E262" s="191">
        <v>0</v>
      </c>
      <c r="F262" s="191">
        <v>0</v>
      </c>
      <c r="G262" s="191">
        <v>9</v>
      </c>
      <c r="H262" s="191">
        <v>36</v>
      </c>
      <c r="I262" s="191">
        <v>52</v>
      </c>
      <c r="J262" s="191">
        <v>60</v>
      </c>
      <c r="K262" s="191">
        <v>41</v>
      </c>
      <c r="L262" s="191">
        <v>26</v>
      </c>
      <c r="M262" s="232"/>
      <c r="N262" s="233"/>
      <c r="O262" s="233"/>
    </row>
    <row r="263" spans="1:15" s="234" customFormat="1">
      <c r="A263" s="404" t="str">
        <f t="shared" si="12"/>
        <v>1001302000</v>
      </c>
      <c r="B263" s="268">
        <v>100</v>
      </c>
      <c r="C263" s="193">
        <v>130</v>
      </c>
      <c r="D263" s="193">
        <v>2000</v>
      </c>
      <c r="E263" s="191">
        <v>0</v>
      </c>
      <c r="F263" s="191">
        <v>0</v>
      </c>
      <c r="G263" s="191">
        <v>8</v>
      </c>
      <c r="H263" s="191">
        <v>33</v>
      </c>
      <c r="I263" s="191">
        <v>52</v>
      </c>
      <c r="J263" s="191">
        <v>59</v>
      </c>
      <c r="K263" s="191">
        <v>38</v>
      </c>
      <c r="L263" s="191">
        <v>24</v>
      </c>
      <c r="M263" s="232"/>
      <c r="N263" s="233"/>
      <c r="O263" s="233"/>
    </row>
    <row r="264" spans="1:15" s="234" customFormat="1">
      <c r="A264" s="404" t="str">
        <f t="shared" si="12"/>
        <v>1001402000</v>
      </c>
      <c r="B264" s="268">
        <v>100</v>
      </c>
      <c r="C264" s="193">
        <v>140</v>
      </c>
      <c r="D264" s="193">
        <v>2000</v>
      </c>
      <c r="E264" s="191">
        <v>0</v>
      </c>
      <c r="F264" s="191">
        <v>0</v>
      </c>
      <c r="G264" s="191">
        <v>7</v>
      </c>
      <c r="H264" s="191">
        <v>30</v>
      </c>
      <c r="I264" s="191">
        <v>51</v>
      </c>
      <c r="J264" s="191">
        <v>58</v>
      </c>
      <c r="K264" s="191">
        <v>35</v>
      </c>
      <c r="L264" s="191">
        <v>22</v>
      </c>
      <c r="M264" s="232"/>
      <c r="N264" s="233"/>
      <c r="O264" s="233"/>
    </row>
    <row r="265" spans="1:15" s="234" customFormat="1">
      <c r="A265" s="404" t="str">
        <f t="shared" si="12"/>
        <v>1001502000</v>
      </c>
      <c r="B265" s="268">
        <v>100</v>
      </c>
      <c r="C265" s="193">
        <v>150</v>
      </c>
      <c r="D265" s="193">
        <v>2000</v>
      </c>
      <c r="E265" s="191">
        <v>0</v>
      </c>
      <c r="F265" s="191">
        <v>0</v>
      </c>
      <c r="G265" s="191">
        <v>7</v>
      </c>
      <c r="H265" s="191">
        <v>28</v>
      </c>
      <c r="I265" s="191">
        <v>50</v>
      </c>
      <c r="J265" s="191">
        <v>55</v>
      </c>
      <c r="K265" s="191">
        <v>33</v>
      </c>
      <c r="L265" s="191">
        <v>20</v>
      </c>
      <c r="M265" s="232"/>
      <c r="N265" s="233"/>
      <c r="O265" s="233"/>
    </row>
    <row r="266" spans="1:15" s="234" customFormat="1">
      <c r="A266" s="404" t="str">
        <f t="shared" si="12"/>
        <v>1001602000</v>
      </c>
      <c r="B266" s="268">
        <v>100</v>
      </c>
      <c r="C266" s="193">
        <v>160</v>
      </c>
      <c r="D266" s="193">
        <v>2000</v>
      </c>
      <c r="E266" s="191">
        <v>0</v>
      </c>
      <c r="F266" s="191">
        <v>0</v>
      </c>
      <c r="G266" s="191">
        <v>6</v>
      </c>
      <c r="H266" s="191">
        <v>26</v>
      </c>
      <c r="I266" s="191">
        <v>48</v>
      </c>
      <c r="J266" s="191">
        <v>53</v>
      </c>
      <c r="K266" s="191">
        <v>31</v>
      </c>
      <c r="L266" s="191">
        <v>19</v>
      </c>
      <c r="M266" s="232"/>
      <c r="N266" s="233"/>
      <c r="O266" s="233"/>
    </row>
    <row r="267" spans="1:15" s="234" customFormat="1">
      <c r="A267" s="404" t="str">
        <f t="shared" si="12"/>
        <v>1001702000</v>
      </c>
      <c r="B267" s="268">
        <v>100</v>
      </c>
      <c r="C267" s="193">
        <v>170</v>
      </c>
      <c r="D267" s="193">
        <v>2000</v>
      </c>
      <c r="E267" s="243">
        <v>0</v>
      </c>
      <c r="F267" s="243">
        <v>0</v>
      </c>
      <c r="G267" s="243">
        <v>0</v>
      </c>
      <c r="H267" s="243">
        <v>0</v>
      </c>
      <c r="I267" s="243">
        <v>0</v>
      </c>
      <c r="J267" s="243">
        <v>0</v>
      </c>
      <c r="K267" s="243">
        <v>0</v>
      </c>
      <c r="L267" s="243">
        <v>0</v>
      </c>
      <c r="M267" s="232"/>
      <c r="N267" s="233"/>
      <c r="O267" s="233"/>
    </row>
    <row r="268" spans="1:15" s="234" customFormat="1">
      <c r="A268" s="404" t="str">
        <f t="shared" si="12"/>
        <v>1001802000</v>
      </c>
      <c r="B268" s="268">
        <v>100</v>
      </c>
      <c r="C268" s="193">
        <v>180</v>
      </c>
      <c r="D268" s="193">
        <v>2000</v>
      </c>
      <c r="E268" s="243">
        <v>0</v>
      </c>
      <c r="F268" s="243">
        <v>0</v>
      </c>
      <c r="G268" s="243">
        <v>0</v>
      </c>
      <c r="H268" s="243">
        <v>0</v>
      </c>
      <c r="I268" s="243">
        <v>0</v>
      </c>
      <c r="J268" s="243">
        <v>0</v>
      </c>
      <c r="K268" s="243">
        <v>0</v>
      </c>
      <c r="L268" s="243">
        <v>0</v>
      </c>
      <c r="M268" s="232"/>
      <c r="N268" s="233"/>
      <c r="O268" s="233"/>
    </row>
    <row r="269" spans="1:15" s="234" customFormat="1">
      <c r="A269" s="404" t="str">
        <f t="shared" si="12"/>
        <v>1001902000</v>
      </c>
      <c r="B269" s="268">
        <v>100</v>
      </c>
      <c r="C269" s="193">
        <v>190</v>
      </c>
      <c r="D269" s="193">
        <v>2000</v>
      </c>
      <c r="E269" s="243">
        <v>0</v>
      </c>
      <c r="F269" s="243">
        <v>0</v>
      </c>
      <c r="G269" s="243">
        <v>0</v>
      </c>
      <c r="H269" s="243">
        <v>0</v>
      </c>
      <c r="I269" s="243">
        <v>0</v>
      </c>
      <c r="J269" s="243">
        <v>0</v>
      </c>
      <c r="K269" s="243">
        <v>0</v>
      </c>
      <c r="L269" s="243">
        <v>0</v>
      </c>
      <c r="M269" s="232"/>
      <c r="N269" s="233"/>
      <c r="O269" s="233"/>
    </row>
    <row r="270" spans="1:15" s="234" customFormat="1">
      <c r="A270" s="404" t="str">
        <f t="shared" si="12"/>
        <v>1002002000</v>
      </c>
      <c r="B270" s="268">
        <v>100</v>
      </c>
      <c r="C270" s="193">
        <v>200</v>
      </c>
      <c r="D270" s="193">
        <v>2000</v>
      </c>
      <c r="E270" s="243">
        <v>0</v>
      </c>
      <c r="F270" s="243">
        <v>0</v>
      </c>
      <c r="G270" s="243">
        <v>0</v>
      </c>
      <c r="H270" s="243">
        <v>0</v>
      </c>
      <c r="I270" s="243">
        <v>0</v>
      </c>
      <c r="J270" s="243">
        <v>0</v>
      </c>
      <c r="K270" s="243">
        <v>0</v>
      </c>
      <c r="L270" s="243">
        <v>0</v>
      </c>
      <c r="M270" s="232"/>
      <c r="N270" s="233"/>
      <c r="O270" s="233"/>
    </row>
    <row r="271" spans="1:15" s="234" customFormat="1">
      <c r="A271" s="404" t="str">
        <f t="shared" si="12"/>
        <v>1002102000</v>
      </c>
      <c r="B271" s="268">
        <v>100</v>
      </c>
      <c r="C271" s="193">
        <v>210</v>
      </c>
      <c r="D271" s="193">
        <v>2000</v>
      </c>
      <c r="E271" s="243">
        <v>0</v>
      </c>
      <c r="F271" s="243">
        <v>0</v>
      </c>
      <c r="G271" s="243">
        <v>0</v>
      </c>
      <c r="H271" s="243">
        <v>0</v>
      </c>
      <c r="I271" s="243">
        <v>0</v>
      </c>
      <c r="J271" s="243">
        <v>0</v>
      </c>
      <c r="K271" s="243">
        <v>0</v>
      </c>
      <c r="L271" s="243">
        <v>0</v>
      </c>
      <c r="M271" s="232"/>
      <c r="N271" s="233"/>
      <c r="O271" s="233"/>
    </row>
    <row r="272" spans="1:15" s="234" customFormat="1">
      <c r="A272" s="404" t="str">
        <f t="shared" si="12"/>
        <v>1002202000</v>
      </c>
      <c r="B272" s="268">
        <v>100</v>
      </c>
      <c r="C272" s="193">
        <v>220</v>
      </c>
      <c r="D272" s="193">
        <v>2000</v>
      </c>
      <c r="E272" s="243">
        <v>0</v>
      </c>
      <c r="F272" s="243">
        <v>0</v>
      </c>
      <c r="G272" s="243">
        <v>0</v>
      </c>
      <c r="H272" s="243">
        <v>0</v>
      </c>
      <c r="I272" s="243">
        <v>0</v>
      </c>
      <c r="J272" s="243">
        <v>0</v>
      </c>
      <c r="K272" s="243">
        <v>0</v>
      </c>
      <c r="L272" s="243">
        <v>0</v>
      </c>
      <c r="M272" s="232"/>
      <c r="N272" s="233"/>
      <c r="O272" s="233"/>
    </row>
    <row r="273" spans="1:15" s="234" customFormat="1">
      <c r="A273" s="404" t="str">
        <f t="shared" si="12"/>
        <v>1002302000</v>
      </c>
      <c r="B273" s="268">
        <v>100</v>
      </c>
      <c r="C273" s="193">
        <v>230</v>
      </c>
      <c r="D273" s="193">
        <v>2000</v>
      </c>
      <c r="E273" s="243">
        <v>0</v>
      </c>
      <c r="F273" s="243">
        <v>0</v>
      </c>
      <c r="G273" s="243">
        <v>0</v>
      </c>
      <c r="H273" s="243">
        <v>0</v>
      </c>
      <c r="I273" s="243">
        <v>0</v>
      </c>
      <c r="J273" s="243">
        <v>0</v>
      </c>
      <c r="K273" s="243">
        <v>0</v>
      </c>
      <c r="L273" s="243">
        <v>0</v>
      </c>
      <c r="M273" s="232"/>
      <c r="N273" s="233"/>
      <c r="O273" s="233"/>
    </row>
    <row r="274" spans="1:15" s="234" customFormat="1">
      <c r="A274" s="404" t="str">
        <f t="shared" si="12"/>
        <v>1002402000</v>
      </c>
      <c r="B274" s="268">
        <v>100</v>
      </c>
      <c r="C274" s="193">
        <v>240</v>
      </c>
      <c r="D274" s="193">
        <v>2000</v>
      </c>
      <c r="E274" s="243">
        <v>0</v>
      </c>
      <c r="F274" s="243">
        <v>0</v>
      </c>
      <c r="G274" s="243">
        <v>0</v>
      </c>
      <c r="H274" s="243">
        <v>0</v>
      </c>
      <c r="I274" s="243">
        <v>0</v>
      </c>
      <c r="J274" s="243">
        <v>0</v>
      </c>
      <c r="K274" s="243">
        <v>0</v>
      </c>
      <c r="L274" s="243">
        <v>0</v>
      </c>
      <c r="M274" s="232"/>
      <c r="N274" s="233"/>
      <c r="O274" s="233"/>
    </row>
    <row r="275" spans="1:15" s="234" customFormat="1">
      <c r="A275" s="404" t="str">
        <f t="shared" si="12"/>
        <v>1002502000</v>
      </c>
      <c r="B275" s="268">
        <v>100</v>
      </c>
      <c r="C275" s="193">
        <v>250</v>
      </c>
      <c r="D275" s="193">
        <v>2000</v>
      </c>
      <c r="E275" s="243">
        <v>0</v>
      </c>
      <c r="F275" s="243">
        <v>0</v>
      </c>
      <c r="G275" s="243">
        <v>0</v>
      </c>
      <c r="H275" s="243">
        <v>0</v>
      </c>
      <c r="I275" s="243">
        <v>0</v>
      </c>
      <c r="J275" s="243">
        <v>0</v>
      </c>
      <c r="K275" s="243">
        <v>0</v>
      </c>
      <c r="L275" s="243">
        <v>0</v>
      </c>
      <c r="M275" s="232"/>
      <c r="N275" s="233"/>
      <c r="O275" s="233"/>
    </row>
    <row r="276" spans="1:15" s="234" customFormat="1">
      <c r="A276" s="404" t="str">
        <f t="shared" si="12"/>
        <v>1002602000</v>
      </c>
      <c r="B276" s="268">
        <v>100</v>
      </c>
      <c r="C276" s="193">
        <v>260</v>
      </c>
      <c r="D276" s="193">
        <v>2000</v>
      </c>
      <c r="E276" s="243">
        <v>0</v>
      </c>
      <c r="F276" s="243">
        <v>0</v>
      </c>
      <c r="G276" s="243">
        <v>0</v>
      </c>
      <c r="H276" s="243">
        <v>0</v>
      </c>
      <c r="I276" s="243">
        <v>0</v>
      </c>
      <c r="J276" s="243">
        <v>0</v>
      </c>
      <c r="K276" s="243">
        <v>0</v>
      </c>
      <c r="L276" s="243">
        <v>0</v>
      </c>
      <c r="M276" s="232"/>
      <c r="N276" s="233"/>
      <c r="O276" s="233"/>
    </row>
    <row r="277" spans="1:15" s="234" customFormat="1">
      <c r="A277" s="404" t="str">
        <f t="shared" si="12"/>
        <v>1002702000</v>
      </c>
      <c r="B277" s="268">
        <v>100</v>
      </c>
      <c r="C277" s="193">
        <v>270</v>
      </c>
      <c r="D277" s="193">
        <v>2000</v>
      </c>
      <c r="E277" s="243">
        <v>0</v>
      </c>
      <c r="F277" s="243">
        <v>0</v>
      </c>
      <c r="G277" s="243">
        <v>0</v>
      </c>
      <c r="H277" s="243">
        <v>0</v>
      </c>
      <c r="I277" s="243">
        <v>0</v>
      </c>
      <c r="J277" s="243">
        <v>0</v>
      </c>
      <c r="K277" s="243">
        <v>0</v>
      </c>
      <c r="L277" s="243">
        <v>0</v>
      </c>
      <c r="M277" s="232"/>
      <c r="N277" s="233"/>
      <c r="O277" s="233"/>
    </row>
    <row r="278" spans="1:15" s="234" customFormat="1">
      <c r="A278" s="404" t="str">
        <f t="shared" si="12"/>
        <v>1002802000</v>
      </c>
      <c r="B278" s="268">
        <v>100</v>
      </c>
      <c r="C278" s="193">
        <v>280</v>
      </c>
      <c r="D278" s="193">
        <v>2000</v>
      </c>
      <c r="E278" s="243">
        <v>0</v>
      </c>
      <c r="F278" s="243">
        <v>0</v>
      </c>
      <c r="G278" s="243">
        <v>0</v>
      </c>
      <c r="H278" s="243">
        <v>0</v>
      </c>
      <c r="I278" s="243">
        <v>0</v>
      </c>
      <c r="J278" s="243">
        <v>0</v>
      </c>
      <c r="K278" s="243">
        <v>0</v>
      </c>
      <c r="L278" s="243">
        <v>0</v>
      </c>
      <c r="M278" s="232"/>
      <c r="N278" s="233"/>
      <c r="O278" s="233"/>
    </row>
    <row r="279" spans="1:15" s="234" customFormat="1">
      <c r="A279" s="404" t="str">
        <f t="shared" si="12"/>
        <v>1002902000</v>
      </c>
      <c r="B279" s="268">
        <v>100</v>
      </c>
      <c r="C279" s="193">
        <v>290</v>
      </c>
      <c r="D279" s="193">
        <v>2000</v>
      </c>
      <c r="E279" s="243">
        <v>0</v>
      </c>
      <c r="F279" s="243">
        <v>0</v>
      </c>
      <c r="G279" s="243">
        <v>0</v>
      </c>
      <c r="H279" s="243">
        <v>0</v>
      </c>
      <c r="I279" s="243">
        <v>0</v>
      </c>
      <c r="J279" s="243">
        <v>0</v>
      </c>
      <c r="K279" s="243">
        <v>0</v>
      </c>
      <c r="L279" s="243">
        <v>0</v>
      </c>
      <c r="M279" s="232"/>
      <c r="N279" s="233"/>
      <c r="O279" s="233"/>
    </row>
    <row r="280" spans="1:15" s="234" customFormat="1">
      <c r="A280" s="404" t="str">
        <f t="shared" si="12"/>
        <v>1003002000</v>
      </c>
      <c r="B280" s="268">
        <v>100</v>
      </c>
      <c r="C280" s="193">
        <v>300</v>
      </c>
      <c r="D280" s="193">
        <v>2000</v>
      </c>
      <c r="E280" s="243">
        <v>0</v>
      </c>
      <c r="F280" s="243">
        <v>0</v>
      </c>
      <c r="G280" s="243">
        <v>0</v>
      </c>
      <c r="H280" s="243">
        <v>0</v>
      </c>
      <c r="I280" s="243">
        <v>0</v>
      </c>
      <c r="J280" s="243">
        <v>0</v>
      </c>
      <c r="K280" s="243">
        <v>0</v>
      </c>
      <c r="L280" s="243">
        <v>0</v>
      </c>
      <c r="M280" s="232"/>
      <c r="N280" s="233"/>
      <c r="O280" s="233"/>
    </row>
    <row r="281" spans="1:15" s="234" customFormat="1">
      <c r="A281" s="404" t="str">
        <f t="shared" si="12"/>
        <v>1003102000</v>
      </c>
      <c r="B281" s="268">
        <v>100</v>
      </c>
      <c r="C281" s="193">
        <v>310</v>
      </c>
      <c r="D281" s="193">
        <v>2000</v>
      </c>
      <c r="E281" s="243">
        <v>0</v>
      </c>
      <c r="F281" s="243">
        <v>0</v>
      </c>
      <c r="G281" s="243">
        <v>0</v>
      </c>
      <c r="H281" s="243">
        <v>0</v>
      </c>
      <c r="I281" s="243">
        <v>0</v>
      </c>
      <c r="J281" s="243">
        <v>0</v>
      </c>
      <c r="K281" s="243">
        <v>0</v>
      </c>
      <c r="L281" s="243">
        <v>0</v>
      </c>
      <c r="M281" s="232"/>
      <c r="N281" s="233"/>
      <c r="O281" s="233"/>
    </row>
    <row r="282" spans="1:15" s="234" customFormat="1">
      <c r="A282" s="404" t="str">
        <f t="shared" si="12"/>
        <v>1003202000</v>
      </c>
      <c r="B282" s="268">
        <v>100</v>
      </c>
      <c r="C282" s="193">
        <v>320</v>
      </c>
      <c r="D282" s="193">
        <v>2000</v>
      </c>
      <c r="E282" s="243">
        <v>0</v>
      </c>
      <c r="F282" s="243">
        <v>0</v>
      </c>
      <c r="G282" s="243">
        <v>0</v>
      </c>
      <c r="H282" s="243">
        <v>0</v>
      </c>
      <c r="I282" s="243">
        <v>0</v>
      </c>
      <c r="J282" s="243">
        <v>0</v>
      </c>
      <c r="K282" s="243">
        <v>0</v>
      </c>
      <c r="L282" s="243">
        <v>0</v>
      </c>
      <c r="M282" s="232"/>
      <c r="N282" s="233"/>
      <c r="O282" s="233"/>
    </row>
    <row r="283" spans="1:15" s="234" customFormat="1">
      <c r="A283" s="404" t="str">
        <f t="shared" si="12"/>
        <v>1003302000</v>
      </c>
      <c r="B283" s="268">
        <v>100</v>
      </c>
      <c r="C283" s="193">
        <v>330</v>
      </c>
      <c r="D283" s="193">
        <v>2000</v>
      </c>
      <c r="E283" s="243">
        <v>0</v>
      </c>
      <c r="F283" s="243">
        <v>0</v>
      </c>
      <c r="G283" s="243">
        <v>0</v>
      </c>
      <c r="H283" s="243">
        <v>0</v>
      </c>
      <c r="I283" s="243">
        <v>0</v>
      </c>
      <c r="J283" s="243">
        <v>0</v>
      </c>
      <c r="K283" s="243">
        <v>0</v>
      </c>
      <c r="L283" s="243">
        <v>0</v>
      </c>
      <c r="M283" s="232"/>
      <c r="N283" s="233"/>
      <c r="O283" s="233"/>
    </row>
    <row r="284" spans="1:15" s="234" customFormat="1">
      <c r="A284" s="404" t="str">
        <f t="shared" si="12"/>
        <v>1003402000</v>
      </c>
      <c r="B284" s="268">
        <v>100</v>
      </c>
      <c r="C284" s="193">
        <v>340</v>
      </c>
      <c r="D284" s="193">
        <v>2000</v>
      </c>
      <c r="E284" s="243">
        <v>0</v>
      </c>
      <c r="F284" s="243">
        <v>0</v>
      </c>
      <c r="G284" s="243">
        <v>0</v>
      </c>
      <c r="H284" s="243">
        <v>0</v>
      </c>
      <c r="I284" s="243">
        <v>0</v>
      </c>
      <c r="J284" s="243">
        <v>0</v>
      </c>
      <c r="K284" s="243">
        <v>0</v>
      </c>
      <c r="L284" s="243">
        <v>0</v>
      </c>
      <c r="M284" s="232"/>
      <c r="N284" s="233"/>
      <c r="O284" s="233"/>
    </row>
    <row r="285" spans="1:15" s="234" customFormat="1">
      <c r="A285" s="404" t="str">
        <f t="shared" si="12"/>
        <v>1003502000</v>
      </c>
      <c r="B285" s="268">
        <v>100</v>
      </c>
      <c r="C285" s="193">
        <v>350</v>
      </c>
      <c r="D285" s="193">
        <v>2000</v>
      </c>
      <c r="E285" s="243">
        <v>0</v>
      </c>
      <c r="F285" s="243">
        <v>0</v>
      </c>
      <c r="G285" s="243">
        <v>0</v>
      </c>
      <c r="H285" s="243">
        <v>0</v>
      </c>
      <c r="I285" s="243">
        <v>0</v>
      </c>
      <c r="J285" s="243">
        <v>0</v>
      </c>
      <c r="K285" s="243">
        <v>0</v>
      </c>
      <c r="L285" s="243">
        <v>0</v>
      </c>
      <c r="M285" s="232"/>
      <c r="N285" s="233"/>
      <c r="O285" s="233"/>
    </row>
    <row r="286" spans="1:15" s="234" customFormat="1">
      <c r="A286" s="404" t="str">
        <f t="shared" si="12"/>
        <v>100202250</v>
      </c>
      <c r="B286" s="268">
        <v>100</v>
      </c>
      <c r="C286" s="193">
        <v>20</v>
      </c>
      <c r="D286" s="193">
        <v>2250</v>
      </c>
      <c r="E286" s="191">
        <v>4</v>
      </c>
      <c r="F286" s="191">
        <v>20</v>
      </c>
      <c r="G286" s="191">
        <v>36</v>
      </c>
      <c r="H286" s="191">
        <v>44</v>
      </c>
      <c r="I286" s="191">
        <v>52</v>
      </c>
      <c r="J286" s="191">
        <v>60</v>
      </c>
      <c r="K286" s="191">
        <v>58</v>
      </c>
      <c r="L286" s="191">
        <v>56</v>
      </c>
      <c r="M286" s="232"/>
      <c r="N286" s="233"/>
      <c r="O286" s="233"/>
    </row>
    <row r="287" spans="1:15" s="234" customFormat="1">
      <c r="A287" s="404" t="str">
        <f t="shared" si="12"/>
        <v>100302250</v>
      </c>
      <c r="B287" s="268">
        <v>100</v>
      </c>
      <c r="C287" s="193">
        <v>30</v>
      </c>
      <c r="D287" s="193">
        <v>2250</v>
      </c>
      <c r="E287" s="191">
        <v>1</v>
      </c>
      <c r="F287" s="191">
        <v>12</v>
      </c>
      <c r="G287" s="191">
        <v>36</v>
      </c>
      <c r="H287" s="191">
        <v>44</v>
      </c>
      <c r="I287" s="191">
        <v>52</v>
      </c>
      <c r="J287" s="191">
        <v>60</v>
      </c>
      <c r="K287" s="191">
        <v>58</v>
      </c>
      <c r="L287" s="191">
        <v>56</v>
      </c>
      <c r="M287" s="232"/>
      <c r="N287" s="233"/>
      <c r="O287" s="233"/>
    </row>
    <row r="288" spans="1:15" s="234" customFormat="1">
      <c r="A288" s="404" t="str">
        <f t="shared" si="12"/>
        <v>100402250</v>
      </c>
      <c r="B288" s="268">
        <v>100</v>
      </c>
      <c r="C288" s="193">
        <v>40</v>
      </c>
      <c r="D288" s="193">
        <v>2250</v>
      </c>
      <c r="E288" s="191">
        <v>0</v>
      </c>
      <c r="F288" s="191">
        <v>8</v>
      </c>
      <c r="G288" s="191">
        <v>35</v>
      </c>
      <c r="H288" s="191">
        <v>44</v>
      </c>
      <c r="I288" s="191">
        <v>52</v>
      </c>
      <c r="J288" s="191">
        <v>60</v>
      </c>
      <c r="K288" s="191">
        <v>58</v>
      </c>
      <c r="L288" s="191">
        <v>56</v>
      </c>
      <c r="M288" s="232"/>
      <c r="N288" s="233"/>
      <c r="O288" s="233"/>
    </row>
    <row r="289" spans="1:15" s="234" customFormat="1">
      <c r="A289" s="404" t="str">
        <f t="shared" si="12"/>
        <v>100502250</v>
      </c>
      <c r="B289" s="268">
        <v>100</v>
      </c>
      <c r="C289" s="193">
        <v>50</v>
      </c>
      <c r="D289" s="193">
        <v>2250</v>
      </c>
      <c r="E289" s="191">
        <v>0</v>
      </c>
      <c r="F289" s="191">
        <v>6</v>
      </c>
      <c r="G289" s="191">
        <v>32</v>
      </c>
      <c r="H289" s="191">
        <v>44</v>
      </c>
      <c r="I289" s="191">
        <v>52</v>
      </c>
      <c r="J289" s="191">
        <v>60</v>
      </c>
      <c r="K289" s="191">
        <v>58</v>
      </c>
      <c r="L289" s="191">
        <v>56</v>
      </c>
      <c r="M289" s="232"/>
      <c r="N289" s="233"/>
      <c r="O289" s="233"/>
    </row>
    <row r="290" spans="1:15" s="234" customFormat="1">
      <c r="A290" s="404" t="str">
        <f t="shared" si="12"/>
        <v>100602250</v>
      </c>
      <c r="B290" s="268">
        <v>100</v>
      </c>
      <c r="C290" s="193">
        <v>60</v>
      </c>
      <c r="D290" s="193">
        <v>2250</v>
      </c>
      <c r="E290" s="191">
        <v>0</v>
      </c>
      <c r="F290" s="191">
        <v>4</v>
      </c>
      <c r="G290" s="191">
        <v>27</v>
      </c>
      <c r="H290" s="191">
        <v>44</v>
      </c>
      <c r="I290" s="191">
        <v>52</v>
      </c>
      <c r="J290" s="191">
        <v>60</v>
      </c>
      <c r="K290" s="191">
        <v>58</v>
      </c>
      <c r="L290" s="191">
        <v>54</v>
      </c>
      <c r="M290" s="232"/>
      <c r="N290" s="233"/>
      <c r="O290" s="233"/>
    </row>
    <row r="291" spans="1:15" s="234" customFormat="1">
      <c r="A291" s="404" t="str">
        <f t="shared" si="12"/>
        <v>100702250</v>
      </c>
      <c r="B291" s="268">
        <v>100</v>
      </c>
      <c r="C291" s="193">
        <v>70</v>
      </c>
      <c r="D291" s="193">
        <v>2250</v>
      </c>
      <c r="E291" s="191">
        <v>0</v>
      </c>
      <c r="F291" s="191">
        <v>3</v>
      </c>
      <c r="G291" s="191">
        <v>22</v>
      </c>
      <c r="H291" s="191">
        <v>44</v>
      </c>
      <c r="I291" s="191">
        <v>52</v>
      </c>
      <c r="J291" s="191">
        <v>60</v>
      </c>
      <c r="K291" s="191">
        <v>58</v>
      </c>
      <c r="L291" s="191">
        <v>48</v>
      </c>
      <c r="M291" s="232"/>
      <c r="N291" s="233"/>
      <c r="O291" s="233"/>
    </row>
    <row r="292" spans="1:15" s="234" customFormat="1">
      <c r="A292" s="404" t="str">
        <f t="shared" si="12"/>
        <v>100802250</v>
      </c>
      <c r="B292" s="268">
        <v>100</v>
      </c>
      <c r="C292" s="193">
        <v>80</v>
      </c>
      <c r="D292" s="193">
        <v>2250</v>
      </c>
      <c r="E292" s="191">
        <v>0</v>
      </c>
      <c r="F292" s="191">
        <v>2</v>
      </c>
      <c r="G292" s="191">
        <v>19</v>
      </c>
      <c r="H292" s="191">
        <v>44</v>
      </c>
      <c r="I292" s="191">
        <v>52</v>
      </c>
      <c r="J292" s="191">
        <v>60</v>
      </c>
      <c r="K292" s="191">
        <v>58</v>
      </c>
      <c r="L292" s="191">
        <v>43</v>
      </c>
      <c r="M292" s="232"/>
      <c r="N292" s="233"/>
      <c r="O292" s="233"/>
    </row>
    <row r="293" spans="1:15" s="234" customFormat="1">
      <c r="A293" s="404" t="str">
        <f t="shared" si="12"/>
        <v>100902250</v>
      </c>
      <c r="B293" s="268">
        <v>100</v>
      </c>
      <c r="C293" s="193">
        <v>90</v>
      </c>
      <c r="D293" s="193">
        <v>2250</v>
      </c>
      <c r="E293" s="191">
        <v>0</v>
      </c>
      <c r="F293" s="191">
        <v>2</v>
      </c>
      <c r="G293" s="191">
        <v>17</v>
      </c>
      <c r="H293" s="191">
        <v>44</v>
      </c>
      <c r="I293" s="191">
        <v>52</v>
      </c>
      <c r="J293" s="191">
        <v>60</v>
      </c>
      <c r="K293" s="191">
        <v>57</v>
      </c>
      <c r="L293" s="191">
        <v>38</v>
      </c>
      <c r="M293" s="232"/>
      <c r="N293" s="233"/>
      <c r="O293" s="233"/>
    </row>
    <row r="294" spans="1:15" s="234" customFormat="1">
      <c r="A294" s="404" t="str">
        <f t="shared" si="12"/>
        <v>1001002250</v>
      </c>
      <c r="B294" s="268">
        <v>100</v>
      </c>
      <c r="C294" s="193">
        <v>100</v>
      </c>
      <c r="D294" s="193">
        <v>2250</v>
      </c>
      <c r="E294" s="191">
        <v>0</v>
      </c>
      <c r="F294" s="191">
        <v>1</v>
      </c>
      <c r="G294" s="191">
        <v>14</v>
      </c>
      <c r="H294" s="191">
        <v>43</v>
      </c>
      <c r="I294" s="191">
        <v>52</v>
      </c>
      <c r="J294" s="191">
        <v>60</v>
      </c>
      <c r="K294" s="191">
        <v>54</v>
      </c>
      <c r="L294" s="191">
        <v>34</v>
      </c>
      <c r="M294" s="232"/>
      <c r="N294" s="233"/>
      <c r="O294" s="233"/>
    </row>
    <row r="295" spans="1:15" s="234" customFormat="1">
      <c r="A295" s="404" t="str">
        <f t="shared" si="12"/>
        <v>1001102250</v>
      </c>
      <c r="B295" s="268">
        <v>100</v>
      </c>
      <c r="C295" s="193">
        <v>110</v>
      </c>
      <c r="D295" s="193">
        <v>2250</v>
      </c>
      <c r="E295" s="191">
        <v>0</v>
      </c>
      <c r="F295" s="191">
        <v>1</v>
      </c>
      <c r="G295" s="191">
        <v>13</v>
      </c>
      <c r="H295" s="191">
        <v>42</v>
      </c>
      <c r="I295" s="191">
        <v>52</v>
      </c>
      <c r="J295" s="191">
        <v>60</v>
      </c>
      <c r="K295" s="191">
        <v>50</v>
      </c>
      <c r="L295" s="191">
        <v>31</v>
      </c>
      <c r="M295" s="232"/>
      <c r="N295" s="233"/>
      <c r="O295" s="233"/>
    </row>
    <row r="296" spans="1:15" s="234" customFormat="1">
      <c r="A296" s="404" t="str">
        <f t="shared" si="12"/>
        <v>1001202250</v>
      </c>
      <c r="B296" s="268">
        <v>100</v>
      </c>
      <c r="C296" s="193">
        <v>120</v>
      </c>
      <c r="D296" s="193">
        <v>2250</v>
      </c>
      <c r="E296" s="191">
        <v>0</v>
      </c>
      <c r="F296" s="191">
        <v>0</v>
      </c>
      <c r="G296" s="191">
        <v>11</v>
      </c>
      <c r="H296" s="191">
        <v>40</v>
      </c>
      <c r="I296" s="191">
        <v>52</v>
      </c>
      <c r="J296" s="191">
        <v>60</v>
      </c>
      <c r="K296" s="191">
        <v>46</v>
      </c>
      <c r="L296" s="191">
        <v>29</v>
      </c>
      <c r="M296" s="232"/>
      <c r="N296" s="233"/>
      <c r="O296" s="233"/>
    </row>
    <row r="297" spans="1:15" s="234" customFormat="1">
      <c r="A297" s="404" t="str">
        <f t="shared" si="12"/>
        <v>1001302250</v>
      </c>
      <c r="B297" s="268">
        <v>100</v>
      </c>
      <c r="C297" s="193">
        <v>130</v>
      </c>
      <c r="D297" s="193">
        <v>2250</v>
      </c>
      <c r="E297" s="191">
        <v>0</v>
      </c>
      <c r="F297" s="191">
        <v>0</v>
      </c>
      <c r="G297" s="191">
        <v>10</v>
      </c>
      <c r="H297" s="191">
        <v>37</v>
      </c>
      <c r="I297" s="191">
        <v>52</v>
      </c>
      <c r="J297" s="191">
        <v>60</v>
      </c>
      <c r="K297" s="191">
        <v>43</v>
      </c>
      <c r="L297" s="191">
        <v>27</v>
      </c>
      <c r="M297" s="232"/>
      <c r="N297" s="233"/>
      <c r="O297" s="233"/>
    </row>
    <row r="298" spans="1:15" s="234" customFormat="1">
      <c r="A298" s="404" t="str">
        <f t="shared" si="12"/>
        <v>1001402250</v>
      </c>
      <c r="B298" s="268">
        <v>100</v>
      </c>
      <c r="C298" s="193">
        <v>140</v>
      </c>
      <c r="D298" s="193">
        <v>2250</v>
      </c>
      <c r="E298" s="191">
        <v>0</v>
      </c>
      <c r="F298" s="191">
        <v>0</v>
      </c>
      <c r="G298" s="191">
        <v>9</v>
      </c>
      <c r="H298" s="191">
        <v>35</v>
      </c>
      <c r="I298" s="191">
        <v>52</v>
      </c>
      <c r="J298" s="191">
        <v>60</v>
      </c>
      <c r="K298" s="191">
        <v>40</v>
      </c>
      <c r="L298" s="191">
        <v>25</v>
      </c>
      <c r="M298" s="232"/>
      <c r="N298" s="233"/>
      <c r="O298" s="233"/>
    </row>
    <row r="299" spans="1:15" s="234" customFormat="1">
      <c r="A299" s="404" t="str">
        <f t="shared" si="12"/>
        <v>1001502250</v>
      </c>
      <c r="B299" s="268">
        <v>100</v>
      </c>
      <c r="C299" s="193">
        <v>150</v>
      </c>
      <c r="D299" s="193">
        <v>2250</v>
      </c>
      <c r="E299" s="191">
        <v>0</v>
      </c>
      <c r="F299" s="191">
        <v>0</v>
      </c>
      <c r="G299" s="191">
        <v>8</v>
      </c>
      <c r="H299" s="191">
        <v>32</v>
      </c>
      <c r="I299" s="191">
        <v>51</v>
      </c>
      <c r="J299" s="191">
        <v>59</v>
      </c>
      <c r="K299" s="191">
        <v>37</v>
      </c>
      <c r="L299" s="191">
        <v>23</v>
      </c>
      <c r="M299" s="232"/>
      <c r="N299" s="233"/>
      <c r="O299" s="233"/>
    </row>
    <row r="300" spans="1:15" s="234" customFormat="1">
      <c r="A300" s="404" t="str">
        <f t="shared" si="12"/>
        <v>1001602250</v>
      </c>
      <c r="B300" s="268">
        <v>100</v>
      </c>
      <c r="C300" s="193">
        <v>160</v>
      </c>
      <c r="D300" s="193">
        <v>2250</v>
      </c>
      <c r="E300" s="191">
        <v>0</v>
      </c>
      <c r="F300" s="191">
        <v>0</v>
      </c>
      <c r="G300" s="191">
        <v>7</v>
      </c>
      <c r="H300" s="191">
        <v>30</v>
      </c>
      <c r="I300" s="191">
        <v>51</v>
      </c>
      <c r="J300" s="191">
        <v>57</v>
      </c>
      <c r="K300" s="191">
        <v>35</v>
      </c>
      <c r="L300" s="191">
        <v>22</v>
      </c>
      <c r="M300" s="232"/>
      <c r="N300" s="233"/>
      <c r="O300" s="233"/>
    </row>
    <row r="301" spans="1:15" s="234" customFormat="1">
      <c r="A301" s="404" t="str">
        <f t="shared" si="12"/>
        <v>1001702250</v>
      </c>
      <c r="B301" s="268">
        <v>100</v>
      </c>
      <c r="C301" s="193">
        <v>170</v>
      </c>
      <c r="D301" s="193">
        <v>2250</v>
      </c>
      <c r="E301" s="243">
        <v>0</v>
      </c>
      <c r="F301" s="243">
        <v>0</v>
      </c>
      <c r="G301" s="243">
        <v>0</v>
      </c>
      <c r="H301" s="243">
        <v>0</v>
      </c>
      <c r="I301" s="243">
        <v>0</v>
      </c>
      <c r="J301" s="243">
        <v>0</v>
      </c>
      <c r="K301" s="243">
        <v>0</v>
      </c>
      <c r="L301" s="243">
        <v>0</v>
      </c>
      <c r="M301" s="232"/>
      <c r="N301" s="233"/>
      <c r="O301" s="233"/>
    </row>
    <row r="302" spans="1:15" s="234" customFormat="1">
      <c r="A302" s="404" t="str">
        <f t="shared" si="12"/>
        <v>1001802250</v>
      </c>
      <c r="B302" s="268">
        <v>100</v>
      </c>
      <c r="C302" s="193">
        <v>180</v>
      </c>
      <c r="D302" s="193">
        <v>2250</v>
      </c>
      <c r="E302" s="243">
        <v>0</v>
      </c>
      <c r="F302" s="243">
        <v>0</v>
      </c>
      <c r="G302" s="243">
        <v>0</v>
      </c>
      <c r="H302" s="243">
        <v>0</v>
      </c>
      <c r="I302" s="243">
        <v>0</v>
      </c>
      <c r="J302" s="243">
        <v>0</v>
      </c>
      <c r="K302" s="243">
        <v>0</v>
      </c>
      <c r="L302" s="243">
        <v>0</v>
      </c>
      <c r="M302" s="232"/>
      <c r="N302" s="233"/>
      <c r="O302" s="233"/>
    </row>
    <row r="303" spans="1:15" s="234" customFormat="1">
      <c r="A303" s="404" t="str">
        <f t="shared" si="12"/>
        <v>1001902250</v>
      </c>
      <c r="B303" s="268">
        <v>100</v>
      </c>
      <c r="C303" s="193">
        <v>190</v>
      </c>
      <c r="D303" s="193">
        <v>2250</v>
      </c>
      <c r="E303" s="243">
        <v>0</v>
      </c>
      <c r="F303" s="243">
        <v>0</v>
      </c>
      <c r="G303" s="243">
        <v>0</v>
      </c>
      <c r="H303" s="243">
        <v>0</v>
      </c>
      <c r="I303" s="243">
        <v>0</v>
      </c>
      <c r="J303" s="243">
        <v>0</v>
      </c>
      <c r="K303" s="243">
        <v>0</v>
      </c>
      <c r="L303" s="243">
        <v>0</v>
      </c>
      <c r="M303" s="232"/>
      <c r="N303" s="233"/>
      <c r="O303" s="233"/>
    </row>
    <row r="304" spans="1:15" s="234" customFormat="1">
      <c r="A304" s="404" t="str">
        <f t="shared" si="12"/>
        <v>1002002250</v>
      </c>
      <c r="B304" s="268">
        <v>100</v>
      </c>
      <c r="C304" s="193">
        <v>200</v>
      </c>
      <c r="D304" s="193">
        <v>2250</v>
      </c>
      <c r="E304" s="243">
        <v>0</v>
      </c>
      <c r="F304" s="243">
        <v>0</v>
      </c>
      <c r="G304" s="243">
        <v>0</v>
      </c>
      <c r="H304" s="243">
        <v>0</v>
      </c>
      <c r="I304" s="243">
        <v>0</v>
      </c>
      <c r="J304" s="243">
        <v>0</v>
      </c>
      <c r="K304" s="243">
        <v>0</v>
      </c>
      <c r="L304" s="243">
        <v>0</v>
      </c>
      <c r="M304" s="232"/>
      <c r="N304" s="233"/>
      <c r="O304" s="233"/>
    </row>
    <row r="305" spans="1:15" s="234" customFormat="1">
      <c r="A305" s="404" t="str">
        <f t="shared" ref="A305:A368" si="13">B305&amp;C305&amp;D305</f>
        <v>1002102250</v>
      </c>
      <c r="B305" s="268">
        <v>100</v>
      </c>
      <c r="C305" s="193">
        <v>210</v>
      </c>
      <c r="D305" s="193">
        <v>2250</v>
      </c>
      <c r="E305" s="243">
        <v>0</v>
      </c>
      <c r="F305" s="243">
        <v>0</v>
      </c>
      <c r="G305" s="243">
        <v>0</v>
      </c>
      <c r="H305" s="243">
        <v>0</v>
      </c>
      <c r="I305" s="243">
        <v>0</v>
      </c>
      <c r="J305" s="243">
        <v>0</v>
      </c>
      <c r="K305" s="243">
        <v>0</v>
      </c>
      <c r="L305" s="243">
        <v>0</v>
      </c>
      <c r="M305" s="232"/>
      <c r="N305" s="233"/>
      <c r="O305" s="233"/>
    </row>
    <row r="306" spans="1:15" s="234" customFormat="1">
      <c r="A306" s="404" t="str">
        <f t="shared" si="13"/>
        <v>1002202250</v>
      </c>
      <c r="B306" s="268">
        <v>100</v>
      </c>
      <c r="C306" s="193">
        <v>220</v>
      </c>
      <c r="D306" s="193">
        <v>2250</v>
      </c>
      <c r="E306" s="243">
        <v>0</v>
      </c>
      <c r="F306" s="243">
        <v>0</v>
      </c>
      <c r="G306" s="243">
        <v>0</v>
      </c>
      <c r="H306" s="243">
        <v>0</v>
      </c>
      <c r="I306" s="243">
        <v>0</v>
      </c>
      <c r="J306" s="243">
        <v>0</v>
      </c>
      <c r="K306" s="243">
        <v>0</v>
      </c>
      <c r="L306" s="243">
        <v>0</v>
      </c>
      <c r="M306" s="232"/>
      <c r="N306" s="233"/>
      <c r="O306" s="233"/>
    </row>
    <row r="307" spans="1:15" s="234" customFormat="1">
      <c r="A307" s="404" t="str">
        <f t="shared" si="13"/>
        <v>1002302250</v>
      </c>
      <c r="B307" s="268">
        <v>100</v>
      </c>
      <c r="C307" s="193">
        <v>230</v>
      </c>
      <c r="D307" s="193">
        <v>2250</v>
      </c>
      <c r="E307" s="243">
        <v>0</v>
      </c>
      <c r="F307" s="243">
        <v>0</v>
      </c>
      <c r="G307" s="243">
        <v>0</v>
      </c>
      <c r="H307" s="243">
        <v>0</v>
      </c>
      <c r="I307" s="243">
        <v>0</v>
      </c>
      <c r="J307" s="243">
        <v>0</v>
      </c>
      <c r="K307" s="243">
        <v>0</v>
      </c>
      <c r="L307" s="243">
        <v>0</v>
      </c>
      <c r="M307" s="232"/>
      <c r="N307" s="233"/>
      <c r="O307" s="233"/>
    </row>
    <row r="308" spans="1:15" s="234" customFormat="1">
      <c r="A308" s="404" t="str">
        <f t="shared" si="13"/>
        <v>1002402250</v>
      </c>
      <c r="B308" s="268">
        <v>100</v>
      </c>
      <c r="C308" s="193">
        <v>240</v>
      </c>
      <c r="D308" s="193">
        <v>2250</v>
      </c>
      <c r="E308" s="243">
        <v>0</v>
      </c>
      <c r="F308" s="243">
        <v>0</v>
      </c>
      <c r="G308" s="243">
        <v>0</v>
      </c>
      <c r="H308" s="243">
        <v>0</v>
      </c>
      <c r="I308" s="243">
        <v>0</v>
      </c>
      <c r="J308" s="243">
        <v>0</v>
      </c>
      <c r="K308" s="243">
        <v>0</v>
      </c>
      <c r="L308" s="243">
        <v>0</v>
      </c>
      <c r="M308" s="232"/>
      <c r="N308" s="233"/>
      <c r="O308" s="233"/>
    </row>
    <row r="309" spans="1:15" s="234" customFormat="1">
      <c r="A309" s="404" t="str">
        <f t="shared" si="13"/>
        <v>1002502250</v>
      </c>
      <c r="B309" s="268">
        <v>100</v>
      </c>
      <c r="C309" s="193">
        <v>250</v>
      </c>
      <c r="D309" s="193">
        <v>2250</v>
      </c>
      <c r="E309" s="243">
        <v>0</v>
      </c>
      <c r="F309" s="243">
        <v>0</v>
      </c>
      <c r="G309" s="243">
        <v>0</v>
      </c>
      <c r="H309" s="243">
        <v>0</v>
      </c>
      <c r="I309" s="243">
        <v>0</v>
      </c>
      <c r="J309" s="243">
        <v>0</v>
      </c>
      <c r="K309" s="243">
        <v>0</v>
      </c>
      <c r="L309" s="243">
        <v>0</v>
      </c>
      <c r="M309" s="232"/>
      <c r="N309" s="233"/>
      <c r="O309" s="233"/>
    </row>
    <row r="310" spans="1:15" s="234" customFormat="1">
      <c r="A310" s="404" t="str">
        <f t="shared" si="13"/>
        <v>1002602250</v>
      </c>
      <c r="B310" s="268">
        <v>100</v>
      </c>
      <c r="C310" s="193">
        <v>260</v>
      </c>
      <c r="D310" s="193">
        <v>2250</v>
      </c>
      <c r="E310" s="243">
        <v>0</v>
      </c>
      <c r="F310" s="243">
        <v>0</v>
      </c>
      <c r="G310" s="243">
        <v>0</v>
      </c>
      <c r="H310" s="243">
        <v>0</v>
      </c>
      <c r="I310" s="243">
        <v>0</v>
      </c>
      <c r="J310" s="243">
        <v>0</v>
      </c>
      <c r="K310" s="243">
        <v>0</v>
      </c>
      <c r="L310" s="243">
        <v>0</v>
      </c>
      <c r="M310" s="232"/>
      <c r="N310" s="233"/>
      <c r="O310" s="233"/>
    </row>
    <row r="311" spans="1:15" s="234" customFormat="1">
      <c r="A311" s="404" t="str">
        <f t="shared" si="13"/>
        <v>1002702250</v>
      </c>
      <c r="B311" s="268">
        <v>100</v>
      </c>
      <c r="C311" s="193">
        <v>270</v>
      </c>
      <c r="D311" s="193">
        <v>2250</v>
      </c>
      <c r="E311" s="243">
        <v>0</v>
      </c>
      <c r="F311" s="243">
        <v>0</v>
      </c>
      <c r="G311" s="243">
        <v>0</v>
      </c>
      <c r="H311" s="243">
        <v>0</v>
      </c>
      <c r="I311" s="243">
        <v>0</v>
      </c>
      <c r="J311" s="243">
        <v>0</v>
      </c>
      <c r="K311" s="243">
        <v>0</v>
      </c>
      <c r="L311" s="243">
        <v>0</v>
      </c>
      <c r="M311" s="232"/>
      <c r="N311" s="233"/>
      <c r="O311" s="233"/>
    </row>
    <row r="312" spans="1:15" s="234" customFormat="1">
      <c r="A312" s="404" t="str">
        <f t="shared" si="13"/>
        <v>1002802250</v>
      </c>
      <c r="B312" s="268">
        <v>100</v>
      </c>
      <c r="C312" s="193">
        <v>280</v>
      </c>
      <c r="D312" s="193">
        <v>2250</v>
      </c>
      <c r="E312" s="243">
        <v>0</v>
      </c>
      <c r="F312" s="243">
        <v>0</v>
      </c>
      <c r="G312" s="243">
        <v>0</v>
      </c>
      <c r="H312" s="243">
        <v>0</v>
      </c>
      <c r="I312" s="243">
        <v>0</v>
      </c>
      <c r="J312" s="243">
        <v>0</v>
      </c>
      <c r="K312" s="243">
        <v>0</v>
      </c>
      <c r="L312" s="243">
        <v>0</v>
      </c>
      <c r="M312" s="232"/>
      <c r="N312" s="233"/>
      <c r="O312" s="233"/>
    </row>
    <row r="313" spans="1:15" s="234" customFormat="1">
      <c r="A313" s="404" t="str">
        <f t="shared" si="13"/>
        <v>1002902250</v>
      </c>
      <c r="B313" s="268">
        <v>100</v>
      </c>
      <c r="C313" s="193">
        <v>290</v>
      </c>
      <c r="D313" s="193">
        <v>2250</v>
      </c>
      <c r="E313" s="243">
        <v>0</v>
      </c>
      <c r="F313" s="243">
        <v>0</v>
      </c>
      <c r="G313" s="243">
        <v>0</v>
      </c>
      <c r="H313" s="243">
        <v>0</v>
      </c>
      <c r="I313" s="243">
        <v>0</v>
      </c>
      <c r="J313" s="243">
        <v>0</v>
      </c>
      <c r="K313" s="243">
        <v>0</v>
      </c>
      <c r="L313" s="243">
        <v>0</v>
      </c>
      <c r="M313" s="232"/>
      <c r="N313" s="233"/>
      <c r="O313" s="233"/>
    </row>
    <row r="314" spans="1:15" s="234" customFormat="1">
      <c r="A314" s="404" t="str">
        <f t="shared" si="13"/>
        <v>1003002250</v>
      </c>
      <c r="B314" s="268">
        <v>100</v>
      </c>
      <c r="C314" s="193">
        <v>300</v>
      </c>
      <c r="D314" s="193">
        <v>2250</v>
      </c>
      <c r="E314" s="243">
        <v>0</v>
      </c>
      <c r="F314" s="243">
        <v>0</v>
      </c>
      <c r="G314" s="243">
        <v>0</v>
      </c>
      <c r="H314" s="243">
        <v>0</v>
      </c>
      <c r="I314" s="243">
        <v>0</v>
      </c>
      <c r="J314" s="243">
        <v>0</v>
      </c>
      <c r="K314" s="243">
        <v>0</v>
      </c>
      <c r="L314" s="243">
        <v>0</v>
      </c>
      <c r="M314" s="232"/>
      <c r="N314" s="233"/>
      <c r="O314" s="233"/>
    </row>
    <row r="315" spans="1:15" s="234" customFormat="1">
      <c r="A315" s="404" t="str">
        <f t="shared" si="13"/>
        <v>1003102250</v>
      </c>
      <c r="B315" s="268">
        <v>100</v>
      </c>
      <c r="C315" s="193">
        <v>310</v>
      </c>
      <c r="D315" s="193">
        <v>2250</v>
      </c>
      <c r="E315" s="243">
        <v>0</v>
      </c>
      <c r="F315" s="243">
        <v>0</v>
      </c>
      <c r="G315" s="243">
        <v>0</v>
      </c>
      <c r="H315" s="243">
        <v>0</v>
      </c>
      <c r="I315" s="243">
        <v>0</v>
      </c>
      <c r="J315" s="243">
        <v>0</v>
      </c>
      <c r="K315" s="243">
        <v>0</v>
      </c>
      <c r="L315" s="243">
        <v>0</v>
      </c>
      <c r="M315" s="232"/>
      <c r="N315" s="233"/>
      <c r="O315" s="233"/>
    </row>
    <row r="316" spans="1:15" s="234" customFormat="1">
      <c r="A316" s="404" t="str">
        <f t="shared" si="13"/>
        <v>1003202250</v>
      </c>
      <c r="B316" s="268">
        <v>100</v>
      </c>
      <c r="C316" s="193">
        <v>320</v>
      </c>
      <c r="D316" s="193">
        <v>2250</v>
      </c>
      <c r="E316" s="243">
        <v>0</v>
      </c>
      <c r="F316" s="243">
        <v>0</v>
      </c>
      <c r="G316" s="243">
        <v>0</v>
      </c>
      <c r="H316" s="243">
        <v>0</v>
      </c>
      <c r="I316" s="243">
        <v>0</v>
      </c>
      <c r="J316" s="243">
        <v>0</v>
      </c>
      <c r="K316" s="243">
        <v>0</v>
      </c>
      <c r="L316" s="243">
        <v>0</v>
      </c>
      <c r="M316" s="232"/>
      <c r="N316" s="233"/>
      <c r="O316" s="233"/>
    </row>
    <row r="317" spans="1:15" s="234" customFormat="1">
      <c r="A317" s="404" t="str">
        <f t="shared" si="13"/>
        <v>1003302250</v>
      </c>
      <c r="B317" s="268">
        <v>100</v>
      </c>
      <c r="C317" s="193">
        <v>330</v>
      </c>
      <c r="D317" s="193">
        <v>2250</v>
      </c>
      <c r="E317" s="243">
        <v>0</v>
      </c>
      <c r="F317" s="243">
        <v>0</v>
      </c>
      <c r="G317" s="243">
        <v>0</v>
      </c>
      <c r="H317" s="243">
        <v>0</v>
      </c>
      <c r="I317" s="243">
        <v>0</v>
      </c>
      <c r="J317" s="243">
        <v>0</v>
      </c>
      <c r="K317" s="243">
        <v>0</v>
      </c>
      <c r="L317" s="243">
        <v>0</v>
      </c>
      <c r="M317" s="232"/>
      <c r="N317" s="233"/>
      <c r="O317" s="233"/>
    </row>
    <row r="318" spans="1:15" s="234" customFormat="1">
      <c r="A318" s="404" t="str">
        <f t="shared" si="13"/>
        <v>1003402250</v>
      </c>
      <c r="B318" s="268">
        <v>100</v>
      </c>
      <c r="C318" s="193">
        <v>340</v>
      </c>
      <c r="D318" s="193">
        <v>2250</v>
      </c>
      <c r="E318" s="243">
        <v>0</v>
      </c>
      <c r="F318" s="243">
        <v>0</v>
      </c>
      <c r="G318" s="243">
        <v>0</v>
      </c>
      <c r="H318" s="243">
        <v>0</v>
      </c>
      <c r="I318" s="243">
        <v>0</v>
      </c>
      <c r="J318" s="243">
        <v>0</v>
      </c>
      <c r="K318" s="243">
        <v>0</v>
      </c>
      <c r="L318" s="243">
        <v>0</v>
      </c>
      <c r="M318" s="232"/>
      <c r="N318" s="233"/>
      <c r="O318" s="233"/>
    </row>
    <row r="319" spans="1:15" s="234" customFormat="1">
      <c r="A319" s="404" t="str">
        <f t="shared" si="13"/>
        <v>1003502250</v>
      </c>
      <c r="B319" s="268">
        <v>100</v>
      </c>
      <c r="C319" s="193">
        <v>350</v>
      </c>
      <c r="D319" s="193">
        <v>2250</v>
      </c>
      <c r="E319" s="243">
        <v>0</v>
      </c>
      <c r="F319" s="243">
        <v>0</v>
      </c>
      <c r="G319" s="243">
        <v>0</v>
      </c>
      <c r="H319" s="243">
        <v>0</v>
      </c>
      <c r="I319" s="243">
        <v>0</v>
      </c>
      <c r="J319" s="243">
        <v>0</v>
      </c>
      <c r="K319" s="243">
        <v>0</v>
      </c>
      <c r="L319" s="243">
        <v>0</v>
      </c>
      <c r="M319" s="232"/>
      <c r="N319" s="233"/>
      <c r="O319" s="233"/>
    </row>
    <row r="320" spans="1:15" s="234" customFormat="1">
      <c r="A320" s="404" t="str">
        <f t="shared" si="13"/>
        <v>100202500</v>
      </c>
      <c r="B320" s="268">
        <v>100</v>
      </c>
      <c r="C320" s="193">
        <v>20</v>
      </c>
      <c r="D320" s="193">
        <v>2500</v>
      </c>
      <c r="E320" s="191">
        <v>4</v>
      </c>
      <c r="F320" s="191">
        <v>22</v>
      </c>
      <c r="G320" s="191">
        <v>36</v>
      </c>
      <c r="H320" s="191">
        <v>44</v>
      </c>
      <c r="I320" s="191">
        <v>52</v>
      </c>
      <c r="J320" s="191">
        <v>60</v>
      </c>
      <c r="K320" s="191">
        <v>58</v>
      </c>
      <c r="L320" s="191">
        <v>56</v>
      </c>
      <c r="M320" s="232"/>
      <c r="N320" s="233"/>
      <c r="O320" s="233"/>
    </row>
    <row r="321" spans="1:15" s="234" customFormat="1">
      <c r="A321" s="404" t="str">
        <f t="shared" si="13"/>
        <v>100302500</v>
      </c>
      <c r="B321" s="268">
        <v>100</v>
      </c>
      <c r="C321" s="193">
        <v>30</v>
      </c>
      <c r="D321" s="193">
        <v>2500</v>
      </c>
      <c r="E321" s="191">
        <v>2</v>
      </c>
      <c r="F321" s="191">
        <v>14</v>
      </c>
      <c r="G321" s="191">
        <v>36</v>
      </c>
      <c r="H321" s="191">
        <v>44</v>
      </c>
      <c r="I321" s="191">
        <v>52</v>
      </c>
      <c r="J321" s="191">
        <v>60</v>
      </c>
      <c r="K321" s="191">
        <v>58</v>
      </c>
      <c r="L321" s="191">
        <v>56</v>
      </c>
      <c r="M321" s="232"/>
      <c r="N321" s="233"/>
      <c r="O321" s="233"/>
    </row>
    <row r="322" spans="1:15" s="234" customFormat="1">
      <c r="A322" s="404" t="str">
        <f t="shared" si="13"/>
        <v>100402500</v>
      </c>
      <c r="B322" s="268">
        <v>100</v>
      </c>
      <c r="C322" s="193">
        <v>40</v>
      </c>
      <c r="D322" s="193">
        <v>2500</v>
      </c>
      <c r="E322" s="191">
        <v>1</v>
      </c>
      <c r="F322" s="191">
        <v>10</v>
      </c>
      <c r="G322" s="191">
        <v>36</v>
      </c>
      <c r="H322" s="191">
        <v>44</v>
      </c>
      <c r="I322" s="191">
        <v>52</v>
      </c>
      <c r="J322" s="191">
        <v>60</v>
      </c>
      <c r="K322" s="191">
        <v>58</v>
      </c>
      <c r="L322" s="191">
        <v>56</v>
      </c>
      <c r="M322" s="232"/>
      <c r="N322" s="233"/>
      <c r="O322" s="233"/>
    </row>
    <row r="323" spans="1:15" s="234" customFormat="1">
      <c r="A323" s="404" t="str">
        <f t="shared" si="13"/>
        <v>100502500</v>
      </c>
      <c r="B323" s="268">
        <v>100</v>
      </c>
      <c r="C323" s="193">
        <v>50</v>
      </c>
      <c r="D323" s="193">
        <v>2500</v>
      </c>
      <c r="E323" s="191">
        <v>0</v>
      </c>
      <c r="F323" s="191">
        <v>7</v>
      </c>
      <c r="G323" s="191">
        <v>34</v>
      </c>
      <c r="H323" s="191">
        <v>44</v>
      </c>
      <c r="I323" s="191">
        <v>52</v>
      </c>
      <c r="J323" s="191">
        <v>60</v>
      </c>
      <c r="K323" s="191">
        <v>58</v>
      </c>
      <c r="L323" s="191">
        <v>56</v>
      </c>
      <c r="M323" s="232"/>
      <c r="N323" s="233"/>
      <c r="O323" s="233"/>
    </row>
    <row r="324" spans="1:15" s="234" customFormat="1">
      <c r="A324" s="404" t="str">
        <f t="shared" si="13"/>
        <v>100602500</v>
      </c>
      <c r="B324" s="268">
        <v>100</v>
      </c>
      <c r="C324" s="193">
        <v>60</v>
      </c>
      <c r="D324" s="193">
        <v>2500</v>
      </c>
      <c r="E324" s="191">
        <v>0</v>
      </c>
      <c r="F324" s="191">
        <v>5</v>
      </c>
      <c r="G324" s="191">
        <v>30</v>
      </c>
      <c r="H324" s="191">
        <v>44</v>
      </c>
      <c r="I324" s="191">
        <v>52</v>
      </c>
      <c r="J324" s="191">
        <v>60</v>
      </c>
      <c r="K324" s="191">
        <v>58</v>
      </c>
      <c r="L324" s="191">
        <v>55</v>
      </c>
      <c r="M324" s="232"/>
      <c r="N324" s="233"/>
      <c r="O324" s="233"/>
    </row>
    <row r="325" spans="1:15" s="234" customFormat="1">
      <c r="A325" s="404" t="str">
        <f t="shared" si="13"/>
        <v>100702500</v>
      </c>
      <c r="B325" s="268">
        <v>100</v>
      </c>
      <c r="C325" s="193">
        <v>70</v>
      </c>
      <c r="D325" s="193">
        <v>2500</v>
      </c>
      <c r="E325" s="191">
        <v>0</v>
      </c>
      <c r="F325" s="191">
        <v>4</v>
      </c>
      <c r="G325" s="191">
        <v>25</v>
      </c>
      <c r="H325" s="191">
        <v>44</v>
      </c>
      <c r="I325" s="191">
        <v>52</v>
      </c>
      <c r="J325" s="191">
        <v>60</v>
      </c>
      <c r="K325" s="191">
        <v>58</v>
      </c>
      <c r="L325" s="191">
        <v>52</v>
      </c>
      <c r="M325" s="232"/>
      <c r="N325" s="233"/>
      <c r="O325" s="233"/>
    </row>
    <row r="326" spans="1:15" s="234" customFormat="1">
      <c r="A326" s="404" t="str">
        <f t="shared" si="13"/>
        <v>100802500</v>
      </c>
      <c r="B326" s="268">
        <v>100</v>
      </c>
      <c r="C326" s="193">
        <v>80</v>
      </c>
      <c r="D326" s="193">
        <v>2500</v>
      </c>
      <c r="E326" s="191">
        <v>0</v>
      </c>
      <c r="F326" s="191">
        <v>3</v>
      </c>
      <c r="G326" s="191">
        <v>22</v>
      </c>
      <c r="H326" s="191">
        <v>44</v>
      </c>
      <c r="I326" s="191">
        <v>52</v>
      </c>
      <c r="J326" s="191">
        <v>60</v>
      </c>
      <c r="K326" s="191">
        <v>58</v>
      </c>
      <c r="L326" s="191">
        <v>47</v>
      </c>
      <c r="M326" s="232"/>
      <c r="N326" s="233"/>
      <c r="O326" s="233"/>
    </row>
    <row r="327" spans="1:15" s="234" customFormat="1">
      <c r="A327" s="404" t="str">
        <f t="shared" si="13"/>
        <v>100902500</v>
      </c>
      <c r="B327" s="268">
        <v>100</v>
      </c>
      <c r="C327" s="193">
        <v>90</v>
      </c>
      <c r="D327" s="193">
        <v>2500</v>
      </c>
      <c r="E327" s="191">
        <v>0</v>
      </c>
      <c r="F327" s="191">
        <v>2</v>
      </c>
      <c r="G327" s="191">
        <v>19</v>
      </c>
      <c r="H327" s="191">
        <v>44</v>
      </c>
      <c r="I327" s="191">
        <v>52</v>
      </c>
      <c r="J327" s="191">
        <v>60</v>
      </c>
      <c r="K327" s="191">
        <v>58</v>
      </c>
      <c r="L327" s="191">
        <v>42</v>
      </c>
      <c r="M327" s="232"/>
      <c r="N327" s="233"/>
      <c r="O327" s="233"/>
    </row>
    <row r="328" spans="1:15" s="234" customFormat="1">
      <c r="A328" s="404" t="str">
        <f t="shared" si="13"/>
        <v>1001002500</v>
      </c>
      <c r="B328" s="268">
        <v>100</v>
      </c>
      <c r="C328" s="193">
        <v>100</v>
      </c>
      <c r="D328" s="193">
        <v>2500</v>
      </c>
      <c r="E328" s="191">
        <v>0</v>
      </c>
      <c r="F328" s="191">
        <v>2</v>
      </c>
      <c r="G328" s="191">
        <v>17</v>
      </c>
      <c r="H328" s="191">
        <v>44</v>
      </c>
      <c r="I328" s="191">
        <v>52</v>
      </c>
      <c r="J328" s="191">
        <v>60</v>
      </c>
      <c r="K328" s="191">
        <v>57</v>
      </c>
      <c r="L328" s="191">
        <v>38</v>
      </c>
      <c r="M328" s="232"/>
      <c r="N328" s="233"/>
      <c r="O328" s="233"/>
    </row>
    <row r="329" spans="1:15" s="234" customFormat="1">
      <c r="A329" s="404" t="str">
        <f t="shared" si="13"/>
        <v>1001102500</v>
      </c>
      <c r="B329" s="268">
        <v>100</v>
      </c>
      <c r="C329" s="193">
        <v>110</v>
      </c>
      <c r="D329" s="193">
        <v>2500</v>
      </c>
      <c r="E329" s="191">
        <v>0</v>
      </c>
      <c r="F329" s="191">
        <v>1</v>
      </c>
      <c r="G329" s="191">
        <v>15</v>
      </c>
      <c r="H329" s="191">
        <v>43</v>
      </c>
      <c r="I329" s="191">
        <v>52</v>
      </c>
      <c r="J329" s="191">
        <v>60</v>
      </c>
      <c r="K329" s="191">
        <v>54</v>
      </c>
      <c r="L329" s="191">
        <v>35</v>
      </c>
      <c r="M329" s="232"/>
      <c r="N329" s="233"/>
      <c r="O329" s="233"/>
    </row>
    <row r="330" spans="1:15" s="234" customFormat="1">
      <c r="A330" s="404" t="str">
        <f t="shared" si="13"/>
        <v>1001202500</v>
      </c>
      <c r="B330" s="268">
        <v>100</v>
      </c>
      <c r="C330" s="193">
        <v>120</v>
      </c>
      <c r="D330" s="193">
        <v>2500</v>
      </c>
      <c r="E330" s="191">
        <v>0</v>
      </c>
      <c r="F330" s="191">
        <v>1</v>
      </c>
      <c r="G330" s="191">
        <v>13</v>
      </c>
      <c r="H330" s="191">
        <v>42</v>
      </c>
      <c r="I330" s="191">
        <v>52</v>
      </c>
      <c r="J330" s="191">
        <v>60</v>
      </c>
      <c r="K330" s="191">
        <v>51</v>
      </c>
      <c r="L330" s="191">
        <v>32</v>
      </c>
      <c r="M330" s="232"/>
      <c r="N330" s="233"/>
      <c r="O330" s="233"/>
    </row>
    <row r="331" spans="1:15" s="234" customFormat="1">
      <c r="A331" s="404" t="str">
        <f t="shared" si="13"/>
        <v>1001302500</v>
      </c>
      <c r="B331" s="268">
        <v>100</v>
      </c>
      <c r="C331" s="193">
        <v>130</v>
      </c>
      <c r="D331" s="193">
        <v>2500</v>
      </c>
      <c r="E331" s="191">
        <v>0</v>
      </c>
      <c r="F331" s="191">
        <v>0</v>
      </c>
      <c r="G331" s="191">
        <v>12</v>
      </c>
      <c r="H331" s="191">
        <v>41</v>
      </c>
      <c r="I331" s="191">
        <v>52</v>
      </c>
      <c r="J331" s="191">
        <v>60</v>
      </c>
      <c r="K331" s="191">
        <v>47</v>
      </c>
      <c r="L331" s="191">
        <v>29</v>
      </c>
      <c r="M331" s="232"/>
      <c r="N331" s="233"/>
      <c r="O331" s="233"/>
    </row>
    <row r="332" spans="1:15" s="234" customFormat="1">
      <c r="A332" s="404" t="str">
        <f t="shared" si="13"/>
        <v>1001402500</v>
      </c>
      <c r="B332" s="268">
        <v>100</v>
      </c>
      <c r="C332" s="193">
        <v>140</v>
      </c>
      <c r="D332" s="193">
        <v>2500</v>
      </c>
      <c r="E332" s="191">
        <v>0</v>
      </c>
      <c r="F332" s="191">
        <v>0</v>
      </c>
      <c r="G332" s="191">
        <v>10</v>
      </c>
      <c r="H332" s="191">
        <v>38</v>
      </c>
      <c r="I332" s="191">
        <v>52</v>
      </c>
      <c r="J332" s="191">
        <v>60</v>
      </c>
      <c r="K332" s="191">
        <v>44</v>
      </c>
      <c r="L332" s="191">
        <v>27</v>
      </c>
      <c r="M332" s="232"/>
      <c r="N332" s="233"/>
      <c r="O332" s="233"/>
    </row>
    <row r="333" spans="1:15" s="234" customFormat="1">
      <c r="A333" s="404" t="str">
        <f t="shared" si="13"/>
        <v>1001502500</v>
      </c>
      <c r="B333" s="268">
        <v>100</v>
      </c>
      <c r="C333" s="193">
        <v>150</v>
      </c>
      <c r="D333" s="193">
        <v>2500</v>
      </c>
      <c r="E333" s="191">
        <v>0</v>
      </c>
      <c r="F333" s="191">
        <v>0</v>
      </c>
      <c r="G333" s="191">
        <v>9</v>
      </c>
      <c r="H333" s="191">
        <v>36</v>
      </c>
      <c r="I333" s="191">
        <v>52</v>
      </c>
      <c r="J333" s="191">
        <v>60</v>
      </c>
      <c r="K333" s="191">
        <v>41</v>
      </c>
      <c r="L333" s="191">
        <v>26</v>
      </c>
      <c r="M333" s="232"/>
      <c r="N333" s="233"/>
      <c r="O333" s="233"/>
    </row>
    <row r="334" spans="1:15" s="234" customFormat="1">
      <c r="A334" s="404" t="str">
        <f t="shared" si="13"/>
        <v>1001602500</v>
      </c>
      <c r="B334" s="268">
        <v>100</v>
      </c>
      <c r="C334" s="193">
        <v>160</v>
      </c>
      <c r="D334" s="193">
        <v>2500</v>
      </c>
      <c r="E334" s="191">
        <v>0</v>
      </c>
      <c r="F334" s="191">
        <v>0</v>
      </c>
      <c r="G334" s="191">
        <v>8</v>
      </c>
      <c r="H334" s="191">
        <v>33</v>
      </c>
      <c r="I334" s="191">
        <v>52</v>
      </c>
      <c r="J334" s="191">
        <v>59</v>
      </c>
      <c r="K334" s="191">
        <v>39</v>
      </c>
      <c r="L334" s="191">
        <v>24</v>
      </c>
      <c r="M334" s="232"/>
      <c r="N334" s="233"/>
      <c r="O334" s="233"/>
    </row>
    <row r="335" spans="1:15" s="234" customFormat="1">
      <c r="A335" s="404" t="str">
        <f t="shared" si="13"/>
        <v>1001702500</v>
      </c>
      <c r="B335" s="268">
        <v>100</v>
      </c>
      <c r="C335" s="193">
        <v>170</v>
      </c>
      <c r="D335" s="193">
        <v>2500</v>
      </c>
      <c r="E335" s="243">
        <v>0</v>
      </c>
      <c r="F335" s="243">
        <v>0</v>
      </c>
      <c r="G335" s="243">
        <v>0</v>
      </c>
      <c r="H335" s="243">
        <v>0</v>
      </c>
      <c r="I335" s="243">
        <v>0</v>
      </c>
      <c r="J335" s="243">
        <v>0</v>
      </c>
      <c r="K335" s="243">
        <v>0</v>
      </c>
      <c r="L335" s="243">
        <v>0</v>
      </c>
      <c r="M335" s="232"/>
      <c r="N335" s="233"/>
      <c r="O335" s="233"/>
    </row>
    <row r="336" spans="1:15" s="234" customFormat="1">
      <c r="A336" s="404" t="str">
        <f t="shared" si="13"/>
        <v>1001802500</v>
      </c>
      <c r="B336" s="268">
        <v>100</v>
      </c>
      <c r="C336" s="193">
        <v>180</v>
      </c>
      <c r="D336" s="193">
        <v>2500</v>
      </c>
      <c r="E336" s="243">
        <v>0</v>
      </c>
      <c r="F336" s="243">
        <v>0</v>
      </c>
      <c r="G336" s="243">
        <v>0</v>
      </c>
      <c r="H336" s="243">
        <v>0</v>
      </c>
      <c r="I336" s="243">
        <v>0</v>
      </c>
      <c r="J336" s="243">
        <v>0</v>
      </c>
      <c r="K336" s="243">
        <v>0</v>
      </c>
      <c r="L336" s="243">
        <v>0</v>
      </c>
      <c r="M336" s="232"/>
      <c r="N336" s="233"/>
      <c r="O336" s="233"/>
    </row>
    <row r="337" spans="1:15" s="234" customFormat="1">
      <c r="A337" s="404" t="str">
        <f t="shared" si="13"/>
        <v>1001902500</v>
      </c>
      <c r="B337" s="268">
        <v>100</v>
      </c>
      <c r="C337" s="193">
        <v>190</v>
      </c>
      <c r="D337" s="193">
        <v>2500</v>
      </c>
      <c r="E337" s="243">
        <v>0</v>
      </c>
      <c r="F337" s="243">
        <v>0</v>
      </c>
      <c r="G337" s="243">
        <v>0</v>
      </c>
      <c r="H337" s="243">
        <v>0</v>
      </c>
      <c r="I337" s="243">
        <v>0</v>
      </c>
      <c r="J337" s="243">
        <v>0</v>
      </c>
      <c r="K337" s="243">
        <v>0</v>
      </c>
      <c r="L337" s="243">
        <v>0</v>
      </c>
      <c r="M337" s="232"/>
      <c r="N337" s="233"/>
      <c r="O337" s="233"/>
    </row>
    <row r="338" spans="1:15" s="234" customFormat="1">
      <c r="A338" s="404" t="str">
        <f t="shared" si="13"/>
        <v>1002002500</v>
      </c>
      <c r="B338" s="268">
        <v>100</v>
      </c>
      <c r="C338" s="193">
        <v>200</v>
      </c>
      <c r="D338" s="193">
        <v>2500</v>
      </c>
      <c r="E338" s="243">
        <v>0</v>
      </c>
      <c r="F338" s="243">
        <v>0</v>
      </c>
      <c r="G338" s="243">
        <v>0</v>
      </c>
      <c r="H338" s="243">
        <v>0</v>
      </c>
      <c r="I338" s="243">
        <v>0</v>
      </c>
      <c r="J338" s="243">
        <v>0</v>
      </c>
      <c r="K338" s="243">
        <v>0</v>
      </c>
      <c r="L338" s="243">
        <v>0</v>
      </c>
      <c r="M338" s="232"/>
      <c r="N338" s="233"/>
      <c r="O338" s="233"/>
    </row>
    <row r="339" spans="1:15" s="234" customFormat="1">
      <c r="A339" s="404" t="str">
        <f t="shared" si="13"/>
        <v>1002102500</v>
      </c>
      <c r="B339" s="268">
        <v>100</v>
      </c>
      <c r="C339" s="193">
        <v>210</v>
      </c>
      <c r="D339" s="193">
        <v>2500</v>
      </c>
      <c r="E339" s="243">
        <v>0</v>
      </c>
      <c r="F339" s="243">
        <v>0</v>
      </c>
      <c r="G339" s="243">
        <v>0</v>
      </c>
      <c r="H339" s="243">
        <v>0</v>
      </c>
      <c r="I339" s="243">
        <v>0</v>
      </c>
      <c r="J339" s="243">
        <v>0</v>
      </c>
      <c r="K339" s="243">
        <v>0</v>
      </c>
      <c r="L339" s="243">
        <v>0</v>
      </c>
      <c r="M339" s="232"/>
      <c r="N339" s="233"/>
      <c r="O339" s="233"/>
    </row>
    <row r="340" spans="1:15" s="234" customFormat="1">
      <c r="A340" s="404" t="str">
        <f t="shared" si="13"/>
        <v>1002202500</v>
      </c>
      <c r="B340" s="268">
        <v>100</v>
      </c>
      <c r="C340" s="193">
        <v>220</v>
      </c>
      <c r="D340" s="193">
        <v>2500</v>
      </c>
      <c r="E340" s="243">
        <v>0</v>
      </c>
      <c r="F340" s="243">
        <v>0</v>
      </c>
      <c r="G340" s="243">
        <v>0</v>
      </c>
      <c r="H340" s="243">
        <v>0</v>
      </c>
      <c r="I340" s="243">
        <v>0</v>
      </c>
      <c r="J340" s="243">
        <v>0</v>
      </c>
      <c r="K340" s="243">
        <v>0</v>
      </c>
      <c r="L340" s="243">
        <v>0</v>
      </c>
      <c r="M340" s="232"/>
      <c r="N340" s="233"/>
      <c r="O340" s="233"/>
    </row>
    <row r="341" spans="1:15" s="234" customFormat="1">
      <c r="A341" s="404" t="str">
        <f t="shared" si="13"/>
        <v>1002302500</v>
      </c>
      <c r="B341" s="268">
        <v>100</v>
      </c>
      <c r="C341" s="193">
        <v>230</v>
      </c>
      <c r="D341" s="193">
        <v>2500</v>
      </c>
      <c r="E341" s="243">
        <v>0</v>
      </c>
      <c r="F341" s="243">
        <v>0</v>
      </c>
      <c r="G341" s="243">
        <v>0</v>
      </c>
      <c r="H341" s="243">
        <v>0</v>
      </c>
      <c r="I341" s="243">
        <v>0</v>
      </c>
      <c r="J341" s="243">
        <v>0</v>
      </c>
      <c r="K341" s="243">
        <v>0</v>
      </c>
      <c r="L341" s="243">
        <v>0</v>
      </c>
      <c r="M341" s="232"/>
      <c r="N341" s="233"/>
      <c r="O341" s="233"/>
    </row>
    <row r="342" spans="1:15" s="234" customFormat="1">
      <c r="A342" s="404" t="str">
        <f t="shared" si="13"/>
        <v>1002402500</v>
      </c>
      <c r="B342" s="268">
        <v>100</v>
      </c>
      <c r="C342" s="193">
        <v>240</v>
      </c>
      <c r="D342" s="193">
        <v>2500</v>
      </c>
      <c r="E342" s="243">
        <v>0</v>
      </c>
      <c r="F342" s="243">
        <v>0</v>
      </c>
      <c r="G342" s="243">
        <v>0</v>
      </c>
      <c r="H342" s="243">
        <v>0</v>
      </c>
      <c r="I342" s="243">
        <v>0</v>
      </c>
      <c r="J342" s="243">
        <v>0</v>
      </c>
      <c r="K342" s="243">
        <v>0</v>
      </c>
      <c r="L342" s="243">
        <v>0</v>
      </c>
      <c r="M342" s="232"/>
      <c r="N342" s="233"/>
      <c r="O342" s="233"/>
    </row>
    <row r="343" spans="1:15" s="234" customFormat="1">
      <c r="A343" s="404" t="str">
        <f t="shared" si="13"/>
        <v>1002502500</v>
      </c>
      <c r="B343" s="268">
        <v>100</v>
      </c>
      <c r="C343" s="193">
        <v>250</v>
      </c>
      <c r="D343" s="193">
        <v>2500</v>
      </c>
      <c r="E343" s="243">
        <v>0</v>
      </c>
      <c r="F343" s="243">
        <v>0</v>
      </c>
      <c r="G343" s="243">
        <v>0</v>
      </c>
      <c r="H343" s="243">
        <v>0</v>
      </c>
      <c r="I343" s="243">
        <v>0</v>
      </c>
      <c r="J343" s="243">
        <v>0</v>
      </c>
      <c r="K343" s="243">
        <v>0</v>
      </c>
      <c r="L343" s="243">
        <v>0</v>
      </c>
      <c r="M343" s="232"/>
      <c r="N343" s="233"/>
      <c r="O343" s="233"/>
    </row>
    <row r="344" spans="1:15" s="234" customFormat="1">
      <c r="A344" s="404" t="str">
        <f t="shared" si="13"/>
        <v>1002602500</v>
      </c>
      <c r="B344" s="268">
        <v>100</v>
      </c>
      <c r="C344" s="193">
        <v>260</v>
      </c>
      <c r="D344" s="193">
        <v>2500</v>
      </c>
      <c r="E344" s="243">
        <v>0</v>
      </c>
      <c r="F344" s="243">
        <v>0</v>
      </c>
      <c r="G344" s="243">
        <v>0</v>
      </c>
      <c r="H344" s="243">
        <v>0</v>
      </c>
      <c r="I344" s="243">
        <v>0</v>
      </c>
      <c r="J344" s="243">
        <v>0</v>
      </c>
      <c r="K344" s="243">
        <v>0</v>
      </c>
      <c r="L344" s="243">
        <v>0</v>
      </c>
      <c r="M344" s="232"/>
      <c r="N344" s="233"/>
      <c r="O344" s="233"/>
    </row>
    <row r="345" spans="1:15" s="234" customFormat="1">
      <c r="A345" s="404" t="str">
        <f t="shared" si="13"/>
        <v>1002702500</v>
      </c>
      <c r="B345" s="268">
        <v>100</v>
      </c>
      <c r="C345" s="193">
        <v>270</v>
      </c>
      <c r="D345" s="193">
        <v>2500</v>
      </c>
      <c r="E345" s="243">
        <v>0</v>
      </c>
      <c r="F345" s="243">
        <v>0</v>
      </c>
      <c r="G345" s="243">
        <v>0</v>
      </c>
      <c r="H345" s="243">
        <v>0</v>
      </c>
      <c r="I345" s="243">
        <v>0</v>
      </c>
      <c r="J345" s="243">
        <v>0</v>
      </c>
      <c r="K345" s="243">
        <v>0</v>
      </c>
      <c r="L345" s="243">
        <v>0</v>
      </c>
      <c r="M345" s="232"/>
      <c r="N345" s="233"/>
      <c r="O345" s="233"/>
    </row>
    <row r="346" spans="1:15" s="234" customFormat="1">
      <c r="A346" s="404" t="str">
        <f t="shared" si="13"/>
        <v>1002802500</v>
      </c>
      <c r="B346" s="268">
        <v>100</v>
      </c>
      <c r="C346" s="193">
        <v>280</v>
      </c>
      <c r="D346" s="193">
        <v>2500</v>
      </c>
      <c r="E346" s="243">
        <v>0</v>
      </c>
      <c r="F346" s="243">
        <v>0</v>
      </c>
      <c r="G346" s="243">
        <v>0</v>
      </c>
      <c r="H346" s="243">
        <v>0</v>
      </c>
      <c r="I346" s="243">
        <v>0</v>
      </c>
      <c r="J346" s="243">
        <v>0</v>
      </c>
      <c r="K346" s="243">
        <v>0</v>
      </c>
      <c r="L346" s="243">
        <v>0</v>
      </c>
      <c r="M346" s="232"/>
      <c r="N346" s="233"/>
      <c r="O346" s="233"/>
    </row>
    <row r="347" spans="1:15" s="234" customFormat="1">
      <c r="A347" s="404" t="str">
        <f t="shared" si="13"/>
        <v>1002902500</v>
      </c>
      <c r="B347" s="268">
        <v>100</v>
      </c>
      <c r="C347" s="193">
        <v>290</v>
      </c>
      <c r="D347" s="193">
        <v>2500</v>
      </c>
      <c r="E347" s="243">
        <v>0</v>
      </c>
      <c r="F347" s="243">
        <v>0</v>
      </c>
      <c r="G347" s="243">
        <v>0</v>
      </c>
      <c r="H347" s="243">
        <v>0</v>
      </c>
      <c r="I347" s="243">
        <v>0</v>
      </c>
      <c r="J347" s="243">
        <v>0</v>
      </c>
      <c r="K347" s="243">
        <v>0</v>
      </c>
      <c r="L347" s="243">
        <v>0</v>
      </c>
      <c r="M347" s="232"/>
      <c r="N347" s="233"/>
      <c r="O347" s="233"/>
    </row>
    <row r="348" spans="1:15" s="234" customFormat="1">
      <c r="A348" s="404" t="str">
        <f t="shared" si="13"/>
        <v>1003002500</v>
      </c>
      <c r="B348" s="268">
        <v>100</v>
      </c>
      <c r="C348" s="193">
        <v>300</v>
      </c>
      <c r="D348" s="193">
        <v>2500</v>
      </c>
      <c r="E348" s="243">
        <v>0</v>
      </c>
      <c r="F348" s="243">
        <v>0</v>
      </c>
      <c r="G348" s="243">
        <v>0</v>
      </c>
      <c r="H348" s="243">
        <v>0</v>
      </c>
      <c r="I348" s="243">
        <v>0</v>
      </c>
      <c r="J348" s="243">
        <v>0</v>
      </c>
      <c r="K348" s="243">
        <v>0</v>
      </c>
      <c r="L348" s="243">
        <v>0</v>
      </c>
      <c r="M348" s="232"/>
      <c r="N348" s="233"/>
      <c r="O348" s="233"/>
    </row>
    <row r="349" spans="1:15" s="234" customFormat="1">
      <c r="A349" s="404" t="str">
        <f t="shared" si="13"/>
        <v>1003102500</v>
      </c>
      <c r="B349" s="268">
        <v>100</v>
      </c>
      <c r="C349" s="193">
        <v>310</v>
      </c>
      <c r="D349" s="193">
        <v>2500</v>
      </c>
      <c r="E349" s="243">
        <v>0</v>
      </c>
      <c r="F349" s="243">
        <v>0</v>
      </c>
      <c r="G349" s="243">
        <v>0</v>
      </c>
      <c r="H349" s="243">
        <v>0</v>
      </c>
      <c r="I349" s="243">
        <v>0</v>
      </c>
      <c r="J349" s="243">
        <v>0</v>
      </c>
      <c r="K349" s="243">
        <v>0</v>
      </c>
      <c r="L349" s="243">
        <v>0</v>
      </c>
      <c r="M349" s="232"/>
      <c r="N349" s="233"/>
      <c r="O349" s="233"/>
    </row>
    <row r="350" spans="1:15" s="234" customFormat="1">
      <c r="A350" s="404" t="str">
        <f t="shared" si="13"/>
        <v>1003202500</v>
      </c>
      <c r="B350" s="268">
        <v>100</v>
      </c>
      <c r="C350" s="193">
        <v>320</v>
      </c>
      <c r="D350" s="193">
        <v>2500</v>
      </c>
      <c r="E350" s="243">
        <v>0</v>
      </c>
      <c r="F350" s="243">
        <v>0</v>
      </c>
      <c r="G350" s="243">
        <v>0</v>
      </c>
      <c r="H350" s="243">
        <v>0</v>
      </c>
      <c r="I350" s="243">
        <v>0</v>
      </c>
      <c r="J350" s="243">
        <v>0</v>
      </c>
      <c r="K350" s="243">
        <v>0</v>
      </c>
      <c r="L350" s="243">
        <v>0</v>
      </c>
      <c r="M350" s="232"/>
      <c r="N350" s="233"/>
      <c r="O350" s="233"/>
    </row>
    <row r="351" spans="1:15" s="234" customFormat="1">
      <c r="A351" s="404" t="str">
        <f t="shared" si="13"/>
        <v>1003302500</v>
      </c>
      <c r="B351" s="268">
        <v>100</v>
      </c>
      <c r="C351" s="193">
        <v>330</v>
      </c>
      <c r="D351" s="193">
        <v>2500</v>
      </c>
      <c r="E351" s="243">
        <v>0</v>
      </c>
      <c r="F351" s="243">
        <v>0</v>
      </c>
      <c r="G351" s="243">
        <v>0</v>
      </c>
      <c r="H351" s="243">
        <v>0</v>
      </c>
      <c r="I351" s="243">
        <v>0</v>
      </c>
      <c r="J351" s="243">
        <v>0</v>
      </c>
      <c r="K351" s="243">
        <v>0</v>
      </c>
      <c r="L351" s="243">
        <v>0</v>
      </c>
      <c r="M351" s="232"/>
      <c r="N351" s="233"/>
      <c r="O351" s="233"/>
    </row>
    <row r="352" spans="1:15" s="234" customFormat="1">
      <c r="A352" s="404" t="str">
        <f t="shared" si="13"/>
        <v>1003402500</v>
      </c>
      <c r="B352" s="268">
        <v>100</v>
      </c>
      <c r="C352" s="193">
        <v>340</v>
      </c>
      <c r="D352" s="193">
        <v>2500</v>
      </c>
      <c r="E352" s="243">
        <v>0</v>
      </c>
      <c r="F352" s="243">
        <v>0</v>
      </c>
      <c r="G352" s="243">
        <v>0</v>
      </c>
      <c r="H352" s="243">
        <v>0</v>
      </c>
      <c r="I352" s="243">
        <v>0</v>
      </c>
      <c r="J352" s="243">
        <v>0</v>
      </c>
      <c r="K352" s="243">
        <v>0</v>
      </c>
      <c r="L352" s="243">
        <v>0</v>
      </c>
      <c r="M352" s="232"/>
      <c r="N352" s="233"/>
      <c r="O352" s="233"/>
    </row>
    <row r="353" spans="1:15" s="234" customFormat="1">
      <c r="A353" s="404" t="str">
        <f t="shared" si="13"/>
        <v>1003502500</v>
      </c>
      <c r="B353" s="268">
        <v>100</v>
      </c>
      <c r="C353" s="193">
        <v>350</v>
      </c>
      <c r="D353" s="193">
        <v>2500</v>
      </c>
      <c r="E353" s="243">
        <v>0</v>
      </c>
      <c r="F353" s="243">
        <v>0</v>
      </c>
      <c r="G353" s="243">
        <v>0</v>
      </c>
      <c r="H353" s="243">
        <v>0</v>
      </c>
      <c r="I353" s="243">
        <v>0</v>
      </c>
      <c r="J353" s="243">
        <v>0</v>
      </c>
      <c r="K353" s="243">
        <v>0</v>
      </c>
      <c r="L353" s="243">
        <v>0</v>
      </c>
      <c r="M353" s="232"/>
      <c r="N353" s="233"/>
      <c r="O353" s="233"/>
    </row>
    <row r="354" spans="1:15" s="234" customFormat="1">
      <c r="A354" s="404" t="str">
        <f t="shared" si="13"/>
        <v>15020500</v>
      </c>
      <c r="B354" s="263">
        <v>150</v>
      </c>
      <c r="C354" s="193">
        <v>20</v>
      </c>
      <c r="D354" s="193">
        <v>500</v>
      </c>
      <c r="E354" s="180">
        <f>ROUND(IF(E388-(E422-E388)&gt;0,E388-(E422-E388),0),0)</f>
        <v>3</v>
      </c>
      <c r="F354" s="180">
        <f t="shared" ref="F354:L354" si="14">ROUND(IF(F388-(F422-F388)&gt;0,F388-(F422-F388),0),0)</f>
        <v>11</v>
      </c>
      <c r="G354" s="180">
        <f t="shared" si="14"/>
        <v>31</v>
      </c>
      <c r="H354" s="180">
        <f t="shared" si="14"/>
        <v>47</v>
      </c>
      <c r="I354" s="180">
        <f t="shared" si="14"/>
        <v>54</v>
      </c>
      <c r="J354" s="180">
        <f t="shared" si="14"/>
        <v>60</v>
      </c>
      <c r="K354" s="180">
        <f t="shared" si="14"/>
        <v>58</v>
      </c>
      <c r="L354" s="180">
        <f t="shared" si="14"/>
        <v>49</v>
      </c>
      <c r="M354" s="232"/>
      <c r="N354" s="233"/>
      <c r="O354" s="233"/>
    </row>
    <row r="355" spans="1:15" s="234" customFormat="1">
      <c r="A355" s="404" t="str">
        <f t="shared" si="13"/>
        <v>15030500</v>
      </c>
      <c r="B355" s="263">
        <v>150</v>
      </c>
      <c r="C355" s="193">
        <v>30</v>
      </c>
      <c r="D355" s="193">
        <v>500</v>
      </c>
      <c r="E355" s="180">
        <f t="shared" ref="E355:L362" si="15">ROUND(IF(E389-(E423-E389)&gt;0,E389-(E423-E389),0),0)</f>
        <v>1</v>
      </c>
      <c r="F355" s="180">
        <f t="shared" si="15"/>
        <v>7</v>
      </c>
      <c r="G355" s="180">
        <f t="shared" si="15"/>
        <v>26</v>
      </c>
      <c r="H355" s="180">
        <f t="shared" si="15"/>
        <v>47</v>
      </c>
      <c r="I355" s="180">
        <f t="shared" si="15"/>
        <v>54</v>
      </c>
      <c r="J355" s="180">
        <f t="shared" si="15"/>
        <v>60</v>
      </c>
      <c r="K355" s="180">
        <f t="shared" si="15"/>
        <v>51</v>
      </c>
      <c r="L355" s="180">
        <f t="shared" si="15"/>
        <v>26</v>
      </c>
      <c r="M355" s="232"/>
      <c r="N355" s="233"/>
      <c r="O355" s="233"/>
    </row>
    <row r="356" spans="1:15" s="234" customFormat="1">
      <c r="A356" s="404" t="str">
        <f t="shared" si="13"/>
        <v>15040500</v>
      </c>
      <c r="B356" s="263">
        <v>150</v>
      </c>
      <c r="C356" s="193">
        <v>40</v>
      </c>
      <c r="D356" s="193">
        <v>500</v>
      </c>
      <c r="E356" s="180">
        <f t="shared" si="15"/>
        <v>1</v>
      </c>
      <c r="F356" s="180">
        <f t="shared" si="15"/>
        <v>3</v>
      </c>
      <c r="G356" s="180">
        <f t="shared" si="15"/>
        <v>22</v>
      </c>
      <c r="H356" s="180">
        <f t="shared" si="15"/>
        <v>41</v>
      </c>
      <c r="I356" s="180">
        <f t="shared" si="15"/>
        <v>54</v>
      </c>
      <c r="J356" s="180">
        <f t="shared" si="15"/>
        <v>60</v>
      </c>
      <c r="K356" s="180">
        <f t="shared" si="15"/>
        <v>32</v>
      </c>
      <c r="L356" s="180">
        <f t="shared" si="15"/>
        <v>19</v>
      </c>
      <c r="M356" s="232"/>
      <c r="N356" s="233"/>
      <c r="O356" s="233"/>
    </row>
    <row r="357" spans="1:15" s="234" customFormat="1">
      <c r="A357" s="404" t="str">
        <f t="shared" si="13"/>
        <v>15050500</v>
      </c>
      <c r="B357" s="263">
        <v>150</v>
      </c>
      <c r="C357" s="193">
        <v>50</v>
      </c>
      <c r="D357" s="193">
        <v>500</v>
      </c>
      <c r="E357" s="180">
        <f t="shared" si="15"/>
        <v>1</v>
      </c>
      <c r="F357" s="180">
        <f t="shared" si="15"/>
        <v>4</v>
      </c>
      <c r="G357" s="180">
        <f t="shared" si="15"/>
        <v>18</v>
      </c>
      <c r="H357" s="180">
        <f t="shared" si="15"/>
        <v>28</v>
      </c>
      <c r="I357" s="180">
        <f t="shared" si="15"/>
        <v>51</v>
      </c>
      <c r="J357" s="180">
        <f t="shared" si="15"/>
        <v>56</v>
      </c>
      <c r="K357" s="180">
        <f t="shared" si="15"/>
        <v>23</v>
      </c>
      <c r="L357" s="180">
        <f t="shared" si="15"/>
        <v>15</v>
      </c>
      <c r="M357" s="232"/>
      <c r="N357" s="233"/>
      <c r="O357" s="233"/>
    </row>
    <row r="358" spans="1:15" s="234" customFormat="1">
      <c r="A358" s="404" t="str">
        <f t="shared" si="13"/>
        <v>15060500</v>
      </c>
      <c r="B358" s="263">
        <v>150</v>
      </c>
      <c r="C358" s="193">
        <v>60</v>
      </c>
      <c r="D358" s="193">
        <v>500</v>
      </c>
      <c r="E358" s="180">
        <f t="shared" si="15"/>
        <v>1</v>
      </c>
      <c r="F358" s="180">
        <f t="shared" si="15"/>
        <v>3</v>
      </c>
      <c r="G358" s="180">
        <f t="shared" si="15"/>
        <v>9</v>
      </c>
      <c r="H358" s="180">
        <f t="shared" si="15"/>
        <v>15</v>
      </c>
      <c r="I358" s="180">
        <f t="shared" si="15"/>
        <v>40</v>
      </c>
      <c r="J358" s="180">
        <f t="shared" si="15"/>
        <v>54</v>
      </c>
      <c r="K358" s="180">
        <f t="shared" si="15"/>
        <v>26</v>
      </c>
      <c r="L358" s="180">
        <f t="shared" si="15"/>
        <v>14</v>
      </c>
      <c r="M358" s="232"/>
      <c r="N358" s="233"/>
      <c r="O358" s="233"/>
    </row>
    <row r="359" spans="1:15" s="234" customFormat="1">
      <c r="A359" s="404" t="str">
        <f t="shared" si="13"/>
        <v>15070500</v>
      </c>
      <c r="B359" s="263">
        <v>150</v>
      </c>
      <c r="C359" s="193">
        <v>70</v>
      </c>
      <c r="D359" s="193">
        <v>500</v>
      </c>
      <c r="E359" s="180">
        <f t="shared" si="15"/>
        <v>1</v>
      </c>
      <c r="F359" s="180">
        <f t="shared" si="15"/>
        <v>3</v>
      </c>
      <c r="G359" s="180">
        <f t="shared" si="15"/>
        <v>10</v>
      </c>
      <c r="H359" s="180">
        <f t="shared" si="15"/>
        <v>17</v>
      </c>
      <c r="I359" s="180">
        <f t="shared" si="15"/>
        <v>32</v>
      </c>
      <c r="J359" s="180">
        <f t="shared" si="15"/>
        <v>32</v>
      </c>
      <c r="K359" s="180">
        <f t="shared" si="15"/>
        <v>17</v>
      </c>
      <c r="L359" s="180">
        <f t="shared" si="15"/>
        <v>10</v>
      </c>
      <c r="M359" s="232"/>
      <c r="N359" s="233"/>
      <c r="O359" s="233"/>
    </row>
    <row r="360" spans="1:15" s="234" customFormat="1">
      <c r="A360" s="404" t="str">
        <f t="shared" si="13"/>
        <v>15080500</v>
      </c>
      <c r="B360" s="263">
        <v>150</v>
      </c>
      <c r="C360" s="193">
        <v>80</v>
      </c>
      <c r="D360" s="193">
        <v>500</v>
      </c>
      <c r="E360" s="180">
        <f t="shared" si="15"/>
        <v>1</v>
      </c>
      <c r="F360" s="180">
        <f t="shared" si="15"/>
        <v>3</v>
      </c>
      <c r="G360" s="180">
        <f t="shared" si="15"/>
        <v>8</v>
      </c>
      <c r="H360" s="180">
        <f t="shared" si="15"/>
        <v>14</v>
      </c>
      <c r="I360" s="180">
        <f t="shared" si="15"/>
        <v>25</v>
      </c>
      <c r="J360" s="180">
        <f t="shared" si="15"/>
        <v>26</v>
      </c>
      <c r="K360" s="180">
        <f t="shared" si="15"/>
        <v>14</v>
      </c>
      <c r="L360" s="180">
        <f t="shared" si="15"/>
        <v>9</v>
      </c>
      <c r="M360" s="232"/>
      <c r="N360" s="233"/>
      <c r="O360" s="233"/>
    </row>
    <row r="361" spans="1:15" s="234" customFormat="1">
      <c r="A361" s="404" t="str">
        <f t="shared" si="13"/>
        <v>15090500</v>
      </c>
      <c r="B361" s="263">
        <v>150</v>
      </c>
      <c r="C361" s="193">
        <v>90</v>
      </c>
      <c r="D361" s="193">
        <v>500</v>
      </c>
      <c r="E361" s="275">
        <v>1</v>
      </c>
      <c r="F361" s="180">
        <f t="shared" si="15"/>
        <v>2</v>
      </c>
      <c r="G361" s="180">
        <f t="shared" si="15"/>
        <v>7</v>
      </c>
      <c r="H361" s="180">
        <f t="shared" si="15"/>
        <v>12</v>
      </c>
      <c r="I361" s="180">
        <f t="shared" si="15"/>
        <v>22</v>
      </c>
      <c r="J361" s="180">
        <f t="shared" si="15"/>
        <v>24</v>
      </c>
      <c r="K361" s="180">
        <f t="shared" si="15"/>
        <v>14</v>
      </c>
      <c r="L361" s="180">
        <f t="shared" si="15"/>
        <v>9</v>
      </c>
      <c r="M361" s="232"/>
      <c r="N361" s="233"/>
      <c r="O361" s="233"/>
    </row>
    <row r="362" spans="1:15" s="234" customFormat="1">
      <c r="A362" s="404" t="str">
        <f t="shared" si="13"/>
        <v>150100500</v>
      </c>
      <c r="B362" s="263">
        <v>150</v>
      </c>
      <c r="C362" s="193">
        <v>100</v>
      </c>
      <c r="D362" s="193">
        <v>500</v>
      </c>
      <c r="E362" s="275">
        <v>1</v>
      </c>
      <c r="F362" s="180">
        <f t="shared" si="15"/>
        <v>2</v>
      </c>
      <c r="G362" s="180">
        <f t="shared" si="15"/>
        <v>6</v>
      </c>
      <c r="H362" s="180">
        <f t="shared" si="15"/>
        <v>10</v>
      </c>
      <c r="I362" s="180">
        <f t="shared" si="15"/>
        <v>20</v>
      </c>
      <c r="J362" s="180">
        <f t="shared" si="15"/>
        <v>21</v>
      </c>
      <c r="K362" s="180">
        <f t="shared" si="15"/>
        <v>12</v>
      </c>
      <c r="L362" s="180">
        <f t="shared" si="15"/>
        <v>8</v>
      </c>
      <c r="M362" s="232"/>
      <c r="N362" s="233"/>
      <c r="O362" s="233"/>
    </row>
    <row r="363" spans="1:15" s="234" customFormat="1">
      <c r="A363" s="404" t="str">
        <f t="shared" si="13"/>
        <v>150110500</v>
      </c>
      <c r="B363" s="263">
        <v>150</v>
      </c>
      <c r="C363" s="193">
        <v>110</v>
      </c>
      <c r="D363" s="193">
        <v>500</v>
      </c>
      <c r="E363" s="180">
        <f t="shared" ref="E363:L368" si="16">ROUND(IF(E397-(E431-E397)&gt;0,E397-(E431-E397),0),0)</f>
        <v>0</v>
      </c>
      <c r="F363" s="275">
        <v>2</v>
      </c>
      <c r="G363" s="180">
        <f t="shared" si="16"/>
        <v>6</v>
      </c>
      <c r="H363" s="180">
        <f t="shared" si="16"/>
        <v>9</v>
      </c>
      <c r="I363" s="180">
        <f t="shared" si="16"/>
        <v>17</v>
      </c>
      <c r="J363" s="180">
        <f t="shared" si="16"/>
        <v>19</v>
      </c>
      <c r="K363" s="180">
        <f t="shared" si="16"/>
        <v>11</v>
      </c>
      <c r="L363" s="180">
        <f t="shared" si="16"/>
        <v>7</v>
      </c>
      <c r="M363" s="232"/>
      <c r="N363" s="233"/>
      <c r="O363" s="233"/>
    </row>
    <row r="364" spans="1:15" s="234" customFormat="1">
      <c r="A364" s="404" t="str">
        <f t="shared" si="13"/>
        <v>150120500</v>
      </c>
      <c r="B364" s="263">
        <v>150</v>
      </c>
      <c r="C364" s="193">
        <v>120</v>
      </c>
      <c r="D364" s="193">
        <v>500</v>
      </c>
      <c r="E364" s="180">
        <f t="shared" si="16"/>
        <v>1</v>
      </c>
      <c r="F364" s="180">
        <f t="shared" si="16"/>
        <v>1</v>
      </c>
      <c r="G364" s="180">
        <f t="shared" si="16"/>
        <v>4</v>
      </c>
      <c r="H364" s="180">
        <f t="shared" si="16"/>
        <v>8</v>
      </c>
      <c r="I364" s="180">
        <f t="shared" si="16"/>
        <v>15</v>
      </c>
      <c r="J364" s="180">
        <f t="shared" si="16"/>
        <v>18</v>
      </c>
      <c r="K364" s="180">
        <f t="shared" si="16"/>
        <v>9</v>
      </c>
      <c r="L364" s="180">
        <f t="shared" si="16"/>
        <v>7</v>
      </c>
      <c r="M364" s="232"/>
      <c r="N364" s="233"/>
      <c r="O364" s="233"/>
    </row>
    <row r="365" spans="1:15" s="234" customFormat="1">
      <c r="A365" s="404" t="str">
        <f t="shared" si="13"/>
        <v>150130500</v>
      </c>
      <c r="B365" s="263">
        <v>150</v>
      </c>
      <c r="C365" s="193">
        <v>130</v>
      </c>
      <c r="D365" s="193">
        <v>500</v>
      </c>
      <c r="E365" s="180">
        <f t="shared" si="16"/>
        <v>1</v>
      </c>
      <c r="F365" s="180">
        <f t="shared" si="16"/>
        <v>1</v>
      </c>
      <c r="G365" s="180">
        <f t="shared" si="16"/>
        <v>4</v>
      </c>
      <c r="H365" s="180">
        <f t="shared" si="16"/>
        <v>8</v>
      </c>
      <c r="I365" s="180">
        <f t="shared" si="16"/>
        <v>14</v>
      </c>
      <c r="J365" s="180">
        <f t="shared" si="16"/>
        <v>17</v>
      </c>
      <c r="K365" s="180">
        <f t="shared" si="16"/>
        <v>9</v>
      </c>
      <c r="L365" s="180">
        <f t="shared" si="16"/>
        <v>6</v>
      </c>
      <c r="M365" s="232"/>
      <c r="N365" s="233"/>
      <c r="O365" s="233"/>
    </row>
    <row r="366" spans="1:15" s="234" customFormat="1">
      <c r="A366" s="404" t="str">
        <f t="shared" si="13"/>
        <v>150140500</v>
      </c>
      <c r="B366" s="263">
        <v>150</v>
      </c>
      <c r="C366" s="193">
        <v>140</v>
      </c>
      <c r="D366" s="193">
        <v>500</v>
      </c>
      <c r="E366" s="180">
        <f t="shared" si="16"/>
        <v>1</v>
      </c>
      <c r="F366" s="180">
        <f t="shared" si="16"/>
        <v>2</v>
      </c>
      <c r="G366" s="180">
        <f t="shared" si="16"/>
        <v>4</v>
      </c>
      <c r="H366" s="180">
        <f t="shared" si="16"/>
        <v>7</v>
      </c>
      <c r="I366" s="180">
        <f t="shared" si="16"/>
        <v>14</v>
      </c>
      <c r="J366" s="180">
        <f t="shared" si="16"/>
        <v>15</v>
      </c>
      <c r="K366" s="180">
        <f t="shared" si="16"/>
        <v>8</v>
      </c>
      <c r="L366" s="180">
        <f t="shared" si="16"/>
        <v>5</v>
      </c>
      <c r="M366" s="232"/>
      <c r="N366" s="233"/>
      <c r="O366" s="233"/>
    </row>
    <row r="367" spans="1:15" s="234" customFormat="1">
      <c r="A367" s="404" t="str">
        <f t="shared" si="13"/>
        <v>150150500</v>
      </c>
      <c r="B367" s="263">
        <v>150</v>
      </c>
      <c r="C367" s="193">
        <v>150</v>
      </c>
      <c r="D367" s="193">
        <v>500</v>
      </c>
      <c r="E367" s="180">
        <f t="shared" si="16"/>
        <v>1</v>
      </c>
      <c r="F367" s="180">
        <f t="shared" si="16"/>
        <v>2</v>
      </c>
      <c r="G367" s="180">
        <f t="shared" si="16"/>
        <v>4</v>
      </c>
      <c r="H367" s="180">
        <f t="shared" si="16"/>
        <v>6</v>
      </c>
      <c r="I367" s="180">
        <f t="shared" si="16"/>
        <v>13</v>
      </c>
      <c r="J367" s="180">
        <f t="shared" si="16"/>
        <v>14</v>
      </c>
      <c r="K367" s="180">
        <f t="shared" si="16"/>
        <v>9</v>
      </c>
      <c r="L367" s="275">
        <v>6</v>
      </c>
      <c r="M367" s="232"/>
      <c r="N367" s="233"/>
      <c r="O367" s="233"/>
    </row>
    <row r="368" spans="1:15" s="234" customFormat="1">
      <c r="A368" s="404" t="str">
        <f t="shared" si="13"/>
        <v>150160500</v>
      </c>
      <c r="B368" s="263">
        <v>150</v>
      </c>
      <c r="C368" s="193">
        <v>160</v>
      </c>
      <c r="D368" s="193">
        <v>500</v>
      </c>
      <c r="E368" s="180">
        <f t="shared" si="16"/>
        <v>1</v>
      </c>
      <c r="F368" s="180">
        <f t="shared" si="16"/>
        <v>1</v>
      </c>
      <c r="G368" s="275">
        <v>4</v>
      </c>
      <c r="H368" s="180">
        <f t="shared" si="16"/>
        <v>6</v>
      </c>
      <c r="I368" s="180">
        <f t="shared" si="16"/>
        <v>12</v>
      </c>
      <c r="J368" s="180">
        <f t="shared" si="16"/>
        <v>15</v>
      </c>
      <c r="K368" s="180">
        <f t="shared" si="16"/>
        <v>10</v>
      </c>
      <c r="L368" s="180">
        <f t="shared" si="16"/>
        <v>6</v>
      </c>
      <c r="M368" s="232"/>
      <c r="N368" s="233"/>
      <c r="O368" s="233"/>
    </row>
    <row r="369" spans="1:15" s="234" customFormat="1">
      <c r="A369" s="404" t="str">
        <f t="shared" ref="A369:A432" si="17">B369&amp;C369&amp;D369</f>
        <v>150170500</v>
      </c>
      <c r="B369" s="263">
        <v>150</v>
      </c>
      <c r="C369" s="193">
        <v>170</v>
      </c>
      <c r="D369" s="193">
        <v>500</v>
      </c>
      <c r="E369" s="243">
        <v>0</v>
      </c>
      <c r="F369" s="243">
        <v>0</v>
      </c>
      <c r="G369" s="243">
        <v>0</v>
      </c>
      <c r="H369" s="243">
        <v>0</v>
      </c>
      <c r="I369" s="243">
        <v>0</v>
      </c>
      <c r="J369" s="243">
        <v>0</v>
      </c>
      <c r="K369" s="243">
        <v>0</v>
      </c>
      <c r="L369" s="243">
        <v>0</v>
      </c>
      <c r="M369" s="232"/>
      <c r="N369" s="233"/>
      <c r="O369" s="233"/>
    </row>
    <row r="370" spans="1:15" s="234" customFormat="1">
      <c r="A370" s="404" t="str">
        <f t="shared" si="17"/>
        <v>150180500</v>
      </c>
      <c r="B370" s="263">
        <v>150</v>
      </c>
      <c r="C370" s="193">
        <v>180</v>
      </c>
      <c r="D370" s="193">
        <v>500</v>
      </c>
      <c r="E370" s="243">
        <v>0</v>
      </c>
      <c r="F370" s="243">
        <v>0</v>
      </c>
      <c r="G370" s="243">
        <v>0</v>
      </c>
      <c r="H370" s="243">
        <v>0</v>
      </c>
      <c r="I370" s="243">
        <v>0</v>
      </c>
      <c r="J370" s="243">
        <v>0</v>
      </c>
      <c r="K370" s="243">
        <v>0</v>
      </c>
      <c r="L370" s="243">
        <v>0</v>
      </c>
      <c r="M370" s="232"/>
      <c r="N370" s="233"/>
      <c r="O370" s="233"/>
    </row>
    <row r="371" spans="1:15" s="234" customFormat="1">
      <c r="A371" s="404" t="str">
        <f t="shared" si="17"/>
        <v>150190500</v>
      </c>
      <c r="B371" s="263">
        <v>150</v>
      </c>
      <c r="C371" s="193">
        <v>190</v>
      </c>
      <c r="D371" s="193">
        <v>500</v>
      </c>
      <c r="E371" s="243">
        <v>0</v>
      </c>
      <c r="F371" s="243">
        <v>0</v>
      </c>
      <c r="G371" s="243">
        <v>0</v>
      </c>
      <c r="H371" s="243">
        <v>0</v>
      </c>
      <c r="I371" s="243">
        <v>0</v>
      </c>
      <c r="J371" s="243">
        <v>0</v>
      </c>
      <c r="K371" s="243">
        <v>0</v>
      </c>
      <c r="L371" s="243">
        <v>0</v>
      </c>
      <c r="M371" s="232"/>
      <c r="N371" s="233"/>
      <c r="O371" s="233"/>
    </row>
    <row r="372" spans="1:15" s="234" customFormat="1">
      <c r="A372" s="404" t="str">
        <f t="shared" si="17"/>
        <v>150200500</v>
      </c>
      <c r="B372" s="263">
        <v>150</v>
      </c>
      <c r="C372" s="193">
        <v>200</v>
      </c>
      <c r="D372" s="193">
        <v>500</v>
      </c>
      <c r="E372" s="243">
        <v>0</v>
      </c>
      <c r="F372" s="243">
        <v>0</v>
      </c>
      <c r="G372" s="243">
        <v>0</v>
      </c>
      <c r="H372" s="243">
        <v>0</v>
      </c>
      <c r="I372" s="243">
        <v>0</v>
      </c>
      <c r="J372" s="243">
        <v>0</v>
      </c>
      <c r="K372" s="243">
        <v>0</v>
      </c>
      <c r="L372" s="243">
        <v>0</v>
      </c>
      <c r="M372" s="232"/>
      <c r="N372" s="233"/>
      <c r="O372" s="233"/>
    </row>
    <row r="373" spans="1:15" s="234" customFormat="1">
      <c r="A373" s="404" t="str">
        <f t="shared" si="17"/>
        <v>150210500</v>
      </c>
      <c r="B373" s="263">
        <v>150</v>
      </c>
      <c r="C373" s="193">
        <v>210</v>
      </c>
      <c r="D373" s="193">
        <v>500</v>
      </c>
      <c r="E373" s="243">
        <v>0</v>
      </c>
      <c r="F373" s="243">
        <v>0</v>
      </c>
      <c r="G373" s="243">
        <v>0</v>
      </c>
      <c r="H373" s="243">
        <v>0</v>
      </c>
      <c r="I373" s="243">
        <v>0</v>
      </c>
      <c r="J373" s="243">
        <v>0</v>
      </c>
      <c r="K373" s="243">
        <v>0</v>
      </c>
      <c r="L373" s="243">
        <v>0</v>
      </c>
      <c r="M373" s="232"/>
      <c r="N373" s="233"/>
      <c r="O373" s="233"/>
    </row>
    <row r="374" spans="1:15" s="234" customFormat="1">
      <c r="A374" s="404" t="str">
        <f t="shared" si="17"/>
        <v>150220500</v>
      </c>
      <c r="B374" s="263">
        <v>150</v>
      </c>
      <c r="C374" s="193">
        <v>220</v>
      </c>
      <c r="D374" s="193">
        <v>500</v>
      </c>
      <c r="E374" s="243">
        <v>0</v>
      </c>
      <c r="F374" s="243">
        <v>0</v>
      </c>
      <c r="G374" s="243">
        <v>0</v>
      </c>
      <c r="H374" s="243">
        <v>0</v>
      </c>
      <c r="I374" s="243">
        <v>0</v>
      </c>
      <c r="J374" s="243">
        <v>0</v>
      </c>
      <c r="K374" s="243">
        <v>0</v>
      </c>
      <c r="L374" s="243">
        <v>0</v>
      </c>
      <c r="M374" s="232"/>
      <c r="N374" s="233"/>
      <c r="O374" s="233"/>
    </row>
    <row r="375" spans="1:15" s="234" customFormat="1">
      <c r="A375" s="404" t="str">
        <f t="shared" si="17"/>
        <v>150230500</v>
      </c>
      <c r="B375" s="263">
        <v>150</v>
      </c>
      <c r="C375" s="193">
        <v>230</v>
      </c>
      <c r="D375" s="193">
        <v>500</v>
      </c>
      <c r="E375" s="243">
        <v>0</v>
      </c>
      <c r="F375" s="243">
        <v>0</v>
      </c>
      <c r="G375" s="243">
        <v>0</v>
      </c>
      <c r="H375" s="243">
        <v>0</v>
      </c>
      <c r="I375" s="243">
        <v>0</v>
      </c>
      <c r="J375" s="243">
        <v>0</v>
      </c>
      <c r="K375" s="243">
        <v>0</v>
      </c>
      <c r="L375" s="243">
        <v>0</v>
      </c>
      <c r="M375" s="232"/>
      <c r="N375" s="233"/>
      <c r="O375" s="233"/>
    </row>
    <row r="376" spans="1:15" s="234" customFormat="1">
      <c r="A376" s="404" t="str">
        <f t="shared" si="17"/>
        <v>150240500</v>
      </c>
      <c r="B376" s="263">
        <v>150</v>
      </c>
      <c r="C376" s="193">
        <v>240</v>
      </c>
      <c r="D376" s="193">
        <v>500</v>
      </c>
      <c r="E376" s="243">
        <v>0</v>
      </c>
      <c r="F376" s="243">
        <v>0</v>
      </c>
      <c r="G376" s="243">
        <v>0</v>
      </c>
      <c r="H376" s="243">
        <v>0</v>
      </c>
      <c r="I376" s="243">
        <v>0</v>
      </c>
      <c r="J376" s="243">
        <v>0</v>
      </c>
      <c r="K376" s="243">
        <v>0</v>
      </c>
      <c r="L376" s="243">
        <v>0</v>
      </c>
      <c r="M376" s="232"/>
      <c r="N376" s="233"/>
      <c r="O376" s="233"/>
    </row>
    <row r="377" spans="1:15" s="234" customFormat="1">
      <c r="A377" s="404" t="str">
        <f t="shared" si="17"/>
        <v>150250500</v>
      </c>
      <c r="B377" s="263">
        <v>150</v>
      </c>
      <c r="C377" s="193">
        <v>250</v>
      </c>
      <c r="D377" s="193">
        <v>500</v>
      </c>
      <c r="E377" s="243">
        <v>0</v>
      </c>
      <c r="F377" s="243">
        <v>0</v>
      </c>
      <c r="G377" s="243">
        <v>0</v>
      </c>
      <c r="H377" s="243">
        <v>0</v>
      </c>
      <c r="I377" s="243">
        <v>0</v>
      </c>
      <c r="J377" s="243">
        <v>0</v>
      </c>
      <c r="K377" s="243">
        <v>0</v>
      </c>
      <c r="L377" s="243">
        <v>0</v>
      </c>
      <c r="M377" s="232"/>
      <c r="N377" s="233"/>
      <c r="O377" s="233"/>
    </row>
    <row r="378" spans="1:15" s="234" customFormat="1">
      <c r="A378" s="404" t="str">
        <f t="shared" si="17"/>
        <v>150260500</v>
      </c>
      <c r="B378" s="263">
        <v>150</v>
      </c>
      <c r="C378" s="193">
        <v>260</v>
      </c>
      <c r="D378" s="193">
        <v>500</v>
      </c>
      <c r="E378" s="243">
        <v>0</v>
      </c>
      <c r="F378" s="243">
        <v>0</v>
      </c>
      <c r="G378" s="243">
        <v>0</v>
      </c>
      <c r="H378" s="243">
        <v>0</v>
      </c>
      <c r="I378" s="243">
        <v>0</v>
      </c>
      <c r="J378" s="243">
        <v>0</v>
      </c>
      <c r="K378" s="243">
        <v>0</v>
      </c>
      <c r="L378" s="243">
        <v>0</v>
      </c>
      <c r="M378" s="232"/>
      <c r="N378" s="233"/>
      <c r="O378" s="233"/>
    </row>
    <row r="379" spans="1:15" s="234" customFormat="1">
      <c r="A379" s="404" t="str">
        <f t="shared" si="17"/>
        <v>150270500</v>
      </c>
      <c r="B379" s="263">
        <v>150</v>
      </c>
      <c r="C379" s="193">
        <v>270</v>
      </c>
      <c r="D379" s="193">
        <v>500</v>
      </c>
      <c r="E379" s="243">
        <v>0</v>
      </c>
      <c r="F379" s="243">
        <v>0</v>
      </c>
      <c r="G379" s="243">
        <v>0</v>
      </c>
      <c r="H379" s="243">
        <v>0</v>
      </c>
      <c r="I379" s="243">
        <v>0</v>
      </c>
      <c r="J379" s="243">
        <v>0</v>
      </c>
      <c r="K379" s="243">
        <v>0</v>
      </c>
      <c r="L379" s="243">
        <v>0</v>
      </c>
      <c r="M379" s="232"/>
      <c r="N379" s="233"/>
      <c r="O379" s="233"/>
    </row>
    <row r="380" spans="1:15" s="234" customFormat="1">
      <c r="A380" s="404" t="str">
        <f t="shared" si="17"/>
        <v>150280500</v>
      </c>
      <c r="B380" s="263">
        <v>150</v>
      </c>
      <c r="C380" s="193">
        <v>280</v>
      </c>
      <c r="D380" s="193">
        <v>500</v>
      </c>
      <c r="E380" s="243">
        <v>0</v>
      </c>
      <c r="F380" s="243">
        <v>0</v>
      </c>
      <c r="G380" s="243">
        <v>0</v>
      </c>
      <c r="H380" s="243">
        <v>0</v>
      </c>
      <c r="I380" s="243">
        <v>0</v>
      </c>
      <c r="J380" s="243">
        <v>0</v>
      </c>
      <c r="K380" s="243">
        <v>0</v>
      </c>
      <c r="L380" s="243">
        <v>0</v>
      </c>
      <c r="M380" s="232"/>
      <c r="N380" s="233"/>
      <c r="O380" s="233"/>
    </row>
    <row r="381" spans="1:15" s="234" customFormat="1">
      <c r="A381" s="404" t="str">
        <f t="shared" si="17"/>
        <v>150290500</v>
      </c>
      <c r="B381" s="263">
        <v>150</v>
      </c>
      <c r="C381" s="193">
        <v>290</v>
      </c>
      <c r="D381" s="193">
        <v>500</v>
      </c>
      <c r="E381" s="243">
        <v>0</v>
      </c>
      <c r="F381" s="243">
        <v>0</v>
      </c>
      <c r="G381" s="243">
        <v>0</v>
      </c>
      <c r="H381" s="243">
        <v>0</v>
      </c>
      <c r="I381" s="243">
        <v>0</v>
      </c>
      <c r="J381" s="243">
        <v>0</v>
      </c>
      <c r="K381" s="243">
        <v>0</v>
      </c>
      <c r="L381" s="243">
        <v>0</v>
      </c>
      <c r="M381" s="232"/>
      <c r="N381" s="233"/>
      <c r="O381" s="233"/>
    </row>
    <row r="382" spans="1:15" s="234" customFormat="1">
      <c r="A382" s="404" t="str">
        <f t="shared" si="17"/>
        <v>150300500</v>
      </c>
      <c r="B382" s="263">
        <v>150</v>
      </c>
      <c r="C382" s="193">
        <v>300</v>
      </c>
      <c r="D382" s="193">
        <v>500</v>
      </c>
      <c r="E382" s="243">
        <v>0</v>
      </c>
      <c r="F382" s="243">
        <v>0</v>
      </c>
      <c r="G382" s="243">
        <v>0</v>
      </c>
      <c r="H382" s="243">
        <v>0</v>
      </c>
      <c r="I382" s="243">
        <v>0</v>
      </c>
      <c r="J382" s="243">
        <v>0</v>
      </c>
      <c r="K382" s="243">
        <v>0</v>
      </c>
      <c r="L382" s="243">
        <v>0</v>
      </c>
      <c r="M382" s="232"/>
      <c r="N382" s="233"/>
      <c r="O382" s="233"/>
    </row>
    <row r="383" spans="1:15" s="234" customFormat="1">
      <c r="A383" s="404" t="str">
        <f t="shared" si="17"/>
        <v>150310500</v>
      </c>
      <c r="B383" s="263">
        <v>150</v>
      </c>
      <c r="C383" s="193">
        <v>310</v>
      </c>
      <c r="D383" s="193">
        <v>500</v>
      </c>
      <c r="E383" s="243">
        <v>0</v>
      </c>
      <c r="F383" s="243">
        <v>0</v>
      </c>
      <c r="G383" s="243">
        <v>0</v>
      </c>
      <c r="H383" s="243">
        <v>0</v>
      </c>
      <c r="I383" s="243">
        <v>0</v>
      </c>
      <c r="J383" s="243">
        <v>0</v>
      </c>
      <c r="K383" s="243">
        <v>0</v>
      </c>
      <c r="L383" s="243">
        <v>0</v>
      </c>
      <c r="M383" s="232"/>
      <c r="N383" s="233"/>
      <c r="O383" s="233"/>
    </row>
    <row r="384" spans="1:15" s="234" customFormat="1">
      <c r="A384" s="404" t="str">
        <f t="shared" si="17"/>
        <v>150320500</v>
      </c>
      <c r="B384" s="263">
        <v>150</v>
      </c>
      <c r="C384" s="193">
        <v>320</v>
      </c>
      <c r="D384" s="193">
        <v>500</v>
      </c>
      <c r="E384" s="243">
        <v>0</v>
      </c>
      <c r="F384" s="243">
        <v>0</v>
      </c>
      <c r="G384" s="243">
        <v>0</v>
      </c>
      <c r="H384" s="243">
        <v>0</v>
      </c>
      <c r="I384" s="243">
        <v>0</v>
      </c>
      <c r="J384" s="243">
        <v>0</v>
      </c>
      <c r="K384" s="243">
        <v>0</v>
      </c>
      <c r="L384" s="243">
        <v>0</v>
      </c>
      <c r="M384" s="232"/>
      <c r="N384" s="233"/>
      <c r="O384" s="233"/>
    </row>
    <row r="385" spans="1:15" s="234" customFormat="1">
      <c r="A385" s="404" t="str">
        <f t="shared" si="17"/>
        <v>150330500</v>
      </c>
      <c r="B385" s="263">
        <v>150</v>
      </c>
      <c r="C385" s="193">
        <v>330</v>
      </c>
      <c r="D385" s="193">
        <v>500</v>
      </c>
      <c r="E385" s="243">
        <v>0</v>
      </c>
      <c r="F385" s="243">
        <v>0</v>
      </c>
      <c r="G385" s="243">
        <v>0</v>
      </c>
      <c r="H385" s="243">
        <v>0</v>
      </c>
      <c r="I385" s="243">
        <v>0</v>
      </c>
      <c r="J385" s="243">
        <v>0</v>
      </c>
      <c r="K385" s="243">
        <v>0</v>
      </c>
      <c r="L385" s="243">
        <v>0</v>
      </c>
      <c r="M385" s="232"/>
      <c r="N385" s="233"/>
      <c r="O385" s="233"/>
    </row>
    <row r="386" spans="1:15" s="234" customFormat="1">
      <c r="A386" s="404" t="str">
        <f t="shared" si="17"/>
        <v>150340500</v>
      </c>
      <c r="B386" s="263">
        <v>150</v>
      </c>
      <c r="C386" s="193">
        <v>340</v>
      </c>
      <c r="D386" s="193">
        <v>500</v>
      </c>
      <c r="E386" s="243">
        <v>0</v>
      </c>
      <c r="F386" s="243">
        <v>0</v>
      </c>
      <c r="G386" s="243">
        <v>0</v>
      </c>
      <c r="H386" s="243">
        <v>0</v>
      </c>
      <c r="I386" s="243">
        <v>0</v>
      </c>
      <c r="J386" s="243">
        <v>0</v>
      </c>
      <c r="K386" s="243">
        <v>0</v>
      </c>
      <c r="L386" s="243">
        <v>0</v>
      </c>
      <c r="M386" s="232"/>
      <c r="N386" s="233"/>
      <c r="O386" s="233"/>
    </row>
    <row r="387" spans="1:15" s="234" customFormat="1">
      <c r="A387" s="404" t="str">
        <f t="shared" si="17"/>
        <v>150350500</v>
      </c>
      <c r="B387" s="263">
        <v>150</v>
      </c>
      <c r="C387" s="193">
        <v>350</v>
      </c>
      <c r="D387" s="193">
        <v>500</v>
      </c>
      <c r="E387" s="243">
        <v>0</v>
      </c>
      <c r="F387" s="243">
        <v>0</v>
      </c>
      <c r="G387" s="243">
        <v>0</v>
      </c>
      <c r="H387" s="243">
        <v>0</v>
      </c>
      <c r="I387" s="243">
        <v>0</v>
      </c>
      <c r="J387" s="243">
        <v>0</v>
      </c>
      <c r="K387" s="243">
        <v>0</v>
      </c>
      <c r="L387" s="243">
        <v>0</v>
      </c>
      <c r="M387" s="232"/>
      <c r="N387" s="233"/>
      <c r="O387" s="233"/>
    </row>
    <row r="388" spans="1:15" s="234" customFormat="1">
      <c r="A388" s="404" t="str">
        <f t="shared" si="17"/>
        <v>15020750</v>
      </c>
      <c r="B388" s="263">
        <v>150</v>
      </c>
      <c r="C388" s="193">
        <v>20</v>
      </c>
      <c r="D388" s="193">
        <v>750</v>
      </c>
      <c r="E388" s="180">
        <f t="shared" ref="E388:L402" si="18">(E694+E82)/2</f>
        <v>3.5</v>
      </c>
      <c r="F388" s="180">
        <f t="shared" si="18"/>
        <v>15</v>
      </c>
      <c r="G388" s="180">
        <f t="shared" si="18"/>
        <v>34</v>
      </c>
      <c r="H388" s="180">
        <f t="shared" si="18"/>
        <v>47</v>
      </c>
      <c r="I388" s="180">
        <f t="shared" si="18"/>
        <v>53.5</v>
      </c>
      <c r="J388" s="180">
        <f t="shared" si="18"/>
        <v>60</v>
      </c>
      <c r="K388" s="180">
        <f t="shared" si="18"/>
        <v>58</v>
      </c>
      <c r="L388" s="180">
        <f t="shared" si="18"/>
        <v>52.5</v>
      </c>
      <c r="M388" s="232"/>
      <c r="N388" s="233"/>
      <c r="O388" s="233"/>
    </row>
    <row r="389" spans="1:15" s="234" customFormat="1">
      <c r="A389" s="404" t="str">
        <f t="shared" si="17"/>
        <v>15030750</v>
      </c>
      <c r="B389" s="263">
        <v>150</v>
      </c>
      <c r="C389" s="193">
        <v>30</v>
      </c>
      <c r="D389" s="193">
        <v>750</v>
      </c>
      <c r="E389" s="180">
        <f t="shared" si="18"/>
        <v>2</v>
      </c>
      <c r="F389" s="180">
        <f t="shared" si="18"/>
        <v>10</v>
      </c>
      <c r="G389" s="180">
        <f t="shared" si="18"/>
        <v>29</v>
      </c>
      <c r="H389" s="180">
        <f t="shared" si="18"/>
        <v>47</v>
      </c>
      <c r="I389" s="180">
        <f t="shared" si="18"/>
        <v>53.5</v>
      </c>
      <c r="J389" s="180">
        <f t="shared" si="18"/>
        <v>60</v>
      </c>
      <c r="K389" s="180">
        <f t="shared" si="18"/>
        <v>54.5</v>
      </c>
      <c r="L389" s="180">
        <f t="shared" si="18"/>
        <v>36.5</v>
      </c>
      <c r="M389" s="232"/>
      <c r="N389" s="233"/>
      <c r="O389" s="233"/>
    </row>
    <row r="390" spans="1:15" s="234" customFormat="1">
      <c r="A390" s="404" t="str">
        <f t="shared" si="17"/>
        <v>15040750</v>
      </c>
      <c r="B390" s="263">
        <v>150</v>
      </c>
      <c r="C390" s="193">
        <v>40</v>
      </c>
      <c r="D390" s="193">
        <v>750</v>
      </c>
      <c r="E390" s="180">
        <f t="shared" si="18"/>
        <v>1.5</v>
      </c>
      <c r="F390" s="180">
        <f t="shared" si="18"/>
        <v>6.5</v>
      </c>
      <c r="G390" s="180">
        <f t="shared" si="18"/>
        <v>25.5</v>
      </c>
      <c r="H390" s="180">
        <f t="shared" si="18"/>
        <v>44</v>
      </c>
      <c r="I390" s="180">
        <f t="shared" si="18"/>
        <v>53.5</v>
      </c>
      <c r="J390" s="180">
        <f t="shared" si="18"/>
        <v>60</v>
      </c>
      <c r="K390" s="180">
        <f t="shared" si="18"/>
        <v>43</v>
      </c>
      <c r="L390" s="180">
        <f t="shared" si="18"/>
        <v>27.5</v>
      </c>
      <c r="M390" s="232"/>
      <c r="N390" s="233"/>
      <c r="O390" s="233"/>
    </row>
    <row r="391" spans="1:15" s="234" customFormat="1">
      <c r="A391" s="404" t="str">
        <f t="shared" si="17"/>
        <v>15050750</v>
      </c>
      <c r="B391" s="263">
        <v>150</v>
      </c>
      <c r="C391" s="193">
        <v>50</v>
      </c>
      <c r="D391" s="193">
        <v>750</v>
      </c>
      <c r="E391" s="180">
        <f t="shared" si="18"/>
        <v>1.5</v>
      </c>
      <c r="F391" s="180">
        <f t="shared" si="18"/>
        <v>5.5</v>
      </c>
      <c r="G391" s="180">
        <f t="shared" si="18"/>
        <v>22</v>
      </c>
      <c r="H391" s="180">
        <f t="shared" si="18"/>
        <v>36.5</v>
      </c>
      <c r="I391" s="180">
        <f t="shared" si="18"/>
        <v>52</v>
      </c>
      <c r="J391" s="180">
        <f t="shared" si="18"/>
        <v>58</v>
      </c>
      <c r="K391" s="180">
        <f t="shared" si="18"/>
        <v>34.5</v>
      </c>
      <c r="L391" s="180">
        <f t="shared" si="18"/>
        <v>22</v>
      </c>
      <c r="M391" s="232"/>
      <c r="N391" s="233"/>
      <c r="O391" s="233"/>
    </row>
    <row r="392" spans="1:15" s="234" customFormat="1">
      <c r="A392" s="404" t="str">
        <f t="shared" si="17"/>
        <v>15060750</v>
      </c>
      <c r="B392" s="263">
        <v>150</v>
      </c>
      <c r="C392" s="193">
        <v>60</v>
      </c>
      <c r="D392" s="193">
        <v>750</v>
      </c>
      <c r="E392" s="180">
        <f t="shared" si="18"/>
        <v>1</v>
      </c>
      <c r="F392" s="180">
        <f t="shared" si="18"/>
        <v>4.5</v>
      </c>
      <c r="G392" s="180">
        <f t="shared" si="18"/>
        <v>18</v>
      </c>
      <c r="H392" s="180">
        <f t="shared" si="18"/>
        <v>30</v>
      </c>
      <c r="I392" s="180">
        <f t="shared" si="18"/>
        <v>47.5</v>
      </c>
      <c r="J392" s="180">
        <f t="shared" si="18"/>
        <v>51</v>
      </c>
      <c r="K392" s="180">
        <f t="shared" si="18"/>
        <v>29</v>
      </c>
      <c r="L392" s="180">
        <f t="shared" si="18"/>
        <v>18</v>
      </c>
      <c r="M392" s="232"/>
      <c r="N392" s="233"/>
      <c r="O392" s="233"/>
    </row>
    <row r="393" spans="1:15" s="234" customFormat="1">
      <c r="A393" s="404" t="str">
        <f t="shared" si="17"/>
        <v>15070750</v>
      </c>
      <c r="B393" s="263">
        <v>150</v>
      </c>
      <c r="C393" s="193">
        <v>70</v>
      </c>
      <c r="D393" s="193">
        <v>750</v>
      </c>
      <c r="E393" s="180">
        <f t="shared" si="18"/>
        <v>1</v>
      </c>
      <c r="F393" s="180">
        <f t="shared" si="18"/>
        <v>4</v>
      </c>
      <c r="G393" s="180">
        <f t="shared" si="18"/>
        <v>15</v>
      </c>
      <c r="H393" s="180">
        <f t="shared" si="18"/>
        <v>25.5</v>
      </c>
      <c r="I393" s="180">
        <f t="shared" si="18"/>
        <v>41.5</v>
      </c>
      <c r="J393" s="180">
        <f t="shared" si="18"/>
        <v>44</v>
      </c>
      <c r="K393" s="180">
        <f t="shared" si="18"/>
        <v>25</v>
      </c>
      <c r="L393" s="180">
        <f t="shared" si="18"/>
        <v>15.5</v>
      </c>
      <c r="M393" s="232"/>
      <c r="N393" s="233"/>
      <c r="O393" s="233"/>
    </row>
    <row r="394" spans="1:15" s="234" customFormat="1">
      <c r="A394" s="404" t="str">
        <f t="shared" si="17"/>
        <v>15080750</v>
      </c>
      <c r="B394" s="263">
        <v>150</v>
      </c>
      <c r="C394" s="193">
        <v>80</v>
      </c>
      <c r="D394" s="193">
        <v>750</v>
      </c>
      <c r="E394" s="180">
        <f t="shared" si="18"/>
        <v>1</v>
      </c>
      <c r="F394" s="180">
        <f t="shared" si="18"/>
        <v>3.5</v>
      </c>
      <c r="G394" s="180">
        <f t="shared" si="18"/>
        <v>13</v>
      </c>
      <c r="H394" s="180">
        <f t="shared" si="18"/>
        <v>22</v>
      </c>
      <c r="I394" s="180">
        <f t="shared" si="18"/>
        <v>36</v>
      </c>
      <c r="J394" s="180">
        <f t="shared" si="18"/>
        <v>38.5</v>
      </c>
      <c r="K394" s="180">
        <f t="shared" si="18"/>
        <v>21.5</v>
      </c>
      <c r="L394" s="180">
        <f t="shared" si="18"/>
        <v>13.5</v>
      </c>
      <c r="M394" s="232"/>
      <c r="N394" s="233"/>
      <c r="O394" s="233"/>
    </row>
    <row r="395" spans="1:15" s="234" customFormat="1">
      <c r="A395" s="404" t="str">
        <f t="shared" si="17"/>
        <v>15090750</v>
      </c>
      <c r="B395" s="263">
        <v>150</v>
      </c>
      <c r="C395" s="193">
        <v>90</v>
      </c>
      <c r="D395" s="193">
        <v>750</v>
      </c>
      <c r="E395" s="180">
        <f t="shared" si="18"/>
        <v>0.5</v>
      </c>
      <c r="F395" s="180">
        <f t="shared" si="18"/>
        <v>3</v>
      </c>
      <c r="G395" s="180">
        <f t="shared" si="18"/>
        <v>11.5</v>
      </c>
      <c r="H395" s="180">
        <f t="shared" si="18"/>
        <v>19</v>
      </c>
      <c r="I395" s="180">
        <f t="shared" si="18"/>
        <v>32</v>
      </c>
      <c r="J395" s="180">
        <f t="shared" si="18"/>
        <v>34.5</v>
      </c>
      <c r="K395" s="180">
        <f t="shared" si="18"/>
        <v>19.5</v>
      </c>
      <c r="L395" s="180">
        <f t="shared" si="18"/>
        <v>12.5</v>
      </c>
      <c r="M395" s="232"/>
      <c r="N395" s="233"/>
      <c r="O395" s="233"/>
    </row>
    <row r="396" spans="1:15" s="234" customFormat="1">
      <c r="A396" s="404" t="str">
        <f t="shared" si="17"/>
        <v>150100750</v>
      </c>
      <c r="B396" s="263">
        <v>150</v>
      </c>
      <c r="C396" s="193">
        <v>100</v>
      </c>
      <c r="D396" s="193">
        <v>750</v>
      </c>
      <c r="E396" s="180">
        <f t="shared" si="18"/>
        <v>0.5</v>
      </c>
      <c r="F396" s="180">
        <f t="shared" si="18"/>
        <v>2.5</v>
      </c>
      <c r="G396" s="180">
        <f t="shared" si="18"/>
        <v>10</v>
      </c>
      <c r="H396" s="180">
        <f t="shared" si="18"/>
        <v>17</v>
      </c>
      <c r="I396" s="180">
        <f t="shared" si="18"/>
        <v>29</v>
      </c>
      <c r="J396" s="180">
        <f t="shared" si="18"/>
        <v>31</v>
      </c>
      <c r="K396" s="180">
        <f t="shared" si="18"/>
        <v>17.5</v>
      </c>
      <c r="L396" s="180">
        <f t="shared" si="18"/>
        <v>11</v>
      </c>
      <c r="M396" s="232"/>
      <c r="N396" s="233"/>
      <c r="O396" s="233"/>
    </row>
    <row r="397" spans="1:15" s="234" customFormat="1">
      <c r="A397" s="404" t="str">
        <f t="shared" si="17"/>
        <v>150110750</v>
      </c>
      <c r="B397" s="263">
        <v>150</v>
      </c>
      <c r="C397" s="193">
        <v>110</v>
      </c>
      <c r="D397" s="193">
        <v>750</v>
      </c>
      <c r="E397" s="180">
        <f t="shared" si="18"/>
        <v>0.5</v>
      </c>
      <c r="F397" s="180">
        <f t="shared" si="18"/>
        <v>2.5</v>
      </c>
      <c r="G397" s="180">
        <f t="shared" si="18"/>
        <v>9</v>
      </c>
      <c r="H397" s="180">
        <f t="shared" si="18"/>
        <v>15</v>
      </c>
      <c r="I397" s="180">
        <f t="shared" si="18"/>
        <v>26</v>
      </c>
      <c r="J397" s="180">
        <f t="shared" si="18"/>
        <v>28</v>
      </c>
      <c r="K397" s="180">
        <f t="shared" si="18"/>
        <v>16</v>
      </c>
      <c r="L397" s="180">
        <f t="shared" si="18"/>
        <v>10</v>
      </c>
      <c r="M397" s="232"/>
      <c r="N397" s="233"/>
      <c r="O397" s="233"/>
    </row>
    <row r="398" spans="1:15" s="234" customFormat="1">
      <c r="A398" s="404" t="str">
        <f t="shared" si="17"/>
        <v>150120750</v>
      </c>
      <c r="B398" s="263">
        <v>150</v>
      </c>
      <c r="C398" s="193">
        <v>120</v>
      </c>
      <c r="D398" s="193">
        <v>750</v>
      </c>
      <c r="E398" s="180">
        <f t="shared" si="18"/>
        <v>0.5</v>
      </c>
      <c r="F398" s="180">
        <f t="shared" si="18"/>
        <v>2</v>
      </c>
      <c r="G398" s="180">
        <f t="shared" si="18"/>
        <v>7.5</v>
      </c>
      <c r="H398" s="180">
        <f t="shared" si="18"/>
        <v>13.5</v>
      </c>
      <c r="I398" s="180">
        <f t="shared" si="18"/>
        <v>23.5</v>
      </c>
      <c r="J398" s="180">
        <f t="shared" si="18"/>
        <v>26</v>
      </c>
      <c r="K398" s="180">
        <f t="shared" si="18"/>
        <v>14</v>
      </c>
      <c r="L398" s="180">
        <f t="shared" si="18"/>
        <v>9.5</v>
      </c>
      <c r="M398" s="232"/>
      <c r="N398" s="233"/>
      <c r="O398" s="233"/>
    </row>
    <row r="399" spans="1:15" s="234" customFormat="1">
      <c r="A399" s="404" t="str">
        <f t="shared" si="17"/>
        <v>150130750</v>
      </c>
      <c r="B399" s="263">
        <v>150</v>
      </c>
      <c r="C399" s="193">
        <v>130</v>
      </c>
      <c r="D399" s="193">
        <v>750</v>
      </c>
      <c r="E399" s="180">
        <f t="shared" si="18"/>
        <v>0.5</v>
      </c>
      <c r="F399" s="180">
        <f t="shared" si="18"/>
        <v>2</v>
      </c>
      <c r="G399" s="180">
        <f t="shared" si="18"/>
        <v>7</v>
      </c>
      <c r="H399" s="180">
        <f t="shared" si="18"/>
        <v>12.5</v>
      </c>
      <c r="I399" s="180">
        <f t="shared" si="18"/>
        <v>21.5</v>
      </c>
      <c r="J399" s="180">
        <f t="shared" si="18"/>
        <v>24</v>
      </c>
      <c r="K399" s="180">
        <f t="shared" si="18"/>
        <v>13</v>
      </c>
      <c r="L399" s="180">
        <f t="shared" si="18"/>
        <v>8.5</v>
      </c>
      <c r="M399" s="232"/>
      <c r="N399" s="233"/>
      <c r="O399" s="233"/>
    </row>
    <row r="400" spans="1:15" s="234" customFormat="1">
      <c r="A400" s="404" t="str">
        <f t="shared" si="17"/>
        <v>150140750</v>
      </c>
      <c r="B400" s="263">
        <v>150</v>
      </c>
      <c r="C400" s="193">
        <v>140</v>
      </c>
      <c r="D400" s="193">
        <v>750</v>
      </c>
      <c r="E400" s="180">
        <f t="shared" si="18"/>
        <v>0.5</v>
      </c>
      <c r="F400" s="180">
        <f t="shared" si="18"/>
        <v>2</v>
      </c>
      <c r="G400" s="180">
        <f t="shared" si="18"/>
        <v>6.5</v>
      </c>
      <c r="H400" s="180">
        <f t="shared" si="18"/>
        <v>11.5</v>
      </c>
      <c r="I400" s="180">
        <f t="shared" si="18"/>
        <v>20.5</v>
      </c>
      <c r="J400" s="180">
        <f t="shared" si="18"/>
        <v>22</v>
      </c>
      <c r="K400" s="180">
        <f t="shared" si="18"/>
        <v>12</v>
      </c>
      <c r="L400" s="180">
        <f t="shared" si="18"/>
        <v>7.5</v>
      </c>
      <c r="M400" s="232"/>
      <c r="N400" s="233"/>
      <c r="O400" s="233"/>
    </row>
    <row r="401" spans="1:15" s="234" customFormat="1">
      <c r="A401" s="404" t="str">
        <f t="shared" si="17"/>
        <v>150150750</v>
      </c>
      <c r="B401" s="263">
        <v>150</v>
      </c>
      <c r="C401" s="193">
        <v>150</v>
      </c>
      <c r="D401" s="193">
        <v>750</v>
      </c>
      <c r="E401" s="180">
        <f t="shared" si="18"/>
        <v>0.5</v>
      </c>
      <c r="F401" s="180">
        <f t="shared" si="18"/>
        <v>2</v>
      </c>
      <c r="G401" s="180">
        <f t="shared" si="18"/>
        <v>6.5</v>
      </c>
      <c r="H401" s="180">
        <f t="shared" si="18"/>
        <v>10.5</v>
      </c>
      <c r="I401" s="180">
        <f t="shared" si="18"/>
        <v>19</v>
      </c>
      <c r="J401" s="180">
        <f t="shared" si="18"/>
        <v>21</v>
      </c>
      <c r="K401" s="180">
        <f t="shared" si="18"/>
        <v>12</v>
      </c>
      <c r="L401" s="180">
        <f t="shared" si="18"/>
        <v>8</v>
      </c>
      <c r="M401" s="232"/>
      <c r="N401" s="233"/>
      <c r="O401" s="233"/>
    </row>
    <row r="402" spans="1:15" s="234" customFormat="1">
      <c r="A402" s="404" t="str">
        <f t="shared" si="17"/>
        <v>150160750</v>
      </c>
      <c r="B402" s="263">
        <v>150</v>
      </c>
      <c r="C402" s="193">
        <v>160</v>
      </c>
      <c r="D402" s="193">
        <v>750</v>
      </c>
      <c r="E402" s="180">
        <f t="shared" si="18"/>
        <v>0.5</v>
      </c>
      <c r="F402" s="180">
        <f t="shared" si="18"/>
        <v>1.5</v>
      </c>
      <c r="G402" s="180">
        <f t="shared" si="18"/>
        <v>6</v>
      </c>
      <c r="H402" s="180">
        <f t="shared" si="18"/>
        <v>9.5</v>
      </c>
      <c r="I402" s="180">
        <f t="shared" si="18"/>
        <v>17.5</v>
      </c>
      <c r="J402" s="180">
        <f t="shared" si="18"/>
        <v>20.5</v>
      </c>
      <c r="K402" s="180">
        <f t="shared" si="18"/>
        <v>12</v>
      </c>
      <c r="L402" s="180">
        <f t="shared" si="18"/>
        <v>7.5</v>
      </c>
      <c r="M402" s="232"/>
      <c r="N402" s="233"/>
      <c r="O402" s="233"/>
    </row>
    <row r="403" spans="1:15" s="234" customFormat="1">
      <c r="A403" s="404" t="str">
        <f t="shared" si="17"/>
        <v>150170750</v>
      </c>
      <c r="B403" s="263">
        <v>150</v>
      </c>
      <c r="C403" s="193">
        <v>170</v>
      </c>
      <c r="D403" s="193">
        <v>750</v>
      </c>
      <c r="E403" s="243">
        <v>0</v>
      </c>
      <c r="F403" s="243">
        <v>0</v>
      </c>
      <c r="G403" s="243">
        <v>0</v>
      </c>
      <c r="H403" s="243">
        <v>0</v>
      </c>
      <c r="I403" s="243">
        <v>0</v>
      </c>
      <c r="J403" s="243">
        <v>0</v>
      </c>
      <c r="K403" s="243">
        <v>0</v>
      </c>
      <c r="L403" s="243">
        <v>0</v>
      </c>
      <c r="M403" s="232"/>
      <c r="N403" s="233"/>
      <c r="O403" s="233"/>
    </row>
    <row r="404" spans="1:15" s="234" customFormat="1">
      <c r="A404" s="404" t="str">
        <f t="shared" si="17"/>
        <v>150180750</v>
      </c>
      <c r="B404" s="263">
        <v>150</v>
      </c>
      <c r="C404" s="193">
        <v>180</v>
      </c>
      <c r="D404" s="193">
        <v>750</v>
      </c>
      <c r="E404" s="243">
        <v>0</v>
      </c>
      <c r="F404" s="243">
        <v>0</v>
      </c>
      <c r="G404" s="243">
        <v>0</v>
      </c>
      <c r="H404" s="243">
        <v>0</v>
      </c>
      <c r="I404" s="243">
        <v>0</v>
      </c>
      <c r="J404" s="243">
        <v>0</v>
      </c>
      <c r="K404" s="243">
        <v>0</v>
      </c>
      <c r="L404" s="243">
        <v>0</v>
      </c>
      <c r="M404" s="232"/>
      <c r="N404" s="233"/>
      <c r="O404" s="233"/>
    </row>
    <row r="405" spans="1:15" s="234" customFormat="1">
      <c r="A405" s="404" t="str">
        <f t="shared" si="17"/>
        <v>150190750</v>
      </c>
      <c r="B405" s="263">
        <v>150</v>
      </c>
      <c r="C405" s="193">
        <v>190</v>
      </c>
      <c r="D405" s="193">
        <v>750</v>
      </c>
      <c r="E405" s="243">
        <v>0</v>
      </c>
      <c r="F405" s="243">
        <v>0</v>
      </c>
      <c r="G405" s="243">
        <v>0</v>
      </c>
      <c r="H405" s="243">
        <v>0</v>
      </c>
      <c r="I405" s="243">
        <v>0</v>
      </c>
      <c r="J405" s="243">
        <v>0</v>
      </c>
      <c r="K405" s="243">
        <v>0</v>
      </c>
      <c r="L405" s="243">
        <v>0</v>
      </c>
      <c r="M405" s="232"/>
      <c r="N405" s="233"/>
      <c r="O405" s="233"/>
    </row>
    <row r="406" spans="1:15" s="234" customFormat="1">
      <c r="A406" s="404" t="str">
        <f t="shared" si="17"/>
        <v>150200750</v>
      </c>
      <c r="B406" s="263">
        <v>150</v>
      </c>
      <c r="C406" s="193">
        <v>200</v>
      </c>
      <c r="D406" s="193">
        <v>750</v>
      </c>
      <c r="E406" s="243">
        <v>0</v>
      </c>
      <c r="F406" s="243">
        <v>0</v>
      </c>
      <c r="G406" s="243">
        <v>0</v>
      </c>
      <c r="H406" s="243">
        <v>0</v>
      </c>
      <c r="I406" s="243">
        <v>0</v>
      </c>
      <c r="J406" s="243">
        <v>0</v>
      </c>
      <c r="K406" s="243">
        <v>0</v>
      </c>
      <c r="L406" s="243">
        <v>0</v>
      </c>
      <c r="M406" s="232"/>
      <c r="N406" s="233"/>
      <c r="O406" s="233"/>
    </row>
    <row r="407" spans="1:15" s="234" customFormat="1">
      <c r="A407" s="404" t="str">
        <f t="shared" si="17"/>
        <v>150210750</v>
      </c>
      <c r="B407" s="263">
        <v>150</v>
      </c>
      <c r="C407" s="193">
        <v>210</v>
      </c>
      <c r="D407" s="193">
        <v>750</v>
      </c>
      <c r="E407" s="243">
        <v>0</v>
      </c>
      <c r="F407" s="243">
        <v>0</v>
      </c>
      <c r="G407" s="243">
        <v>0</v>
      </c>
      <c r="H407" s="243">
        <v>0</v>
      </c>
      <c r="I407" s="243">
        <v>0</v>
      </c>
      <c r="J407" s="243">
        <v>0</v>
      </c>
      <c r="K407" s="243">
        <v>0</v>
      </c>
      <c r="L407" s="243">
        <v>0</v>
      </c>
      <c r="M407" s="232"/>
      <c r="N407" s="233"/>
      <c r="O407" s="233"/>
    </row>
    <row r="408" spans="1:15" s="234" customFormat="1">
      <c r="A408" s="404" t="str">
        <f t="shared" si="17"/>
        <v>150220750</v>
      </c>
      <c r="B408" s="263">
        <v>150</v>
      </c>
      <c r="C408" s="193">
        <v>220</v>
      </c>
      <c r="D408" s="193">
        <v>750</v>
      </c>
      <c r="E408" s="243">
        <v>0</v>
      </c>
      <c r="F408" s="243">
        <v>0</v>
      </c>
      <c r="G408" s="243">
        <v>0</v>
      </c>
      <c r="H408" s="243">
        <v>0</v>
      </c>
      <c r="I408" s="243">
        <v>0</v>
      </c>
      <c r="J408" s="243">
        <v>0</v>
      </c>
      <c r="K408" s="243">
        <v>0</v>
      </c>
      <c r="L408" s="243">
        <v>0</v>
      </c>
      <c r="M408" s="232"/>
      <c r="N408" s="233"/>
      <c r="O408" s="233"/>
    </row>
    <row r="409" spans="1:15" s="234" customFormat="1">
      <c r="A409" s="404" t="str">
        <f t="shared" si="17"/>
        <v>150230750</v>
      </c>
      <c r="B409" s="263">
        <v>150</v>
      </c>
      <c r="C409" s="193">
        <v>230</v>
      </c>
      <c r="D409" s="193">
        <v>750</v>
      </c>
      <c r="E409" s="243">
        <v>0</v>
      </c>
      <c r="F409" s="243">
        <v>0</v>
      </c>
      <c r="G409" s="243">
        <v>0</v>
      </c>
      <c r="H409" s="243">
        <v>0</v>
      </c>
      <c r="I409" s="243">
        <v>0</v>
      </c>
      <c r="J409" s="243">
        <v>0</v>
      </c>
      <c r="K409" s="243">
        <v>0</v>
      </c>
      <c r="L409" s="243">
        <v>0</v>
      </c>
      <c r="M409" s="232"/>
      <c r="N409" s="233"/>
      <c r="O409" s="233"/>
    </row>
    <row r="410" spans="1:15" s="234" customFormat="1">
      <c r="A410" s="404" t="str">
        <f t="shared" si="17"/>
        <v>150240750</v>
      </c>
      <c r="B410" s="263">
        <v>150</v>
      </c>
      <c r="C410" s="193">
        <v>240</v>
      </c>
      <c r="D410" s="193">
        <v>750</v>
      </c>
      <c r="E410" s="243">
        <v>0</v>
      </c>
      <c r="F410" s="243">
        <v>0</v>
      </c>
      <c r="G410" s="243">
        <v>0</v>
      </c>
      <c r="H410" s="243">
        <v>0</v>
      </c>
      <c r="I410" s="243">
        <v>0</v>
      </c>
      <c r="J410" s="243">
        <v>0</v>
      </c>
      <c r="K410" s="243">
        <v>0</v>
      </c>
      <c r="L410" s="243">
        <v>0</v>
      </c>
      <c r="M410" s="232"/>
      <c r="N410" s="233"/>
      <c r="O410" s="233"/>
    </row>
    <row r="411" spans="1:15" s="234" customFormat="1">
      <c r="A411" s="404" t="str">
        <f t="shared" si="17"/>
        <v>150250750</v>
      </c>
      <c r="B411" s="263">
        <v>150</v>
      </c>
      <c r="C411" s="193">
        <v>250</v>
      </c>
      <c r="D411" s="193">
        <v>750</v>
      </c>
      <c r="E411" s="243">
        <v>0</v>
      </c>
      <c r="F411" s="243">
        <v>0</v>
      </c>
      <c r="G411" s="243">
        <v>0</v>
      </c>
      <c r="H411" s="243">
        <v>0</v>
      </c>
      <c r="I411" s="243">
        <v>0</v>
      </c>
      <c r="J411" s="243">
        <v>0</v>
      </c>
      <c r="K411" s="243">
        <v>0</v>
      </c>
      <c r="L411" s="243">
        <v>0</v>
      </c>
      <c r="M411" s="232"/>
      <c r="N411" s="233"/>
      <c r="O411" s="233"/>
    </row>
    <row r="412" spans="1:15" s="234" customFormat="1">
      <c r="A412" s="404" t="str">
        <f t="shared" si="17"/>
        <v>150260750</v>
      </c>
      <c r="B412" s="263">
        <v>150</v>
      </c>
      <c r="C412" s="193">
        <v>260</v>
      </c>
      <c r="D412" s="193">
        <v>750</v>
      </c>
      <c r="E412" s="243">
        <v>0</v>
      </c>
      <c r="F412" s="243">
        <v>0</v>
      </c>
      <c r="G412" s="243">
        <v>0</v>
      </c>
      <c r="H412" s="243">
        <v>0</v>
      </c>
      <c r="I412" s="243">
        <v>0</v>
      </c>
      <c r="J412" s="243">
        <v>0</v>
      </c>
      <c r="K412" s="243">
        <v>0</v>
      </c>
      <c r="L412" s="243">
        <v>0</v>
      </c>
      <c r="M412" s="232"/>
      <c r="N412" s="233"/>
      <c r="O412" s="233"/>
    </row>
    <row r="413" spans="1:15" s="234" customFormat="1">
      <c r="A413" s="404" t="str">
        <f t="shared" si="17"/>
        <v>150270750</v>
      </c>
      <c r="B413" s="263">
        <v>150</v>
      </c>
      <c r="C413" s="193">
        <v>270</v>
      </c>
      <c r="D413" s="193">
        <v>750</v>
      </c>
      <c r="E413" s="243">
        <v>0</v>
      </c>
      <c r="F413" s="243">
        <v>0</v>
      </c>
      <c r="G413" s="243">
        <v>0</v>
      </c>
      <c r="H413" s="243">
        <v>0</v>
      </c>
      <c r="I413" s="243">
        <v>0</v>
      </c>
      <c r="J413" s="243">
        <v>0</v>
      </c>
      <c r="K413" s="243">
        <v>0</v>
      </c>
      <c r="L413" s="243">
        <v>0</v>
      </c>
      <c r="M413" s="232"/>
      <c r="N413" s="233"/>
      <c r="O413" s="233"/>
    </row>
    <row r="414" spans="1:15" s="234" customFormat="1">
      <c r="A414" s="404" t="str">
        <f t="shared" si="17"/>
        <v>150280750</v>
      </c>
      <c r="B414" s="263">
        <v>150</v>
      </c>
      <c r="C414" s="193">
        <v>280</v>
      </c>
      <c r="D414" s="193">
        <v>750</v>
      </c>
      <c r="E414" s="243">
        <v>0</v>
      </c>
      <c r="F414" s="243">
        <v>0</v>
      </c>
      <c r="G414" s="243">
        <v>0</v>
      </c>
      <c r="H414" s="243">
        <v>0</v>
      </c>
      <c r="I414" s="243">
        <v>0</v>
      </c>
      <c r="J414" s="243">
        <v>0</v>
      </c>
      <c r="K414" s="243">
        <v>0</v>
      </c>
      <c r="L414" s="243">
        <v>0</v>
      </c>
      <c r="M414" s="232"/>
      <c r="N414" s="233"/>
      <c r="O414" s="233"/>
    </row>
    <row r="415" spans="1:15" s="234" customFormat="1">
      <c r="A415" s="404" t="str">
        <f t="shared" si="17"/>
        <v>150290750</v>
      </c>
      <c r="B415" s="263">
        <v>150</v>
      </c>
      <c r="C415" s="193">
        <v>290</v>
      </c>
      <c r="D415" s="193">
        <v>750</v>
      </c>
      <c r="E415" s="243">
        <v>0</v>
      </c>
      <c r="F415" s="243">
        <v>0</v>
      </c>
      <c r="G415" s="243">
        <v>0</v>
      </c>
      <c r="H415" s="243">
        <v>0</v>
      </c>
      <c r="I415" s="243">
        <v>0</v>
      </c>
      <c r="J415" s="243">
        <v>0</v>
      </c>
      <c r="K415" s="243">
        <v>0</v>
      </c>
      <c r="L415" s="243">
        <v>0</v>
      </c>
      <c r="M415" s="232"/>
      <c r="N415" s="233"/>
      <c r="O415" s="233"/>
    </row>
    <row r="416" spans="1:15" s="234" customFormat="1">
      <c r="A416" s="404" t="str">
        <f t="shared" si="17"/>
        <v>150300750</v>
      </c>
      <c r="B416" s="263">
        <v>150</v>
      </c>
      <c r="C416" s="193">
        <v>300</v>
      </c>
      <c r="D416" s="193">
        <v>750</v>
      </c>
      <c r="E416" s="243">
        <v>0</v>
      </c>
      <c r="F416" s="243">
        <v>0</v>
      </c>
      <c r="G416" s="243">
        <v>0</v>
      </c>
      <c r="H416" s="243">
        <v>0</v>
      </c>
      <c r="I416" s="243">
        <v>0</v>
      </c>
      <c r="J416" s="243">
        <v>0</v>
      </c>
      <c r="K416" s="243">
        <v>0</v>
      </c>
      <c r="L416" s="243">
        <v>0</v>
      </c>
      <c r="M416" s="232"/>
      <c r="N416" s="233"/>
      <c r="O416" s="233"/>
    </row>
    <row r="417" spans="1:15" s="234" customFormat="1">
      <c r="A417" s="404" t="str">
        <f t="shared" si="17"/>
        <v>150310750</v>
      </c>
      <c r="B417" s="263">
        <v>150</v>
      </c>
      <c r="C417" s="193">
        <v>310</v>
      </c>
      <c r="D417" s="193">
        <v>750</v>
      </c>
      <c r="E417" s="243">
        <v>0</v>
      </c>
      <c r="F417" s="243">
        <v>0</v>
      </c>
      <c r="G417" s="243">
        <v>0</v>
      </c>
      <c r="H417" s="243">
        <v>0</v>
      </c>
      <c r="I417" s="243">
        <v>0</v>
      </c>
      <c r="J417" s="243">
        <v>0</v>
      </c>
      <c r="K417" s="243">
        <v>0</v>
      </c>
      <c r="L417" s="243">
        <v>0</v>
      </c>
      <c r="M417" s="232"/>
      <c r="N417" s="233"/>
      <c r="O417" s="233"/>
    </row>
    <row r="418" spans="1:15" s="234" customFormat="1">
      <c r="A418" s="404" t="str">
        <f t="shared" si="17"/>
        <v>150320750</v>
      </c>
      <c r="B418" s="263">
        <v>150</v>
      </c>
      <c r="C418" s="193">
        <v>320</v>
      </c>
      <c r="D418" s="193">
        <v>750</v>
      </c>
      <c r="E418" s="243">
        <v>0</v>
      </c>
      <c r="F418" s="243">
        <v>0</v>
      </c>
      <c r="G418" s="243">
        <v>0</v>
      </c>
      <c r="H418" s="243">
        <v>0</v>
      </c>
      <c r="I418" s="243">
        <v>0</v>
      </c>
      <c r="J418" s="243">
        <v>0</v>
      </c>
      <c r="K418" s="243">
        <v>0</v>
      </c>
      <c r="L418" s="243">
        <v>0</v>
      </c>
      <c r="M418" s="232"/>
      <c r="N418" s="233"/>
      <c r="O418" s="233"/>
    </row>
    <row r="419" spans="1:15" s="234" customFormat="1">
      <c r="A419" s="404" t="str">
        <f t="shared" si="17"/>
        <v>150330750</v>
      </c>
      <c r="B419" s="263">
        <v>150</v>
      </c>
      <c r="C419" s="193">
        <v>330</v>
      </c>
      <c r="D419" s="193">
        <v>750</v>
      </c>
      <c r="E419" s="243">
        <v>0</v>
      </c>
      <c r="F419" s="243">
        <v>0</v>
      </c>
      <c r="G419" s="243">
        <v>0</v>
      </c>
      <c r="H419" s="243">
        <v>0</v>
      </c>
      <c r="I419" s="243">
        <v>0</v>
      </c>
      <c r="J419" s="243">
        <v>0</v>
      </c>
      <c r="K419" s="243">
        <v>0</v>
      </c>
      <c r="L419" s="243">
        <v>0</v>
      </c>
      <c r="M419" s="232"/>
      <c r="N419" s="233"/>
      <c r="O419" s="233"/>
    </row>
    <row r="420" spans="1:15" s="234" customFormat="1">
      <c r="A420" s="404" t="str">
        <f t="shared" si="17"/>
        <v>150340750</v>
      </c>
      <c r="B420" s="263">
        <v>150</v>
      </c>
      <c r="C420" s="193">
        <v>340</v>
      </c>
      <c r="D420" s="193">
        <v>750</v>
      </c>
      <c r="E420" s="243">
        <v>0</v>
      </c>
      <c r="F420" s="243">
        <v>0</v>
      </c>
      <c r="G420" s="243">
        <v>0</v>
      </c>
      <c r="H420" s="243">
        <v>0</v>
      </c>
      <c r="I420" s="243">
        <v>0</v>
      </c>
      <c r="J420" s="243">
        <v>0</v>
      </c>
      <c r="K420" s="243">
        <v>0</v>
      </c>
      <c r="L420" s="243">
        <v>0</v>
      </c>
      <c r="M420" s="232"/>
      <c r="N420" s="233"/>
      <c r="O420" s="233"/>
    </row>
    <row r="421" spans="1:15" s="234" customFormat="1">
      <c r="A421" s="404" t="str">
        <f t="shared" si="17"/>
        <v>150350750</v>
      </c>
      <c r="B421" s="263">
        <v>150</v>
      </c>
      <c r="C421" s="193">
        <v>350</v>
      </c>
      <c r="D421" s="193">
        <v>750</v>
      </c>
      <c r="E421" s="243">
        <v>0</v>
      </c>
      <c r="F421" s="243">
        <v>0</v>
      </c>
      <c r="G421" s="243">
        <v>0</v>
      </c>
      <c r="H421" s="243">
        <v>0</v>
      </c>
      <c r="I421" s="243">
        <v>0</v>
      </c>
      <c r="J421" s="243">
        <v>0</v>
      </c>
      <c r="K421" s="243">
        <v>0</v>
      </c>
      <c r="L421" s="243">
        <v>0</v>
      </c>
      <c r="M421" s="232"/>
      <c r="N421" s="233"/>
      <c r="O421" s="233"/>
    </row>
    <row r="422" spans="1:15" s="234" customFormat="1">
      <c r="A422" s="404" t="str">
        <f t="shared" si="17"/>
        <v>150201000</v>
      </c>
      <c r="B422" s="263">
        <v>150</v>
      </c>
      <c r="C422" s="193">
        <v>20</v>
      </c>
      <c r="D422" s="193">
        <v>1000</v>
      </c>
      <c r="E422" s="180">
        <f t="shared" ref="E422:L436" si="19">(E728+E116)/2</f>
        <v>4.5</v>
      </c>
      <c r="F422" s="180">
        <f t="shared" si="19"/>
        <v>19</v>
      </c>
      <c r="G422" s="180">
        <f t="shared" si="19"/>
        <v>37.5</v>
      </c>
      <c r="H422" s="180">
        <f t="shared" si="19"/>
        <v>47</v>
      </c>
      <c r="I422" s="180">
        <f t="shared" si="19"/>
        <v>53.5</v>
      </c>
      <c r="J422" s="180">
        <f t="shared" si="19"/>
        <v>60</v>
      </c>
      <c r="K422" s="180">
        <f t="shared" si="19"/>
        <v>58</v>
      </c>
      <c r="L422" s="180">
        <f t="shared" si="19"/>
        <v>56</v>
      </c>
      <c r="M422" s="232"/>
      <c r="N422" s="233"/>
      <c r="O422" s="233"/>
    </row>
    <row r="423" spans="1:15" s="234" customFormat="1">
      <c r="A423" s="404" t="str">
        <f t="shared" si="17"/>
        <v>150301000</v>
      </c>
      <c r="B423" s="263">
        <v>150</v>
      </c>
      <c r="C423" s="193">
        <v>30</v>
      </c>
      <c r="D423" s="193">
        <v>1000</v>
      </c>
      <c r="E423" s="180">
        <f t="shared" si="19"/>
        <v>3</v>
      </c>
      <c r="F423" s="180">
        <f t="shared" si="19"/>
        <v>13</v>
      </c>
      <c r="G423" s="180">
        <f t="shared" si="19"/>
        <v>32</v>
      </c>
      <c r="H423" s="180">
        <f t="shared" si="19"/>
        <v>47</v>
      </c>
      <c r="I423" s="180">
        <f t="shared" si="19"/>
        <v>53.5</v>
      </c>
      <c r="J423" s="180">
        <f t="shared" si="19"/>
        <v>60</v>
      </c>
      <c r="K423" s="180">
        <f t="shared" si="19"/>
        <v>58</v>
      </c>
      <c r="L423" s="180">
        <f t="shared" si="19"/>
        <v>47.5</v>
      </c>
      <c r="M423" s="232"/>
      <c r="N423" s="233"/>
      <c r="O423" s="233"/>
    </row>
    <row r="424" spans="1:15" s="234" customFormat="1">
      <c r="A424" s="404" t="str">
        <f t="shared" si="17"/>
        <v>150401000</v>
      </c>
      <c r="B424" s="263">
        <v>150</v>
      </c>
      <c r="C424" s="193">
        <v>40</v>
      </c>
      <c r="D424" s="193">
        <v>1000</v>
      </c>
      <c r="E424" s="180">
        <f t="shared" si="19"/>
        <v>2</v>
      </c>
      <c r="F424" s="180">
        <f t="shared" si="19"/>
        <v>10</v>
      </c>
      <c r="G424" s="180">
        <f t="shared" si="19"/>
        <v>29</v>
      </c>
      <c r="H424" s="180">
        <f t="shared" si="19"/>
        <v>47</v>
      </c>
      <c r="I424" s="180">
        <f t="shared" si="19"/>
        <v>53.5</v>
      </c>
      <c r="J424" s="180">
        <f t="shared" si="19"/>
        <v>60</v>
      </c>
      <c r="K424" s="180">
        <f t="shared" si="19"/>
        <v>54.5</v>
      </c>
      <c r="L424" s="180">
        <f t="shared" si="19"/>
        <v>36.5</v>
      </c>
      <c r="M424" s="232"/>
      <c r="N424" s="233"/>
      <c r="O424" s="233"/>
    </row>
    <row r="425" spans="1:15" s="234" customFormat="1">
      <c r="A425" s="404" t="str">
        <f t="shared" si="17"/>
        <v>150501000</v>
      </c>
      <c r="B425" s="263">
        <v>150</v>
      </c>
      <c r="C425" s="193">
        <v>50</v>
      </c>
      <c r="D425" s="193">
        <v>1000</v>
      </c>
      <c r="E425" s="180">
        <f t="shared" si="19"/>
        <v>2</v>
      </c>
      <c r="F425" s="180">
        <f t="shared" si="19"/>
        <v>7</v>
      </c>
      <c r="G425" s="180">
        <f t="shared" si="19"/>
        <v>26</v>
      </c>
      <c r="H425" s="180">
        <f t="shared" si="19"/>
        <v>45.5</v>
      </c>
      <c r="I425" s="180">
        <f t="shared" si="19"/>
        <v>53.5</v>
      </c>
      <c r="J425" s="180">
        <f t="shared" si="19"/>
        <v>60</v>
      </c>
      <c r="K425" s="180">
        <f t="shared" si="19"/>
        <v>46</v>
      </c>
      <c r="L425" s="180">
        <f t="shared" si="19"/>
        <v>29.5</v>
      </c>
      <c r="M425" s="232"/>
      <c r="N425" s="233"/>
      <c r="O425" s="233"/>
    </row>
    <row r="426" spans="1:15" s="234" customFormat="1">
      <c r="A426" s="404" t="str">
        <f t="shared" si="17"/>
        <v>150601000</v>
      </c>
      <c r="B426" s="263">
        <v>150</v>
      </c>
      <c r="C426" s="193">
        <v>60</v>
      </c>
      <c r="D426" s="193">
        <v>1000</v>
      </c>
      <c r="E426" s="180">
        <f t="shared" si="19"/>
        <v>1.5</v>
      </c>
      <c r="F426" s="180">
        <f t="shared" si="19"/>
        <v>6</v>
      </c>
      <c r="G426" s="180">
        <f t="shared" si="19"/>
        <v>27</v>
      </c>
      <c r="H426" s="180">
        <f t="shared" si="19"/>
        <v>45</v>
      </c>
      <c r="I426" s="180">
        <f t="shared" si="19"/>
        <v>55.5</v>
      </c>
      <c r="J426" s="180">
        <f t="shared" si="19"/>
        <v>48</v>
      </c>
      <c r="K426" s="180">
        <f t="shared" si="19"/>
        <v>32</v>
      </c>
      <c r="L426" s="180">
        <f t="shared" si="19"/>
        <v>22</v>
      </c>
      <c r="M426" s="232"/>
      <c r="N426" s="233"/>
      <c r="O426" s="233"/>
    </row>
    <row r="427" spans="1:15" s="234" customFormat="1">
      <c r="A427" s="404" t="str">
        <f t="shared" si="17"/>
        <v>150701000</v>
      </c>
      <c r="B427" s="263">
        <v>150</v>
      </c>
      <c r="C427" s="193">
        <v>70</v>
      </c>
      <c r="D427" s="193">
        <v>1000</v>
      </c>
      <c r="E427" s="180">
        <f t="shared" si="19"/>
        <v>1.5</v>
      </c>
      <c r="F427" s="180">
        <f t="shared" si="19"/>
        <v>5</v>
      </c>
      <c r="G427" s="180">
        <f t="shared" si="19"/>
        <v>20.5</v>
      </c>
      <c r="H427" s="180">
        <f t="shared" si="19"/>
        <v>34.5</v>
      </c>
      <c r="I427" s="180">
        <f t="shared" si="19"/>
        <v>51.5</v>
      </c>
      <c r="J427" s="180">
        <f t="shared" si="19"/>
        <v>56.5</v>
      </c>
      <c r="K427" s="180">
        <f t="shared" si="19"/>
        <v>33</v>
      </c>
      <c r="L427" s="180">
        <f t="shared" si="19"/>
        <v>21</v>
      </c>
      <c r="M427" s="232"/>
      <c r="N427" s="233"/>
      <c r="O427" s="233"/>
    </row>
    <row r="428" spans="1:15" s="234" customFormat="1">
      <c r="A428" s="404" t="str">
        <f t="shared" si="17"/>
        <v>150801000</v>
      </c>
      <c r="B428" s="263">
        <v>150</v>
      </c>
      <c r="C428" s="193">
        <v>80</v>
      </c>
      <c r="D428" s="193">
        <v>1000</v>
      </c>
      <c r="E428" s="180">
        <f t="shared" si="19"/>
        <v>1</v>
      </c>
      <c r="F428" s="180">
        <f t="shared" si="19"/>
        <v>4.5</v>
      </c>
      <c r="G428" s="180">
        <f t="shared" si="19"/>
        <v>18</v>
      </c>
      <c r="H428" s="180">
        <f t="shared" si="19"/>
        <v>30</v>
      </c>
      <c r="I428" s="180">
        <f t="shared" si="19"/>
        <v>47.5</v>
      </c>
      <c r="J428" s="180">
        <f t="shared" si="19"/>
        <v>51</v>
      </c>
      <c r="K428" s="180">
        <f t="shared" si="19"/>
        <v>29</v>
      </c>
      <c r="L428" s="180">
        <f t="shared" si="19"/>
        <v>18</v>
      </c>
      <c r="M428" s="232"/>
      <c r="N428" s="233"/>
      <c r="O428" s="233"/>
    </row>
    <row r="429" spans="1:15" s="234" customFormat="1">
      <c r="A429" s="404" t="str">
        <f t="shared" si="17"/>
        <v>150901000</v>
      </c>
      <c r="B429" s="263">
        <v>150</v>
      </c>
      <c r="C429" s="193">
        <v>90</v>
      </c>
      <c r="D429" s="193">
        <v>1000</v>
      </c>
      <c r="E429" s="180">
        <f t="shared" si="19"/>
        <v>1</v>
      </c>
      <c r="F429" s="180">
        <f t="shared" si="19"/>
        <v>4</v>
      </c>
      <c r="G429" s="180">
        <f t="shared" si="19"/>
        <v>16</v>
      </c>
      <c r="H429" s="180">
        <f t="shared" si="19"/>
        <v>26.5</v>
      </c>
      <c r="I429" s="180">
        <f t="shared" si="19"/>
        <v>42.5</v>
      </c>
      <c r="J429" s="180">
        <f t="shared" si="19"/>
        <v>45.5</v>
      </c>
      <c r="K429" s="180">
        <f t="shared" si="19"/>
        <v>25.5</v>
      </c>
      <c r="L429" s="180">
        <f t="shared" si="19"/>
        <v>16.5</v>
      </c>
      <c r="M429" s="232"/>
      <c r="N429" s="233"/>
      <c r="O429" s="233"/>
    </row>
    <row r="430" spans="1:15" s="234" customFormat="1">
      <c r="A430" s="404" t="str">
        <f t="shared" si="17"/>
        <v>1501001000</v>
      </c>
      <c r="B430" s="263">
        <v>150</v>
      </c>
      <c r="C430" s="193">
        <v>100</v>
      </c>
      <c r="D430" s="193">
        <v>1000</v>
      </c>
      <c r="E430" s="180">
        <f t="shared" si="19"/>
        <v>1</v>
      </c>
      <c r="F430" s="180">
        <f t="shared" si="19"/>
        <v>3.5</v>
      </c>
      <c r="G430" s="180">
        <f t="shared" si="19"/>
        <v>14.5</v>
      </c>
      <c r="H430" s="180">
        <f t="shared" si="19"/>
        <v>24</v>
      </c>
      <c r="I430" s="180">
        <f t="shared" si="19"/>
        <v>38.5</v>
      </c>
      <c r="J430" s="180">
        <f t="shared" si="19"/>
        <v>41.5</v>
      </c>
      <c r="K430" s="180">
        <f t="shared" si="19"/>
        <v>23</v>
      </c>
      <c r="L430" s="180">
        <f t="shared" si="19"/>
        <v>14.5</v>
      </c>
      <c r="M430" s="232"/>
      <c r="N430" s="233"/>
      <c r="O430" s="233"/>
    </row>
    <row r="431" spans="1:15" s="234" customFormat="1">
      <c r="A431" s="404" t="str">
        <f t="shared" si="17"/>
        <v>1501101000</v>
      </c>
      <c r="B431" s="263">
        <v>150</v>
      </c>
      <c r="C431" s="193">
        <v>110</v>
      </c>
      <c r="D431" s="193">
        <v>1000</v>
      </c>
      <c r="E431" s="180">
        <f t="shared" si="19"/>
        <v>1</v>
      </c>
      <c r="F431" s="180">
        <f t="shared" si="19"/>
        <v>3.5</v>
      </c>
      <c r="G431" s="180">
        <f t="shared" si="19"/>
        <v>12.5</v>
      </c>
      <c r="H431" s="180">
        <f t="shared" si="19"/>
        <v>21</v>
      </c>
      <c r="I431" s="180">
        <f t="shared" si="19"/>
        <v>35</v>
      </c>
      <c r="J431" s="180">
        <f t="shared" si="19"/>
        <v>37.5</v>
      </c>
      <c r="K431" s="180">
        <f t="shared" si="19"/>
        <v>21</v>
      </c>
      <c r="L431" s="180">
        <f t="shared" si="19"/>
        <v>13.5</v>
      </c>
      <c r="M431" s="232"/>
      <c r="N431" s="233"/>
      <c r="O431" s="233"/>
    </row>
    <row r="432" spans="1:15" s="234" customFormat="1">
      <c r="A432" s="404" t="str">
        <f t="shared" si="17"/>
        <v>1501201000</v>
      </c>
      <c r="B432" s="263">
        <v>150</v>
      </c>
      <c r="C432" s="193">
        <v>120</v>
      </c>
      <c r="D432" s="193">
        <v>1000</v>
      </c>
      <c r="E432" s="180">
        <f t="shared" si="19"/>
        <v>0.5</v>
      </c>
      <c r="F432" s="180">
        <f t="shared" si="19"/>
        <v>3</v>
      </c>
      <c r="G432" s="180">
        <f t="shared" si="19"/>
        <v>11.5</v>
      </c>
      <c r="H432" s="180">
        <f t="shared" si="19"/>
        <v>19</v>
      </c>
      <c r="I432" s="180">
        <f t="shared" si="19"/>
        <v>32</v>
      </c>
      <c r="J432" s="180">
        <f t="shared" si="19"/>
        <v>34.5</v>
      </c>
      <c r="K432" s="180">
        <f t="shared" si="19"/>
        <v>19.5</v>
      </c>
      <c r="L432" s="180">
        <f t="shared" si="19"/>
        <v>12.5</v>
      </c>
      <c r="M432" s="232"/>
      <c r="N432" s="233"/>
      <c r="O432" s="233"/>
    </row>
    <row r="433" spans="1:15" s="234" customFormat="1">
      <c r="A433" s="404" t="str">
        <f t="shared" ref="A433:A496" si="20">B433&amp;C433&amp;D433</f>
        <v>1501301000</v>
      </c>
      <c r="B433" s="263">
        <v>150</v>
      </c>
      <c r="C433" s="193">
        <v>130</v>
      </c>
      <c r="D433" s="193">
        <v>1000</v>
      </c>
      <c r="E433" s="180">
        <f t="shared" si="19"/>
        <v>0.5</v>
      </c>
      <c r="F433" s="180">
        <f t="shared" si="19"/>
        <v>3</v>
      </c>
      <c r="G433" s="180">
        <f t="shared" si="19"/>
        <v>10.5</v>
      </c>
      <c r="H433" s="180">
        <f t="shared" si="19"/>
        <v>17.5</v>
      </c>
      <c r="I433" s="180">
        <f t="shared" si="19"/>
        <v>29</v>
      </c>
      <c r="J433" s="180">
        <f t="shared" si="19"/>
        <v>31.5</v>
      </c>
      <c r="K433" s="180">
        <f t="shared" si="19"/>
        <v>17.5</v>
      </c>
      <c r="L433" s="180">
        <f t="shared" si="19"/>
        <v>11.5</v>
      </c>
      <c r="M433" s="232"/>
      <c r="N433" s="233"/>
      <c r="O433" s="233"/>
    </row>
    <row r="434" spans="1:15" s="234" customFormat="1">
      <c r="A434" s="404" t="str">
        <f t="shared" si="20"/>
        <v>1501401000</v>
      </c>
      <c r="B434" s="263">
        <v>150</v>
      </c>
      <c r="C434" s="193">
        <v>140</v>
      </c>
      <c r="D434" s="193">
        <v>1000</v>
      </c>
      <c r="E434" s="180">
        <f t="shared" si="19"/>
        <v>0.5</v>
      </c>
      <c r="F434" s="180">
        <f t="shared" si="19"/>
        <v>2.5</v>
      </c>
      <c r="G434" s="180">
        <f t="shared" si="19"/>
        <v>9.5</v>
      </c>
      <c r="H434" s="180">
        <f t="shared" si="19"/>
        <v>16</v>
      </c>
      <c r="I434" s="180">
        <f t="shared" si="19"/>
        <v>27</v>
      </c>
      <c r="J434" s="180">
        <f t="shared" si="19"/>
        <v>29.5</v>
      </c>
      <c r="K434" s="180">
        <f t="shared" si="19"/>
        <v>16.5</v>
      </c>
      <c r="L434" s="180">
        <f t="shared" si="19"/>
        <v>10.5</v>
      </c>
      <c r="M434" s="232"/>
      <c r="N434" s="233"/>
      <c r="O434" s="233"/>
    </row>
    <row r="435" spans="1:15" s="234" customFormat="1">
      <c r="A435" s="404" t="str">
        <f t="shared" si="20"/>
        <v>1501501000</v>
      </c>
      <c r="B435" s="263">
        <v>150</v>
      </c>
      <c r="C435" s="193">
        <v>150</v>
      </c>
      <c r="D435" s="193">
        <v>1000</v>
      </c>
      <c r="E435" s="180">
        <f t="shared" si="19"/>
        <v>0.5</v>
      </c>
      <c r="F435" s="180">
        <f t="shared" si="19"/>
        <v>2.5</v>
      </c>
      <c r="G435" s="180">
        <f t="shared" si="19"/>
        <v>9</v>
      </c>
      <c r="H435" s="180">
        <f t="shared" si="19"/>
        <v>15</v>
      </c>
      <c r="I435" s="180">
        <f t="shared" si="19"/>
        <v>25.5</v>
      </c>
      <c r="J435" s="180">
        <f t="shared" si="19"/>
        <v>28</v>
      </c>
      <c r="K435" s="180">
        <f t="shared" si="19"/>
        <v>15.5</v>
      </c>
      <c r="L435" s="180">
        <f t="shared" si="19"/>
        <v>10</v>
      </c>
      <c r="M435" s="232"/>
      <c r="N435" s="233"/>
      <c r="O435" s="233"/>
    </row>
    <row r="436" spans="1:15" s="234" customFormat="1">
      <c r="A436" s="404" t="str">
        <f t="shared" si="20"/>
        <v>1501601000</v>
      </c>
      <c r="B436" s="263">
        <v>150</v>
      </c>
      <c r="C436" s="193">
        <v>160</v>
      </c>
      <c r="D436" s="193">
        <v>1000</v>
      </c>
      <c r="E436" s="180">
        <f t="shared" si="19"/>
        <v>0.5</v>
      </c>
      <c r="F436" s="180">
        <f t="shared" si="19"/>
        <v>2</v>
      </c>
      <c r="G436" s="180">
        <f t="shared" si="19"/>
        <v>7.5</v>
      </c>
      <c r="H436" s="180">
        <f t="shared" si="19"/>
        <v>13.5</v>
      </c>
      <c r="I436" s="180">
        <f t="shared" si="19"/>
        <v>23.5</v>
      </c>
      <c r="J436" s="180">
        <f t="shared" si="19"/>
        <v>26</v>
      </c>
      <c r="K436" s="180">
        <f t="shared" si="19"/>
        <v>14</v>
      </c>
      <c r="L436" s="180">
        <f t="shared" si="19"/>
        <v>9.5</v>
      </c>
      <c r="M436" s="232"/>
      <c r="N436" s="233"/>
      <c r="O436" s="233"/>
    </row>
    <row r="437" spans="1:15" s="234" customFormat="1">
      <c r="A437" s="404" t="str">
        <f t="shared" si="20"/>
        <v>1501701000</v>
      </c>
      <c r="B437" s="263">
        <v>150</v>
      </c>
      <c r="C437" s="193">
        <v>170</v>
      </c>
      <c r="D437" s="193">
        <v>1000</v>
      </c>
      <c r="E437" s="243">
        <v>0</v>
      </c>
      <c r="F437" s="243">
        <v>0</v>
      </c>
      <c r="G437" s="243">
        <v>0</v>
      </c>
      <c r="H437" s="243">
        <v>0</v>
      </c>
      <c r="I437" s="243">
        <v>0</v>
      </c>
      <c r="J437" s="243">
        <v>0</v>
      </c>
      <c r="K437" s="243">
        <v>0</v>
      </c>
      <c r="L437" s="243">
        <v>0</v>
      </c>
      <c r="M437" s="232"/>
      <c r="N437" s="233"/>
      <c r="O437" s="233"/>
    </row>
    <row r="438" spans="1:15" s="234" customFormat="1">
      <c r="A438" s="404" t="str">
        <f t="shared" si="20"/>
        <v>1501801000</v>
      </c>
      <c r="B438" s="263">
        <v>150</v>
      </c>
      <c r="C438" s="193">
        <v>180</v>
      </c>
      <c r="D438" s="193">
        <v>1000</v>
      </c>
      <c r="E438" s="243">
        <v>0</v>
      </c>
      <c r="F438" s="243">
        <v>0</v>
      </c>
      <c r="G438" s="243">
        <v>0</v>
      </c>
      <c r="H438" s="243">
        <v>0</v>
      </c>
      <c r="I438" s="243">
        <v>0</v>
      </c>
      <c r="J438" s="243">
        <v>0</v>
      </c>
      <c r="K438" s="243">
        <v>0</v>
      </c>
      <c r="L438" s="243">
        <v>0</v>
      </c>
      <c r="M438" s="232"/>
      <c r="N438" s="233"/>
      <c r="O438" s="233"/>
    </row>
    <row r="439" spans="1:15" s="234" customFormat="1">
      <c r="A439" s="404" t="str">
        <f t="shared" si="20"/>
        <v>1501901000</v>
      </c>
      <c r="B439" s="263">
        <v>150</v>
      </c>
      <c r="C439" s="193">
        <v>190</v>
      </c>
      <c r="D439" s="193">
        <v>1000</v>
      </c>
      <c r="E439" s="243">
        <v>0</v>
      </c>
      <c r="F439" s="243">
        <v>0</v>
      </c>
      <c r="G439" s="243">
        <v>0</v>
      </c>
      <c r="H439" s="243">
        <v>0</v>
      </c>
      <c r="I439" s="243">
        <v>0</v>
      </c>
      <c r="J439" s="243">
        <v>0</v>
      </c>
      <c r="K439" s="243">
        <v>0</v>
      </c>
      <c r="L439" s="243">
        <v>0</v>
      </c>
      <c r="M439" s="232"/>
      <c r="N439" s="233"/>
      <c r="O439" s="233"/>
    </row>
    <row r="440" spans="1:15" s="234" customFormat="1">
      <c r="A440" s="404" t="str">
        <f t="shared" si="20"/>
        <v>1502001000</v>
      </c>
      <c r="B440" s="263">
        <v>150</v>
      </c>
      <c r="C440" s="193">
        <v>200</v>
      </c>
      <c r="D440" s="193">
        <v>1000</v>
      </c>
      <c r="E440" s="243">
        <v>0</v>
      </c>
      <c r="F440" s="243">
        <v>0</v>
      </c>
      <c r="G440" s="243">
        <v>0</v>
      </c>
      <c r="H440" s="243">
        <v>0</v>
      </c>
      <c r="I440" s="243">
        <v>0</v>
      </c>
      <c r="J440" s="243">
        <v>0</v>
      </c>
      <c r="K440" s="243">
        <v>0</v>
      </c>
      <c r="L440" s="243">
        <v>0</v>
      </c>
      <c r="M440" s="232"/>
      <c r="N440" s="233"/>
      <c r="O440" s="233"/>
    </row>
    <row r="441" spans="1:15" s="234" customFormat="1">
      <c r="A441" s="404" t="str">
        <f t="shared" si="20"/>
        <v>1502101000</v>
      </c>
      <c r="B441" s="263">
        <v>150</v>
      </c>
      <c r="C441" s="193">
        <v>210</v>
      </c>
      <c r="D441" s="193">
        <v>1000</v>
      </c>
      <c r="E441" s="243">
        <v>0</v>
      </c>
      <c r="F441" s="243">
        <v>0</v>
      </c>
      <c r="G441" s="243">
        <v>0</v>
      </c>
      <c r="H441" s="243">
        <v>0</v>
      </c>
      <c r="I441" s="243">
        <v>0</v>
      </c>
      <c r="J441" s="243">
        <v>0</v>
      </c>
      <c r="K441" s="243">
        <v>0</v>
      </c>
      <c r="L441" s="243">
        <v>0</v>
      </c>
      <c r="M441" s="232"/>
      <c r="N441" s="233"/>
      <c r="O441" s="233"/>
    </row>
    <row r="442" spans="1:15" s="234" customFormat="1">
      <c r="A442" s="404" t="str">
        <f t="shared" si="20"/>
        <v>1502201000</v>
      </c>
      <c r="B442" s="263">
        <v>150</v>
      </c>
      <c r="C442" s="193">
        <v>220</v>
      </c>
      <c r="D442" s="193">
        <v>1000</v>
      </c>
      <c r="E442" s="243">
        <v>0</v>
      </c>
      <c r="F442" s="243">
        <v>0</v>
      </c>
      <c r="G442" s="243">
        <v>0</v>
      </c>
      <c r="H442" s="243">
        <v>0</v>
      </c>
      <c r="I442" s="243">
        <v>0</v>
      </c>
      <c r="J442" s="243">
        <v>0</v>
      </c>
      <c r="K442" s="243">
        <v>0</v>
      </c>
      <c r="L442" s="243">
        <v>0</v>
      </c>
      <c r="M442" s="232"/>
      <c r="N442" s="233"/>
      <c r="O442" s="233"/>
    </row>
    <row r="443" spans="1:15" s="234" customFormat="1">
      <c r="A443" s="404" t="str">
        <f t="shared" si="20"/>
        <v>1502301000</v>
      </c>
      <c r="B443" s="263">
        <v>150</v>
      </c>
      <c r="C443" s="193">
        <v>230</v>
      </c>
      <c r="D443" s="193">
        <v>1000</v>
      </c>
      <c r="E443" s="243">
        <v>0</v>
      </c>
      <c r="F443" s="243">
        <v>0</v>
      </c>
      <c r="G443" s="243">
        <v>0</v>
      </c>
      <c r="H443" s="243">
        <v>0</v>
      </c>
      <c r="I443" s="243">
        <v>0</v>
      </c>
      <c r="J443" s="243">
        <v>0</v>
      </c>
      <c r="K443" s="243">
        <v>0</v>
      </c>
      <c r="L443" s="243">
        <v>0</v>
      </c>
      <c r="M443" s="232"/>
      <c r="N443" s="233"/>
      <c r="O443" s="233"/>
    </row>
    <row r="444" spans="1:15" s="234" customFormat="1">
      <c r="A444" s="404" t="str">
        <f t="shared" si="20"/>
        <v>1502401000</v>
      </c>
      <c r="B444" s="263">
        <v>150</v>
      </c>
      <c r="C444" s="193">
        <v>240</v>
      </c>
      <c r="D444" s="193">
        <v>1000</v>
      </c>
      <c r="E444" s="243">
        <v>0</v>
      </c>
      <c r="F444" s="243">
        <v>0</v>
      </c>
      <c r="G444" s="243">
        <v>0</v>
      </c>
      <c r="H444" s="243">
        <v>0</v>
      </c>
      <c r="I444" s="243">
        <v>0</v>
      </c>
      <c r="J444" s="243">
        <v>0</v>
      </c>
      <c r="K444" s="243">
        <v>0</v>
      </c>
      <c r="L444" s="243">
        <v>0</v>
      </c>
      <c r="M444" s="232"/>
      <c r="N444" s="233"/>
      <c r="O444" s="233"/>
    </row>
    <row r="445" spans="1:15" s="234" customFormat="1">
      <c r="A445" s="404" t="str">
        <f t="shared" si="20"/>
        <v>1502501000</v>
      </c>
      <c r="B445" s="263">
        <v>150</v>
      </c>
      <c r="C445" s="193">
        <v>250</v>
      </c>
      <c r="D445" s="193">
        <v>1000</v>
      </c>
      <c r="E445" s="243">
        <v>0</v>
      </c>
      <c r="F445" s="243">
        <v>0</v>
      </c>
      <c r="G445" s="243">
        <v>0</v>
      </c>
      <c r="H445" s="243">
        <v>0</v>
      </c>
      <c r="I445" s="243">
        <v>0</v>
      </c>
      <c r="J445" s="243">
        <v>0</v>
      </c>
      <c r="K445" s="243">
        <v>0</v>
      </c>
      <c r="L445" s="243">
        <v>0</v>
      </c>
      <c r="M445" s="232"/>
      <c r="N445" s="233"/>
      <c r="O445" s="233"/>
    </row>
    <row r="446" spans="1:15" s="234" customFormat="1">
      <c r="A446" s="404" t="str">
        <f t="shared" si="20"/>
        <v>1502601000</v>
      </c>
      <c r="B446" s="263">
        <v>150</v>
      </c>
      <c r="C446" s="193">
        <v>260</v>
      </c>
      <c r="D446" s="193">
        <v>1000</v>
      </c>
      <c r="E446" s="243">
        <v>0</v>
      </c>
      <c r="F446" s="243">
        <v>0</v>
      </c>
      <c r="G446" s="243">
        <v>0</v>
      </c>
      <c r="H446" s="243">
        <v>0</v>
      </c>
      <c r="I446" s="243">
        <v>0</v>
      </c>
      <c r="J446" s="243">
        <v>0</v>
      </c>
      <c r="K446" s="243">
        <v>0</v>
      </c>
      <c r="L446" s="243">
        <v>0</v>
      </c>
      <c r="M446" s="232"/>
      <c r="N446" s="233"/>
      <c r="O446" s="233"/>
    </row>
    <row r="447" spans="1:15" s="234" customFormat="1">
      <c r="A447" s="404" t="str">
        <f t="shared" si="20"/>
        <v>1502701000</v>
      </c>
      <c r="B447" s="263">
        <v>150</v>
      </c>
      <c r="C447" s="193">
        <v>270</v>
      </c>
      <c r="D447" s="193">
        <v>1000</v>
      </c>
      <c r="E447" s="243">
        <v>0</v>
      </c>
      <c r="F447" s="243">
        <v>0</v>
      </c>
      <c r="G447" s="243">
        <v>0</v>
      </c>
      <c r="H447" s="243">
        <v>0</v>
      </c>
      <c r="I447" s="243">
        <v>0</v>
      </c>
      <c r="J447" s="243">
        <v>0</v>
      </c>
      <c r="K447" s="243">
        <v>0</v>
      </c>
      <c r="L447" s="243">
        <v>0</v>
      </c>
      <c r="M447" s="232"/>
      <c r="N447" s="233"/>
      <c r="O447" s="233"/>
    </row>
    <row r="448" spans="1:15" s="234" customFormat="1">
      <c r="A448" s="404" t="str">
        <f t="shared" si="20"/>
        <v>1502801000</v>
      </c>
      <c r="B448" s="263">
        <v>150</v>
      </c>
      <c r="C448" s="193">
        <v>280</v>
      </c>
      <c r="D448" s="193">
        <v>1000</v>
      </c>
      <c r="E448" s="243">
        <v>0</v>
      </c>
      <c r="F448" s="243">
        <v>0</v>
      </c>
      <c r="G448" s="243">
        <v>0</v>
      </c>
      <c r="H448" s="243">
        <v>0</v>
      </c>
      <c r="I448" s="243">
        <v>0</v>
      </c>
      <c r="J448" s="243">
        <v>0</v>
      </c>
      <c r="K448" s="243">
        <v>0</v>
      </c>
      <c r="L448" s="243">
        <v>0</v>
      </c>
      <c r="M448" s="232"/>
      <c r="N448" s="233"/>
      <c r="O448" s="233"/>
    </row>
    <row r="449" spans="1:15" s="234" customFormat="1">
      <c r="A449" s="404" t="str">
        <f t="shared" si="20"/>
        <v>1502901000</v>
      </c>
      <c r="B449" s="263">
        <v>150</v>
      </c>
      <c r="C449" s="193">
        <v>290</v>
      </c>
      <c r="D449" s="193">
        <v>1000</v>
      </c>
      <c r="E449" s="243">
        <v>0</v>
      </c>
      <c r="F449" s="243">
        <v>0</v>
      </c>
      <c r="G449" s="243">
        <v>0</v>
      </c>
      <c r="H449" s="243">
        <v>0</v>
      </c>
      <c r="I449" s="243">
        <v>0</v>
      </c>
      <c r="J449" s="243">
        <v>0</v>
      </c>
      <c r="K449" s="243">
        <v>0</v>
      </c>
      <c r="L449" s="243">
        <v>0</v>
      </c>
      <c r="M449" s="232"/>
      <c r="N449" s="233"/>
      <c r="O449" s="233"/>
    </row>
    <row r="450" spans="1:15" s="234" customFormat="1">
      <c r="A450" s="404" t="str">
        <f t="shared" si="20"/>
        <v>1503001000</v>
      </c>
      <c r="B450" s="263">
        <v>150</v>
      </c>
      <c r="C450" s="193">
        <v>300</v>
      </c>
      <c r="D450" s="193">
        <v>1000</v>
      </c>
      <c r="E450" s="243">
        <v>0</v>
      </c>
      <c r="F450" s="243">
        <v>0</v>
      </c>
      <c r="G450" s="243">
        <v>0</v>
      </c>
      <c r="H450" s="243">
        <v>0</v>
      </c>
      <c r="I450" s="243">
        <v>0</v>
      </c>
      <c r="J450" s="243">
        <v>0</v>
      </c>
      <c r="K450" s="243">
        <v>0</v>
      </c>
      <c r="L450" s="243">
        <v>0</v>
      </c>
      <c r="M450" s="232"/>
      <c r="N450" s="233"/>
      <c r="O450" s="233"/>
    </row>
    <row r="451" spans="1:15" s="234" customFormat="1">
      <c r="A451" s="404" t="str">
        <f t="shared" si="20"/>
        <v>1503101000</v>
      </c>
      <c r="B451" s="263">
        <v>150</v>
      </c>
      <c r="C451" s="193">
        <v>310</v>
      </c>
      <c r="D451" s="193">
        <v>1000</v>
      </c>
      <c r="E451" s="243">
        <v>0</v>
      </c>
      <c r="F451" s="243">
        <v>0</v>
      </c>
      <c r="G451" s="243">
        <v>0</v>
      </c>
      <c r="H451" s="243">
        <v>0</v>
      </c>
      <c r="I451" s="243">
        <v>0</v>
      </c>
      <c r="J451" s="243">
        <v>0</v>
      </c>
      <c r="K451" s="243">
        <v>0</v>
      </c>
      <c r="L451" s="243">
        <v>0</v>
      </c>
      <c r="M451" s="232"/>
      <c r="N451" s="233"/>
      <c r="O451" s="233"/>
    </row>
    <row r="452" spans="1:15" s="234" customFormat="1">
      <c r="A452" s="404" t="str">
        <f t="shared" si="20"/>
        <v>1503201000</v>
      </c>
      <c r="B452" s="263">
        <v>150</v>
      </c>
      <c r="C452" s="193">
        <v>320</v>
      </c>
      <c r="D452" s="193">
        <v>1000</v>
      </c>
      <c r="E452" s="243">
        <v>0</v>
      </c>
      <c r="F452" s="243">
        <v>0</v>
      </c>
      <c r="G452" s="243">
        <v>0</v>
      </c>
      <c r="H452" s="243">
        <v>0</v>
      </c>
      <c r="I452" s="243">
        <v>0</v>
      </c>
      <c r="J452" s="243">
        <v>0</v>
      </c>
      <c r="K452" s="243">
        <v>0</v>
      </c>
      <c r="L452" s="243">
        <v>0</v>
      </c>
      <c r="M452" s="232"/>
      <c r="N452" s="233"/>
      <c r="O452" s="233"/>
    </row>
    <row r="453" spans="1:15" s="234" customFormat="1">
      <c r="A453" s="404" t="str">
        <f t="shared" si="20"/>
        <v>1503301000</v>
      </c>
      <c r="B453" s="263">
        <v>150</v>
      </c>
      <c r="C453" s="193">
        <v>330</v>
      </c>
      <c r="D453" s="193">
        <v>1000</v>
      </c>
      <c r="E453" s="243">
        <v>0</v>
      </c>
      <c r="F453" s="243">
        <v>0</v>
      </c>
      <c r="G453" s="243">
        <v>0</v>
      </c>
      <c r="H453" s="243">
        <v>0</v>
      </c>
      <c r="I453" s="243">
        <v>0</v>
      </c>
      <c r="J453" s="243">
        <v>0</v>
      </c>
      <c r="K453" s="243">
        <v>0</v>
      </c>
      <c r="L453" s="243">
        <v>0</v>
      </c>
      <c r="M453" s="232"/>
      <c r="N453" s="233"/>
      <c r="O453" s="233"/>
    </row>
    <row r="454" spans="1:15" s="234" customFormat="1">
      <c r="A454" s="404" t="str">
        <f t="shared" si="20"/>
        <v>1503401000</v>
      </c>
      <c r="B454" s="263">
        <v>150</v>
      </c>
      <c r="C454" s="193">
        <v>340</v>
      </c>
      <c r="D454" s="193">
        <v>1000</v>
      </c>
      <c r="E454" s="243">
        <v>0</v>
      </c>
      <c r="F454" s="243">
        <v>0</v>
      </c>
      <c r="G454" s="243">
        <v>0</v>
      </c>
      <c r="H454" s="243">
        <v>0</v>
      </c>
      <c r="I454" s="243">
        <v>0</v>
      </c>
      <c r="J454" s="243">
        <v>0</v>
      </c>
      <c r="K454" s="243">
        <v>0</v>
      </c>
      <c r="L454" s="243">
        <v>0</v>
      </c>
      <c r="M454" s="232"/>
      <c r="N454" s="233"/>
      <c r="O454" s="233"/>
    </row>
    <row r="455" spans="1:15" s="234" customFormat="1">
      <c r="A455" s="404" t="str">
        <f t="shared" si="20"/>
        <v>1503501000</v>
      </c>
      <c r="B455" s="263">
        <v>150</v>
      </c>
      <c r="C455" s="193">
        <v>350</v>
      </c>
      <c r="D455" s="193">
        <v>1000</v>
      </c>
      <c r="E455" s="243">
        <v>0</v>
      </c>
      <c r="F455" s="243">
        <v>0</v>
      </c>
      <c r="G455" s="243">
        <v>0</v>
      </c>
      <c r="H455" s="243">
        <v>0</v>
      </c>
      <c r="I455" s="243">
        <v>0</v>
      </c>
      <c r="J455" s="243">
        <v>0</v>
      </c>
      <c r="K455" s="243">
        <v>0</v>
      </c>
      <c r="L455" s="243">
        <v>0</v>
      </c>
      <c r="M455" s="232"/>
      <c r="N455" s="233"/>
      <c r="O455" s="233"/>
    </row>
    <row r="456" spans="1:15" s="234" customFormat="1">
      <c r="A456" s="404" t="str">
        <f t="shared" si="20"/>
        <v>150201250</v>
      </c>
      <c r="B456" s="263">
        <v>150</v>
      </c>
      <c r="C456" s="193">
        <v>20</v>
      </c>
      <c r="D456" s="193">
        <v>1250</v>
      </c>
      <c r="E456" s="180">
        <f t="shared" ref="E456:L470" si="21">(E762+E150)/2</f>
        <v>6</v>
      </c>
      <c r="F456" s="180">
        <f t="shared" si="21"/>
        <v>21</v>
      </c>
      <c r="G456" s="180">
        <f t="shared" si="21"/>
        <v>38.5</v>
      </c>
      <c r="H456" s="180">
        <f t="shared" si="21"/>
        <v>47</v>
      </c>
      <c r="I456" s="180">
        <f t="shared" si="21"/>
        <v>53.5</v>
      </c>
      <c r="J456" s="180">
        <f t="shared" si="21"/>
        <v>60</v>
      </c>
      <c r="K456" s="180">
        <f t="shared" si="21"/>
        <v>58</v>
      </c>
      <c r="L456" s="180">
        <f t="shared" si="21"/>
        <v>56</v>
      </c>
      <c r="M456" s="232"/>
      <c r="N456" s="233"/>
      <c r="O456" s="233"/>
    </row>
    <row r="457" spans="1:15" s="234" customFormat="1">
      <c r="A457" s="404" t="str">
        <f t="shared" si="20"/>
        <v>150301250</v>
      </c>
      <c r="B457" s="263">
        <v>150</v>
      </c>
      <c r="C457" s="193">
        <v>30</v>
      </c>
      <c r="D457" s="193">
        <v>1250</v>
      </c>
      <c r="E457" s="180">
        <f t="shared" si="21"/>
        <v>3.5</v>
      </c>
      <c r="F457" s="180">
        <f t="shared" si="21"/>
        <v>16.5</v>
      </c>
      <c r="G457" s="180">
        <f t="shared" si="21"/>
        <v>35.5</v>
      </c>
      <c r="H457" s="180">
        <f t="shared" si="21"/>
        <v>47</v>
      </c>
      <c r="I457" s="180">
        <f t="shared" si="21"/>
        <v>53.5</v>
      </c>
      <c r="J457" s="180">
        <f t="shared" si="21"/>
        <v>60</v>
      </c>
      <c r="K457" s="180">
        <f t="shared" si="21"/>
        <v>58</v>
      </c>
      <c r="L457" s="180">
        <f t="shared" si="21"/>
        <v>54.5</v>
      </c>
      <c r="M457" s="232"/>
      <c r="N457" s="233"/>
      <c r="O457" s="233"/>
    </row>
    <row r="458" spans="1:15" s="234" customFormat="1">
      <c r="A458" s="404" t="str">
        <f t="shared" si="20"/>
        <v>150401250</v>
      </c>
      <c r="B458" s="263">
        <v>150</v>
      </c>
      <c r="C458" s="193">
        <v>40</v>
      </c>
      <c r="D458" s="193">
        <v>1250</v>
      </c>
      <c r="E458" s="180">
        <f t="shared" si="21"/>
        <v>3</v>
      </c>
      <c r="F458" s="180">
        <f t="shared" si="21"/>
        <v>12.5</v>
      </c>
      <c r="G458" s="180">
        <f t="shared" si="21"/>
        <v>31.5</v>
      </c>
      <c r="H458" s="180">
        <f t="shared" si="21"/>
        <v>47</v>
      </c>
      <c r="I458" s="180">
        <f t="shared" si="21"/>
        <v>53.5</v>
      </c>
      <c r="J458" s="180">
        <f t="shared" si="21"/>
        <v>60</v>
      </c>
      <c r="K458" s="180">
        <f t="shared" si="21"/>
        <v>57.5</v>
      </c>
      <c r="L458" s="180">
        <f t="shared" si="21"/>
        <v>45</v>
      </c>
      <c r="M458" s="232"/>
      <c r="N458" s="233"/>
      <c r="O458" s="233"/>
    </row>
    <row r="459" spans="1:15" s="234" customFormat="1">
      <c r="A459" s="404" t="str">
        <f t="shared" si="20"/>
        <v>150501250</v>
      </c>
      <c r="B459" s="263">
        <v>150</v>
      </c>
      <c r="C459" s="193">
        <v>50</v>
      </c>
      <c r="D459" s="193">
        <v>1250</v>
      </c>
      <c r="E459" s="180">
        <f t="shared" si="21"/>
        <v>2</v>
      </c>
      <c r="F459" s="180">
        <f t="shared" si="21"/>
        <v>10</v>
      </c>
      <c r="G459" s="180">
        <f t="shared" si="21"/>
        <v>29</v>
      </c>
      <c r="H459" s="180">
        <f t="shared" si="21"/>
        <v>47</v>
      </c>
      <c r="I459" s="180">
        <f t="shared" si="21"/>
        <v>53.5</v>
      </c>
      <c r="J459" s="180">
        <f t="shared" si="21"/>
        <v>60</v>
      </c>
      <c r="K459" s="180">
        <f t="shared" si="21"/>
        <v>54.5</v>
      </c>
      <c r="L459" s="180">
        <f t="shared" si="21"/>
        <v>36.5</v>
      </c>
      <c r="M459" s="232"/>
      <c r="N459" s="233"/>
      <c r="O459" s="233"/>
    </row>
    <row r="460" spans="1:15" s="234" customFormat="1">
      <c r="A460" s="404" t="str">
        <f t="shared" si="20"/>
        <v>150601250</v>
      </c>
      <c r="B460" s="263">
        <v>150</v>
      </c>
      <c r="C460" s="193">
        <v>60</v>
      </c>
      <c r="D460" s="193">
        <v>1250</v>
      </c>
      <c r="E460" s="180">
        <f t="shared" si="21"/>
        <v>2</v>
      </c>
      <c r="F460" s="180">
        <f t="shared" si="21"/>
        <v>8</v>
      </c>
      <c r="G460" s="180">
        <f t="shared" si="21"/>
        <v>27</v>
      </c>
      <c r="H460" s="180">
        <f t="shared" si="21"/>
        <v>45.5</v>
      </c>
      <c r="I460" s="180">
        <f t="shared" si="21"/>
        <v>53.5</v>
      </c>
      <c r="J460" s="180">
        <f t="shared" si="21"/>
        <v>60</v>
      </c>
      <c r="K460" s="180">
        <f t="shared" si="21"/>
        <v>47.5</v>
      </c>
      <c r="L460" s="180">
        <f t="shared" si="21"/>
        <v>30.5</v>
      </c>
      <c r="M460" s="232"/>
      <c r="N460" s="233"/>
      <c r="O460" s="233"/>
    </row>
    <row r="461" spans="1:15" s="234" customFormat="1">
      <c r="A461" s="404" t="str">
        <f t="shared" si="20"/>
        <v>150701250</v>
      </c>
      <c r="B461" s="263">
        <v>150</v>
      </c>
      <c r="C461" s="193">
        <v>70</v>
      </c>
      <c r="D461" s="193">
        <v>1250</v>
      </c>
      <c r="E461" s="180">
        <f t="shared" si="21"/>
        <v>1.5</v>
      </c>
      <c r="F461" s="180">
        <f t="shared" si="21"/>
        <v>6.5</v>
      </c>
      <c r="G461" s="180">
        <f t="shared" si="21"/>
        <v>24.5</v>
      </c>
      <c r="H461" s="180">
        <f t="shared" si="21"/>
        <v>42.5</v>
      </c>
      <c r="I461" s="180">
        <f t="shared" si="21"/>
        <v>53.5</v>
      </c>
      <c r="J461" s="180">
        <f t="shared" si="21"/>
        <v>60</v>
      </c>
      <c r="K461" s="180">
        <f t="shared" si="21"/>
        <v>41</v>
      </c>
      <c r="L461" s="180">
        <f t="shared" si="21"/>
        <v>26</v>
      </c>
      <c r="M461" s="232"/>
      <c r="N461" s="233"/>
      <c r="O461" s="233"/>
    </row>
    <row r="462" spans="1:15" s="234" customFormat="1">
      <c r="A462" s="404" t="str">
        <f t="shared" si="20"/>
        <v>150801250</v>
      </c>
      <c r="B462" s="263">
        <v>150</v>
      </c>
      <c r="C462" s="193">
        <v>80</v>
      </c>
      <c r="D462" s="193">
        <v>1250</v>
      </c>
      <c r="E462" s="180">
        <f t="shared" si="21"/>
        <v>1.5</v>
      </c>
      <c r="F462" s="180">
        <f t="shared" si="21"/>
        <v>5.5</v>
      </c>
      <c r="G462" s="180">
        <f t="shared" si="21"/>
        <v>22.5</v>
      </c>
      <c r="H462" s="180">
        <f t="shared" si="21"/>
        <v>37.5</v>
      </c>
      <c r="I462" s="180">
        <f t="shared" si="21"/>
        <v>53</v>
      </c>
      <c r="J462" s="180">
        <f t="shared" si="21"/>
        <v>58.5</v>
      </c>
      <c r="K462" s="180">
        <f t="shared" si="21"/>
        <v>36</v>
      </c>
      <c r="L462" s="180">
        <f t="shared" si="21"/>
        <v>23</v>
      </c>
      <c r="M462" s="232"/>
      <c r="N462" s="233"/>
      <c r="O462" s="233"/>
    </row>
    <row r="463" spans="1:15" s="234" customFormat="1">
      <c r="A463" s="404" t="str">
        <f t="shared" si="20"/>
        <v>150901250</v>
      </c>
      <c r="B463" s="263">
        <v>150</v>
      </c>
      <c r="C463" s="193">
        <v>90</v>
      </c>
      <c r="D463" s="193">
        <v>1250</v>
      </c>
      <c r="E463" s="180">
        <f t="shared" si="21"/>
        <v>1</v>
      </c>
      <c r="F463" s="180">
        <f t="shared" si="21"/>
        <v>5</v>
      </c>
      <c r="G463" s="180">
        <f t="shared" si="21"/>
        <v>20</v>
      </c>
      <c r="H463" s="180">
        <f t="shared" si="21"/>
        <v>33.5</v>
      </c>
      <c r="I463" s="180">
        <f t="shared" si="21"/>
        <v>50.5</v>
      </c>
      <c r="J463" s="180">
        <f t="shared" si="21"/>
        <v>55.5</v>
      </c>
      <c r="K463" s="180">
        <f t="shared" si="21"/>
        <v>32</v>
      </c>
      <c r="L463" s="180">
        <f t="shared" si="21"/>
        <v>20</v>
      </c>
      <c r="M463" s="232"/>
      <c r="N463" s="233"/>
      <c r="O463" s="233"/>
    </row>
    <row r="464" spans="1:15" s="234" customFormat="1">
      <c r="A464" s="404" t="str">
        <f t="shared" si="20"/>
        <v>1501001250</v>
      </c>
      <c r="B464" s="263">
        <v>150</v>
      </c>
      <c r="C464" s="193">
        <v>100</v>
      </c>
      <c r="D464" s="193">
        <v>1250</v>
      </c>
      <c r="E464" s="180">
        <f t="shared" si="21"/>
        <v>1</v>
      </c>
      <c r="F464" s="180">
        <f t="shared" si="21"/>
        <v>4.5</v>
      </c>
      <c r="G464" s="180">
        <f t="shared" si="21"/>
        <v>18</v>
      </c>
      <c r="H464" s="180">
        <f t="shared" si="21"/>
        <v>30</v>
      </c>
      <c r="I464" s="180">
        <f t="shared" si="21"/>
        <v>47.5</v>
      </c>
      <c r="J464" s="180">
        <f t="shared" si="21"/>
        <v>51</v>
      </c>
      <c r="K464" s="180">
        <f t="shared" si="21"/>
        <v>29</v>
      </c>
      <c r="L464" s="180">
        <f t="shared" si="21"/>
        <v>18</v>
      </c>
      <c r="M464" s="232"/>
      <c r="N464" s="233"/>
      <c r="O464" s="233"/>
    </row>
    <row r="465" spans="1:15" s="234" customFormat="1">
      <c r="A465" s="404" t="str">
        <f t="shared" si="20"/>
        <v>1501101250</v>
      </c>
      <c r="B465" s="263">
        <v>150</v>
      </c>
      <c r="C465" s="193">
        <v>110</v>
      </c>
      <c r="D465" s="193">
        <v>1250</v>
      </c>
      <c r="E465" s="180">
        <f t="shared" si="21"/>
        <v>1</v>
      </c>
      <c r="F465" s="180">
        <f t="shared" si="21"/>
        <v>4</v>
      </c>
      <c r="G465" s="180">
        <f t="shared" si="21"/>
        <v>16.5</v>
      </c>
      <c r="H465" s="180">
        <f t="shared" si="21"/>
        <v>27</v>
      </c>
      <c r="I465" s="180">
        <f t="shared" si="21"/>
        <v>43.5</v>
      </c>
      <c r="J465" s="180">
        <f t="shared" si="21"/>
        <v>46.5</v>
      </c>
      <c r="K465" s="180">
        <f t="shared" si="21"/>
        <v>26</v>
      </c>
      <c r="L465" s="180">
        <f t="shared" si="21"/>
        <v>16.5</v>
      </c>
      <c r="M465" s="232"/>
      <c r="N465" s="233"/>
      <c r="O465" s="233"/>
    </row>
    <row r="466" spans="1:15" s="234" customFormat="1">
      <c r="A466" s="404" t="str">
        <f t="shared" si="20"/>
        <v>1501201250</v>
      </c>
      <c r="B466" s="263">
        <v>150</v>
      </c>
      <c r="C466" s="193">
        <v>120</v>
      </c>
      <c r="D466" s="193">
        <v>1250</v>
      </c>
      <c r="E466" s="180">
        <f t="shared" si="21"/>
        <v>1</v>
      </c>
      <c r="F466" s="180">
        <f t="shared" si="21"/>
        <v>3.5</v>
      </c>
      <c r="G466" s="180">
        <f t="shared" si="21"/>
        <v>15</v>
      </c>
      <c r="H466" s="180">
        <f t="shared" si="21"/>
        <v>25</v>
      </c>
      <c r="I466" s="180">
        <f t="shared" si="21"/>
        <v>40.5</v>
      </c>
      <c r="J466" s="180">
        <f t="shared" si="21"/>
        <v>43</v>
      </c>
      <c r="K466" s="180">
        <f t="shared" si="21"/>
        <v>24</v>
      </c>
      <c r="L466" s="180">
        <f t="shared" si="21"/>
        <v>15.5</v>
      </c>
      <c r="M466" s="232"/>
      <c r="N466" s="233"/>
      <c r="O466" s="233"/>
    </row>
    <row r="467" spans="1:15" s="234" customFormat="1">
      <c r="A467" s="404" t="str">
        <f t="shared" si="20"/>
        <v>1501301250</v>
      </c>
      <c r="B467" s="263">
        <v>150</v>
      </c>
      <c r="C467" s="193">
        <v>130</v>
      </c>
      <c r="D467" s="193">
        <v>1250</v>
      </c>
      <c r="E467" s="180">
        <f t="shared" si="21"/>
        <v>1</v>
      </c>
      <c r="F467" s="180">
        <f t="shared" si="21"/>
        <v>3.5</v>
      </c>
      <c r="G467" s="180">
        <f t="shared" si="21"/>
        <v>13.5</v>
      </c>
      <c r="H467" s="180">
        <f t="shared" si="21"/>
        <v>23</v>
      </c>
      <c r="I467" s="180">
        <f t="shared" si="21"/>
        <v>37</v>
      </c>
      <c r="J467" s="180">
        <f t="shared" si="21"/>
        <v>39.5</v>
      </c>
      <c r="K467" s="180">
        <f t="shared" si="21"/>
        <v>22.5</v>
      </c>
      <c r="L467" s="180">
        <f t="shared" si="21"/>
        <v>14</v>
      </c>
      <c r="M467" s="232"/>
      <c r="N467" s="233"/>
      <c r="O467" s="233"/>
    </row>
    <row r="468" spans="1:15" s="234" customFormat="1">
      <c r="A468" s="404" t="str">
        <f t="shared" si="20"/>
        <v>1501401250</v>
      </c>
      <c r="B468" s="263">
        <v>150</v>
      </c>
      <c r="C468" s="193">
        <v>140</v>
      </c>
      <c r="D468" s="193">
        <v>1250</v>
      </c>
      <c r="E468" s="180">
        <f t="shared" si="21"/>
        <v>1</v>
      </c>
      <c r="F468" s="180">
        <f t="shared" si="21"/>
        <v>3</v>
      </c>
      <c r="G468" s="180">
        <f t="shared" si="21"/>
        <v>12.5</v>
      </c>
      <c r="H468" s="180">
        <f t="shared" si="21"/>
        <v>21</v>
      </c>
      <c r="I468" s="180">
        <f t="shared" si="21"/>
        <v>34.5</v>
      </c>
      <c r="J468" s="180">
        <f t="shared" si="21"/>
        <v>36.5</v>
      </c>
      <c r="K468" s="180">
        <f t="shared" si="21"/>
        <v>20.5</v>
      </c>
      <c r="L468" s="180">
        <f t="shared" si="21"/>
        <v>13</v>
      </c>
      <c r="M468" s="232"/>
      <c r="N468" s="233"/>
      <c r="O468" s="233"/>
    </row>
    <row r="469" spans="1:15" s="234" customFormat="1">
      <c r="A469" s="404" t="str">
        <f t="shared" si="20"/>
        <v>1501501250</v>
      </c>
      <c r="B469" s="263">
        <v>150</v>
      </c>
      <c r="C469" s="193">
        <v>150</v>
      </c>
      <c r="D469" s="193">
        <v>1250</v>
      </c>
      <c r="E469" s="180">
        <f t="shared" si="21"/>
        <v>1</v>
      </c>
      <c r="F469" s="180">
        <f t="shared" si="21"/>
        <v>3</v>
      </c>
      <c r="G469" s="180">
        <f t="shared" si="21"/>
        <v>11.5</v>
      </c>
      <c r="H469" s="180">
        <f t="shared" si="21"/>
        <v>19.5</v>
      </c>
      <c r="I469" s="180">
        <f t="shared" si="21"/>
        <v>32</v>
      </c>
      <c r="J469" s="180">
        <f t="shared" si="21"/>
        <v>34.5</v>
      </c>
      <c r="K469" s="180">
        <f t="shared" si="21"/>
        <v>19.5</v>
      </c>
      <c r="L469" s="180">
        <f t="shared" si="21"/>
        <v>12.5</v>
      </c>
      <c r="M469" s="232"/>
      <c r="N469" s="233"/>
      <c r="O469" s="233"/>
    </row>
    <row r="470" spans="1:15" s="234" customFormat="1">
      <c r="A470" s="404" t="str">
        <f t="shared" si="20"/>
        <v>1501601250</v>
      </c>
      <c r="B470" s="263">
        <v>150</v>
      </c>
      <c r="C470" s="193">
        <v>160</v>
      </c>
      <c r="D470" s="193">
        <v>1250</v>
      </c>
      <c r="E470" s="180">
        <f t="shared" si="21"/>
        <v>0.5</v>
      </c>
      <c r="F470" s="180">
        <f t="shared" si="21"/>
        <v>3</v>
      </c>
      <c r="G470" s="180">
        <f t="shared" si="21"/>
        <v>10.5</v>
      </c>
      <c r="H470" s="180">
        <f t="shared" si="21"/>
        <v>18</v>
      </c>
      <c r="I470" s="180">
        <f t="shared" si="21"/>
        <v>30</v>
      </c>
      <c r="J470" s="180">
        <f t="shared" si="21"/>
        <v>32</v>
      </c>
      <c r="K470" s="180">
        <f t="shared" si="21"/>
        <v>18</v>
      </c>
      <c r="L470" s="180">
        <f t="shared" si="21"/>
        <v>11.5</v>
      </c>
      <c r="M470" s="232"/>
      <c r="N470" s="233"/>
      <c r="O470" s="233"/>
    </row>
    <row r="471" spans="1:15" s="234" customFormat="1">
      <c r="A471" s="404" t="str">
        <f t="shared" si="20"/>
        <v>1501701250</v>
      </c>
      <c r="B471" s="263">
        <v>150</v>
      </c>
      <c r="C471" s="193">
        <v>170</v>
      </c>
      <c r="D471" s="193">
        <v>1250</v>
      </c>
      <c r="E471" s="243">
        <v>0</v>
      </c>
      <c r="F471" s="243">
        <v>0</v>
      </c>
      <c r="G471" s="243">
        <v>0</v>
      </c>
      <c r="H471" s="243">
        <v>0</v>
      </c>
      <c r="I471" s="243">
        <v>0</v>
      </c>
      <c r="J471" s="243">
        <v>0</v>
      </c>
      <c r="K471" s="243">
        <v>0</v>
      </c>
      <c r="L471" s="243">
        <v>0</v>
      </c>
      <c r="M471" s="232"/>
      <c r="N471" s="233"/>
      <c r="O471" s="233"/>
    </row>
    <row r="472" spans="1:15" s="234" customFormat="1">
      <c r="A472" s="404" t="str">
        <f t="shared" si="20"/>
        <v>1501801250</v>
      </c>
      <c r="B472" s="263">
        <v>150</v>
      </c>
      <c r="C472" s="193">
        <v>180</v>
      </c>
      <c r="D472" s="193">
        <v>1250</v>
      </c>
      <c r="E472" s="243">
        <v>0</v>
      </c>
      <c r="F472" s="243">
        <v>0</v>
      </c>
      <c r="G472" s="243">
        <v>0</v>
      </c>
      <c r="H472" s="243">
        <v>0</v>
      </c>
      <c r="I472" s="243">
        <v>0</v>
      </c>
      <c r="J472" s="243">
        <v>0</v>
      </c>
      <c r="K472" s="243">
        <v>0</v>
      </c>
      <c r="L472" s="243">
        <v>0</v>
      </c>
      <c r="M472" s="232"/>
      <c r="N472" s="233"/>
      <c r="O472" s="233"/>
    </row>
    <row r="473" spans="1:15" s="234" customFormat="1">
      <c r="A473" s="404" t="str">
        <f t="shared" si="20"/>
        <v>1501901250</v>
      </c>
      <c r="B473" s="263">
        <v>150</v>
      </c>
      <c r="C473" s="193">
        <v>190</v>
      </c>
      <c r="D473" s="193">
        <v>1250</v>
      </c>
      <c r="E473" s="243">
        <v>0</v>
      </c>
      <c r="F473" s="243">
        <v>0</v>
      </c>
      <c r="G473" s="243">
        <v>0</v>
      </c>
      <c r="H473" s="243">
        <v>0</v>
      </c>
      <c r="I473" s="243">
        <v>0</v>
      </c>
      <c r="J473" s="243">
        <v>0</v>
      </c>
      <c r="K473" s="243">
        <v>0</v>
      </c>
      <c r="L473" s="243">
        <v>0</v>
      </c>
      <c r="M473" s="232"/>
      <c r="N473" s="233"/>
      <c r="O473" s="233"/>
    </row>
    <row r="474" spans="1:15" s="234" customFormat="1">
      <c r="A474" s="404" t="str">
        <f t="shared" si="20"/>
        <v>1502001250</v>
      </c>
      <c r="B474" s="263">
        <v>150</v>
      </c>
      <c r="C474" s="193">
        <v>200</v>
      </c>
      <c r="D474" s="193">
        <v>1250</v>
      </c>
      <c r="E474" s="243">
        <v>0</v>
      </c>
      <c r="F474" s="243">
        <v>0</v>
      </c>
      <c r="G474" s="243">
        <v>0</v>
      </c>
      <c r="H474" s="243">
        <v>0</v>
      </c>
      <c r="I474" s="243">
        <v>0</v>
      </c>
      <c r="J474" s="243">
        <v>0</v>
      </c>
      <c r="K474" s="243">
        <v>0</v>
      </c>
      <c r="L474" s="243">
        <v>0</v>
      </c>
      <c r="M474" s="232"/>
      <c r="N474" s="233"/>
      <c r="O474" s="233"/>
    </row>
    <row r="475" spans="1:15" s="234" customFormat="1">
      <c r="A475" s="404" t="str">
        <f t="shared" si="20"/>
        <v>1502101250</v>
      </c>
      <c r="B475" s="263">
        <v>150</v>
      </c>
      <c r="C475" s="193">
        <v>210</v>
      </c>
      <c r="D475" s="193">
        <v>1250</v>
      </c>
      <c r="E475" s="243">
        <v>0</v>
      </c>
      <c r="F475" s="243">
        <v>0</v>
      </c>
      <c r="G475" s="243">
        <v>0</v>
      </c>
      <c r="H475" s="243">
        <v>0</v>
      </c>
      <c r="I475" s="243">
        <v>0</v>
      </c>
      <c r="J475" s="243">
        <v>0</v>
      </c>
      <c r="K475" s="243">
        <v>0</v>
      </c>
      <c r="L475" s="243">
        <v>0</v>
      </c>
      <c r="M475" s="232"/>
      <c r="N475" s="233"/>
      <c r="O475" s="233"/>
    </row>
    <row r="476" spans="1:15" s="234" customFormat="1">
      <c r="A476" s="404" t="str">
        <f t="shared" si="20"/>
        <v>1502201250</v>
      </c>
      <c r="B476" s="263">
        <v>150</v>
      </c>
      <c r="C476" s="193">
        <v>220</v>
      </c>
      <c r="D476" s="193">
        <v>1250</v>
      </c>
      <c r="E476" s="243">
        <v>0</v>
      </c>
      <c r="F476" s="243">
        <v>0</v>
      </c>
      <c r="G476" s="243">
        <v>0</v>
      </c>
      <c r="H476" s="243">
        <v>0</v>
      </c>
      <c r="I476" s="243">
        <v>0</v>
      </c>
      <c r="J476" s="243">
        <v>0</v>
      </c>
      <c r="K476" s="243">
        <v>0</v>
      </c>
      <c r="L476" s="243">
        <v>0</v>
      </c>
      <c r="M476" s="232"/>
      <c r="N476" s="233"/>
      <c r="O476" s="233"/>
    </row>
    <row r="477" spans="1:15" s="234" customFormat="1">
      <c r="A477" s="404" t="str">
        <f t="shared" si="20"/>
        <v>1502301250</v>
      </c>
      <c r="B477" s="263">
        <v>150</v>
      </c>
      <c r="C477" s="193">
        <v>230</v>
      </c>
      <c r="D477" s="193">
        <v>1250</v>
      </c>
      <c r="E477" s="243">
        <v>0</v>
      </c>
      <c r="F477" s="243">
        <v>0</v>
      </c>
      <c r="G477" s="243">
        <v>0</v>
      </c>
      <c r="H477" s="243">
        <v>0</v>
      </c>
      <c r="I477" s="243">
        <v>0</v>
      </c>
      <c r="J477" s="243">
        <v>0</v>
      </c>
      <c r="K477" s="243">
        <v>0</v>
      </c>
      <c r="L477" s="243">
        <v>0</v>
      </c>
      <c r="M477" s="232"/>
      <c r="N477" s="233"/>
      <c r="O477" s="233"/>
    </row>
    <row r="478" spans="1:15" s="234" customFormat="1">
      <c r="A478" s="404" t="str">
        <f t="shared" si="20"/>
        <v>1502401250</v>
      </c>
      <c r="B478" s="263">
        <v>150</v>
      </c>
      <c r="C478" s="193">
        <v>240</v>
      </c>
      <c r="D478" s="193">
        <v>1250</v>
      </c>
      <c r="E478" s="243">
        <v>0</v>
      </c>
      <c r="F478" s="243">
        <v>0</v>
      </c>
      <c r="G478" s="243">
        <v>0</v>
      </c>
      <c r="H478" s="243">
        <v>0</v>
      </c>
      <c r="I478" s="243">
        <v>0</v>
      </c>
      <c r="J478" s="243">
        <v>0</v>
      </c>
      <c r="K478" s="243">
        <v>0</v>
      </c>
      <c r="L478" s="243">
        <v>0</v>
      </c>
      <c r="M478" s="232"/>
      <c r="N478" s="233"/>
      <c r="O478" s="233"/>
    </row>
    <row r="479" spans="1:15" s="234" customFormat="1">
      <c r="A479" s="404" t="str">
        <f t="shared" si="20"/>
        <v>1502501250</v>
      </c>
      <c r="B479" s="263">
        <v>150</v>
      </c>
      <c r="C479" s="193">
        <v>250</v>
      </c>
      <c r="D479" s="193">
        <v>1250</v>
      </c>
      <c r="E479" s="243">
        <v>0</v>
      </c>
      <c r="F479" s="243">
        <v>0</v>
      </c>
      <c r="G479" s="243">
        <v>0</v>
      </c>
      <c r="H479" s="243">
        <v>0</v>
      </c>
      <c r="I479" s="243">
        <v>0</v>
      </c>
      <c r="J479" s="243">
        <v>0</v>
      </c>
      <c r="K479" s="243">
        <v>0</v>
      </c>
      <c r="L479" s="243">
        <v>0</v>
      </c>
      <c r="M479" s="232"/>
      <c r="N479" s="233"/>
      <c r="O479" s="233"/>
    </row>
    <row r="480" spans="1:15" s="234" customFormat="1">
      <c r="A480" s="404" t="str">
        <f t="shared" si="20"/>
        <v>1502601250</v>
      </c>
      <c r="B480" s="263">
        <v>150</v>
      </c>
      <c r="C480" s="193">
        <v>260</v>
      </c>
      <c r="D480" s="193">
        <v>1250</v>
      </c>
      <c r="E480" s="243">
        <v>0</v>
      </c>
      <c r="F480" s="243">
        <v>0</v>
      </c>
      <c r="G480" s="243">
        <v>0</v>
      </c>
      <c r="H480" s="243">
        <v>0</v>
      </c>
      <c r="I480" s="243">
        <v>0</v>
      </c>
      <c r="J480" s="243">
        <v>0</v>
      </c>
      <c r="K480" s="243">
        <v>0</v>
      </c>
      <c r="L480" s="243">
        <v>0</v>
      </c>
      <c r="M480" s="232"/>
      <c r="N480" s="233"/>
      <c r="O480" s="233"/>
    </row>
    <row r="481" spans="1:15" s="234" customFormat="1">
      <c r="A481" s="404" t="str">
        <f t="shared" si="20"/>
        <v>1502701250</v>
      </c>
      <c r="B481" s="263">
        <v>150</v>
      </c>
      <c r="C481" s="193">
        <v>270</v>
      </c>
      <c r="D481" s="193">
        <v>1250</v>
      </c>
      <c r="E481" s="243">
        <v>0</v>
      </c>
      <c r="F481" s="243">
        <v>0</v>
      </c>
      <c r="G481" s="243">
        <v>0</v>
      </c>
      <c r="H481" s="243">
        <v>0</v>
      </c>
      <c r="I481" s="243">
        <v>0</v>
      </c>
      <c r="J481" s="243">
        <v>0</v>
      </c>
      <c r="K481" s="243">
        <v>0</v>
      </c>
      <c r="L481" s="243">
        <v>0</v>
      </c>
      <c r="M481" s="232"/>
      <c r="N481" s="233"/>
      <c r="O481" s="233"/>
    </row>
    <row r="482" spans="1:15" s="234" customFormat="1">
      <c r="A482" s="404" t="str">
        <f t="shared" si="20"/>
        <v>1502801250</v>
      </c>
      <c r="B482" s="263">
        <v>150</v>
      </c>
      <c r="C482" s="193">
        <v>280</v>
      </c>
      <c r="D482" s="193">
        <v>1250</v>
      </c>
      <c r="E482" s="243">
        <v>0</v>
      </c>
      <c r="F482" s="243">
        <v>0</v>
      </c>
      <c r="G482" s="243">
        <v>0</v>
      </c>
      <c r="H482" s="243">
        <v>0</v>
      </c>
      <c r="I482" s="243">
        <v>0</v>
      </c>
      <c r="J482" s="243">
        <v>0</v>
      </c>
      <c r="K482" s="243">
        <v>0</v>
      </c>
      <c r="L482" s="243">
        <v>0</v>
      </c>
      <c r="M482" s="232"/>
      <c r="N482" s="233"/>
      <c r="O482" s="233"/>
    </row>
    <row r="483" spans="1:15" s="234" customFormat="1">
      <c r="A483" s="404" t="str">
        <f t="shared" si="20"/>
        <v>1502901250</v>
      </c>
      <c r="B483" s="263">
        <v>150</v>
      </c>
      <c r="C483" s="193">
        <v>290</v>
      </c>
      <c r="D483" s="193">
        <v>1250</v>
      </c>
      <c r="E483" s="243">
        <v>0</v>
      </c>
      <c r="F483" s="243">
        <v>0</v>
      </c>
      <c r="G483" s="243">
        <v>0</v>
      </c>
      <c r="H483" s="243">
        <v>0</v>
      </c>
      <c r="I483" s="243">
        <v>0</v>
      </c>
      <c r="J483" s="243">
        <v>0</v>
      </c>
      <c r="K483" s="243">
        <v>0</v>
      </c>
      <c r="L483" s="243">
        <v>0</v>
      </c>
      <c r="M483" s="232"/>
      <c r="N483" s="233"/>
      <c r="O483" s="233"/>
    </row>
    <row r="484" spans="1:15" s="234" customFormat="1">
      <c r="A484" s="404" t="str">
        <f t="shared" si="20"/>
        <v>1503001250</v>
      </c>
      <c r="B484" s="263">
        <v>150</v>
      </c>
      <c r="C484" s="193">
        <v>300</v>
      </c>
      <c r="D484" s="193">
        <v>1250</v>
      </c>
      <c r="E484" s="243">
        <v>0</v>
      </c>
      <c r="F484" s="243">
        <v>0</v>
      </c>
      <c r="G484" s="243">
        <v>0</v>
      </c>
      <c r="H484" s="243">
        <v>0</v>
      </c>
      <c r="I484" s="243">
        <v>0</v>
      </c>
      <c r="J484" s="243">
        <v>0</v>
      </c>
      <c r="K484" s="243">
        <v>0</v>
      </c>
      <c r="L484" s="243">
        <v>0</v>
      </c>
      <c r="M484" s="232"/>
      <c r="N484" s="233"/>
      <c r="O484" s="233"/>
    </row>
    <row r="485" spans="1:15" s="234" customFormat="1">
      <c r="A485" s="404" t="str">
        <f t="shared" si="20"/>
        <v>1503101250</v>
      </c>
      <c r="B485" s="263">
        <v>150</v>
      </c>
      <c r="C485" s="193">
        <v>310</v>
      </c>
      <c r="D485" s="193">
        <v>1250</v>
      </c>
      <c r="E485" s="243">
        <v>0</v>
      </c>
      <c r="F485" s="243">
        <v>0</v>
      </c>
      <c r="G485" s="243">
        <v>0</v>
      </c>
      <c r="H485" s="243">
        <v>0</v>
      </c>
      <c r="I485" s="243">
        <v>0</v>
      </c>
      <c r="J485" s="243">
        <v>0</v>
      </c>
      <c r="K485" s="243">
        <v>0</v>
      </c>
      <c r="L485" s="243">
        <v>0</v>
      </c>
      <c r="M485" s="232"/>
      <c r="N485" s="233"/>
      <c r="O485" s="233"/>
    </row>
    <row r="486" spans="1:15" s="234" customFormat="1">
      <c r="A486" s="404" t="str">
        <f t="shared" si="20"/>
        <v>1503201250</v>
      </c>
      <c r="B486" s="263">
        <v>150</v>
      </c>
      <c r="C486" s="193">
        <v>320</v>
      </c>
      <c r="D486" s="193">
        <v>1250</v>
      </c>
      <c r="E486" s="243">
        <v>0</v>
      </c>
      <c r="F486" s="243">
        <v>0</v>
      </c>
      <c r="G486" s="243">
        <v>0</v>
      </c>
      <c r="H486" s="243">
        <v>0</v>
      </c>
      <c r="I486" s="243">
        <v>0</v>
      </c>
      <c r="J486" s="243">
        <v>0</v>
      </c>
      <c r="K486" s="243">
        <v>0</v>
      </c>
      <c r="L486" s="243">
        <v>0</v>
      </c>
      <c r="M486" s="232"/>
      <c r="N486" s="233"/>
      <c r="O486" s="233"/>
    </row>
    <row r="487" spans="1:15" s="234" customFormat="1">
      <c r="A487" s="404" t="str">
        <f t="shared" si="20"/>
        <v>1503301250</v>
      </c>
      <c r="B487" s="263">
        <v>150</v>
      </c>
      <c r="C487" s="193">
        <v>330</v>
      </c>
      <c r="D487" s="193">
        <v>1250</v>
      </c>
      <c r="E487" s="243">
        <v>0</v>
      </c>
      <c r="F487" s="243">
        <v>0</v>
      </c>
      <c r="G487" s="243">
        <v>0</v>
      </c>
      <c r="H487" s="243">
        <v>0</v>
      </c>
      <c r="I487" s="243">
        <v>0</v>
      </c>
      <c r="J487" s="243">
        <v>0</v>
      </c>
      <c r="K487" s="243">
        <v>0</v>
      </c>
      <c r="L487" s="243">
        <v>0</v>
      </c>
      <c r="M487" s="232"/>
      <c r="N487" s="233"/>
      <c r="O487" s="233"/>
    </row>
    <row r="488" spans="1:15" s="234" customFormat="1">
      <c r="A488" s="404" t="str">
        <f t="shared" si="20"/>
        <v>1503401250</v>
      </c>
      <c r="B488" s="263">
        <v>150</v>
      </c>
      <c r="C488" s="193">
        <v>340</v>
      </c>
      <c r="D488" s="193">
        <v>1250</v>
      </c>
      <c r="E488" s="243">
        <v>0</v>
      </c>
      <c r="F488" s="243">
        <v>0</v>
      </c>
      <c r="G488" s="243">
        <v>0</v>
      </c>
      <c r="H488" s="243">
        <v>0</v>
      </c>
      <c r="I488" s="243">
        <v>0</v>
      </c>
      <c r="J488" s="243">
        <v>0</v>
      </c>
      <c r="K488" s="243">
        <v>0</v>
      </c>
      <c r="L488" s="243">
        <v>0</v>
      </c>
      <c r="M488" s="232"/>
      <c r="N488" s="233"/>
      <c r="O488" s="233"/>
    </row>
    <row r="489" spans="1:15" s="234" customFormat="1">
      <c r="A489" s="404" t="str">
        <f t="shared" si="20"/>
        <v>1503501250</v>
      </c>
      <c r="B489" s="263">
        <v>150</v>
      </c>
      <c r="C489" s="193">
        <v>350</v>
      </c>
      <c r="D489" s="193">
        <v>1250</v>
      </c>
      <c r="E489" s="243">
        <v>0</v>
      </c>
      <c r="F489" s="243">
        <v>0</v>
      </c>
      <c r="G489" s="243">
        <v>0</v>
      </c>
      <c r="H489" s="243">
        <v>0</v>
      </c>
      <c r="I489" s="243">
        <v>0</v>
      </c>
      <c r="J489" s="243">
        <v>0</v>
      </c>
      <c r="K489" s="243">
        <v>0</v>
      </c>
      <c r="L489" s="243">
        <v>0</v>
      </c>
      <c r="M489" s="232"/>
      <c r="N489" s="233"/>
      <c r="O489" s="233"/>
    </row>
    <row r="490" spans="1:15" s="234" customFormat="1">
      <c r="A490" s="404" t="str">
        <f t="shared" si="20"/>
        <v>150201500</v>
      </c>
      <c r="B490" s="263">
        <v>150</v>
      </c>
      <c r="C490" s="193">
        <v>20</v>
      </c>
      <c r="D490" s="193">
        <v>1500</v>
      </c>
      <c r="E490" s="180">
        <f t="shared" ref="E490:L504" si="22">(E796+E184)/2</f>
        <v>7</v>
      </c>
      <c r="F490" s="180">
        <f t="shared" si="22"/>
        <v>22</v>
      </c>
      <c r="G490" s="180">
        <f t="shared" si="22"/>
        <v>38.5</v>
      </c>
      <c r="H490" s="180">
        <f t="shared" si="22"/>
        <v>47</v>
      </c>
      <c r="I490" s="180">
        <f t="shared" si="22"/>
        <v>53.5</v>
      </c>
      <c r="J490" s="180">
        <f t="shared" si="22"/>
        <v>60</v>
      </c>
      <c r="K490" s="180">
        <f t="shared" si="22"/>
        <v>58</v>
      </c>
      <c r="L490" s="180">
        <f t="shared" si="22"/>
        <v>56</v>
      </c>
      <c r="M490" s="232"/>
      <c r="N490" s="233"/>
      <c r="O490" s="233"/>
    </row>
    <row r="491" spans="1:15" s="234" customFormat="1">
      <c r="A491" s="404" t="str">
        <f t="shared" si="20"/>
        <v>150301500</v>
      </c>
      <c r="B491" s="263">
        <v>150</v>
      </c>
      <c r="C491" s="193">
        <v>30</v>
      </c>
      <c r="D491" s="193">
        <v>1500</v>
      </c>
      <c r="E491" s="180">
        <f t="shared" si="22"/>
        <v>4.5</v>
      </c>
      <c r="F491" s="180">
        <f t="shared" si="22"/>
        <v>19</v>
      </c>
      <c r="G491" s="180">
        <f t="shared" si="22"/>
        <v>37.5</v>
      </c>
      <c r="H491" s="180">
        <f t="shared" si="22"/>
        <v>47</v>
      </c>
      <c r="I491" s="180">
        <f t="shared" si="22"/>
        <v>53.5</v>
      </c>
      <c r="J491" s="180">
        <f t="shared" si="22"/>
        <v>60</v>
      </c>
      <c r="K491" s="180">
        <f t="shared" si="22"/>
        <v>58</v>
      </c>
      <c r="L491" s="180">
        <f t="shared" si="22"/>
        <v>56</v>
      </c>
      <c r="M491" s="232"/>
      <c r="N491" s="233"/>
      <c r="O491" s="233"/>
    </row>
    <row r="492" spans="1:15" s="234" customFormat="1">
      <c r="A492" s="404" t="str">
        <f t="shared" si="20"/>
        <v>150401500</v>
      </c>
      <c r="B492" s="263">
        <v>150</v>
      </c>
      <c r="C492" s="193">
        <v>40</v>
      </c>
      <c r="D492" s="193">
        <v>1500</v>
      </c>
      <c r="E492" s="180">
        <f t="shared" si="22"/>
        <v>3.5</v>
      </c>
      <c r="F492" s="180">
        <f t="shared" si="22"/>
        <v>15</v>
      </c>
      <c r="G492" s="180">
        <f t="shared" si="22"/>
        <v>34</v>
      </c>
      <c r="H492" s="180">
        <f t="shared" si="22"/>
        <v>47</v>
      </c>
      <c r="I492" s="180">
        <f t="shared" si="22"/>
        <v>53.5</v>
      </c>
      <c r="J492" s="180">
        <f t="shared" si="22"/>
        <v>60</v>
      </c>
      <c r="K492" s="180">
        <f t="shared" si="22"/>
        <v>58</v>
      </c>
      <c r="L492" s="180">
        <f t="shared" si="22"/>
        <v>52.5</v>
      </c>
      <c r="M492" s="232"/>
      <c r="N492" s="233"/>
      <c r="O492" s="233"/>
    </row>
    <row r="493" spans="1:15" s="234" customFormat="1">
      <c r="A493" s="404" t="str">
        <f t="shared" si="20"/>
        <v>150501500</v>
      </c>
      <c r="B493" s="263">
        <v>150</v>
      </c>
      <c r="C493" s="193">
        <v>50</v>
      </c>
      <c r="D493" s="193">
        <v>1500</v>
      </c>
      <c r="E493" s="180">
        <f t="shared" si="22"/>
        <v>2.5</v>
      </c>
      <c r="F493" s="180">
        <f t="shared" si="22"/>
        <v>12</v>
      </c>
      <c r="G493" s="180">
        <f t="shared" si="22"/>
        <v>31</v>
      </c>
      <c r="H493" s="180">
        <f t="shared" si="22"/>
        <v>47</v>
      </c>
      <c r="I493" s="180">
        <f t="shared" si="22"/>
        <v>53.5</v>
      </c>
      <c r="J493" s="180">
        <f t="shared" si="22"/>
        <v>60</v>
      </c>
      <c r="K493" s="180">
        <f t="shared" si="22"/>
        <v>57.5</v>
      </c>
      <c r="L493" s="180">
        <f t="shared" si="22"/>
        <v>44</v>
      </c>
      <c r="M493" s="232"/>
      <c r="N493" s="233"/>
      <c r="O493" s="233"/>
    </row>
    <row r="494" spans="1:15" s="234" customFormat="1">
      <c r="A494" s="404" t="str">
        <f t="shared" si="20"/>
        <v>150601500</v>
      </c>
      <c r="B494" s="263">
        <v>150</v>
      </c>
      <c r="C494" s="193">
        <v>60</v>
      </c>
      <c r="D494" s="193">
        <v>1500</v>
      </c>
      <c r="E494" s="180">
        <f t="shared" si="22"/>
        <v>2</v>
      </c>
      <c r="F494" s="180">
        <f t="shared" si="22"/>
        <v>10</v>
      </c>
      <c r="G494" s="180">
        <f t="shared" si="22"/>
        <v>29</v>
      </c>
      <c r="H494" s="180">
        <f t="shared" si="22"/>
        <v>47</v>
      </c>
      <c r="I494" s="180">
        <f t="shared" si="22"/>
        <v>53.5</v>
      </c>
      <c r="J494" s="180">
        <f t="shared" si="22"/>
        <v>60</v>
      </c>
      <c r="K494" s="180">
        <f t="shared" si="22"/>
        <v>54.5</v>
      </c>
      <c r="L494" s="180">
        <f t="shared" si="22"/>
        <v>36.5</v>
      </c>
      <c r="M494" s="232"/>
      <c r="N494" s="233"/>
      <c r="O494" s="233"/>
    </row>
    <row r="495" spans="1:15" s="234" customFormat="1">
      <c r="A495" s="404" t="str">
        <f t="shared" si="20"/>
        <v>150701500</v>
      </c>
      <c r="B495" s="263">
        <v>150</v>
      </c>
      <c r="C495" s="193">
        <v>70</v>
      </c>
      <c r="D495" s="193">
        <v>1500</v>
      </c>
      <c r="E495" s="180">
        <f t="shared" si="22"/>
        <v>2</v>
      </c>
      <c r="F495" s="180">
        <f t="shared" si="22"/>
        <v>8</v>
      </c>
      <c r="G495" s="180">
        <f t="shared" si="22"/>
        <v>27</v>
      </c>
      <c r="H495" s="180">
        <f t="shared" si="22"/>
        <v>46.5</v>
      </c>
      <c r="I495" s="180">
        <f t="shared" si="22"/>
        <v>53.5</v>
      </c>
      <c r="J495" s="180">
        <f t="shared" si="22"/>
        <v>60</v>
      </c>
      <c r="K495" s="180">
        <f t="shared" si="22"/>
        <v>49</v>
      </c>
      <c r="L495" s="180">
        <f t="shared" si="22"/>
        <v>31.5</v>
      </c>
      <c r="M495" s="232"/>
      <c r="N495" s="233"/>
      <c r="O495" s="233"/>
    </row>
    <row r="496" spans="1:15" s="234" customFormat="1">
      <c r="A496" s="404" t="str">
        <f t="shared" si="20"/>
        <v>150801500</v>
      </c>
      <c r="B496" s="263">
        <v>150</v>
      </c>
      <c r="C496" s="193">
        <v>80</v>
      </c>
      <c r="D496" s="193">
        <v>1500</v>
      </c>
      <c r="E496" s="180">
        <f t="shared" si="22"/>
        <v>1.5</v>
      </c>
      <c r="F496" s="180">
        <f t="shared" si="22"/>
        <v>6.5</v>
      </c>
      <c r="G496" s="180">
        <f t="shared" si="22"/>
        <v>25.5</v>
      </c>
      <c r="H496" s="180">
        <f t="shared" si="22"/>
        <v>44</v>
      </c>
      <c r="I496" s="180">
        <f t="shared" si="22"/>
        <v>53.5</v>
      </c>
      <c r="J496" s="180">
        <f t="shared" si="22"/>
        <v>60</v>
      </c>
      <c r="K496" s="180">
        <f t="shared" si="22"/>
        <v>43</v>
      </c>
      <c r="L496" s="180">
        <f t="shared" si="22"/>
        <v>27.5</v>
      </c>
      <c r="M496" s="232"/>
      <c r="N496" s="233"/>
      <c r="O496" s="233"/>
    </row>
    <row r="497" spans="1:15" s="234" customFormat="1">
      <c r="A497" s="404" t="str">
        <f t="shared" ref="A497:A560" si="23">B497&amp;C497&amp;D497</f>
        <v>150901500</v>
      </c>
      <c r="B497" s="263">
        <v>150</v>
      </c>
      <c r="C497" s="193">
        <v>90</v>
      </c>
      <c r="D497" s="193">
        <v>1500</v>
      </c>
      <c r="E497" s="180">
        <f t="shared" si="22"/>
        <v>1.5</v>
      </c>
      <c r="F497" s="180">
        <f t="shared" si="22"/>
        <v>6</v>
      </c>
      <c r="G497" s="180">
        <f t="shared" si="22"/>
        <v>23.5</v>
      </c>
      <c r="H497" s="180">
        <f t="shared" si="22"/>
        <v>40.5</v>
      </c>
      <c r="I497" s="180">
        <f t="shared" si="22"/>
        <v>53</v>
      </c>
      <c r="J497" s="180">
        <f t="shared" si="22"/>
        <v>59.5</v>
      </c>
      <c r="K497" s="180">
        <f t="shared" si="22"/>
        <v>38.5</v>
      </c>
      <c r="L497" s="180">
        <f t="shared" si="22"/>
        <v>24.5</v>
      </c>
      <c r="M497" s="232"/>
      <c r="N497" s="233"/>
      <c r="O497" s="233"/>
    </row>
    <row r="498" spans="1:15" s="234" customFormat="1">
      <c r="A498" s="404" t="str">
        <f t="shared" si="23"/>
        <v>1501001500</v>
      </c>
      <c r="B498" s="263">
        <v>150</v>
      </c>
      <c r="C498" s="193">
        <v>100</v>
      </c>
      <c r="D498" s="193">
        <v>1500</v>
      </c>
      <c r="E498" s="180">
        <f t="shared" si="22"/>
        <v>1.5</v>
      </c>
      <c r="F498" s="180">
        <f t="shared" si="22"/>
        <v>5.5</v>
      </c>
      <c r="G498" s="180">
        <f t="shared" si="22"/>
        <v>22</v>
      </c>
      <c r="H498" s="180">
        <f t="shared" si="22"/>
        <v>36.5</v>
      </c>
      <c r="I498" s="180">
        <f t="shared" si="22"/>
        <v>52</v>
      </c>
      <c r="J498" s="180">
        <f t="shared" si="22"/>
        <v>58</v>
      </c>
      <c r="K498" s="180">
        <f t="shared" si="22"/>
        <v>34.5</v>
      </c>
      <c r="L498" s="180">
        <f t="shared" si="22"/>
        <v>22</v>
      </c>
      <c r="M498" s="232"/>
      <c r="N498" s="233"/>
      <c r="O498" s="233"/>
    </row>
    <row r="499" spans="1:15" s="234" customFormat="1">
      <c r="A499" s="404" t="str">
        <f t="shared" si="23"/>
        <v>1501101500</v>
      </c>
      <c r="B499" s="263">
        <v>150</v>
      </c>
      <c r="C499" s="193">
        <v>110</v>
      </c>
      <c r="D499" s="193">
        <v>1500</v>
      </c>
      <c r="E499" s="180">
        <f t="shared" si="22"/>
        <v>1</v>
      </c>
      <c r="F499" s="180">
        <f t="shared" si="22"/>
        <v>5</v>
      </c>
      <c r="G499" s="180">
        <f t="shared" si="22"/>
        <v>20</v>
      </c>
      <c r="H499" s="180">
        <f t="shared" si="22"/>
        <v>33</v>
      </c>
      <c r="I499" s="180">
        <f t="shared" si="22"/>
        <v>50</v>
      </c>
      <c r="J499" s="180">
        <f t="shared" si="22"/>
        <v>54.5</v>
      </c>
      <c r="K499" s="180">
        <f t="shared" si="22"/>
        <v>31.5</v>
      </c>
      <c r="L499" s="180">
        <f t="shared" si="22"/>
        <v>20</v>
      </c>
      <c r="M499" s="232"/>
      <c r="N499" s="233"/>
      <c r="O499" s="233"/>
    </row>
    <row r="500" spans="1:15" s="234" customFormat="1">
      <c r="A500" s="404" t="str">
        <f t="shared" si="23"/>
        <v>1501201500</v>
      </c>
      <c r="B500" s="263">
        <v>150</v>
      </c>
      <c r="C500" s="193">
        <v>120</v>
      </c>
      <c r="D500" s="193">
        <v>1500</v>
      </c>
      <c r="E500" s="180">
        <f t="shared" si="22"/>
        <v>1</v>
      </c>
      <c r="F500" s="180">
        <f t="shared" si="22"/>
        <v>4.5</v>
      </c>
      <c r="G500" s="180">
        <f t="shared" si="22"/>
        <v>18</v>
      </c>
      <c r="H500" s="180">
        <f t="shared" si="22"/>
        <v>30</v>
      </c>
      <c r="I500" s="180">
        <f t="shared" si="22"/>
        <v>47.5</v>
      </c>
      <c r="J500" s="180">
        <f t="shared" si="22"/>
        <v>51</v>
      </c>
      <c r="K500" s="180">
        <f t="shared" si="22"/>
        <v>29</v>
      </c>
      <c r="L500" s="180">
        <f t="shared" si="22"/>
        <v>18</v>
      </c>
      <c r="M500" s="232"/>
      <c r="N500" s="233"/>
      <c r="O500" s="233"/>
    </row>
    <row r="501" spans="1:15" s="234" customFormat="1">
      <c r="A501" s="404" t="str">
        <f t="shared" si="23"/>
        <v>1501301500</v>
      </c>
      <c r="B501" s="263">
        <v>150</v>
      </c>
      <c r="C501" s="193">
        <v>130</v>
      </c>
      <c r="D501" s="193">
        <v>1500</v>
      </c>
      <c r="E501" s="180">
        <f t="shared" si="22"/>
        <v>1</v>
      </c>
      <c r="F501" s="180">
        <f t="shared" si="22"/>
        <v>4</v>
      </c>
      <c r="G501" s="180">
        <f t="shared" si="22"/>
        <v>16.5</v>
      </c>
      <c r="H501" s="180">
        <f t="shared" si="22"/>
        <v>27.5</v>
      </c>
      <c r="I501" s="180">
        <f t="shared" si="22"/>
        <v>44.5</v>
      </c>
      <c r="J501" s="180">
        <f t="shared" si="22"/>
        <v>47.5</v>
      </c>
      <c r="K501" s="180">
        <f t="shared" si="22"/>
        <v>27</v>
      </c>
      <c r="L501" s="180">
        <f t="shared" si="22"/>
        <v>17</v>
      </c>
      <c r="M501" s="232"/>
      <c r="N501" s="233"/>
      <c r="O501" s="233"/>
    </row>
    <row r="502" spans="1:15" s="234" customFormat="1">
      <c r="A502" s="404" t="str">
        <f t="shared" si="23"/>
        <v>1501401500</v>
      </c>
      <c r="B502" s="263">
        <v>150</v>
      </c>
      <c r="C502" s="193">
        <v>140</v>
      </c>
      <c r="D502" s="193">
        <v>1500</v>
      </c>
      <c r="E502" s="180">
        <f t="shared" si="22"/>
        <v>1</v>
      </c>
      <c r="F502" s="180">
        <f t="shared" si="22"/>
        <v>4</v>
      </c>
      <c r="G502" s="180">
        <f t="shared" si="22"/>
        <v>15</v>
      </c>
      <c r="H502" s="180">
        <f t="shared" si="22"/>
        <v>25.5</v>
      </c>
      <c r="I502" s="180">
        <f t="shared" si="22"/>
        <v>41.5</v>
      </c>
      <c r="J502" s="180">
        <f t="shared" si="22"/>
        <v>44</v>
      </c>
      <c r="K502" s="180">
        <f t="shared" si="22"/>
        <v>25</v>
      </c>
      <c r="L502" s="180">
        <f t="shared" si="22"/>
        <v>15.5</v>
      </c>
      <c r="M502" s="232"/>
      <c r="N502" s="233"/>
      <c r="O502" s="233"/>
    </row>
    <row r="503" spans="1:15" s="234" customFormat="1">
      <c r="A503" s="404" t="str">
        <f t="shared" si="23"/>
        <v>1501501500</v>
      </c>
      <c r="B503" s="263">
        <v>150</v>
      </c>
      <c r="C503" s="193">
        <v>150</v>
      </c>
      <c r="D503" s="193">
        <v>1500</v>
      </c>
      <c r="E503" s="180">
        <f t="shared" si="22"/>
        <v>1</v>
      </c>
      <c r="F503" s="180">
        <f t="shared" si="22"/>
        <v>4</v>
      </c>
      <c r="G503" s="180">
        <f t="shared" si="22"/>
        <v>14.5</v>
      </c>
      <c r="H503" s="180">
        <f t="shared" si="22"/>
        <v>24</v>
      </c>
      <c r="I503" s="180">
        <f t="shared" si="22"/>
        <v>39</v>
      </c>
      <c r="J503" s="180">
        <f t="shared" si="22"/>
        <v>41.5</v>
      </c>
      <c r="K503" s="180">
        <f t="shared" si="22"/>
        <v>23.5</v>
      </c>
      <c r="L503" s="180">
        <f t="shared" si="22"/>
        <v>14.5</v>
      </c>
      <c r="M503" s="232"/>
      <c r="N503" s="233"/>
      <c r="O503" s="233"/>
    </row>
    <row r="504" spans="1:15" s="234" customFormat="1">
      <c r="A504" s="404" t="str">
        <f t="shared" si="23"/>
        <v>1501601500</v>
      </c>
      <c r="B504" s="263">
        <v>150</v>
      </c>
      <c r="C504" s="193">
        <v>160</v>
      </c>
      <c r="D504" s="193">
        <v>1500</v>
      </c>
      <c r="E504" s="180">
        <f t="shared" si="22"/>
        <v>1</v>
      </c>
      <c r="F504" s="180">
        <f t="shared" si="22"/>
        <v>3.5</v>
      </c>
      <c r="G504" s="180">
        <f t="shared" si="22"/>
        <v>13</v>
      </c>
      <c r="H504" s="180">
        <f t="shared" si="22"/>
        <v>22</v>
      </c>
      <c r="I504" s="180">
        <f t="shared" si="22"/>
        <v>36</v>
      </c>
      <c r="J504" s="180">
        <f t="shared" si="22"/>
        <v>38.5</v>
      </c>
      <c r="K504" s="180">
        <f t="shared" si="22"/>
        <v>21.5</v>
      </c>
      <c r="L504" s="180">
        <f t="shared" si="22"/>
        <v>13.5</v>
      </c>
      <c r="M504" s="232"/>
      <c r="N504" s="233"/>
      <c r="O504" s="233"/>
    </row>
    <row r="505" spans="1:15" s="234" customFormat="1">
      <c r="A505" s="404" t="str">
        <f t="shared" si="23"/>
        <v>1501701500</v>
      </c>
      <c r="B505" s="263">
        <v>150</v>
      </c>
      <c r="C505" s="193">
        <v>170</v>
      </c>
      <c r="D505" s="193">
        <v>1500</v>
      </c>
      <c r="E505" s="243">
        <v>0</v>
      </c>
      <c r="F505" s="243">
        <v>0</v>
      </c>
      <c r="G505" s="243">
        <v>0</v>
      </c>
      <c r="H505" s="243">
        <v>0</v>
      </c>
      <c r="I505" s="243">
        <v>0</v>
      </c>
      <c r="J505" s="243">
        <v>0</v>
      </c>
      <c r="K505" s="243">
        <v>0</v>
      </c>
      <c r="L505" s="243">
        <v>0</v>
      </c>
      <c r="M505" s="232"/>
      <c r="N505" s="233"/>
      <c r="O505" s="233"/>
    </row>
    <row r="506" spans="1:15" s="234" customFormat="1">
      <c r="A506" s="404" t="str">
        <f t="shared" si="23"/>
        <v>1501801500</v>
      </c>
      <c r="B506" s="263">
        <v>150</v>
      </c>
      <c r="C506" s="193">
        <v>180</v>
      </c>
      <c r="D506" s="193">
        <v>1500</v>
      </c>
      <c r="E506" s="243">
        <v>0</v>
      </c>
      <c r="F506" s="243">
        <v>0</v>
      </c>
      <c r="G506" s="243">
        <v>0</v>
      </c>
      <c r="H506" s="243">
        <v>0</v>
      </c>
      <c r="I506" s="243">
        <v>0</v>
      </c>
      <c r="J506" s="243">
        <v>0</v>
      </c>
      <c r="K506" s="243">
        <v>0</v>
      </c>
      <c r="L506" s="243">
        <v>0</v>
      </c>
      <c r="M506" s="232"/>
      <c r="N506" s="233"/>
      <c r="O506" s="233"/>
    </row>
    <row r="507" spans="1:15" s="234" customFormat="1">
      <c r="A507" s="404" t="str">
        <f t="shared" si="23"/>
        <v>1501901500</v>
      </c>
      <c r="B507" s="263">
        <v>150</v>
      </c>
      <c r="C507" s="193">
        <v>190</v>
      </c>
      <c r="D507" s="193">
        <v>1500</v>
      </c>
      <c r="E507" s="243">
        <v>0</v>
      </c>
      <c r="F507" s="243">
        <v>0</v>
      </c>
      <c r="G507" s="243">
        <v>0</v>
      </c>
      <c r="H507" s="243">
        <v>0</v>
      </c>
      <c r="I507" s="243">
        <v>0</v>
      </c>
      <c r="J507" s="243">
        <v>0</v>
      </c>
      <c r="K507" s="243">
        <v>0</v>
      </c>
      <c r="L507" s="243">
        <v>0</v>
      </c>
      <c r="M507" s="232"/>
      <c r="N507" s="233"/>
      <c r="O507" s="233"/>
    </row>
    <row r="508" spans="1:15" s="234" customFormat="1">
      <c r="A508" s="404" t="str">
        <f t="shared" si="23"/>
        <v>1502001500</v>
      </c>
      <c r="B508" s="263">
        <v>150</v>
      </c>
      <c r="C508" s="193">
        <v>200</v>
      </c>
      <c r="D508" s="193">
        <v>1500</v>
      </c>
      <c r="E508" s="243">
        <v>0</v>
      </c>
      <c r="F508" s="243">
        <v>0</v>
      </c>
      <c r="G508" s="243">
        <v>0</v>
      </c>
      <c r="H508" s="243">
        <v>0</v>
      </c>
      <c r="I508" s="243">
        <v>0</v>
      </c>
      <c r="J508" s="243">
        <v>0</v>
      </c>
      <c r="K508" s="243">
        <v>0</v>
      </c>
      <c r="L508" s="243">
        <v>0</v>
      </c>
      <c r="M508" s="232"/>
      <c r="N508" s="233"/>
      <c r="O508" s="233"/>
    </row>
    <row r="509" spans="1:15" s="234" customFormat="1">
      <c r="A509" s="404" t="str">
        <f t="shared" si="23"/>
        <v>1502101500</v>
      </c>
      <c r="B509" s="263">
        <v>150</v>
      </c>
      <c r="C509" s="193">
        <v>210</v>
      </c>
      <c r="D509" s="193">
        <v>1500</v>
      </c>
      <c r="E509" s="243">
        <v>0</v>
      </c>
      <c r="F509" s="243">
        <v>0</v>
      </c>
      <c r="G509" s="243">
        <v>0</v>
      </c>
      <c r="H509" s="243">
        <v>0</v>
      </c>
      <c r="I509" s="243">
        <v>0</v>
      </c>
      <c r="J509" s="243">
        <v>0</v>
      </c>
      <c r="K509" s="243">
        <v>0</v>
      </c>
      <c r="L509" s="243">
        <v>0</v>
      </c>
      <c r="M509" s="232"/>
      <c r="N509" s="233"/>
      <c r="O509" s="233"/>
    </row>
    <row r="510" spans="1:15" s="234" customFormat="1">
      <c r="A510" s="404" t="str">
        <f t="shared" si="23"/>
        <v>1502201500</v>
      </c>
      <c r="B510" s="263">
        <v>150</v>
      </c>
      <c r="C510" s="193">
        <v>220</v>
      </c>
      <c r="D510" s="193">
        <v>1500</v>
      </c>
      <c r="E510" s="243">
        <v>0</v>
      </c>
      <c r="F510" s="243">
        <v>0</v>
      </c>
      <c r="G510" s="243">
        <v>0</v>
      </c>
      <c r="H510" s="243">
        <v>0</v>
      </c>
      <c r="I510" s="243">
        <v>0</v>
      </c>
      <c r="J510" s="243">
        <v>0</v>
      </c>
      <c r="K510" s="243">
        <v>0</v>
      </c>
      <c r="L510" s="243">
        <v>0</v>
      </c>
      <c r="M510" s="232"/>
      <c r="N510" s="233"/>
      <c r="O510" s="233"/>
    </row>
    <row r="511" spans="1:15" s="234" customFormat="1">
      <c r="A511" s="404" t="str">
        <f t="shared" si="23"/>
        <v>1502301500</v>
      </c>
      <c r="B511" s="263">
        <v>150</v>
      </c>
      <c r="C511" s="193">
        <v>230</v>
      </c>
      <c r="D511" s="193">
        <v>1500</v>
      </c>
      <c r="E511" s="243">
        <v>0</v>
      </c>
      <c r="F511" s="243">
        <v>0</v>
      </c>
      <c r="G511" s="243">
        <v>0</v>
      </c>
      <c r="H511" s="243">
        <v>0</v>
      </c>
      <c r="I511" s="243">
        <v>0</v>
      </c>
      <c r="J511" s="243">
        <v>0</v>
      </c>
      <c r="K511" s="243">
        <v>0</v>
      </c>
      <c r="L511" s="243">
        <v>0</v>
      </c>
      <c r="M511" s="232"/>
      <c r="N511" s="233"/>
      <c r="O511" s="233"/>
    </row>
    <row r="512" spans="1:15" s="234" customFormat="1">
      <c r="A512" s="404" t="str">
        <f t="shared" si="23"/>
        <v>1502401500</v>
      </c>
      <c r="B512" s="263">
        <v>150</v>
      </c>
      <c r="C512" s="193">
        <v>240</v>
      </c>
      <c r="D512" s="193">
        <v>1500</v>
      </c>
      <c r="E512" s="243">
        <v>0</v>
      </c>
      <c r="F512" s="243">
        <v>0</v>
      </c>
      <c r="G512" s="243">
        <v>0</v>
      </c>
      <c r="H512" s="243">
        <v>0</v>
      </c>
      <c r="I512" s="243">
        <v>0</v>
      </c>
      <c r="J512" s="243">
        <v>0</v>
      </c>
      <c r="K512" s="243">
        <v>0</v>
      </c>
      <c r="L512" s="243">
        <v>0</v>
      </c>
      <c r="M512" s="232"/>
      <c r="N512" s="233"/>
      <c r="O512" s="233"/>
    </row>
    <row r="513" spans="1:15" s="234" customFormat="1">
      <c r="A513" s="404" t="str">
        <f t="shared" si="23"/>
        <v>1502501500</v>
      </c>
      <c r="B513" s="263">
        <v>150</v>
      </c>
      <c r="C513" s="193">
        <v>250</v>
      </c>
      <c r="D513" s="193">
        <v>1500</v>
      </c>
      <c r="E513" s="243">
        <v>0</v>
      </c>
      <c r="F513" s="243">
        <v>0</v>
      </c>
      <c r="G513" s="243">
        <v>0</v>
      </c>
      <c r="H513" s="243">
        <v>0</v>
      </c>
      <c r="I513" s="243">
        <v>0</v>
      </c>
      <c r="J513" s="243">
        <v>0</v>
      </c>
      <c r="K513" s="243">
        <v>0</v>
      </c>
      <c r="L513" s="243">
        <v>0</v>
      </c>
      <c r="M513" s="232"/>
      <c r="N513" s="233"/>
      <c r="O513" s="233"/>
    </row>
    <row r="514" spans="1:15" s="234" customFormat="1">
      <c r="A514" s="404" t="str">
        <f t="shared" si="23"/>
        <v>1502601500</v>
      </c>
      <c r="B514" s="263">
        <v>150</v>
      </c>
      <c r="C514" s="193">
        <v>260</v>
      </c>
      <c r="D514" s="193">
        <v>1500</v>
      </c>
      <c r="E514" s="243">
        <v>0</v>
      </c>
      <c r="F514" s="243">
        <v>0</v>
      </c>
      <c r="G514" s="243">
        <v>0</v>
      </c>
      <c r="H514" s="243">
        <v>0</v>
      </c>
      <c r="I514" s="243">
        <v>0</v>
      </c>
      <c r="J514" s="243">
        <v>0</v>
      </c>
      <c r="K514" s="243">
        <v>0</v>
      </c>
      <c r="L514" s="243">
        <v>0</v>
      </c>
      <c r="M514" s="232"/>
      <c r="N514" s="233"/>
      <c r="O514" s="233"/>
    </row>
    <row r="515" spans="1:15" s="234" customFormat="1">
      <c r="A515" s="404" t="str">
        <f t="shared" si="23"/>
        <v>1502701500</v>
      </c>
      <c r="B515" s="263">
        <v>150</v>
      </c>
      <c r="C515" s="193">
        <v>270</v>
      </c>
      <c r="D515" s="193">
        <v>1500</v>
      </c>
      <c r="E515" s="243">
        <v>0</v>
      </c>
      <c r="F515" s="243">
        <v>0</v>
      </c>
      <c r="G515" s="243">
        <v>0</v>
      </c>
      <c r="H515" s="243">
        <v>0</v>
      </c>
      <c r="I515" s="243">
        <v>0</v>
      </c>
      <c r="J515" s="243">
        <v>0</v>
      </c>
      <c r="K515" s="243">
        <v>0</v>
      </c>
      <c r="L515" s="243">
        <v>0</v>
      </c>
      <c r="M515" s="232"/>
      <c r="N515" s="233"/>
      <c r="O515" s="233"/>
    </row>
    <row r="516" spans="1:15" s="234" customFormat="1">
      <c r="A516" s="404" t="str">
        <f t="shared" si="23"/>
        <v>1502801500</v>
      </c>
      <c r="B516" s="263">
        <v>150</v>
      </c>
      <c r="C516" s="193">
        <v>280</v>
      </c>
      <c r="D516" s="193">
        <v>1500</v>
      </c>
      <c r="E516" s="243">
        <v>0</v>
      </c>
      <c r="F516" s="243">
        <v>0</v>
      </c>
      <c r="G516" s="243">
        <v>0</v>
      </c>
      <c r="H516" s="243">
        <v>0</v>
      </c>
      <c r="I516" s="243">
        <v>0</v>
      </c>
      <c r="J516" s="243">
        <v>0</v>
      </c>
      <c r="K516" s="243">
        <v>0</v>
      </c>
      <c r="L516" s="243">
        <v>0</v>
      </c>
      <c r="M516" s="232"/>
      <c r="N516" s="233"/>
      <c r="O516" s="233"/>
    </row>
    <row r="517" spans="1:15" s="234" customFormat="1">
      <c r="A517" s="404" t="str">
        <f t="shared" si="23"/>
        <v>1502901500</v>
      </c>
      <c r="B517" s="263">
        <v>150</v>
      </c>
      <c r="C517" s="193">
        <v>290</v>
      </c>
      <c r="D517" s="193">
        <v>1500</v>
      </c>
      <c r="E517" s="243">
        <v>0</v>
      </c>
      <c r="F517" s="243">
        <v>0</v>
      </c>
      <c r="G517" s="243">
        <v>0</v>
      </c>
      <c r="H517" s="243">
        <v>0</v>
      </c>
      <c r="I517" s="243">
        <v>0</v>
      </c>
      <c r="J517" s="243">
        <v>0</v>
      </c>
      <c r="K517" s="243">
        <v>0</v>
      </c>
      <c r="L517" s="243">
        <v>0</v>
      </c>
      <c r="M517" s="232"/>
      <c r="N517" s="233"/>
      <c r="O517" s="233"/>
    </row>
    <row r="518" spans="1:15" s="234" customFormat="1">
      <c r="A518" s="404" t="str">
        <f t="shared" si="23"/>
        <v>1503001500</v>
      </c>
      <c r="B518" s="263">
        <v>150</v>
      </c>
      <c r="C518" s="193">
        <v>300</v>
      </c>
      <c r="D518" s="193">
        <v>1500</v>
      </c>
      <c r="E518" s="243">
        <v>0</v>
      </c>
      <c r="F518" s="243">
        <v>0</v>
      </c>
      <c r="G518" s="243">
        <v>0</v>
      </c>
      <c r="H518" s="243">
        <v>0</v>
      </c>
      <c r="I518" s="243">
        <v>0</v>
      </c>
      <c r="J518" s="243">
        <v>0</v>
      </c>
      <c r="K518" s="243">
        <v>0</v>
      </c>
      <c r="L518" s="243">
        <v>0</v>
      </c>
      <c r="M518" s="232"/>
      <c r="N518" s="233"/>
      <c r="O518" s="233"/>
    </row>
    <row r="519" spans="1:15" s="234" customFormat="1">
      <c r="A519" s="404" t="str">
        <f t="shared" si="23"/>
        <v>1503101500</v>
      </c>
      <c r="B519" s="263">
        <v>150</v>
      </c>
      <c r="C519" s="193">
        <v>310</v>
      </c>
      <c r="D519" s="193">
        <v>1500</v>
      </c>
      <c r="E519" s="243">
        <v>0</v>
      </c>
      <c r="F519" s="243">
        <v>0</v>
      </c>
      <c r="G519" s="243">
        <v>0</v>
      </c>
      <c r="H519" s="243">
        <v>0</v>
      </c>
      <c r="I519" s="243">
        <v>0</v>
      </c>
      <c r="J519" s="243">
        <v>0</v>
      </c>
      <c r="K519" s="243">
        <v>0</v>
      </c>
      <c r="L519" s="243">
        <v>0</v>
      </c>
      <c r="M519" s="232"/>
      <c r="N519" s="233"/>
      <c r="O519" s="233"/>
    </row>
    <row r="520" spans="1:15" s="234" customFormat="1">
      <c r="A520" s="404" t="str">
        <f t="shared" si="23"/>
        <v>1503201500</v>
      </c>
      <c r="B520" s="263">
        <v>150</v>
      </c>
      <c r="C520" s="193">
        <v>320</v>
      </c>
      <c r="D520" s="193">
        <v>1500</v>
      </c>
      <c r="E520" s="243">
        <v>0</v>
      </c>
      <c r="F520" s="243">
        <v>0</v>
      </c>
      <c r="G520" s="243">
        <v>0</v>
      </c>
      <c r="H520" s="243">
        <v>0</v>
      </c>
      <c r="I520" s="243">
        <v>0</v>
      </c>
      <c r="J520" s="243">
        <v>0</v>
      </c>
      <c r="K520" s="243">
        <v>0</v>
      </c>
      <c r="L520" s="243">
        <v>0</v>
      </c>
      <c r="M520" s="232"/>
      <c r="N520" s="233"/>
      <c r="O520" s="233"/>
    </row>
    <row r="521" spans="1:15" s="234" customFormat="1">
      <c r="A521" s="404" t="str">
        <f t="shared" si="23"/>
        <v>1503301500</v>
      </c>
      <c r="B521" s="263">
        <v>150</v>
      </c>
      <c r="C521" s="193">
        <v>330</v>
      </c>
      <c r="D521" s="193">
        <v>1500</v>
      </c>
      <c r="E521" s="243">
        <v>0</v>
      </c>
      <c r="F521" s="243">
        <v>0</v>
      </c>
      <c r="G521" s="243">
        <v>0</v>
      </c>
      <c r="H521" s="243">
        <v>0</v>
      </c>
      <c r="I521" s="243">
        <v>0</v>
      </c>
      <c r="J521" s="243">
        <v>0</v>
      </c>
      <c r="K521" s="243">
        <v>0</v>
      </c>
      <c r="L521" s="243">
        <v>0</v>
      </c>
      <c r="M521" s="232"/>
      <c r="N521" s="233"/>
      <c r="O521" s="233"/>
    </row>
    <row r="522" spans="1:15" s="234" customFormat="1">
      <c r="A522" s="404" t="str">
        <f t="shared" si="23"/>
        <v>1503401500</v>
      </c>
      <c r="B522" s="263">
        <v>150</v>
      </c>
      <c r="C522" s="193">
        <v>340</v>
      </c>
      <c r="D522" s="193">
        <v>1500</v>
      </c>
      <c r="E522" s="243">
        <v>0</v>
      </c>
      <c r="F522" s="243">
        <v>0</v>
      </c>
      <c r="G522" s="243">
        <v>0</v>
      </c>
      <c r="H522" s="243">
        <v>0</v>
      </c>
      <c r="I522" s="243">
        <v>0</v>
      </c>
      <c r="J522" s="243">
        <v>0</v>
      </c>
      <c r="K522" s="243">
        <v>0</v>
      </c>
      <c r="L522" s="243">
        <v>0</v>
      </c>
      <c r="M522" s="232"/>
      <c r="N522" s="233"/>
      <c r="O522" s="233"/>
    </row>
    <row r="523" spans="1:15" s="234" customFormat="1">
      <c r="A523" s="404" t="str">
        <f t="shared" si="23"/>
        <v>1503501500</v>
      </c>
      <c r="B523" s="263">
        <v>150</v>
      </c>
      <c r="C523" s="193">
        <v>350</v>
      </c>
      <c r="D523" s="193">
        <v>1500</v>
      </c>
      <c r="E523" s="243">
        <v>0</v>
      </c>
      <c r="F523" s="243">
        <v>0</v>
      </c>
      <c r="G523" s="243">
        <v>0</v>
      </c>
      <c r="H523" s="243">
        <v>0</v>
      </c>
      <c r="I523" s="243">
        <v>0</v>
      </c>
      <c r="J523" s="243">
        <v>0</v>
      </c>
      <c r="K523" s="243">
        <v>0</v>
      </c>
      <c r="L523" s="243">
        <v>0</v>
      </c>
      <c r="M523" s="232"/>
      <c r="N523" s="233"/>
      <c r="O523" s="233"/>
    </row>
    <row r="524" spans="1:15" s="234" customFormat="1">
      <c r="A524" s="404" t="str">
        <f t="shared" si="23"/>
        <v>150201750</v>
      </c>
      <c r="B524" s="263">
        <v>150</v>
      </c>
      <c r="C524" s="193">
        <v>20</v>
      </c>
      <c r="D524" s="193">
        <v>1750</v>
      </c>
      <c r="E524" s="180">
        <f t="shared" ref="E524:L538" si="24">(E830+E218)/2</f>
        <v>8.5</v>
      </c>
      <c r="F524" s="180">
        <f t="shared" si="24"/>
        <v>23.5</v>
      </c>
      <c r="G524" s="180">
        <f t="shared" si="24"/>
        <v>38.5</v>
      </c>
      <c r="H524" s="180">
        <f t="shared" si="24"/>
        <v>47</v>
      </c>
      <c r="I524" s="180">
        <f t="shared" si="24"/>
        <v>53.5</v>
      </c>
      <c r="J524" s="180">
        <f t="shared" si="24"/>
        <v>60</v>
      </c>
      <c r="K524" s="180">
        <f t="shared" si="24"/>
        <v>58</v>
      </c>
      <c r="L524" s="180">
        <f t="shared" si="24"/>
        <v>56</v>
      </c>
      <c r="M524" s="232"/>
      <c r="N524" s="233"/>
      <c r="O524" s="233"/>
    </row>
    <row r="525" spans="1:15" s="234" customFormat="1">
      <c r="A525" s="404" t="str">
        <f t="shared" si="23"/>
        <v>150301750</v>
      </c>
      <c r="B525" s="263">
        <v>150</v>
      </c>
      <c r="C525" s="193">
        <v>30</v>
      </c>
      <c r="D525" s="193">
        <v>1750</v>
      </c>
      <c r="E525" s="180">
        <f t="shared" si="24"/>
        <v>5</v>
      </c>
      <c r="F525" s="180">
        <f t="shared" si="24"/>
        <v>20.5</v>
      </c>
      <c r="G525" s="180">
        <f t="shared" si="24"/>
        <v>38.5</v>
      </c>
      <c r="H525" s="180">
        <f t="shared" si="24"/>
        <v>47</v>
      </c>
      <c r="I525" s="180">
        <f t="shared" si="24"/>
        <v>53.5</v>
      </c>
      <c r="J525" s="180">
        <f t="shared" si="24"/>
        <v>60</v>
      </c>
      <c r="K525" s="180">
        <f t="shared" si="24"/>
        <v>58</v>
      </c>
      <c r="L525" s="180">
        <f t="shared" si="24"/>
        <v>56</v>
      </c>
      <c r="M525" s="232"/>
      <c r="N525" s="233"/>
      <c r="O525" s="233"/>
    </row>
    <row r="526" spans="1:15" s="234" customFormat="1">
      <c r="A526" s="404" t="str">
        <f t="shared" si="23"/>
        <v>150401750</v>
      </c>
      <c r="B526" s="263">
        <v>150</v>
      </c>
      <c r="C526" s="193">
        <v>40</v>
      </c>
      <c r="D526" s="193">
        <v>1750</v>
      </c>
      <c r="E526" s="180">
        <f t="shared" si="24"/>
        <v>4</v>
      </c>
      <c r="F526" s="180">
        <f t="shared" si="24"/>
        <v>17.5</v>
      </c>
      <c r="G526" s="180">
        <f t="shared" si="24"/>
        <v>36</v>
      </c>
      <c r="H526" s="180">
        <f t="shared" si="24"/>
        <v>47</v>
      </c>
      <c r="I526" s="180">
        <f t="shared" si="24"/>
        <v>53.5</v>
      </c>
      <c r="J526" s="180">
        <f t="shared" si="24"/>
        <v>60</v>
      </c>
      <c r="K526" s="180">
        <f t="shared" si="24"/>
        <v>58</v>
      </c>
      <c r="L526" s="180">
        <f t="shared" si="24"/>
        <v>55.5</v>
      </c>
      <c r="M526" s="232"/>
      <c r="N526" s="233"/>
      <c r="O526" s="233"/>
    </row>
    <row r="527" spans="1:15" s="234" customFormat="1">
      <c r="A527" s="404" t="str">
        <f t="shared" si="23"/>
        <v>150501750</v>
      </c>
      <c r="B527" s="263">
        <v>150</v>
      </c>
      <c r="C527" s="193">
        <v>50</v>
      </c>
      <c r="D527" s="193">
        <v>1750</v>
      </c>
      <c r="E527" s="180">
        <f t="shared" si="24"/>
        <v>3</v>
      </c>
      <c r="F527" s="180">
        <f t="shared" si="24"/>
        <v>14</v>
      </c>
      <c r="G527" s="180">
        <f t="shared" si="24"/>
        <v>33</v>
      </c>
      <c r="H527" s="180">
        <f t="shared" si="24"/>
        <v>47</v>
      </c>
      <c r="I527" s="180">
        <f t="shared" si="24"/>
        <v>53.5</v>
      </c>
      <c r="J527" s="180">
        <f t="shared" si="24"/>
        <v>60</v>
      </c>
      <c r="K527" s="180">
        <f t="shared" si="24"/>
        <v>58</v>
      </c>
      <c r="L527" s="180">
        <f t="shared" si="24"/>
        <v>50</v>
      </c>
      <c r="M527" s="232"/>
      <c r="N527" s="233"/>
      <c r="O527" s="233"/>
    </row>
    <row r="528" spans="1:15" s="234" customFormat="1">
      <c r="A528" s="404" t="str">
        <f t="shared" si="23"/>
        <v>150601750</v>
      </c>
      <c r="B528" s="263">
        <v>150</v>
      </c>
      <c r="C528" s="193">
        <v>60</v>
      </c>
      <c r="D528" s="193">
        <v>1750</v>
      </c>
      <c r="E528" s="180">
        <f t="shared" si="24"/>
        <v>2.5</v>
      </c>
      <c r="F528" s="180">
        <f t="shared" si="24"/>
        <v>11.5</v>
      </c>
      <c r="G528" s="180">
        <f t="shared" si="24"/>
        <v>30.5</v>
      </c>
      <c r="H528" s="180">
        <f t="shared" si="24"/>
        <v>47</v>
      </c>
      <c r="I528" s="180">
        <f t="shared" si="24"/>
        <v>53.5</v>
      </c>
      <c r="J528" s="180">
        <f t="shared" si="24"/>
        <v>60</v>
      </c>
      <c r="K528" s="180">
        <f t="shared" si="24"/>
        <v>57.5</v>
      </c>
      <c r="L528" s="180">
        <f t="shared" si="24"/>
        <v>42.5</v>
      </c>
      <c r="M528" s="232"/>
      <c r="N528" s="233"/>
      <c r="O528" s="233"/>
    </row>
    <row r="529" spans="1:15" s="234" customFormat="1">
      <c r="A529" s="404" t="str">
        <f t="shared" si="23"/>
        <v>150701750</v>
      </c>
      <c r="B529" s="263">
        <v>150</v>
      </c>
      <c r="C529" s="193">
        <v>70</v>
      </c>
      <c r="D529" s="193">
        <v>1750</v>
      </c>
      <c r="E529" s="180">
        <f t="shared" si="24"/>
        <v>2</v>
      </c>
      <c r="F529" s="180">
        <f t="shared" si="24"/>
        <v>10</v>
      </c>
      <c r="G529" s="180">
        <f t="shared" si="24"/>
        <v>29</v>
      </c>
      <c r="H529" s="180">
        <f t="shared" si="24"/>
        <v>47</v>
      </c>
      <c r="I529" s="180">
        <f t="shared" si="24"/>
        <v>53.5</v>
      </c>
      <c r="J529" s="180">
        <f t="shared" si="24"/>
        <v>60</v>
      </c>
      <c r="K529" s="180">
        <f t="shared" si="24"/>
        <v>54.5</v>
      </c>
      <c r="L529" s="180">
        <f t="shared" si="24"/>
        <v>36.5</v>
      </c>
      <c r="M529" s="232"/>
      <c r="N529" s="233"/>
      <c r="O529" s="233"/>
    </row>
    <row r="530" spans="1:15" s="234" customFormat="1">
      <c r="A530" s="404" t="str">
        <f t="shared" si="23"/>
        <v>150801750</v>
      </c>
      <c r="B530" s="263">
        <v>150</v>
      </c>
      <c r="C530" s="193">
        <v>80</v>
      </c>
      <c r="D530" s="193">
        <v>1750</v>
      </c>
      <c r="E530" s="180">
        <f t="shared" si="24"/>
        <v>2</v>
      </c>
      <c r="F530" s="180">
        <f t="shared" si="24"/>
        <v>8.5</v>
      </c>
      <c r="G530" s="180">
        <f t="shared" si="24"/>
        <v>27.5</v>
      </c>
      <c r="H530" s="180">
        <f t="shared" si="24"/>
        <v>46.5</v>
      </c>
      <c r="I530" s="180">
        <f t="shared" si="24"/>
        <v>53.5</v>
      </c>
      <c r="J530" s="180">
        <f t="shared" si="24"/>
        <v>60</v>
      </c>
      <c r="K530" s="180">
        <f t="shared" si="24"/>
        <v>49.5</v>
      </c>
      <c r="L530" s="180">
        <f t="shared" si="24"/>
        <v>32</v>
      </c>
      <c r="M530" s="232"/>
      <c r="N530" s="233"/>
      <c r="O530" s="233"/>
    </row>
    <row r="531" spans="1:15" s="234" customFormat="1">
      <c r="A531" s="404" t="str">
        <f t="shared" si="23"/>
        <v>150901750</v>
      </c>
      <c r="B531" s="263">
        <v>150</v>
      </c>
      <c r="C531" s="193">
        <v>90</v>
      </c>
      <c r="D531" s="193">
        <v>1750</v>
      </c>
      <c r="E531" s="180">
        <f t="shared" si="24"/>
        <v>1.5</v>
      </c>
      <c r="F531" s="180">
        <f t="shared" si="24"/>
        <v>7</v>
      </c>
      <c r="G531" s="180">
        <f t="shared" si="24"/>
        <v>26</v>
      </c>
      <c r="H531" s="180">
        <f t="shared" si="24"/>
        <v>44.5</v>
      </c>
      <c r="I531" s="180">
        <f t="shared" si="24"/>
        <v>53.5</v>
      </c>
      <c r="J531" s="180">
        <f t="shared" si="24"/>
        <v>60</v>
      </c>
      <c r="K531" s="180">
        <f t="shared" si="24"/>
        <v>45</v>
      </c>
      <c r="L531" s="180">
        <f t="shared" si="24"/>
        <v>28.5</v>
      </c>
      <c r="M531" s="232"/>
      <c r="N531" s="233"/>
      <c r="O531" s="233"/>
    </row>
    <row r="532" spans="1:15" s="234" customFormat="1">
      <c r="A532" s="404" t="str">
        <f t="shared" si="23"/>
        <v>1501001750</v>
      </c>
      <c r="B532" s="263">
        <v>150</v>
      </c>
      <c r="C532" s="193">
        <v>100</v>
      </c>
      <c r="D532" s="193">
        <v>1750</v>
      </c>
      <c r="E532" s="180">
        <f t="shared" si="24"/>
        <v>1.5</v>
      </c>
      <c r="F532" s="180">
        <f t="shared" si="24"/>
        <v>6.5</v>
      </c>
      <c r="G532" s="180">
        <f t="shared" si="24"/>
        <v>24.5</v>
      </c>
      <c r="H532" s="180">
        <f t="shared" si="24"/>
        <v>42</v>
      </c>
      <c r="I532" s="180">
        <f t="shared" si="24"/>
        <v>53.5</v>
      </c>
      <c r="J532" s="180">
        <f t="shared" si="24"/>
        <v>60</v>
      </c>
      <c r="K532" s="180">
        <f t="shared" si="24"/>
        <v>40</v>
      </c>
      <c r="L532" s="180">
        <f t="shared" si="24"/>
        <v>25.5</v>
      </c>
      <c r="M532" s="232"/>
      <c r="N532" s="233"/>
      <c r="O532" s="233"/>
    </row>
    <row r="533" spans="1:15" s="234" customFormat="1">
      <c r="A533" s="404" t="str">
        <f t="shared" si="23"/>
        <v>1501101750</v>
      </c>
      <c r="B533" s="263">
        <v>150</v>
      </c>
      <c r="C533" s="193">
        <v>110</v>
      </c>
      <c r="D533" s="193">
        <v>1750</v>
      </c>
      <c r="E533" s="180">
        <f t="shared" si="24"/>
        <v>1.5</v>
      </c>
      <c r="F533" s="180">
        <f t="shared" si="24"/>
        <v>5.5</v>
      </c>
      <c r="G533" s="180">
        <f t="shared" si="24"/>
        <v>23</v>
      </c>
      <c r="H533" s="180">
        <f t="shared" si="24"/>
        <v>38.5</v>
      </c>
      <c r="I533" s="180">
        <f t="shared" si="24"/>
        <v>53</v>
      </c>
      <c r="J533" s="180">
        <f t="shared" si="24"/>
        <v>58.5</v>
      </c>
      <c r="K533" s="180">
        <f t="shared" si="24"/>
        <v>36.5</v>
      </c>
      <c r="L533" s="180">
        <f t="shared" si="24"/>
        <v>23</v>
      </c>
      <c r="M533" s="232"/>
      <c r="N533" s="233"/>
      <c r="O533" s="233"/>
    </row>
    <row r="534" spans="1:15" s="234" customFormat="1">
      <c r="A534" s="404" t="str">
        <f t="shared" si="23"/>
        <v>1501201750</v>
      </c>
      <c r="B534" s="263">
        <v>150</v>
      </c>
      <c r="C534" s="193">
        <v>120</v>
      </c>
      <c r="D534" s="193">
        <v>1750</v>
      </c>
      <c r="E534" s="180">
        <f t="shared" si="24"/>
        <v>1.5</v>
      </c>
      <c r="F534" s="180">
        <f t="shared" si="24"/>
        <v>5</v>
      </c>
      <c r="G534" s="180">
        <f t="shared" si="24"/>
        <v>21.5</v>
      </c>
      <c r="H534" s="180">
        <f t="shared" si="24"/>
        <v>35.5</v>
      </c>
      <c r="I534" s="180">
        <f t="shared" si="24"/>
        <v>51.5</v>
      </c>
      <c r="J534" s="180">
        <f t="shared" si="24"/>
        <v>57</v>
      </c>
      <c r="K534" s="180">
        <f t="shared" si="24"/>
        <v>33.5</v>
      </c>
      <c r="L534" s="180">
        <f t="shared" si="24"/>
        <v>21</v>
      </c>
      <c r="M534" s="232"/>
      <c r="N534" s="233"/>
      <c r="O534" s="233"/>
    </row>
    <row r="535" spans="1:15" s="234" customFormat="1">
      <c r="A535" s="404" t="str">
        <f t="shared" si="23"/>
        <v>1501301750</v>
      </c>
      <c r="B535" s="263">
        <v>150</v>
      </c>
      <c r="C535" s="193">
        <v>130</v>
      </c>
      <c r="D535" s="193">
        <v>1750</v>
      </c>
      <c r="E535" s="180">
        <f t="shared" si="24"/>
        <v>1</v>
      </c>
      <c r="F535" s="180">
        <f t="shared" si="24"/>
        <v>5</v>
      </c>
      <c r="G535" s="180">
        <f t="shared" si="24"/>
        <v>20</v>
      </c>
      <c r="H535" s="180">
        <f t="shared" si="24"/>
        <v>32.5</v>
      </c>
      <c r="I535" s="180">
        <f t="shared" si="24"/>
        <v>50</v>
      </c>
      <c r="J535" s="180">
        <f t="shared" si="24"/>
        <v>54</v>
      </c>
      <c r="K535" s="180">
        <f t="shared" si="24"/>
        <v>31</v>
      </c>
      <c r="L535" s="180">
        <f t="shared" si="24"/>
        <v>20</v>
      </c>
      <c r="M535" s="232"/>
      <c r="N535" s="233"/>
      <c r="O535" s="233"/>
    </row>
    <row r="536" spans="1:15" s="234" customFormat="1">
      <c r="A536" s="404" t="str">
        <f t="shared" si="23"/>
        <v>1501401750</v>
      </c>
      <c r="B536" s="263">
        <v>150</v>
      </c>
      <c r="C536" s="193">
        <v>140</v>
      </c>
      <c r="D536" s="193">
        <v>1750</v>
      </c>
      <c r="E536" s="180">
        <f t="shared" si="24"/>
        <v>1</v>
      </c>
      <c r="F536" s="180">
        <f t="shared" si="24"/>
        <v>4.5</v>
      </c>
      <c r="G536" s="180">
        <f t="shared" si="24"/>
        <v>18</v>
      </c>
      <c r="H536" s="180">
        <f t="shared" si="24"/>
        <v>30</v>
      </c>
      <c r="I536" s="180">
        <f t="shared" si="24"/>
        <v>47.5</v>
      </c>
      <c r="J536" s="180">
        <f t="shared" si="24"/>
        <v>51</v>
      </c>
      <c r="K536" s="180">
        <f t="shared" si="24"/>
        <v>29</v>
      </c>
      <c r="L536" s="180">
        <f t="shared" si="24"/>
        <v>18</v>
      </c>
      <c r="M536" s="232"/>
      <c r="N536" s="233"/>
      <c r="O536" s="233"/>
    </row>
    <row r="537" spans="1:15" s="234" customFormat="1">
      <c r="A537" s="404" t="str">
        <f t="shared" si="23"/>
        <v>1501501750</v>
      </c>
      <c r="B537" s="263">
        <v>150</v>
      </c>
      <c r="C537" s="193">
        <v>150</v>
      </c>
      <c r="D537" s="193">
        <v>1750</v>
      </c>
      <c r="E537" s="180">
        <f t="shared" si="24"/>
        <v>1</v>
      </c>
      <c r="F537" s="180">
        <f t="shared" si="24"/>
        <v>4.5</v>
      </c>
      <c r="G537" s="180">
        <f t="shared" si="24"/>
        <v>17</v>
      </c>
      <c r="H537" s="180">
        <f t="shared" si="24"/>
        <v>28</v>
      </c>
      <c r="I537" s="180">
        <f t="shared" si="24"/>
        <v>45</v>
      </c>
      <c r="J537" s="180">
        <f t="shared" si="24"/>
        <v>48</v>
      </c>
      <c r="K537" s="180">
        <f t="shared" si="24"/>
        <v>27</v>
      </c>
      <c r="L537" s="180">
        <f t="shared" si="24"/>
        <v>17</v>
      </c>
      <c r="M537" s="232"/>
      <c r="N537" s="233"/>
      <c r="O537" s="233"/>
    </row>
    <row r="538" spans="1:15" s="234" customFormat="1">
      <c r="A538" s="404" t="str">
        <f t="shared" si="23"/>
        <v>1501601750</v>
      </c>
      <c r="B538" s="263">
        <v>150</v>
      </c>
      <c r="C538" s="193">
        <v>160</v>
      </c>
      <c r="D538" s="193">
        <v>1750</v>
      </c>
      <c r="E538" s="180">
        <f t="shared" si="24"/>
        <v>1</v>
      </c>
      <c r="F538" s="180">
        <f t="shared" si="24"/>
        <v>4</v>
      </c>
      <c r="G538" s="180">
        <f t="shared" si="24"/>
        <v>15.5</v>
      </c>
      <c r="H538" s="180">
        <f t="shared" si="24"/>
        <v>26</v>
      </c>
      <c r="I538" s="180">
        <f t="shared" si="24"/>
        <v>42.5</v>
      </c>
      <c r="J538" s="180">
        <f t="shared" si="24"/>
        <v>45</v>
      </c>
      <c r="K538" s="180">
        <f t="shared" si="24"/>
        <v>25</v>
      </c>
      <c r="L538" s="180">
        <f t="shared" si="24"/>
        <v>16</v>
      </c>
      <c r="M538" s="232"/>
      <c r="N538" s="233"/>
      <c r="O538" s="233"/>
    </row>
    <row r="539" spans="1:15" s="234" customFormat="1">
      <c r="A539" s="404" t="str">
        <f t="shared" si="23"/>
        <v>1501701750</v>
      </c>
      <c r="B539" s="263">
        <v>150</v>
      </c>
      <c r="C539" s="193">
        <v>170</v>
      </c>
      <c r="D539" s="193">
        <v>1750</v>
      </c>
      <c r="E539" s="243">
        <v>0</v>
      </c>
      <c r="F539" s="243">
        <v>0</v>
      </c>
      <c r="G539" s="243">
        <v>0</v>
      </c>
      <c r="H539" s="243">
        <v>0</v>
      </c>
      <c r="I539" s="243">
        <v>0</v>
      </c>
      <c r="J539" s="243">
        <v>0</v>
      </c>
      <c r="K539" s="243">
        <v>0</v>
      </c>
      <c r="L539" s="243">
        <v>0</v>
      </c>
      <c r="M539" s="232"/>
      <c r="N539" s="233"/>
      <c r="O539" s="233"/>
    </row>
    <row r="540" spans="1:15" s="234" customFormat="1">
      <c r="A540" s="404" t="str">
        <f t="shared" si="23"/>
        <v>1501801750</v>
      </c>
      <c r="B540" s="263">
        <v>150</v>
      </c>
      <c r="C540" s="193">
        <v>180</v>
      </c>
      <c r="D540" s="193">
        <v>1750</v>
      </c>
      <c r="E540" s="243">
        <v>0</v>
      </c>
      <c r="F540" s="243">
        <v>0</v>
      </c>
      <c r="G540" s="243">
        <v>0</v>
      </c>
      <c r="H540" s="243">
        <v>0</v>
      </c>
      <c r="I540" s="243">
        <v>0</v>
      </c>
      <c r="J540" s="243">
        <v>0</v>
      </c>
      <c r="K540" s="243">
        <v>0</v>
      </c>
      <c r="L540" s="243">
        <v>0</v>
      </c>
      <c r="M540" s="232"/>
      <c r="N540" s="233"/>
      <c r="O540" s="233"/>
    </row>
    <row r="541" spans="1:15" s="234" customFormat="1">
      <c r="A541" s="404" t="str">
        <f t="shared" si="23"/>
        <v>1501901750</v>
      </c>
      <c r="B541" s="263">
        <v>150</v>
      </c>
      <c r="C541" s="193">
        <v>190</v>
      </c>
      <c r="D541" s="193">
        <v>1750</v>
      </c>
      <c r="E541" s="243">
        <v>0</v>
      </c>
      <c r="F541" s="243">
        <v>0</v>
      </c>
      <c r="G541" s="243">
        <v>0</v>
      </c>
      <c r="H541" s="243">
        <v>0</v>
      </c>
      <c r="I541" s="243">
        <v>0</v>
      </c>
      <c r="J541" s="243">
        <v>0</v>
      </c>
      <c r="K541" s="243">
        <v>0</v>
      </c>
      <c r="L541" s="243">
        <v>0</v>
      </c>
      <c r="M541" s="232"/>
      <c r="N541" s="233"/>
      <c r="O541" s="233"/>
    </row>
    <row r="542" spans="1:15" s="234" customFormat="1">
      <c r="A542" s="404" t="str">
        <f t="shared" si="23"/>
        <v>1502001750</v>
      </c>
      <c r="B542" s="263">
        <v>150</v>
      </c>
      <c r="C542" s="193">
        <v>200</v>
      </c>
      <c r="D542" s="193">
        <v>1750</v>
      </c>
      <c r="E542" s="243">
        <v>0</v>
      </c>
      <c r="F542" s="243">
        <v>0</v>
      </c>
      <c r="G542" s="243">
        <v>0</v>
      </c>
      <c r="H542" s="243">
        <v>0</v>
      </c>
      <c r="I542" s="243">
        <v>0</v>
      </c>
      <c r="J542" s="243">
        <v>0</v>
      </c>
      <c r="K542" s="243">
        <v>0</v>
      </c>
      <c r="L542" s="243">
        <v>0</v>
      </c>
      <c r="M542" s="232"/>
      <c r="N542" s="233"/>
      <c r="O542" s="233"/>
    </row>
    <row r="543" spans="1:15" s="234" customFormat="1">
      <c r="A543" s="404" t="str">
        <f t="shared" si="23"/>
        <v>1502101750</v>
      </c>
      <c r="B543" s="263">
        <v>150</v>
      </c>
      <c r="C543" s="193">
        <v>210</v>
      </c>
      <c r="D543" s="193">
        <v>1750</v>
      </c>
      <c r="E543" s="243">
        <v>0</v>
      </c>
      <c r="F543" s="243">
        <v>0</v>
      </c>
      <c r="G543" s="243">
        <v>0</v>
      </c>
      <c r="H543" s="243">
        <v>0</v>
      </c>
      <c r="I543" s="243">
        <v>0</v>
      </c>
      <c r="J543" s="243">
        <v>0</v>
      </c>
      <c r="K543" s="243">
        <v>0</v>
      </c>
      <c r="L543" s="243">
        <v>0</v>
      </c>
      <c r="M543" s="232"/>
      <c r="N543" s="233"/>
      <c r="O543" s="233"/>
    </row>
    <row r="544" spans="1:15" s="234" customFormat="1">
      <c r="A544" s="404" t="str">
        <f t="shared" si="23"/>
        <v>1502201750</v>
      </c>
      <c r="B544" s="263">
        <v>150</v>
      </c>
      <c r="C544" s="193">
        <v>220</v>
      </c>
      <c r="D544" s="193">
        <v>1750</v>
      </c>
      <c r="E544" s="243">
        <v>0</v>
      </c>
      <c r="F544" s="243">
        <v>0</v>
      </c>
      <c r="G544" s="243">
        <v>0</v>
      </c>
      <c r="H544" s="243">
        <v>0</v>
      </c>
      <c r="I544" s="243">
        <v>0</v>
      </c>
      <c r="J544" s="243">
        <v>0</v>
      </c>
      <c r="K544" s="243">
        <v>0</v>
      </c>
      <c r="L544" s="243">
        <v>0</v>
      </c>
      <c r="M544" s="232"/>
      <c r="N544" s="233"/>
      <c r="O544" s="233"/>
    </row>
    <row r="545" spans="1:15" s="234" customFormat="1">
      <c r="A545" s="404" t="str">
        <f t="shared" si="23"/>
        <v>1502301750</v>
      </c>
      <c r="B545" s="263">
        <v>150</v>
      </c>
      <c r="C545" s="193">
        <v>230</v>
      </c>
      <c r="D545" s="193">
        <v>1750</v>
      </c>
      <c r="E545" s="243">
        <v>0</v>
      </c>
      <c r="F545" s="243">
        <v>0</v>
      </c>
      <c r="G545" s="243">
        <v>0</v>
      </c>
      <c r="H545" s="243">
        <v>0</v>
      </c>
      <c r="I545" s="243">
        <v>0</v>
      </c>
      <c r="J545" s="243">
        <v>0</v>
      </c>
      <c r="K545" s="243">
        <v>0</v>
      </c>
      <c r="L545" s="243">
        <v>0</v>
      </c>
      <c r="M545" s="232"/>
      <c r="N545" s="233"/>
      <c r="O545" s="233"/>
    </row>
    <row r="546" spans="1:15" s="234" customFormat="1">
      <c r="A546" s="404" t="str">
        <f t="shared" si="23"/>
        <v>1502401750</v>
      </c>
      <c r="B546" s="263">
        <v>150</v>
      </c>
      <c r="C546" s="193">
        <v>240</v>
      </c>
      <c r="D546" s="193">
        <v>1750</v>
      </c>
      <c r="E546" s="243">
        <v>0</v>
      </c>
      <c r="F546" s="243">
        <v>0</v>
      </c>
      <c r="G546" s="243">
        <v>0</v>
      </c>
      <c r="H546" s="243">
        <v>0</v>
      </c>
      <c r="I546" s="243">
        <v>0</v>
      </c>
      <c r="J546" s="243">
        <v>0</v>
      </c>
      <c r="K546" s="243">
        <v>0</v>
      </c>
      <c r="L546" s="243">
        <v>0</v>
      </c>
      <c r="M546" s="232"/>
      <c r="N546" s="233"/>
      <c r="O546" s="233"/>
    </row>
    <row r="547" spans="1:15" s="234" customFormat="1">
      <c r="A547" s="404" t="str">
        <f t="shared" si="23"/>
        <v>1502501750</v>
      </c>
      <c r="B547" s="263">
        <v>150</v>
      </c>
      <c r="C547" s="193">
        <v>250</v>
      </c>
      <c r="D547" s="193">
        <v>1750</v>
      </c>
      <c r="E547" s="243">
        <v>0</v>
      </c>
      <c r="F547" s="243">
        <v>0</v>
      </c>
      <c r="G547" s="243">
        <v>0</v>
      </c>
      <c r="H547" s="243">
        <v>0</v>
      </c>
      <c r="I547" s="243">
        <v>0</v>
      </c>
      <c r="J547" s="243">
        <v>0</v>
      </c>
      <c r="K547" s="243">
        <v>0</v>
      </c>
      <c r="L547" s="243">
        <v>0</v>
      </c>
      <c r="M547" s="232"/>
      <c r="N547" s="233"/>
      <c r="O547" s="233"/>
    </row>
    <row r="548" spans="1:15" s="234" customFormat="1">
      <c r="A548" s="404" t="str">
        <f t="shared" si="23"/>
        <v>1502601750</v>
      </c>
      <c r="B548" s="263">
        <v>150</v>
      </c>
      <c r="C548" s="193">
        <v>260</v>
      </c>
      <c r="D548" s="193">
        <v>1750</v>
      </c>
      <c r="E548" s="243">
        <v>0</v>
      </c>
      <c r="F548" s="243">
        <v>0</v>
      </c>
      <c r="G548" s="243">
        <v>0</v>
      </c>
      <c r="H548" s="243">
        <v>0</v>
      </c>
      <c r="I548" s="243">
        <v>0</v>
      </c>
      <c r="J548" s="243">
        <v>0</v>
      </c>
      <c r="K548" s="243">
        <v>0</v>
      </c>
      <c r="L548" s="243">
        <v>0</v>
      </c>
      <c r="M548" s="232"/>
      <c r="N548" s="233"/>
      <c r="O548" s="233"/>
    </row>
    <row r="549" spans="1:15" s="234" customFormat="1">
      <c r="A549" s="404" t="str">
        <f t="shared" si="23"/>
        <v>1502701750</v>
      </c>
      <c r="B549" s="263">
        <v>150</v>
      </c>
      <c r="C549" s="193">
        <v>270</v>
      </c>
      <c r="D549" s="193">
        <v>1750</v>
      </c>
      <c r="E549" s="243">
        <v>0</v>
      </c>
      <c r="F549" s="243">
        <v>0</v>
      </c>
      <c r="G549" s="243">
        <v>0</v>
      </c>
      <c r="H549" s="243">
        <v>0</v>
      </c>
      <c r="I549" s="243">
        <v>0</v>
      </c>
      <c r="J549" s="243">
        <v>0</v>
      </c>
      <c r="K549" s="243">
        <v>0</v>
      </c>
      <c r="L549" s="243">
        <v>0</v>
      </c>
      <c r="M549" s="232"/>
      <c r="N549" s="233"/>
      <c r="O549" s="233"/>
    </row>
    <row r="550" spans="1:15" s="234" customFormat="1">
      <c r="A550" s="404" t="str">
        <f t="shared" si="23"/>
        <v>1502801750</v>
      </c>
      <c r="B550" s="263">
        <v>150</v>
      </c>
      <c r="C550" s="193">
        <v>280</v>
      </c>
      <c r="D550" s="193">
        <v>1750</v>
      </c>
      <c r="E550" s="243">
        <v>0</v>
      </c>
      <c r="F550" s="243">
        <v>0</v>
      </c>
      <c r="G550" s="243">
        <v>0</v>
      </c>
      <c r="H550" s="243">
        <v>0</v>
      </c>
      <c r="I550" s="243">
        <v>0</v>
      </c>
      <c r="J550" s="243">
        <v>0</v>
      </c>
      <c r="K550" s="243">
        <v>0</v>
      </c>
      <c r="L550" s="243">
        <v>0</v>
      </c>
      <c r="M550" s="232"/>
      <c r="N550" s="233"/>
      <c r="O550" s="233"/>
    </row>
    <row r="551" spans="1:15" s="234" customFormat="1">
      <c r="A551" s="404" t="str">
        <f t="shared" si="23"/>
        <v>1502901750</v>
      </c>
      <c r="B551" s="263">
        <v>150</v>
      </c>
      <c r="C551" s="193">
        <v>290</v>
      </c>
      <c r="D551" s="193">
        <v>1750</v>
      </c>
      <c r="E551" s="243">
        <v>0</v>
      </c>
      <c r="F551" s="243">
        <v>0</v>
      </c>
      <c r="G551" s="243">
        <v>0</v>
      </c>
      <c r="H551" s="243">
        <v>0</v>
      </c>
      <c r="I551" s="243">
        <v>0</v>
      </c>
      <c r="J551" s="243">
        <v>0</v>
      </c>
      <c r="K551" s="243">
        <v>0</v>
      </c>
      <c r="L551" s="243">
        <v>0</v>
      </c>
      <c r="M551" s="232"/>
      <c r="N551" s="233"/>
      <c r="O551" s="233"/>
    </row>
    <row r="552" spans="1:15" s="234" customFormat="1">
      <c r="A552" s="404" t="str">
        <f t="shared" si="23"/>
        <v>1503001750</v>
      </c>
      <c r="B552" s="263">
        <v>150</v>
      </c>
      <c r="C552" s="193">
        <v>300</v>
      </c>
      <c r="D552" s="193">
        <v>1750</v>
      </c>
      <c r="E552" s="243">
        <v>0</v>
      </c>
      <c r="F552" s="243">
        <v>0</v>
      </c>
      <c r="G552" s="243">
        <v>0</v>
      </c>
      <c r="H552" s="243">
        <v>0</v>
      </c>
      <c r="I552" s="243">
        <v>0</v>
      </c>
      <c r="J552" s="243">
        <v>0</v>
      </c>
      <c r="K552" s="243">
        <v>0</v>
      </c>
      <c r="L552" s="243">
        <v>0</v>
      </c>
      <c r="M552" s="232"/>
      <c r="N552" s="233"/>
      <c r="O552" s="233"/>
    </row>
    <row r="553" spans="1:15" s="234" customFormat="1">
      <c r="A553" s="404" t="str">
        <f t="shared" si="23"/>
        <v>1503101750</v>
      </c>
      <c r="B553" s="263">
        <v>150</v>
      </c>
      <c r="C553" s="193">
        <v>310</v>
      </c>
      <c r="D553" s="193">
        <v>1750</v>
      </c>
      <c r="E553" s="243">
        <v>0</v>
      </c>
      <c r="F553" s="243">
        <v>0</v>
      </c>
      <c r="G553" s="243">
        <v>0</v>
      </c>
      <c r="H553" s="243">
        <v>0</v>
      </c>
      <c r="I553" s="243">
        <v>0</v>
      </c>
      <c r="J553" s="243">
        <v>0</v>
      </c>
      <c r="K553" s="243">
        <v>0</v>
      </c>
      <c r="L553" s="243">
        <v>0</v>
      </c>
      <c r="M553" s="232"/>
      <c r="N553" s="233"/>
      <c r="O553" s="233"/>
    </row>
    <row r="554" spans="1:15" s="234" customFormat="1">
      <c r="A554" s="404" t="str">
        <f t="shared" si="23"/>
        <v>1503201750</v>
      </c>
      <c r="B554" s="263">
        <v>150</v>
      </c>
      <c r="C554" s="193">
        <v>320</v>
      </c>
      <c r="D554" s="193">
        <v>1750</v>
      </c>
      <c r="E554" s="243">
        <v>0</v>
      </c>
      <c r="F554" s="243">
        <v>0</v>
      </c>
      <c r="G554" s="243">
        <v>0</v>
      </c>
      <c r="H554" s="243">
        <v>0</v>
      </c>
      <c r="I554" s="243">
        <v>0</v>
      </c>
      <c r="J554" s="243">
        <v>0</v>
      </c>
      <c r="K554" s="243">
        <v>0</v>
      </c>
      <c r="L554" s="243">
        <v>0</v>
      </c>
      <c r="M554" s="232"/>
      <c r="N554" s="233"/>
      <c r="O554" s="233"/>
    </row>
    <row r="555" spans="1:15" s="234" customFormat="1">
      <c r="A555" s="404" t="str">
        <f t="shared" si="23"/>
        <v>1503301750</v>
      </c>
      <c r="B555" s="263">
        <v>150</v>
      </c>
      <c r="C555" s="193">
        <v>330</v>
      </c>
      <c r="D555" s="193">
        <v>1750</v>
      </c>
      <c r="E555" s="243">
        <v>0</v>
      </c>
      <c r="F555" s="243">
        <v>0</v>
      </c>
      <c r="G555" s="243">
        <v>0</v>
      </c>
      <c r="H555" s="243">
        <v>0</v>
      </c>
      <c r="I555" s="243">
        <v>0</v>
      </c>
      <c r="J555" s="243">
        <v>0</v>
      </c>
      <c r="K555" s="243">
        <v>0</v>
      </c>
      <c r="L555" s="243">
        <v>0</v>
      </c>
      <c r="M555" s="232"/>
      <c r="N555" s="233"/>
      <c r="O555" s="233"/>
    </row>
    <row r="556" spans="1:15" s="234" customFormat="1">
      <c r="A556" s="404" t="str">
        <f t="shared" si="23"/>
        <v>1503401750</v>
      </c>
      <c r="B556" s="263">
        <v>150</v>
      </c>
      <c r="C556" s="193">
        <v>340</v>
      </c>
      <c r="D556" s="193">
        <v>1750</v>
      </c>
      <c r="E556" s="243">
        <v>0</v>
      </c>
      <c r="F556" s="243">
        <v>0</v>
      </c>
      <c r="G556" s="243">
        <v>0</v>
      </c>
      <c r="H556" s="243">
        <v>0</v>
      </c>
      <c r="I556" s="243">
        <v>0</v>
      </c>
      <c r="J556" s="243">
        <v>0</v>
      </c>
      <c r="K556" s="243">
        <v>0</v>
      </c>
      <c r="L556" s="243">
        <v>0</v>
      </c>
      <c r="M556" s="232"/>
      <c r="N556" s="233"/>
      <c r="O556" s="233"/>
    </row>
    <row r="557" spans="1:15" s="234" customFormat="1">
      <c r="A557" s="404" t="str">
        <f t="shared" si="23"/>
        <v>1503501750</v>
      </c>
      <c r="B557" s="263">
        <v>150</v>
      </c>
      <c r="C557" s="193">
        <v>350</v>
      </c>
      <c r="D557" s="193">
        <v>1750</v>
      </c>
      <c r="E557" s="243">
        <v>0</v>
      </c>
      <c r="F557" s="243">
        <v>0</v>
      </c>
      <c r="G557" s="243">
        <v>0</v>
      </c>
      <c r="H557" s="243">
        <v>0</v>
      </c>
      <c r="I557" s="243">
        <v>0</v>
      </c>
      <c r="J557" s="243">
        <v>0</v>
      </c>
      <c r="K557" s="243">
        <v>0</v>
      </c>
      <c r="L557" s="243">
        <v>0</v>
      </c>
      <c r="M557" s="232"/>
      <c r="N557" s="233"/>
      <c r="O557" s="233"/>
    </row>
    <row r="558" spans="1:15" s="234" customFormat="1">
      <c r="A558" s="404" t="str">
        <f t="shared" si="23"/>
        <v>150202000</v>
      </c>
      <c r="B558" s="263">
        <v>150</v>
      </c>
      <c r="C558" s="193">
        <v>20</v>
      </c>
      <c r="D558" s="193">
        <v>2000</v>
      </c>
      <c r="E558" s="180">
        <f t="shared" ref="E558:L572" si="25">(E864+E252)/2</f>
        <v>10</v>
      </c>
      <c r="F558" s="180">
        <f t="shared" si="25"/>
        <v>25</v>
      </c>
      <c r="G558" s="180">
        <f t="shared" si="25"/>
        <v>38.5</v>
      </c>
      <c r="H558" s="180">
        <f t="shared" si="25"/>
        <v>47</v>
      </c>
      <c r="I558" s="180">
        <f t="shared" si="25"/>
        <v>53.5</v>
      </c>
      <c r="J558" s="180">
        <f t="shared" si="25"/>
        <v>60</v>
      </c>
      <c r="K558" s="180">
        <f t="shared" si="25"/>
        <v>58</v>
      </c>
      <c r="L558" s="180">
        <f t="shared" si="25"/>
        <v>56</v>
      </c>
      <c r="M558" s="232"/>
      <c r="N558" s="233"/>
      <c r="O558" s="233"/>
    </row>
    <row r="559" spans="1:15" s="234" customFormat="1">
      <c r="A559" s="404" t="str">
        <f t="shared" si="23"/>
        <v>150302000</v>
      </c>
      <c r="B559" s="263">
        <v>150</v>
      </c>
      <c r="C559" s="193">
        <v>30</v>
      </c>
      <c r="D559" s="193">
        <v>2000</v>
      </c>
      <c r="E559" s="180">
        <f t="shared" si="25"/>
        <v>6.5</v>
      </c>
      <c r="F559" s="180">
        <f t="shared" si="25"/>
        <v>21.5</v>
      </c>
      <c r="G559" s="180">
        <f t="shared" si="25"/>
        <v>38.5</v>
      </c>
      <c r="H559" s="180">
        <f t="shared" si="25"/>
        <v>47</v>
      </c>
      <c r="I559" s="180">
        <f t="shared" si="25"/>
        <v>53.5</v>
      </c>
      <c r="J559" s="180">
        <f t="shared" si="25"/>
        <v>60</v>
      </c>
      <c r="K559" s="180">
        <f t="shared" si="25"/>
        <v>58</v>
      </c>
      <c r="L559" s="180">
        <f t="shared" si="25"/>
        <v>56</v>
      </c>
      <c r="M559" s="232"/>
      <c r="N559" s="233"/>
      <c r="O559" s="233"/>
    </row>
    <row r="560" spans="1:15" s="234" customFormat="1">
      <c r="A560" s="404" t="str">
        <f t="shared" si="23"/>
        <v>150402000</v>
      </c>
      <c r="B560" s="263">
        <v>150</v>
      </c>
      <c r="C560" s="193">
        <v>40</v>
      </c>
      <c r="D560" s="193">
        <v>2000</v>
      </c>
      <c r="E560" s="180">
        <f t="shared" si="25"/>
        <v>4.5</v>
      </c>
      <c r="F560" s="180">
        <f t="shared" si="25"/>
        <v>19</v>
      </c>
      <c r="G560" s="180">
        <f t="shared" si="25"/>
        <v>37.5</v>
      </c>
      <c r="H560" s="180">
        <f t="shared" si="25"/>
        <v>47</v>
      </c>
      <c r="I560" s="180">
        <f t="shared" si="25"/>
        <v>53.5</v>
      </c>
      <c r="J560" s="180">
        <f t="shared" si="25"/>
        <v>60</v>
      </c>
      <c r="K560" s="180">
        <f t="shared" si="25"/>
        <v>58</v>
      </c>
      <c r="L560" s="180">
        <f t="shared" si="25"/>
        <v>56</v>
      </c>
      <c r="M560" s="232"/>
      <c r="N560" s="233"/>
      <c r="O560" s="233"/>
    </row>
    <row r="561" spans="1:15" s="234" customFormat="1">
      <c r="A561" s="404" t="str">
        <f t="shared" ref="A561:A624" si="26">B561&amp;C561&amp;D561</f>
        <v>150502000</v>
      </c>
      <c r="B561" s="263">
        <v>150</v>
      </c>
      <c r="C561" s="193">
        <v>50</v>
      </c>
      <c r="D561" s="193">
        <v>2000</v>
      </c>
      <c r="E561" s="180">
        <f t="shared" si="25"/>
        <v>3.5</v>
      </c>
      <c r="F561" s="180">
        <f t="shared" si="25"/>
        <v>16</v>
      </c>
      <c r="G561" s="180">
        <f t="shared" si="25"/>
        <v>35</v>
      </c>
      <c r="H561" s="180">
        <f t="shared" si="25"/>
        <v>47</v>
      </c>
      <c r="I561" s="180">
        <f t="shared" si="25"/>
        <v>53.5</v>
      </c>
      <c r="J561" s="180">
        <f t="shared" si="25"/>
        <v>60</v>
      </c>
      <c r="K561" s="180">
        <f t="shared" si="25"/>
        <v>58</v>
      </c>
      <c r="L561" s="180">
        <f t="shared" si="25"/>
        <v>54</v>
      </c>
      <c r="M561" s="232"/>
      <c r="N561" s="233"/>
      <c r="O561" s="233"/>
    </row>
    <row r="562" spans="1:15" s="234" customFormat="1">
      <c r="A562" s="404" t="str">
        <f t="shared" si="26"/>
        <v>150602000</v>
      </c>
      <c r="B562" s="263">
        <v>150</v>
      </c>
      <c r="C562" s="193">
        <v>60</v>
      </c>
      <c r="D562" s="193">
        <v>2000</v>
      </c>
      <c r="E562" s="180">
        <f t="shared" si="25"/>
        <v>3</v>
      </c>
      <c r="F562" s="180">
        <f t="shared" si="25"/>
        <v>13</v>
      </c>
      <c r="G562" s="180">
        <f t="shared" si="25"/>
        <v>32</v>
      </c>
      <c r="H562" s="180">
        <f t="shared" si="25"/>
        <v>47</v>
      </c>
      <c r="I562" s="180">
        <f t="shared" si="25"/>
        <v>53.5</v>
      </c>
      <c r="J562" s="180">
        <f t="shared" si="25"/>
        <v>60</v>
      </c>
      <c r="K562" s="180">
        <f t="shared" si="25"/>
        <v>58</v>
      </c>
      <c r="L562" s="180">
        <f t="shared" si="25"/>
        <v>48</v>
      </c>
      <c r="M562" s="232"/>
      <c r="N562" s="233"/>
      <c r="O562" s="233"/>
    </row>
    <row r="563" spans="1:15" s="234" customFormat="1">
      <c r="A563" s="404" t="str">
        <f t="shared" si="26"/>
        <v>150702000</v>
      </c>
      <c r="B563" s="263">
        <v>150</v>
      </c>
      <c r="C563" s="193">
        <v>70</v>
      </c>
      <c r="D563" s="193">
        <v>2000</v>
      </c>
      <c r="E563" s="180">
        <f t="shared" si="25"/>
        <v>2.5</v>
      </c>
      <c r="F563" s="180">
        <f t="shared" si="25"/>
        <v>11</v>
      </c>
      <c r="G563" s="180">
        <f t="shared" si="25"/>
        <v>30.5</v>
      </c>
      <c r="H563" s="180">
        <f t="shared" si="25"/>
        <v>47</v>
      </c>
      <c r="I563" s="180">
        <f t="shared" si="25"/>
        <v>53.5</v>
      </c>
      <c r="J563" s="180">
        <f t="shared" si="25"/>
        <v>60</v>
      </c>
      <c r="K563" s="180">
        <f t="shared" si="25"/>
        <v>57</v>
      </c>
      <c r="L563" s="180">
        <f t="shared" si="25"/>
        <v>42</v>
      </c>
      <c r="M563" s="232"/>
      <c r="N563" s="233"/>
      <c r="O563" s="233"/>
    </row>
    <row r="564" spans="1:15" s="234" customFormat="1">
      <c r="A564" s="404" t="str">
        <f t="shared" si="26"/>
        <v>150802000</v>
      </c>
      <c r="B564" s="263">
        <v>150</v>
      </c>
      <c r="C564" s="193">
        <v>80</v>
      </c>
      <c r="D564" s="193">
        <v>2000</v>
      </c>
      <c r="E564" s="180">
        <f t="shared" si="25"/>
        <v>2</v>
      </c>
      <c r="F564" s="180">
        <f t="shared" si="25"/>
        <v>10</v>
      </c>
      <c r="G564" s="180">
        <f t="shared" si="25"/>
        <v>29</v>
      </c>
      <c r="H564" s="180">
        <f t="shared" si="25"/>
        <v>47</v>
      </c>
      <c r="I564" s="180">
        <f t="shared" si="25"/>
        <v>53.5</v>
      </c>
      <c r="J564" s="180">
        <f t="shared" si="25"/>
        <v>60</v>
      </c>
      <c r="K564" s="180">
        <f t="shared" si="25"/>
        <v>54.5</v>
      </c>
      <c r="L564" s="180">
        <f t="shared" si="25"/>
        <v>36.5</v>
      </c>
      <c r="M564" s="232"/>
      <c r="N564" s="233"/>
      <c r="O564" s="233"/>
    </row>
    <row r="565" spans="1:15" s="234" customFormat="1">
      <c r="A565" s="404" t="str">
        <f t="shared" si="26"/>
        <v>150902000</v>
      </c>
      <c r="B565" s="263">
        <v>150</v>
      </c>
      <c r="C565" s="193">
        <v>90</v>
      </c>
      <c r="D565" s="193">
        <v>2000</v>
      </c>
      <c r="E565" s="180">
        <f t="shared" si="25"/>
        <v>2</v>
      </c>
      <c r="F565" s="180">
        <f t="shared" si="25"/>
        <v>8.5</v>
      </c>
      <c r="G565" s="180">
        <f t="shared" si="25"/>
        <v>27.5</v>
      </c>
      <c r="H565" s="180">
        <f t="shared" si="25"/>
        <v>46.5</v>
      </c>
      <c r="I565" s="180">
        <f t="shared" si="25"/>
        <v>53.5</v>
      </c>
      <c r="J565" s="180">
        <f t="shared" si="25"/>
        <v>60</v>
      </c>
      <c r="K565" s="180">
        <f t="shared" si="25"/>
        <v>50</v>
      </c>
      <c r="L565" s="180">
        <f t="shared" si="25"/>
        <v>32.5</v>
      </c>
      <c r="M565" s="232"/>
      <c r="N565" s="233"/>
      <c r="O565" s="233"/>
    </row>
    <row r="566" spans="1:15" s="234" customFormat="1">
      <c r="A566" s="404" t="str">
        <f t="shared" si="26"/>
        <v>1501002000</v>
      </c>
      <c r="B566" s="263">
        <v>150</v>
      </c>
      <c r="C566" s="193">
        <v>100</v>
      </c>
      <c r="D566" s="193">
        <v>2000</v>
      </c>
      <c r="E566" s="180">
        <f t="shared" si="25"/>
        <v>2</v>
      </c>
      <c r="F566" s="180">
        <f t="shared" si="25"/>
        <v>7</v>
      </c>
      <c r="G566" s="180">
        <f t="shared" si="25"/>
        <v>26</v>
      </c>
      <c r="H566" s="180">
        <f t="shared" si="25"/>
        <v>45.5</v>
      </c>
      <c r="I566" s="180">
        <f t="shared" si="25"/>
        <v>53.5</v>
      </c>
      <c r="J566" s="180">
        <f t="shared" si="25"/>
        <v>60</v>
      </c>
      <c r="K566" s="180">
        <f t="shared" si="25"/>
        <v>46</v>
      </c>
      <c r="L566" s="180">
        <f t="shared" si="25"/>
        <v>29.5</v>
      </c>
      <c r="M566" s="232"/>
      <c r="N566" s="233"/>
      <c r="O566" s="233"/>
    </row>
    <row r="567" spans="1:15" s="234" customFormat="1">
      <c r="A567" s="404" t="str">
        <f t="shared" si="26"/>
        <v>1501102000</v>
      </c>
      <c r="B567" s="263">
        <v>150</v>
      </c>
      <c r="C567" s="193">
        <v>110</v>
      </c>
      <c r="D567" s="193">
        <v>2000</v>
      </c>
      <c r="E567" s="180">
        <f t="shared" si="25"/>
        <v>1.5</v>
      </c>
      <c r="F567" s="180">
        <f t="shared" si="25"/>
        <v>6.5</v>
      </c>
      <c r="G567" s="180">
        <f t="shared" si="25"/>
        <v>25.5</v>
      </c>
      <c r="H567" s="180">
        <f t="shared" si="25"/>
        <v>43</v>
      </c>
      <c r="I567" s="180">
        <f t="shared" si="25"/>
        <v>53.5</v>
      </c>
      <c r="J567" s="180">
        <f t="shared" si="25"/>
        <v>60</v>
      </c>
      <c r="K567" s="180">
        <f t="shared" si="25"/>
        <v>42</v>
      </c>
      <c r="L567" s="180">
        <f t="shared" si="25"/>
        <v>26.5</v>
      </c>
      <c r="M567" s="232"/>
      <c r="N567" s="233"/>
      <c r="O567" s="233"/>
    </row>
    <row r="568" spans="1:15" s="234" customFormat="1">
      <c r="A568" s="404" t="str">
        <f t="shared" si="26"/>
        <v>1501202000</v>
      </c>
      <c r="B568" s="263">
        <v>150</v>
      </c>
      <c r="C568" s="193">
        <v>120</v>
      </c>
      <c r="D568" s="193">
        <v>2000</v>
      </c>
      <c r="E568" s="180">
        <f t="shared" si="25"/>
        <v>1.5</v>
      </c>
      <c r="F568" s="180">
        <f t="shared" si="25"/>
        <v>6</v>
      </c>
      <c r="G568" s="180">
        <f t="shared" si="25"/>
        <v>23.5</v>
      </c>
      <c r="H568" s="180">
        <f t="shared" si="25"/>
        <v>40.5</v>
      </c>
      <c r="I568" s="180">
        <f t="shared" si="25"/>
        <v>53</v>
      </c>
      <c r="J568" s="180">
        <f t="shared" si="25"/>
        <v>59.5</v>
      </c>
      <c r="K568" s="180">
        <f t="shared" si="25"/>
        <v>38.5</v>
      </c>
      <c r="L568" s="180">
        <f t="shared" si="25"/>
        <v>24.5</v>
      </c>
      <c r="M568" s="232"/>
      <c r="N568" s="233"/>
      <c r="O568" s="233"/>
    </row>
    <row r="569" spans="1:15" s="234" customFormat="1">
      <c r="A569" s="404" t="str">
        <f t="shared" si="26"/>
        <v>1501302000</v>
      </c>
      <c r="B569" s="263">
        <v>150</v>
      </c>
      <c r="C569" s="193">
        <v>130</v>
      </c>
      <c r="D569" s="193">
        <v>2000</v>
      </c>
      <c r="E569" s="180">
        <f t="shared" si="25"/>
        <v>1.5</v>
      </c>
      <c r="F569" s="180">
        <f t="shared" si="25"/>
        <v>5.5</v>
      </c>
      <c r="G569" s="180">
        <f t="shared" si="25"/>
        <v>22</v>
      </c>
      <c r="H569" s="180">
        <f t="shared" si="25"/>
        <v>37.5</v>
      </c>
      <c r="I569" s="180">
        <f t="shared" si="25"/>
        <v>53</v>
      </c>
      <c r="J569" s="180">
        <f t="shared" si="25"/>
        <v>58</v>
      </c>
      <c r="K569" s="180">
        <f t="shared" si="25"/>
        <v>35.5</v>
      </c>
      <c r="L569" s="180">
        <f t="shared" si="25"/>
        <v>23</v>
      </c>
      <c r="M569" s="232"/>
      <c r="N569" s="233"/>
      <c r="O569" s="233"/>
    </row>
    <row r="570" spans="1:15" s="234" customFormat="1">
      <c r="A570" s="404" t="str">
        <f t="shared" si="26"/>
        <v>1501402000</v>
      </c>
      <c r="B570" s="263">
        <v>150</v>
      </c>
      <c r="C570" s="193">
        <v>140</v>
      </c>
      <c r="D570" s="193">
        <v>2000</v>
      </c>
      <c r="E570" s="180">
        <f t="shared" si="25"/>
        <v>1.5</v>
      </c>
      <c r="F570" s="180">
        <f t="shared" si="25"/>
        <v>5</v>
      </c>
      <c r="G570" s="180">
        <f t="shared" si="25"/>
        <v>20.5</v>
      </c>
      <c r="H570" s="180">
        <f t="shared" si="25"/>
        <v>34.5</v>
      </c>
      <c r="I570" s="180">
        <f t="shared" si="25"/>
        <v>51.5</v>
      </c>
      <c r="J570" s="180">
        <f t="shared" si="25"/>
        <v>56.5</v>
      </c>
      <c r="K570" s="180">
        <f t="shared" si="25"/>
        <v>33</v>
      </c>
      <c r="L570" s="180">
        <f t="shared" si="25"/>
        <v>21</v>
      </c>
      <c r="M570" s="232"/>
      <c r="N570" s="233"/>
      <c r="O570" s="233"/>
    </row>
    <row r="571" spans="1:15" s="234" customFormat="1">
      <c r="A571" s="404" t="str">
        <f t="shared" si="26"/>
        <v>1501502000</v>
      </c>
      <c r="B571" s="263">
        <v>150</v>
      </c>
      <c r="C571" s="193">
        <v>150</v>
      </c>
      <c r="D571" s="193">
        <v>2000</v>
      </c>
      <c r="E571" s="180">
        <f t="shared" si="25"/>
        <v>1.5</v>
      </c>
      <c r="F571" s="180">
        <f t="shared" si="25"/>
        <v>5</v>
      </c>
      <c r="G571" s="180">
        <f t="shared" si="25"/>
        <v>19.5</v>
      </c>
      <c r="H571" s="180">
        <f t="shared" si="25"/>
        <v>32.5</v>
      </c>
      <c r="I571" s="180">
        <f t="shared" si="25"/>
        <v>50</v>
      </c>
      <c r="J571" s="180">
        <f t="shared" si="25"/>
        <v>53.5</v>
      </c>
      <c r="K571" s="180">
        <f t="shared" si="25"/>
        <v>31</v>
      </c>
      <c r="L571" s="180">
        <f t="shared" si="25"/>
        <v>19.5</v>
      </c>
      <c r="M571" s="232"/>
      <c r="N571" s="233"/>
      <c r="O571" s="233"/>
    </row>
    <row r="572" spans="1:15" s="234" customFormat="1">
      <c r="A572" s="404" t="str">
        <f t="shared" si="26"/>
        <v>1501602000</v>
      </c>
      <c r="B572" s="263">
        <v>150</v>
      </c>
      <c r="C572" s="193">
        <v>160</v>
      </c>
      <c r="D572" s="193">
        <v>2000</v>
      </c>
      <c r="E572" s="180">
        <f t="shared" si="25"/>
        <v>1</v>
      </c>
      <c r="F572" s="180">
        <f t="shared" si="25"/>
        <v>4.5</v>
      </c>
      <c r="G572" s="180">
        <f t="shared" si="25"/>
        <v>18</v>
      </c>
      <c r="H572" s="180">
        <f t="shared" si="25"/>
        <v>30</v>
      </c>
      <c r="I572" s="180">
        <f t="shared" si="25"/>
        <v>47.5</v>
      </c>
      <c r="J572" s="180">
        <f t="shared" si="25"/>
        <v>51</v>
      </c>
      <c r="K572" s="180">
        <f t="shared" si="25"/>
        <v>29</v>
      </c>
      <c r="L572" s="180">
        <f t="shared" si="25"/>
        <v>18</v>
      </c>
      <c r="M572" s="232"/>
      <c r="N572" s="233"/>
      <c r="O572" s="233"/>
    </row>
    <row r="573" spans="1:15" s="234" customFormat="1">
      <c r="A573" s="404" t="str">
        <f t="shared" si="26"/>
        <v>1501702000</v>
      </c>
      <c r="B573" s="263">
        <v>150</v>
      </c>
      <c r="C573" s="193">
        <v>170</v>
      </c>
      <c r="D573" s="193">
        <v>2000</v>
      </c>
      <c r="E573" s="243">
        <v>0</v>
      </c>
      <c r="F573" s="243">
        <v>0</v>
      </c>
      <c r="G573" s="243">
        <v>0</v>
      </c>
      <c r="H573" s="243">
        <v>0</v>
      </c>
      <c r="I573" s="243">
        <v>0</v>
      </c>
      <c r="J573" s="243">
        <v>0</v>
      </c>
      <c r="K573" s="243">
        <v>0</v>
      </c>
      <c r="L573" s="243">
        <v>0</v>
      </c>
      <c r="M573" s="232"/>
      <c r="N573" s="233"/>
      <c r="O573" s="233"/>
    </row>
    <row r="574" spans="1:15" s="234" customFormat="1">
      <c r="A574" s="404" t="str">
        <f t="shared" si="26"/>
        <v>1501802000</v>
      </c>
      <c r="B574" s="263">
        <v>150</v>
      </c>
      <c r="C574" s="193">
        <v>180</v>
      </c>
      <c r="D574" s="193">
        <v>2000</v>
      </c>
      <c r="E574" s="243">
        <v>0</v>
      </c>
      <c r="F574" s="243">
        <v>0</v>
      </c>
      <c r="G574" s="243">
        <v>0</v>
      </c>
      <c r="H574" s="243">
        <v>0</v>
      </c>
      <c r="I574" s="243">
        <v>0</v>
      </c>
      <c r="J574" s="243">
        <v>0</v>
      </c>
      <c r="K574" s="243">
        <v>0</v>
      </c>
      <c r="L574" s="243">
        <v>0</v>
      </c>
      <c r="M574" s="232"/>
      <c r="N574" s="233"/>
      <c r="O574" s="233"/>
    </row>
    <row r="575" spans="1:15" s="234" customFormat="1">
      <c r="A575" s="404" t="str">
        <f t="shared" si="26"/>
        <v>1501902000</v>
      </c>
      <c r="B575" s="263">
        <v>150</v>
      </c>
      <c r="C575" s="193">
        <v>190</v>
      </c>
      <c r="D575" s="193">
        <v>2000</v>
      </c>
      <c r="E575" s="243">
        <v>0</v>
      </c>
      <c r="F575" s="243">
        <v>0</v>
      </c>
      <c r="G575" s="243">
        <v>0</v>
      </c>
      <c r="H575" s="243">
        <v>0</v>
      </c>
      <c r="I575" s="243">
        <v>0</v>
      </c>
      <c r="J575" s="243">
        <v>0</v>
      </c>
      <c r="K575" s="243">
        <v>0</v>
      </c>
      <c r="L575" s="243">
        <v>0</v>
      </c>
      <c r="M575" s="232"/>
      <c r="N575" s="233"/>
      <c r="O575" s="233"/>
    </row>
    <row r="576" spans="1:15" s="234" customFormat="1">
      <c r="A576" s="404" t="str">
        <f t="shared" si="26"/>
        <v>1502002000</v>
      </c>
      <c r="B576" s="263">
        <v>150</v>
      </c>
      <c r="C576" s="193">
        <v>200</v>
      </c>
      <c r="D576" s="193">
        <v>2000</v>
      </c>
      <c r="E576" s="243">
        <v>0</v>
      </c>
      <c r="F576" s="243">
        <v>0</v>
      </c>
      <c r="G576" s="243">
        <v>0</v>
      </c>
      <c r="H576" s="243">
        <v>0</v>
      </c>
      <c r="I576" s="243">
        <v>0</v>
      </c>
      <c r="J576" s="243">
        <v>0</v>
      </c>
      <c r="K576" s="243">
        <v>0</v>
      </c>
      <c r="L576" s="243">
        <v>0</v>
      </c>
      <c r="M576" s="232"/>
      <c r="N576" s="233"/>
      <c r="O576" s="233"/>
    </row>
    <row r="577" spans="1:15" s="234" customFormat="1">
      <c r="A577" s="404" t="str">
        <f t="shared" si="26"/>
        <v>1502102000</v>
      </c>
      <c r="B577" s="263">
        <v>150</v>
      </c>
      <c r="C577" s="193">
        <v>210</v>
      </c>
      <c r="D577" s="193">
        <v>2000</v>
      </c>
      <c r="E577" s="243">
        <v>0</v>
      </c>
      <c r="F577" s="243">
        <v>0</v>
      </c>
      <c r="G577" s="243">
        <v>0</v>
      </c>
      <c r="H577" s="243">
        <v>0</v>
      </c>
      <c r="I577" s="243">
        <v>0</v>
      </c>
      <c r="J577" s="243">
        <v>0</v>
      </c>
      <c r="K577" s="243">
        <v>0</v>
      </c>
      <c r="L577" s="243">
        <v>0</v>
      </c>
      <c r="M577" s="232"/>
      <c r="N577" s="233"/>
      <c r="O577" s="233"/>
    </row>
    <row r="578" spans="1:15" s="234" customFormat="1">
      <c r="A578" s="404" t="str">
        <f t="shared" si="26"/>
        <v>1502202000</v>
      </c>
      <c r="B578" s="263">
        <v>150</v>
      </c>
      <c r="C578" s="193">
        <v>220</v>
      </c>
      <c r="D578" s="193">
        <v>2000</v>
      </c>
      <c r="E578" s="243">
        <v>0</v>
      </c>
      <c r="F578" s="243">
        <v>0</v>
      </c>
      <c r="G578" s="243">
        <v>0</v>
      </c>
      <c r="H578" s="243">
        <v>0</v>
      </c>
      <c r="I578" s="243">
        <v>0</v>
      </c>
      <c r="J578" s="243">
        <v>0</v>
      </c>
      <c r="K578" s="243">
        <v>0</v>
      </c>
      <c r="L578" s="243">
        <v>0</v>
      </c>
      <c r="M578" s="232"/>
      <c r="N578" s="233"/>
      <c r="O578" s="233"/>
    </row>
    <row r="579" spans="1:15" s="234" customFormat="1">
      <c r="A579" s="404" t="str">
        <f t="shared" si="26"/>
        <v>1502302000</v>
      </c>
      <c r="B579" s="263">
        <v>150</v>
      </c>
      <c r="C579" s="193">
        <v>230</v>
      </c>
      <c r="D579" s="193">
        <v>2000</v>
      </c>
      <c r="E579" s="243">
        <v>0</v>
      </c>
      <c r="F579" s="243">
        <v>0</v>
      </c>
      <c r="G579" s="243">
        <v>0</v>
      </c>
      <c r="H579" s="243">
        <v>0</v>
      </c>
      <c r="I579" s="243">
        <v>0</v>
      </c>
      <c r="J579" s="243">
        <v>0</v>
      </c>
      <c r="K579" s="243">
        <v>0</v>
      </c>
      <c r="L579" s="243">
        <v>0</v>
      </c>
      <c r="M579" s="232"/>
      <c r="N579" s="233"/>
      <c r="O579" s="233"/>
    </row>
    <row r="580" spans="1:15" s="234" customFormat="1">
      <c r="A580" s="404" t="str">
        <f t="shared" si="26"/>
        <v>1502402000</v>
      </c>
      <c r="B580" s="263">
        <v>150</v>
      </c>
      <c r="C580" s="193">
        <v>240</v>
      </c>
      <c r="D580" s="193">
        <v>2000</v>
      </c>
      <c r="E580" s="243">
        <v>0</v>
      </c>
      <c r="F580" s="243">
        <v>0</v>
      </c>
      <c r="G580" s="243">
        <v>0</v>
      </c>
      <c r="H580" s="243">
        <v>0</v>
      </c>
      <c r="I580" s="243">
        <v>0</v>
      </c>
      <c r="J580" s="243">
        <v>0</v>
      </c>
      <c r="K580" s="243">
        <v>0</v>
      </c>
      <c r="L580" s="243">
        <v>0</v>
      </c>
      <c r="M580" s="232"/>
      <c r="N580" s="233"/>
      <c r="O580" s="233"/>
    </row>
    <row r="581" spans="1:15" s="234" customFormat="1">
      <c r="A581" s="404" t="str">
        <f t="shared" si="26"/>
        <v>1502502000</v>
      </c>
      <c r="B581" s="263">
        <v>150</v>
      </c>
      <c r="C581" s="193">
        <v>250</v>
      </c>
      <c r="D581" s="193">
        <v>2000</v>
      </c>
      <c r="E581" s="243">
        <v>0</v>
      </c>
      <c r="F581" s="243">
        <v>0</v>
      </c>
      <c r="G581" s="243">
        <v>0</v>
      </c>
      <c r="H581" s="243">
        <v>0</v>
      </c>
      <c r="I581" s="243">
        <v>0</v>
      </c>
      <c r="J581" s="243">
        <v>0</v>
      </c>
      <c r="K581" s="243">
        <v>0</v>
      </c>
      <c r="L581" s="243">
        <v>0</v>
      </c>
      <c r="M581" s="232"/>
      <c r="N581" s="233"/>
      <c r="O581" s="233"/>
    </row>
    <row r="582" spans="1:15" s="234" customFormat="1">
      <c r="A582" s="404" t="str">
        <f t="shared" si="26"/>
        <v>1502602000</v>
      </c>
      <c r="B582" s="263">
        <v>150</v>
      </c>
      <c r="C582" s="193">
        <v>260</v>
      </c>
      <c r="D582" s="193">
        <v>2000</v>
      </c>
      <c r="E582" s="243">
        <v>0</v>
      </c>
      <c r="F582" s="243">
        <v>0</v>
      </c>
      <c r="G582" s="243">
        <v>0</v>
      </c>
      <c r="H582" s="243">
        <v>0</v>
      </c>
      <c r="I582" s="243">
        <v>0</v>
      </c>
      <c r="J582" s="243">
        <v>0</v>
      </c>
      <c r="K582" s="243">
        <v>0</v>
      </c>
      <c r="L582" s="243">
        <v>0</v>
      </c>
      <c r="M582" s="232"/>
      <c r="N582" s="233"/>
      <c r="O582" s="233"/>
    </row>
    <row r="583" spans="1:15" s="234" customFormat="1">
      <c r="A583" s="404" t="str">
        <f t="shared" si="26"/>
        <v>1502702000</v>
      </c>
      <c r="B583" s="263">
        <v>150</v>
      </c>
      <c r="C583" s="193">
        <v>270</v>
      </c>
      <c r="D583" s="193">
        <v>2000</v>
      </c>
      <c r="E583" s="243">
        <v>0</v>
      </c>
      <c r="F583" s="243">
        <v>0</v>
      </c>
      <c r="G583" s="243">
        <v>0</v>
      </c>
      <c r="H583" s="243">
        <v>0</v>
      </c>
      <c r="I583" s="243">
        <v>0</v>
      </c>
      <c r="J583" s="243">
        <v>0</v>
      </c>
      <c r="K583" s="243">
        <v>0</v>
      </c>
      <c r="L583" s="243">
        <v>0</v>
      </c>
      <c r="M583" s="232"/>
      <c r="N583" s="233"/>
      <c r="O583" s="233"/>
    </row>
    <row r="584" spans="1:15" s="234" customFormat="1">
      <c r="A584" s="404" t="str">
        <f t="shared" si="26"/>
        <v>1502802000</v>
      </c>
      <c r="B584" s="263">
        <v>150</v>
      </c>
      <c r="C584" s="193">
        <v>280</v>
      </c>
      <c r="D584" s="193">
        <v>2000</v>
      </c>
      <c r="E584" s="243">
        <v>0</v>
      </c>
      <c r="F584" s="243">
        <v>0</v>
      </c>
      <c r="G584" s="243">
        <v>0</v>
      </c>
      <c r="H584" s="243">
        <v>0</v>
      </c>
      <c r="I584" s="243">
        <v>0</v>
      </c>
      <c r="J584" s="243">
        <v>0</v>
      </c>
      <c r="K584" s="243">
        <v>0</v>
      </c>
      <c r="L584" s="243">
        <v>0</v>
      </c>
      <c r="M584" s="232"/>
      <c r="N584" s="233"/>
      <c r="O584" s="233"/>
    </row>
    <row r="585" spans="1:15" s="234" customFormat="1">
      <c r="A585" s="404" t="str">
        <f t="shared" si="26"/>
        <v>1502902000</v>
      </c>
      <c r="B585" s="263">
        <v>150</v>
      </c>
      <c r="C585" s="193">
        <v>290</v>
      </c>
      <c r="D585" s="193">
        <v>2000</v>
      </c>
      <c r="E585" s="243">
        <v>0</v>
      </c>
      <c r="F585" s="243">
        <v>0</v>
      </c>
      <c r="G585" s="243">
        <v>0</v>
      </c>
      <c r="H585" s="243">
        <v>0</v>
      </c>
      <c r="I585" s="243">
        <v>0</v>
      </c>
      <c r="J585" s="243">
        <v>0</v>
      </c>
      <c r="K585" s="243">
        <v>0</v>
      </c>
      <c r="L585" s="243">
        <v>0</v>
      </c>
      <c r="M585" s="232"/>
      <c r="N585" s="233"/>
      <c r="O585" s="233"/>
    </row>
    <row r="586" spans="1:15" s="234" customFormat="1">
      <c r="A586" s="404" t="str">
        <f t="shared" si="26"/>
        <v>1503002000</v>
      </c>
      <c r="B586" s="263">
        <v>150</v>
      </c>
      <c r="C586" s="193">
        <v>300</v>
      </c>
      <c r="D586" s="193">
        <v>2000</v>
      </c>
      <c r="E586" s="243">
        <v>0</v>
      </c>
      <c r="F586" s="243">
        <v>0</v>
      </c>
      <c r="G586" s="243">
        <v>0</v>
      </c>
      <c r="H586" s="243">
        <v>0</v>
      </c>
      <c r="I586" s="243">
        <v>0</v>
      </c>
      <c r="J586" s="243">
        <v>0</v>
      </c>
      <c r="K586" s="243">
        <v>0</v>
      </c>
      <c r="L586" s="243">
        <v>0</v>
      </c>
      <c r="M586" s="232"/>
      <c r="N586" s="233"/>
      <c r="O586" s="233"/>
    </row>
    <row r="587" spans="1:15" s="234" customFormat="1">
      <c r="A587" s="404" t="str">
        <f t="shared" si="26"/>
        <v>1503102000</v>
      </c>
      <c r="B587" s="263">
        <v>150</v>
      </c>
      <c r="C587" s="193">
        <v>310</v>
      </c>
      <c r="D587" s="193">
        <v>2000</v>
      </c>
      <c r="E587" s="243">
        <v>0</v>
      </c>
      <c r="F587" s="243">
        <v>0</v>
      </c>
      <c r="G587" s="243">
        <v>0</v>
      </c>
      <c r="H587" s="243">
        <v>0</v>
      </c>
      <c r="I587" s="243">
        <v>0</v>
      </c>
      <c r="J587" s="243">
        <v>0</v>
      </c>
      <c r="K587" s="243">
        <v>0</v>
      </c>
      <c r="L587" s="243">
        <v>0</v>
      </c>
      <c r="M587" s="232"/>
      <c r="N587" s="233"/>
      <c r="O587" s="233"/>
    </row>
    <row r="588" spans="1:15" s="234" customFormat="1">
      <c r="A588" s="404" t="str">
        <f t="shared" si="26"/>
        <v>1503202000</v>
      </c>
      <c r="B588" s="263">
        <v>150</v>
      </c>
      <c r="C588" s="193">
        <v>320</v>
      </c>
      <c r="D588" s="193">
        <v>2000</v>
      </c>
      <c r="E588" s="243">
        <v>0</v>
      </c>
      <c r="F588" s="243">
        <v>0</v>
      </c>
      <c r="G588" s="243">
        <v>0</v>
      </c>
      <c r="H588" s="243">
        <v>0</v>
      </c>
      <c r="I588" s="243">
        <v>0</v>
      </c>
      <c r="J588" s="243">
        <v>0</v>
      </c>
      <c r="K588" s="243">
        <v>0</v>
      </c>
      <c r="L588" s="243">
        <v>0</v>
      </c>
      <c r="M588" s="232"/>
      <c r="N588" s="233"/>
      <c r="O588" s="233"/>
    </row>
    <row r="589" spans="1:15" s="234" customFormat="1">
      <c r="A589" s="404" t="str">
        <f t="shared" si="26"/>
        <v>1503302000</v>
      </c>
      <c r="B589" s="263">
        <v>150</v>
      </c>
      <c r="C589" s="193">
        <v>330</v>
      </c>
      <c r="D589" s="193">
        <v>2000</v>
      </c>
      <c r="E589" s="243">
        <v>0</v>
      </c>
      <c r="F589" s="243">
        <v>0</v>
      </c>
      <c r="G589" s="243">
        <v>0</v>
      </c>
      <c r="H589" s="243">
        <v>0</v>
      </c>
      <c r="I589" s="243">
        <v>0</v>
      </c>
      <c r="J589" s="243">
        <v>0</v>
      </c>
      <c r="K589" s="243">
        <v>0</v>
      </c>
      <c r="L589" s="243">
        <v>0</v>
      </c>
      <c r="M589" s="232"/>
      <c r="N589" s="233"/>
      <c r="O589" s="233"/>
    </row>
    <row r="590" spans="1:15" s="234" customFormat="1">
      <c r="A590" s="404" t="str">
        <f t="shared" si="26"/>
        <v>1503402000</v>
      </c>
      <c r="B590" s="263">
        <v>150</v>
      </c>
      <c r="C590" s="193">
        <v>340</v>
      </c>
      <c r="D590" s="193">
        <v>2000</v>
      </c>
      <c r="E590" s="243">
        <v>0</v>
      </c>
      <c r="F590" s="243">
        <v>0</v>
      </c>
      <c r="G590" s="243">
        <v>0</v>
      </c>
      <c r="H590" s="243">
        <v>0</v>
      </c>
      <c r="I590" s="243">
        <v>0</v>
      </c>
      <c r="J590" s="243">
        <v>0</v>
      </c>
      <c r="K590" s="243">
        <v>0</v>
      </c>
      <c r="L590" s="243">
        <v>0</v>
      </c>
      <c r="M590" s="232"/>
      <c r="N590" s="233"/>
      <c r="O590" s="233"/>
    </row>
    <row r="591" spans="1:15" s="234" customFormat="1">
      <c r="A591" s="404" t="str">
        <f t="shared" si="26"/>
        <v>1503502000</v>
      </c>
      <c r="B591" s="263">
        <v>150</v>
      </c>
      <c r="C591" s="193">
        <v>350</v>
      </c>
      <c r="D591" s="193">
        <v>2000</v>
      </c>
      <c r="E591" s="243">
        <v>0</v>
      </c>
      <c r="F591" s="243">
        <v>0</v>
      </c>
      <c r="G591" s="243">
        <v>0</v>
      </c>
      <c r="H591" s="243">
        <v>0</v>
      </c>
      <c r="I591" s="243">
        <v>0</v>
      </c>
      <c r="J591" s="243">
        <v>0</v>
      </c>
      <c r="K591" s="243">
        <v>0</v>
      </c>
      <c r="L591" s="243">
        <v>0</v>
      </c>
      <c r="M591" s="232"/>
      <c r="N591" s="233"/>
      <c r="O591" s="233"/>
    </row>
    <row r="592" spans="1:15" s="234" customFormat="1">
      <c r="A592" s="404" t="str">
        <f t="shared" si="26"/>
        <v>150202250</v>
      </c>
      <c r="B592" s="263">
        <v>150</v>
      </c>
      <c r="C592" s="193">
        <v>20</v>
      </c>
      <c r="D592" s="193">
        <v>2250</v>
      </c>
      <c r="E592" s="180">
        <f t="shared" ref="E592:L606" si="27">(E898+E286)/2</f>
        <v>11</v>
      </c>
      <c r="F592" s="180">
        <f t="shared" si="27"/>
        <v>26</v>
      </c>
      <c r="G592" s="180">
        <f t="shared" si="27"/>
        <v>38.5</v>
      </c>
      <c r="H592" s="180">
        <f t="shared" si="27"/>
        <v>47</v>
      </c>
      <c r="I592" s="180">
        <f t="shared" si="27"/>
        <v>53.5</v>
      </c>
      <c r="J592" s="180">
        <f t="shared" si="27"/>
        <v>60</v>
      </c>
      <c r="K592" s="180">
        <f t="shared" si="27"/>
        <v>58</v>
      </c>
      <c r="L592" s="180">
        <f t="shared" si="27"/>
        <v>56</v>
      </c>
      <c r="M592" s="232"/>
      <c r="N592" s="233"/>
      <c r="O592" s="233"/>
    </row>
    <row r="593" spans="1:15" s="234" customFormat="1">
      <c r="A593" s="404" t="str">
        <f t="shared" si="26"/>
        <v>150302250</v>
      </c>
      <c r="B593" s="263">
        <v>150</v>
      </c>
      <c r="C593" s="193">
        <v>30</v>
      </c>
      <c r="D593" s="193">
        <v>2250</v>
      </c>
      <c r="E593" s="180">
        <f t="shared" si="27"/>
        <v>7</v>
      </c>
      <c r="F593" s="180">
        <f t="shared" si="27"/>
        <v>22</v>
      </c>
      <c r="G593" s="180">
        <f t="shared" si="27"/>
        <v>38.5</v>
      </c>
      <c r="H593" s="180">
        <f t="shared" si="27"/>
        <v>47</v>
      </c>
      <c r="I593" s="180">
        <f t="shared" si="27"/>
        <v>53.5</v>
      </c>
      <c r="J593" s="180">
        <f t="shared" si="27"/>
        <v>60</v>
      </c>
      <c r="K593" s="180">
        <f t="shared" si="27"/>
        <v>58</v>
      </c>
      <c r="L593" s="180">
        <f t="shared" si="27"/>
        <v>56</v>
      </c>
      <c r="M593" s="232"/>
      <c r="N593" s="233"/>
      <c r="O593" s="233"/>
    </row>
    <row r="594" spans="1:15" s="234" customFormat="1">
      <c r="A594" s="404" t="str">
        <f t="shared" si="26"/>
        <v>150402250</v>
      </c>
      <c r="B594" s="263">
        <v>150</v>
      </c>
      <c r="C594" s="193">
        <v>40</v>
      </c>
      <c r="D594" s="193">
        <v>2250</v>
      </c>
      <c r="E594" s="180">
        <f t="shared" si="27"/>
        <v>5</v>
      </c>
      <c r="F594" s="180">
        <f t="shared" si="27"/>
        <v>19.5</v>
      </c>
      <c r="G594" s="180">
        <f t="shared" si="27"/>
        <v>38</v>
      </c>
      <c r="H594" s="180">
        <f t="shared" si="27"/>
        <v>47</v>
      </c>
      <c r="I594" s="180">
        <f t="shared" si="27"/>
        <v>53.5</v>
      </c>
      <c r="J594" s="180">
        <f t="shared" si="27"/>
        <v>60</v>
      </c>
      <c r="K594" s="180">
        <f t="shared" si="27"/>
        <v>58</v>
      </c>
      <c r="L594" s="180">
        <f t="shared" si="27"/>
        <v>56</v>
      </c>
      <c r="M594" s="232"/>
      <c r="N594" s="233"/>
      <c r="O594" s="233"/>
    </row>
    <row r="595" spans="1:15" s="234" customFormat="1">
      <c r="A595" s="404" t="str">
        <f t="shared" si="26"/>
        <v>150502250</v>
      </c>
      <c r="B595" s="263">
        <v>150</v>
      </c>
      <c r="C595" s="193">
        <v>50</v>
      </c>
      <c r="D595" s="193">
        <v>2250</v>
      </c>
      <c r="E595" s="180">
        <f t="shared" si="27"/>
        <v>4</v>
      </c>
      <c r="F595" s="180">
        <f t="shared" si="27"/>
        <v>17.5</v>
      </c>
      <c r="G595" s="180">
        <f t="shared" si="27"/>
        <v>36.5</v>
      </c>
      <c r="H595" s="180">
        <f t="shared" si="27"/>
        <v>47</v>
      </c>
      <c r="I595" s="180">
        <f t="shared" si="27"/>
        <v>53.5</v>
      </c>
      <c r="J595" s="180">
        <f t="shared" si="27"/>
        <v>60</v>
      </c>
      <c r="K595" s="180">
        <f t="shared" si="27"/>
        <v>58</v>
      </c>
      <c r="L595" s="180">
        <f t="shared" si="27"/>
        <v>55.5</v>
      </c>
      <c r="M595" s="232"/>
      <c r="N595" s="233"/>
      <c r="O595" s="233"/>
    </row>
    <row r="596" spans="1:15" s="234" customFormat="1">
      <c r="A596" s="404" t="str">
        <f t="shared" si="26"/>
        <v>150602250</v>
      </c>
      <c r="B596" s="263">
        <v>150</v>
      </c>
      <c r="C596" s="193">
        <v>60</v>
      </c>
      <c r="D596" s="193">
        <v>2250</v>
      </c>
      <c r="E596" s="180">
        <f t="shared" si="27"/>
        <v>3.5</v>
      </c>
      <c r="F596" s="180">
        <f t="shared" si="27"/>
        <v>15</v>
      </c>
      <c r="G596" s="180">
        <f t="shared" si="27"/>
        <v>34</v>
      </c>
      <c r="H596" s="180">
        <f t="shared" si="27"/>
        <v>47</v>
      </c>
      <c r="I596" s="180">
        <f t="shared" si="27"/>
        <v>53.5</v>
      </c>
      <c r="J596" s="180">
        <f t="shared" si="27"/>
        <v>60</v>
      </c>
      <c r="K596" s="180">
        <f t="shared" si="27"/>
        <v>58</v>
      </c>
      <c r="L596" s="180">
        <f t="shared" si="27"/>
        <v>52.5</v>
      </c>
      <c r="M596" s="232"/>
      <c r="N596" s="233"/>
      <c r="O596" s="233"/>
    </row>
    <row r="597" spans="1:15" s="234" customFormat="1">
      <c r="A597" s="404" t="str">
        <f t="shared" si="26"/>
        <v>150702250</v>
      </c>
      <c r="B597" s="263">
        <v>150</v>
      </c>
      <c r="C597" s="193">
        <v>70</v>
      </c>
      <c r="D597" s="193">
        <v>2250</v>
      </c>
      <c r="E597" s="180">
        <f t="shared" si="27"/>
        <v>3</v>
      </c>
      <c r="F597" s="180">
        <f t="shared" si="27"/>
        <v>13</v>
      </c>
      <c r="G597" s="180">
        <f t="shared" si="27"/>
        <v>31.5</v>
      </c>
      <c r="H597" s="180">
        <f t="shared" si="27"/>
        <v>47</v>
      </c>
      <c r="I597" s="180">
        <f t="shared" si="27"/>
        <v>53.5</v>
      </c>
      <c r="J597" s="180">
        <f t="shared" si="27"/>
        <v>60</v>
      </c>
      <c r="K597" s="180">
        <f t="shared" si="27"/>
        <v>58</v>
      </c>
      <c r="L597" s="180">
        <f t="shared" si="27"/>
        <v>46.5</v>
      </c>
      <c r="M597" s="232"/>
      <c r="N597" s="233"/>
      <c r="O597" s="233"/>
    </row>
    <row r="598" spans="1:15" s="234" customFormat="1">
      <c r="A598" s="404" t="str">
        <f t="shared" si="26"/>
        <v>150802250</v>
      </c>
      <c r="B598" s="263">
        <v>150</v>
      </c>
      <c r="C598" s="193">
        <v>80</v>
      </c>
      <c r="D598" s="193">
        <v>2250</v>
      </c>
      <c r="E598" s="180">
        <f t="shared" si="27"/>
        <v>2.5</v>
      </c>
      <c r="F598" s="180">
        <f t="shared" si="27"/>
        <v>11</v>
      </c>
      <c r="G598" s="180">
        <f t="shared" si="27"/>
        <v>30</v>
      </c>
      <c r="H598" s="180">
        <f t="shared" si="27"/>
        <v>47</v>
      </c>
      <c r="I598" s="180">
        <f t="shared" si="27"/>
        <v>53.5</v>
      </c>
      <c r="J598" s="180">
        <f t="shared" si="27"/>
        <v>60</v>
      </c>
      <c r="K598" s="180">
        <f t="shared" si="27"/>
        <v>57</v>
      </c>
      <c r="L598" s="180">
        <f t="shared" si="27"/>
        <v>41</v>
      </c>
      <c r="M598" s="232"/>
      <c r="N598" s="233"/>
      <c r="O598" s="233"/>
    </row>
    <row r="599" spans="1:15" s="234" customFormat="1">
      <c r="A599" s="404" t="str">
        <f t="shared" si="26"/>
        <v>150902250</v>
      </c>
      <c r="B599" s="263">
        <v>150</v>
      </c>
      <c r="C599" s="193">
        <v>90</v>
      </c>
      <c r="D599" s="193">
        <v>2250</v>
      </c>
      <c r="E599" s="180">
        <f t="shared" si="27"/>
        <v>2</v>
      </c>
      <c r="F599" s="180">
        <f t="shared" si="27"/>
        <v>10</v>
      </c>
      <c r="G599" s="180">
        <f t="shared" si="27"/>
        <v>29</v>
      </c>
      <c r="H599" s="180">
        <f t="shared" si="27"/>
        <v>47</v>
      </c>
      <c r="I599" s="180">
        <f t="shared" si="27"/>
        <v>53.5</v>
      </c>
      <c r="J599" s="180">
        <f t="shared" si="27"/>
        <v>60</v>
      </c>
      <c r="K599" s="180">
        <f t="shared" si="27"/>
        <v>54.5</v>
      </c>
      <c r="L599" s="180">
        <f t="shared" si="27"/>
        <v>36.5</v>
      </c>
      <c r="M599" s="232"/>
      <c r="N599" s="233"/>
      <c r="O599" s="233"/>
    </row>
    <row r="600" spans="1:15" s="234" customFormat="1">
      <c r="A600" s="404" t="str">
        <f t="shared" si="26"/>
        <v>1501002250</v>
      </c>
      <c r="B600" s="263">
        <v>150</v>
      </c>
      <c r="C600" s="193">
        <v>100</v>
      </c>
      <c r="D600" s="193">
        <v>2250</v>
      </c>
      <c r="E600" s="180">
        <f t="shared" si="27"/>
        <v>2</v>
      </c>
      <c r="F600" s="180">
        <f t="shared" si="27"/>
        <v>8.5</v>
      </c>
      <c r="G600" s="180">
        <f t="shared" si="27"/>
        <v>27.5</v>
      </c>
      <c r="H600" s="180">
        <f t="shared" si="27"/>
        <v>46.5</v>
      </c>
      <c r="I600" s="180">
        <f t="shared" si="27"/>
        <v>53.5</v>
      </c>
      <c r="J600" s="180">
        <f t="shared" si="27"/>
        <v>60</v>
      </c>
      <c r="K600" s="180">
        <f t="shared" si="27"/>
        <v>51</v>
      </c>
      <c r="L600" s="180">
        <f t="shared" si="27"/>
        <v>32.5</v>
      </c>
      <c r="M600" s="232"/>
      <c r="N600" s="233"/>
      <c r="O600" s="233"/>
    </row>
    <row r="601" spans="1:15" s="234" customFormat="1">
      <c r="A601" s="404" t="str">
        <f t="shared" si="26"/>
        <v>1501102250</v>
      </c>
      <c r="B601" s="263">
        <v>150</v>
      </c>
      <c r="C601" s="193">
        <v>110</v>
      </c>
      <c r="D601" s="193">
        <v>2250</v>
      </c>
      <c r="E601" s="180">
        <f t="shared" si="27"/>
        <v>2</v>
      </c>
      <c r="F601" s="180">
        <f t="shared" si="27"/>
        <v>8</v>
      </c>
      <c r="G601" s="180">
        <f t="shared" si="27"/>
        <v>27</v>
      </c>
      <c r="H601" s="180">
        <f t="shared" si="27"/>
        <v>45.5</v>
      </c>
      <c r="I601" s="180">
        <f t="shared" si="27"/>
        <v>53.5</v>
      </c>
      <c r="J601" s="180">
        <f t="shared" si="27"/>
        <v>60</v>
      </c>
      <c r="K601" s="180">
        <f t="shared" si="27"/>
        <v>47</v>
      </c>
      <c r="L601" s="180">
        <f t="shared" si="27"/>
        <v>30</v>
      </c>
      <c r="M601" s="232"/>
      <c r="N601" s="233"/>
      <c r="O601" s="233"/>
    </row>
    <row r="602" spans="1:15" s="234" customFormat="1">
      <c r="A602" s="404" t="str">
        <f t="shared" si="26"/>
        <v>1501202250</v>
      </c>
      <c r="B602" s="263">
        <v>150</v>
      </c>
      <c r="C602" s="193">
        <v>120</v>
      </c>
      <c r="D602" s="193">
        <v>2250</v>
      </c>
      <c r="E602" s="180">
        <f t="shared" si="27"/>
        <v>1.5</v>
      </c>
      <c r="F602" s="180">
        <f t="shared" si="27"/>
        <v>6.5</v>
      </c>
      <c r="G602" s="180">
        <f t="shared" si="27"/>
        <v>25.5</v>
      </c>
      <c r="H602" s="180">
        <f t="shared" si="27"/>
        <v>44</v>
      </c>
      <c r="I602" s="180">
        <f t="shared" si="27"/>
        <v>53.5</v>
      </c>
      <c r="J602" s="180">
        <f t="shared" si="27"/>
        <v>60</v>
      </c>
      <c r="K602" s="180">
        <f t="shared" si="27"/>
        <v>43</v>
      </c>
      <c r="L602" s="180">
        <f t="shared" si="27"/>
        <v>27.5</v>
      </c>
      <c r="M602" s="232"/>
      <c r="N602" s="233"/>
      <c r="O602" s="233"/>
    </row>
    <row r="603" spans="1:15" s="234" customFormat="1">
      <c r="A603" s="404" t="str">
        <f t="shared" si="26"/>
        <v>1501302250</v>
      </c>
      <c r="B603" s="263">
        <v>150</v>
      </c>
      <c r="C603" s="193">
        <v>130</v>
      </c>
      <c r="D603" s="193">
        <v>2250</v>
      </c>
      <c r="E603" s="180">
        <f t="shared" si="27"/>
        <v>1.5</v>
      </c>
      <c r="F603" s="180">
        <f t="shared" si="27"/>
        <v>6</v>
      </c>
      <c r="G603" s="180">
        <f t="shared" si="27"/>
        <v>24.5</v>
      </c>
      <c r="H603" s="180">
        <f t="shared" si="27"/>
        <v>41.5</v>
      </c>
      <c r="I603" s="180">
        <f t="shared" si="27"/>
        <v>53.5</v>
      </c>
      <c r="J603" s="180">
        <f t="shared" si="27"/>
        <v>59.5</v>
      </c>
      <c r="K603" s="180">
        <f t="shared" si="27"/>
        <v>40</v>
      </c>
      <c r="L603" s="180">
        <f t="shared" si="27"/>
        <v>25.5</v>
      </c>
      <c r="M603" s="232"/>
      <c r="N603" s="233"/>
      <c r="O603" s="233"/>
    </row>
    <row r="604" spans="1:15" s="234" customFormat="1">
      <c r="A604" s="404" t="str">
        <f t="shared" si="26"/>
        <v>1501402250</v>
      </c>
      <c r="B604" s="263">
        <v>150</v>
      </c>
      <c r="C604" s="193">
        <v>140</v>
      </c>
      <c r="D604" s="193">
        <v>2250</v>
      </c>
      <c r="E604" s="180">
        <f t="shared" si="27"/>
        <v>1.5</v>
      </c>
      <c r="F604" s="180">
        <f t="shared" si="27"/>
        <v>6</v>
      </c>
      <c r="G604" s="180">
        <f t="shared" si="27"/>
        <v>23</v>
      </c>
      <c r="H604" s="180">
        <f t="shared" si="27"/>
        <v>39</v>
      </c>
      <c r="I604" s="180">
        <f t="shared" si="27"/>
        <v>53</v>
      </c>
      <c r="J604" s="180">
        <f t="shared" si="27"/>
        <v>59</v>
      </c>
      <c r="K604" s="180">
        <f t="shared" si="27"/>
        <v>37</v>
      </c>
      <c r="L604" s="180">
        <f t="shared" si="27"/>
        <v>23.5</v>
      </c>
      <c r="M604" s="232"/>
      <c r="N604" s="233"/>
      <c r="O604" s="233"/>
    </row>
    <row r="605" spans="1:15" s="234" customFormat="1">
      <c r="A605" s="404" t="str">
        <f t="shared" si="26"/>
        <v>1501502250</v>
      </c>
      <c r="B605" s="263">
        <v>150</v>
      </c>
      <c r="C605" s="193">
        <v>150</v>
      </c>
      <c r="D605" s="193">
        <v>2250</v>
      </c>
      <c r="E605" s="180">
        <f t="shared" si="27"/>
        <v>1.5</v>
      </c>
      <c r="F605" s="180">
        <f t="shared" si="27"/>
        <v>5.5</v>
      </c>
      <c r="G605" s="180">
        <f t="shared" si="27"/>
        <v>22</v>
      </c>
      <c r="H605" s="180">
        <f t="shared" si="27"/>
        <v>36.5</v>
      </c>
      <c r="I605" s="180">
        <f t="shared" si="27"/>
        <v>52</v>
      </c>
      <c r="J605" s="180">
        <f t="shared" si="27"/>
        <v>57.5</v>
      </c>
      <c r="K605" s="180">
        <f t="shared" si="27"/>
        <v>34.5</v>
      </c>
      <c r="L605" s="180">
        <f t="shared" si="27"/>
        <v>22</v>
      </c>
      <c r="M605" s="232"/>
      <c r="N605" s="233"/>
      <c r="O605" s="233"/>
    </row>
    <row r="606" spans="1:15" s="234" customFormat="1">
      <c r="A606" s="404" t="str">
        <f t="shared" si="26"/>
        <v>1501602250</v>
      </c>
      <c r="B606" s="263">
        <v>150</v>
      </c>
      <c r="C606" s="193">
        <v>160</v>
      </c>
      <c r="D606" s="193">
        <v>2250</v>
      </c>
      <c r="E606" s="180">
        <f t="shared" si="27"/>
        <v>1</v>
      </c>
      <c r="F606" s="180">
        <f t="shared" si="27"/>
        <v>5</v>
      </c>
      <c r="G606" s="180">
        <f t="shared" si="27"/>
        <v>20.5</v>
      </c>
      <c r="H606" s="180">
        <f t="shared" si="27"/>
        <v>34</v>
      </c>
      <c r="I606" s="180">
        <f t="shared" si="27"/>
        <v>51</v>
      </c>
      <c r="J606" s="180">
        <f t="shared" si="27"/>
        <v>55.5</v>
      </c>
      <c r="K606" s="180">
        <f t="shared" si="27"/>
        <v>32.5</v>
      </c>
      <c r="L606" s="180">
        <f t="shared" si="27"/>
        <v>21</v>
      </c>
      <c r="M606" s="232"/>
      <c r="N606" s="233"/>
      <c r="O606" s="233"/>
    </row>
    <row r="607" spans="1:15" s="234" customFormat="1">
      <c r="A607" s="404" t="str">
        <f t="shared" si="26"/>
        <v>1501702250</v>
      </c>
      <c r="B607" s="263">
        <v>150</v>
      </c>
      <c r="C607" s="193">
        <v>170</v>
      </c>
      <c r="D607" s="193">
        <v>2250</v>
      </c>
      <c r="E607" s="243">
        <v>0</v>
      </c>
      <c r="F607" s="243">
        <v>0</v>
      </c>
      <c r="G607" s="243">
        <v>0</v>
      </c>
      <c r="H607" s="243">
        <v>0</v>
      </c>
      <c r="I607" s="243">
        <v>0</v>
      </c>
      <c r="J607" s="243">
        <v>0</v>
      </c>
      <c r="K607" s="243">
        <v>0</v>
      </c>
      <c r="L607" s="243">
        <v>0</v>
      </c>
      <c r="M607" s="232"/>
      <c r="N607" s="233"/>
      <c r="O607" s="233"/>
    </row>
    <row r="608" spans="1:15" s="234" customFormat="1">
      <c r="A608" s="404" t="str">
        <f t="shared" si="26"/>
        <v>1501802250</v>
      </c>
      <c r="B608" s="263">
        <v>150</v>
      </c>
      <c r="C608" s="193">
        <v>180</v>
      </c>
      <c r="D608" s="193">
        <v>2250</v>
      </c>
      <c r="E608" s="243">
        <v>0</v>
      </c>
      <c r="F608" s="243">
        <v>0</v>
      </c>
      <c r="G608" s="243">
        <v>0</v>
      </c>
      <c r="H608" s="243">
        <v>0</v>
      </c>
      <c r="I608" s="243">
        <v>0</v>
      </c>
      <c r="J608" s="243">
        <v>0</v>
      </c>
      <c r="K608" s="243">
        <v>0</v>
      </c>
      <c r="L608" s="243">
        <v>0</v>
      </c>
      <c r="M608" s="232"/>
      <c r="N608" s="233"/>
      <c r="O608" s="233"/>
    </row>
    <row r="609" spans="1:15" s="234" customFormat="1">
      <c r="A609" s="404" t="str">
        <f t="shared" si="26"/>
        <v>1501902250</v>
      </c>
      <c r="B609" s="263">
        <v>150</v>
      </c>
      <c r="C609" s="193">
        <v>190</v>
      </c>
      <c r="D609" s="193">
        <v>2250</v>
      </c>
      <c r="E609" s="243">
        <v>0</v>
      </c>
      <c r="F609" s="243">
        <v>0</v>
      </c>
      <c r="G609" s="243">
        <v>0</v>
      </c>
      <c r="H609" s="243">
        <v>0</v>
      </c>
      <c r="I609" s="243">
        <v>0</v>
      </c>
      <c r="J609" s="243">
        <v>0</v>
      </c>
      <c r="K609" s="243">
        <v>0</v>
      </c>
      <c r="L609" s="243">
        <v>0</v>
      </c>
      <c r="M609" s="232"/>
      <c r="N609" s="233"/>
      <c r="O609" s="233"/>
    </row>
    <row r="610" spans="1:15" s="234" customFormat="1">
      <c r="A610" s="404" t="str">
        <f t="shared" si="26"/>
        <v>1502002250</v>
      </c>
      <c r="B610" s="263">
        <v>150</v>
      </c>
      <c r="C610" s="193">
        <v>200</v>
      </c>
      <c r="D610" s="193">
        <v>2250</v>
      </c>
      <c r="E610" s="243">
        <v>0</v>
      </c>
      <c r="F610" s="243">
        <v>0</v>
      </c>
      <c r="G610" s="243">
        <v>0</v>
      </c>
      <c r="H610" s="243">
        <v>0</v>
      </c>
      <c r="I610" s="243">
        <v>0</v>
      </c>
      <c r="J610" s="243">
        <v>0</v>
      </c>
      <c r="K610" s="243">
        <v>0</v>
      </c>
      <c r="L610" s="243">
        <v>0</v>
      </c>
      <c r="M610" s="232"/>
      <c r="N610" s="233"/>
      <c r="O610" s="233"/>
    </row>
    <row r="611" spans="1:15" s="234" customFormat="1">
      <c r="A611" s="404" t="str">
        <f t="shared" si="26"/>
        <v>1502102250</v>
      </c>
      <c r="B611" s="263">
        <v>150</v>
      </c>
      <c r="C611" s="193">
        <v>210</v>
      </c>
      <c r="D611" s="193">
        <v>2250</v>
      </c>
      <c r="E611" s="243">
        <v>0</v>
      </c>
      <c r="F611" s="243">
        <v>0</v>
      </c>
      <c r="G611" s="243">
        <v>0</v>
      </c>
      <c r="H611" s="243">
        <v>0</v>
      </c>
      <c r="I611" s="243">
        <v>0</v>
      </c>
      <c r="J611" s="243">
        <v>0</v>
      </c>
      <c r="K611" s="243">
        <v>0</v>
      </c>
      <c r="L611" s="243">
        <v>0</v>
      </c>
      <c r="M611" s="232"/>
      <c r="N611" s="233"/>
      <c r="O611" s="233"/>
    </row>
    <row r="612" spans="1:15" s="234" customFormat="1">
      <c r="A612" s="404" t="str">
        <f t="shared" si="26"/>
        <v>1502202250</v>
      </c>
      <c r="B612" s="263">
        <v>150</v>
      </c>
      <c r="C612" s="193">
        <v>220</v>
      </c>
      <c r="D612" s="193">
        <v>2250</v>
      </c>
      <c r="E612" s="243">
        <v>0</v>
      </c>
      <c r="F612" s="243">
        <v>0</v>
      </c>
      <c r="G612" s="243">
        <v>0</v>
      </c>
      <c r="H612" s="243">
        <v>0</v>
      </c>
      <c r="I612" s="243">
        <v>0</v>
      </c>
      <c r="J612" s="243">
        <v>0</v>
      </c>
      <c r="K612" s="243">
        <v>0</v>
      </c>
      <c r="L612" s="243">
        <v>0</v>
      </c>
      <c r="M612" s="232"/>
      <c r="N612" s="233"/>
      <c r="O612" s="233"/>
    </row>
    <row r="613" spans="1:15" s="234" customFormat="1">
      <c r="A613" s="404" t="str">
        <f t="shared" si="26"/>
        <v>1502302250</v>
      </c>
      <c r="B613" s="263">
        <v>150</v>
      </c>
      <c r="C613" s="193">
        <v>230</v>
      </c>
      <c r="D613" s="193">
        <v>2250</v>
      </c>
      <c r="E613" s="243">
        <v>0</v>
      </c>
      <c r="F613" s="243">
        <v>0</v>
      </c>
      <c r="G613" s="243">
        <v>0</v>
      </c>
      <c r="H613" s="243">
        <v>0</v>
      </c>
      <c r="I613" s="243">
        <v>0</v>
      </c>
      <c r="J613" s="243">
        <v>0</v>
      </c>
      <c r="K613" s="243">
        <v>0</v>
      </c>
      <c r="L613" s="243">
        <v>0</v>
      </c>
      <c r="M613" s="232"/>
      <c r="N613" s="233"/>
      <c r="O613" s="233"/>
    </row>
    <row r="614" spans="1:15" s="234" customFormat="1">
      <c r="A614" s="404" t="str">
        <f t="shared" si="26"/>
        <v>1502402250</v>
      </c>
      <c r="B614" s="263">
        <v>150</v>
      </c>
      <c r="C614" s="193">
        <v>240</v>
      </c>
      <c r="D614" s="193">
        <v>2250</v>
      </c>
      <c r="E614" s="243">
        <v>0</v>
      </c>
      <c r="F614" s="243">
        <v>0</v>
      </c>
      <c r="G614" s="243">
        <v>0</v>
      </c>
      <c r="H614" s="243">
        <v>0</v>
      </c>
      <c r="I614" s="243">
        <v>0</v>
      </c>
      <c r="J614" s="243">
        <v>0</v>
      </c>
      <c r="K614" s="243">
        <v>0</v>
      </c>
      <c r="L614" s="243">
        <v>0</v>
      </c>
      <c r="M614" s="232"/>
      <c r="N614" s="233"/>
      <c r="O614" s="233"/>
    </row>
    <row r="615" spans="1:15" s="234" customFormat="1">
      <c r="A615" s="404" t="str">
        <f t="shared" si="26"/>
        <v>1502502250</v>
      </c>
      <c r="B615" s="263">
        <v>150</v>
      </c>
      <c r="C615" s="193">
        <v>250</v>
      </c>
      <c r="D615" s="193">
        <v>2250</v>
      </c>
      <c r="E615" s="243">
        <v>0</v>
      </c>
      <c r="F615" s="243">
        <v>0</v>
      </c>
      <c r="G615" s="243">
        <v>0</v>
      </c>
      <c r="H615" s="243">
        <v>0</v>
      </c>
      <c r="I615" s="243">
        <v>0</v>
      </c>
      <c r="J615" s="243">
        <v>0</v>
      </c>
      <c r="K615" s="243">
        <v>0</v>
      </c>
      <c r="L615" s="243">
        <v>0</v>
      </c>
      <c r="M615" s="232"/>
      <c r="N615" s="233"/>
      <c r="O615" s="233"/>
    </row>
    <row r="616" spans="1:15" s="234" customFormat="1">
      <c r="A616" s="404" t="str">
        <f t="shared" si="26"/>
        <v>1502602250</v>
      </c>
      <c r="B616" s="263">
        <v>150</v>
      </c>
      <c r="C616" s="193">
        <v>260</v>
      </c>
      <c r="D616" s="193">
        <v>2250</v>
      </c>
      <c r="E616" s="243">
        <v>0</v>
      </c>
      <c r="F616" s="243">
        <v>0</v>
      </c>
      <c r="G616" s="243">
        <v>0</v>
      </c>
      <c r="H616" s="243">
        <v>0</v>
      </c>
      <c r="I616" s="243">
        <v>0</v>
      </c>
      <c r="J616" s="243">
        <v>0</v>
      </c>
      <c r="K616" s="243">
        <v>0</v>
      </c>
      <c r="L616" s="243">
        <v>0</v>
      </c>
      <c r="M616" s="232"/>
      <c r="N616" s="233"/>
      <c r="O616" s="233"/>
    </row>
    <row r="617" spans="1:15" s="234" customFormat="1">
      <c r="A617" s="404" t="str">
        <f t="shared" si="26"/>
        <v>1502702250</v>
      </c>
      <c r="B617" s="263">
        <v>150</v>
      </c>
      <c r="C617" s="193">
        <v>270</v>
      </c>
      <c r="D617" s="193">
        <v>2250</v>
      </c>
      <c r="E617" s="243">
        <v>0</v>
      </c>
      <c r="F617" s="243">
        <v>0</v>
      </c>
      <c r="G617" s="243">
        <v>0</v>
      </c>
      <c r="H617" s="243">
        <v>0</v>
      </c>
      <c r="I617" s="243">
        <v>0</v>
      </c>
      <c r="J617" s="243">
        <v>0</v>
      </c>
      <c r="K617" s="243">
        <v>0</v>
      </c>
      <c r="L617" s="243">
        <v>0</v>
      </c>
      <c r="M617" s="232"/>
      <c r="N617" s="233"/>
      <c r="O617" s="233"/>
    </row>
    <row r="618" spans="1:15" s="234" customFormat="1">
      <c r="A618" s="404" t="str">
        <f t="shared" si="26"/>
        <v>1502802250</v>
      </c>
      <c r="B618" s="263">
        <v>150</v>
      </c>
      <c r="C618" s="193">
        <v>280</v>
      </c>
      <c r="D618" s="193">
        <v>2250</v>
      </c>
      <c r="E618" s="243">
        <v>0</v>
      </c>
      <c r="F618" s="243">
        <v>0</v>
      </c>
      <c r="G618" s="243">
        <v>0</v>
      </c>
      <c r="H618" s="243">
        <v>0</v>
      </c>
      <c r="I618" s="243">
        <v>0</v>
      </c>
      <c r="J618" s="243">
        <v>0</v>
      </c>
      <c r="K618" s="243">
        <v>0</v>
      </c>
      <c r="L618" s="243">
        <v>0</v>
      </c>
      <c r="M618" s="232"/>
      <c r="N618" s="233"/>
      <c r="O618" s="233"/>
    </row>
    <row r="619" spans="1:15" s="234" customFormat="1">
      <c r="A619" s="404" t="str">
        <f t="shared" si="26"/>
        <v>1502902250</v>
      </c>
      <c r="B619" s="263">
        <v>150</v>
      </c>
      <c r="C619" s="193">
        <v>290</v>
      </c>
      <c r="D619" s="193">
        <v>2250</v>
      </c>
      <c r="E619" s="243">
        <v>0</v>
      </c>
      <c r="F619" s="243">
        <v>0</v>
      </c>
      <c r="G619" s="243">
        <v>0</v>
      </c>
      <c r="H619" s="243">
        <v>0</v>
      </c>
      <c r="I619" s="243">
        <v>0</v>
      </c>
      <c r="J619" s="243">
        <v>0</v>
      </c>
      <c r="K619" s="243">
        <v>0</v>
      </c>
      <c r="L619" s="243">
        <v>0</v>
      </c>
      <c r="M619" s="232"/>
      <c r="N619" s="233"/>
      <c r="O619" s="233"/>
    </row>
    <row r="620" spans="1:15" s="234" customFormat="1">
      <c r="A620" s="404" t="str">
        <f t="shared" si="26"/>
        <v>1503002250</v>
      </c>
      <c r="B620" s="263">
        <v>150</v>
      </c>
      <c r="C620" s="193">
        <v>300</v>
      </c>
      <c r="D620" s="193">
        <v>2250</v>
      </c>
      <c r="E620" s="243">
        <v>0</v>
      </c>
      <c r="F620" s="243">
        <v>0</v>
      </c>
      <c r="G620" s="243">
        <v>0</v>
      </c>
      <c r="H620" s="243">
        <v>0</v>
      </c>
      <c r="I620" s="243">
        <v>0</v>
      </c>
      <c r="J620" s="243">
        <v>0</v>
      </c>
      <c r="K620" s="243">
        <v>0</v>
      </c>
      <c r="L620" s="243">
        <v>0</v>
      </c>
      <c r="M620" s="232"/>
      <c r="N620" s="233"/>
      <c r="O620" s="233"/>
    </row>
    <row r="621" spans="1:15" s="234" customFormat="1">
      <c r="A621" s="404" t="str">
        <f t="shared" si="26"/>
        <v>1503102250</v>
      </c>
      <c r="B621" s="263">
        <v>150</v>
      </c>
      <c r="C621" s="193">
        <v>310</v>
      </c>
      <c r="D621" s="193">
        <v>2250</v>
      </c>
      <c r="E621" s="243">
        <v>0</v>
      </c>
      <c r="F621" s="243">
        <v>0</v>
      </c>
      <c r="G621" s="243">
        <v>0</v>
      </c>
      <c r="H621" s="243">
        <v>0</v>
      </c>
      <c r="I621" s="243">
        <v>0</v>
      </c>
      <c r="J621" s="243">
        <v>0</v>
      </c>
      <c r="K621" s="243">
        <v>0</v>
      </c>
      <c r="L621" s="243">
        <v>0</v>
      </c>
      <c r="M621" s="232"/>
      <c r="N621" s="233"/>
      <c r="O621" s="233"/>
    </row>
    <row r="622" spans="1:15" s="234" customFormat="1">
      <c r="A622" s="404" t="str">
        <f t="shared" si="26"/>
        <v>1503202250</v>
      </c>
      <c r="B622" s="263">
        <v>150</v>
      </c>
      <c r="C622" s="193">
        <v>320</v>
      </c>
      <c r="D622" s="193">
        <v>2250</v>
      </c>
      <c r="E622" s="243">
        <v>0</v>
      </c>
      <c r="F622" s="243">
        <v>0</v>
      </c>
      <c r="G622" s="243">
        <v>0</v>
      </c>
      <c r="H622" s="243">
        <v>0</v>
      </c>
      <c r="I622" s="243">
        <v>0</v>
      </c>
      <c r="J622" s="243">
        <v>0</v>
      </c>
      <c r="K622" s="243">
        <v>0</v>
      </c>
      <c r="L622" s="243">
        <v>0</v>
      </c>
      <c r="M622" s="232"/>
      <c r="N622" s="233"/>
      <c r="O622" s="233"/>
    </row>
    <row r="623" spans="1:15" s="234" customFormat="1">
      <c r="A623" s="404" t="str">
        <f t="shared" si="26"/>
        <v>1503302250</v>
      </c>
      <c r="B623" s="263">
        <v>150</v>
      </c>
      <c r="C623" s="193">
        <v>330</v>
      </c>
      <c r="D623" s="193">
        <v>2250</v>
      </c>
      <c r="E623" s="243">
        <v>0</v>
      </c>
      <c r="F623" s="243">
        <v>0</v>
      </c>
      <c r="G623" s="243">
        <v>0</v>
      </c>
      <c r="H623" s="243">
        <v>0</v>
      </c>
      <c r="I623" s="243">
        <v>0</v>
      </c>
      <c r="J623" s="243">
        <v>0</v>
      </c>
      <c r="K623" s="243">
        <v>0</v>
      </c>
      <c r="L623" s="243">
        <v>0</v>
      </c>
      <c r="M623" s="232"/>
      <c r="N623" s="233"/>
      <c r="O623" s="233"/>
    </row>
    <row r="624" spans="1:15" s="234" customFormat="1">
      <c r="A624" s="404" t="str">
        <f t="shared" si="26"/>
        <v>1503402250</v>
      </c>
      <c r="B624" s="263">
        <v>150</v>
      </c>
      <c r="C624" s="193">
        <v>340</v>
      </c>
      <c r="D624" s="193">
        <v>2250</v>
      </c>
      <c r="E624" s="243">
        <v>0</v>
      </c>
      <c r="F624" s="243">
        <v>0</v>
      </c>
      <c r="G624" s="243">
        <v>0</v>
      </c>
      <c r="H624" s="243">
        <v>0</v>
      </c>
      <c r="I624" s="243">
        <v>0</v>
      </c>
      <c r="J624" s="243">
        <v>0</v>
      </c>
      <c r="K624" s="243">
        <v>0</v>
      </c>
      <c r="L624" s="243">
        <v>0</v>
      </c>
      <c r="M624" s="232"/>
      <c r="N624" s="233"/>
      <c r="O624" s="233"/>
    </row>
    <row r="625" spans="1:15" s="234" customFormat="1">
      <c r="A625" s="404" t="str">
        <f t="shared" ref="A625:A688" si="28">B625&amp;C625&amp;D625</f>
        <v>1503502250</v>
      </c>
      <c r="B625" s="263">
        <v>150</v>
      </c>
      <c r="C625" s="193">
        <v>350</v>
      </c>
      <c r="D625" s="193">
        <v>2250</v>
      </c>
      <c r="E625" s="243">
        <v>0</v>
      </c>
      <c r="F625" s="243">
        <v>0</v>
      </c>
      <c r="G625" s="243">
        <v>0</v>
      </c>
      <c r="H625" s="243">
        <v>0</v>
      </c>
      <c r="I625" s="243">
        <v>0</v>
      </c>
      <c r="J625" s="243">
        <v>0</v>
      </c>
      <c r="K625" s="243">
        <v>0</v>
      </c>
      <c r="L625" s="243">
        <v>0</v>
      </c>
      <c r="M625" s="232"/>
      <c r="N625" s="233"/>
      <c r="O625" s="233"/>
    </row>
    <row r="626" spans="1:15" s="234" customFormat="1">
      <c r="A626" s="404" t="str">
        <f t="shared" si="28"/>
        <v>150202500</v>
      </c>
      <c r="B626" s="263">
        <v>150</v>
      </c>
      <c r="C626" s="193">
        <v>20</v>
      </c>
      <c r="D626" s="193">
        <v>2500</v>
      </c>
      <c r="E626" s="180">
        <f t="shared" ref="E626:L640" si="29">(E932+E320)/2</f>
        <v>11.5</v>
      </c>
      <c r="F626" s="180">
        <f t="shared" si="29"/>
        <v>27</v>
      </c>
      <c r="G626" s="180">
        <f t="shared" si="29"/>
        <v>38.5</v>
      </c>
      <c r="H626" s="180">
        <f t="shared" si="29"/>
        <v>47</v>
      </c>
      <c r="I626" s="180">
        <f t="shared" si="29"/>
        <v>53.5</v>
      </c>
      <c r="J626" s="180">
        <f t="shared" si="29"/>
        <v>60</v>
      </c>
      <c r="K626" s="180">
        <f t="shared" si="29"/>
        <v>58</v>
      </c>
      <c r="L626" s="180">
        <f t="shared" si="29"/>
        <v>56</v>
      </c>
      <c r="M626" s="232"/>
      <c r="N626" s="233"/>
      <c r="O626" s="233"/>
    </row>
    <row r="627" spans="1:15" s="234" customFormat="1">
      <c r="A627" s="404" t="str">
        <f t="shared" si="28"/>
        <v>150302500</v>
      </c>
      <c r="B627" s="263">
        <v>150</v>
      </c>
      <c r="C627" s="193">
        <v>30</v>
      </c>
      <c r="D627" s="193">
        <v>2500</v>
      </c>
      <c r="E627" s="180">
        <f t="shared" si="29"/>
        <v>8</v>
      </c>
      <c r="F627" s="180">
        <f t="shared" si="29"/>
        <v>23</v>
      </c>
      <c r="G627" s="180">
        <f t="shared" si="29"/>
        <v>38.5</v>
      </c>
      <c r="H627" s="180">
        <f t="shared" si="29"/>
        <v>47</v>
      </c>
      <c r="I627" s="180">
        <f t="shared" si="29"/>
        <v>53.5</v>
      </c>
      <c r="J627" s="180">
        <f t="shared" si="29"/>
        <v>60</v>
      </c>
      <c r="K627" s="180">
        <f t="shared" si="29"/>
        <v>58</v>
      </c>
      <c r="L627" s="180">
        <f t="shared" si="29"/>
        <v>56</v>
      </c>
      <c r="M627" s="232"/>
      <c r="N627" s="233"/>
      <c r="O627" s="233"/>
    </row>
    <row r="628" spans="1:15" s="234" customFormat="1">
      <c r="A628" s="404" t="str">
        <f t="shared" si="28"/>
        <v>150402500</v>
      </c>
      <c r="B628" s="263">
        <v>150</v>
      </c>
      <c r="C628" s="193">
        <v>40</v>
      </c>
      <c r="D628" s="193">
        <v>2500</v>
      </c>
      <c r="E628" s="180">
        <f t="shared" si="29"/>
        <v>6</v>
      </c>
      <c r="F628" s="180">
        <f t="shared" si="29"/>
        <v>21</v>
      </c>
      <c r="G628" s="180">
        <f t="shared" si="29"/>
        <v>38.5</v>
      </c>
      <c r="H628" s="180">
        <f t="shared" si="29"/>
        <v>47</v>
      </c>
      <c r="I628" s="180">
        <f t="shared" si="29"/>
        <v>53.5</v>
      </c>
      <c r="J628" s="180">
        <f t="shared" si="29"/>
        <v>60</v>
      </c>
      <c r="K628" s="180">
        <f t="shared" si="29"/>
        <v>58</v>
      </c>
      <c r="L628" s="180">
        <f t="shared" si="29"/>
        <v>56</v>
      </c>
      <c r="M628" s="232"/>
      <c r="N628" s="233"/>
      <c r="O628" s="233"/>
    </row>
    <row r="629" spans="1:15" s="234" customFormat="1">
      <c r="A629" s="404" t="str">
        <f t="shared" si="28"/>
        <v>150502500</v>
      </c>
      <c r="B629" s="263">
        <v>150</v>
      </c>
      <c r="C629" s="193">
        <v>50</v>
      </c>
      <c r="D629" s="193">
        <v>2500</v>
      </c>
      <c r="E629" s="180">
        <f t="shared" si="29"/>
        <v>4.5</v>
      </c>
      <c r="F629" s="180">
        <f t="shared" si="29"/>
        <v>19</v>
      </c>
      <c r="G629" s="180">
        <f t="shared" si="29"/>
        <v>37.5</v>
      </c>
      <c r="H629" s="180">
        <f t="shared" si="29"/>
        <v>47</v>
      </c>
      <c r="I629" s="180">
        <f t="shared" si="29"/>
        <v>53.5</v>
      </c>
      <c r="J629" s="180">
        <f t="shared" si="29"/>
        <v>60</v>
      </c>
      <c r="K629" s="180">
        <f t="shared" si="29"/>
        <v>58</v>
      </c>
      <c r="L629" s="180">
        <f t="shared" si="29"/>
        <v>56</v>
      </c>
      <c r="M629" s="232"/>
      <c r="N629" s="233"/>
      <c r="O629" s="233"/>
    </row>
    <row r="630" spans="1:15" s="234" customFormat="1">
      <c r="A630" s="404" t="str">
        <f t="shared" si="28"/>
        <v>150602500</v>
      </c>
      <c r="B630" s="263">
        <v>150</v>
      </c>
      <c r="C630" s="193">
        <v>60</v>
      </c>
      <c r="D630" s="193">
        <v>2500</v>
      </c>
      <c r="E630" s="180">
        <f t="shared" si="29"/>
        <v>3.5</v>
      </c>
      <c r="F630" s="180">
        <f t="shared" si="29"/>
        <v>16.5</v>
      </c>
      <c r="G630" s="180">
        <f t="shared" si="29"/>
        <v>35.5</v>
      </c>
      <c r="H630" s="180">
        <f t="shared" si="29"/>
        <v>47</v>
      </c>
      <c r="I630" s="180">
        <f t="shared" si="29"/>
        <v>53.5</v>
      </c>
      <c r="J630" s="180">
        <f t="shared" si="29"/>
        <v>60</v>
      </c>
      <c r="K630" s="180">
        <f t="shared" si="29"/>
        <v>58</v>
      </c>
      <c r="L630" s="180">
        <f t="shared" si="29"/>
        <v>54.5</v>
      </c>
      <c r="M630" s="232"/>
      <c r="N630" s="233"/>
      <c r="O630" s="233"/>
    </row>
    <row r="631" spans="1:15" s="234" customFormat="1">
      <c r="A631" s="404" t="str">
        <f t="shared" si="28"/>
        <v>150702500</v>
      </c>
      <c r="B631" s="263">
        <v>150</v>
      </c>
      <c r="C631" s="193">
        <v>70</v>
      </c>
      <c r="D631" s="193">
        <v>2500</v>
      </c>
      <c r="E631" s="180">
        <f t="shared" si="29"/>
        <v>3</v>
      </c>
      <c r="F631" s="180">
        <f t="shared" si="29"/>
        <v>14.5</v>
      </c>
      <c r="G631" s="180">
        <f t="shared" si="29"/>
        <v>33</v>
      </c>
      <c r="H631" s="180">
        <f t="shared" si="29"/>
        <v>47</v>
      </c>
      <c r="I631" s="180">
        <f t="shared" si="29"/>
        <v>53.5</v>
      </c>
      <c r="J631" s="180">
        <f t="shared" si="29"/>
        <v>60</v>
      </c>
      <c r="K631" s="180">
        <f t="shared" si="29"/>
        <v>58</v>
      </c>
      <c r="L631" s="180">
        <f t="shared" si="29"/>
        <v>50.5</v>
      </c>
      <c r="M631" s="232"/>
      <c r="N631" s="233"/>
      <c r="O631" s="233"/>
    </row>
    <row r="632" spans="1:15" s="234" customFormat="1">
      <c r="A632" s="404" t="str">
        <f t="shared" si="28"/>
        <v>150802500</v>
      </c>
      <c r="B632" s="263">
        <v>150</v>
      </c>
      <c r="C632" s="193">
        <v>80</v>
      </c>
      <c r="D632" s="193">
        <v>2500</v>
      </c>
      <c r="E632" s="180">
        <f t="shared" si="29"/>
        <v>3</v>
      </c>
      <c r="F632" s="180">
        <f t="shared" si="29"/>
        <v>12.5</v>
      </c>
      <c r="G632" s="180">
        <f t="shared" si="29"/>
        <v>31.5</v>
      </c>
      <c r="H632" s="180">
        <f t="shared" si="29"/>
        <v>47</v>
      </c>
      <c r="I632" s="180">
        <f t="shared" si="29"/>
        <v>53.5</v>
      </c>
      <c r="J632" s="180">
        <f t="shared" si="29"/>
        <v>60</v>
      </c>
      <c r="K632" s="180">
        <f t="shared" si="29"/>
        <v>57.5</v>
      </c>
      <c r="L632" s="180">
        <f t="shared" si="29"/>
        <v>45</v>
      </c>
      <c r="M632" s="232"/>
      <c r="N632" s="233"/>
      <c r="O632" s="233"/>
    </row>
    <row r="633" spans="1:15" s="234" customFormat="1">
      <c r="A633" s="404" t="str">
        <f t="shared" si="28"/>
        <v>150902500</v>
      </c>
      <c r="B633" s="263">
        <v>150</v>
      </c>
      <c r="C633" s="193">
        <v>90</v>
      </c>
      <c r="D633" s="193">
        <v>2500</v>
      </c>
      <c r="E633" s="180">
        <f t="shared" si="29"/>
        <v>2.5</v>
      </c>
      <c r="F633" s="180">
        <f t="shared" si="29"/>
        <v>11</v>
      </c>
      <c r="G633" s="180">
        <f t="shared" si="29"/>
        <v>30</v>
      </c>
      <c r="H633" s="180">
        <f t="shared" si="29"/>
        <v>47</v>
      </c>
      <c r="I633" s="180">
        <f t="shared" si="29"/>
        <v>53.5</v>
      </c>
      <c r="J633" s="180">
        <f t="shared" si="29"/>
        <v>60</v>
      </c>
      <c r="K633" s="180">
        <f t="shared" si="29"/>
        <v>57</v>
      </c>
      <c r="L633" s="180">
        <f t="shared" si="29"/>
        <v>40.5</v>
      </c>
      <c r="M633" s="232"/>
      <c r="N633" s="233"/>
      <c r="O633" s="233"/>
    </row>
    <row r="634" spans="1:15" s="234" customFormat="1">
      <c r="A634" s="404" t="str">
        <f t="shared" si="28"/>
        <v>1501002500</v>
      </c>
      <c r="B634" s="263">
        <v>150</v>
      </c>
      <c r="C634" s="193">
        <v>100</v>
      </c>
      <c r="D634" s="193">
        <v>2500</v>
      </c>
      <c r="E634" s="180">
        <f t="shared" si="29"/>
        <v>2</v>
      </c>
      <c r="F634" s="180">
        <f t="shared" si="29"/>
        <v>10</v>
      </c>
      <c r="G634" s="180">
        <f t="shared" si="29"/>
        <v>29</v>
      </c>
      <c r="H634" s="180">
        <f t="shared" si="29"/>
        <v>47</v>
      </c>
      <c r="I634" s="180">
        <f t="shared" si="29"/>
        <v>53.5</v>
      </c>
      <c r="J634" s="180">
        <f t="shared" si="29"/>
        <v>60</v>
      </c>
      <c r="K634" s="180">
        <f t="shared" si="29"/>
        <v>54.5</v>
      </c>
      <c r="L634" s="180">
        <f t="shared" si="29"/>
        <v>36.5</v>
      </c>
      <c r="M634" s="232"/>
      <c r="N634" s="233"/>
      <c r="O634" s="233"/>
    </row>
    <row r="635" spans="1:15" s="234" customFormat="1">
      <c r="A635" s="404" t="str">
        <f t="shared" si="28"/>
        <v>1501102500</v>
      </c>
      <c r="B635" s="263">
        <v>150</v>
      </c>
      <c r="C635" s="193">
        <v>110</v>
      </c>
      <c r="D635" s="193">
        <v>2500</v>
      </c>
      <c r="E635" s="180">
        <f t="shared" si="29"/>
        <v>2</v>
      </c>
      <c r="F635" s="180">
        <f t="shared" si="29"/>
        <v>8.5</v>
      </c>
      <c r="G635" s="180">
        <f t="shared" si="29"/>
        <v>28</v>
      </c>
      <c r="H635" s="180">
        <f t="shared" si="29"/>
        <v>46.5</v>
      </c>
      <c r="I635" s="180">
        <f t="shared" si="29"/>
        <v>53.5</v>
      </c>
      <c r="J635" s="180">
        <f t="shared" si="29"/>
        <v>60</v>
      </c>
      <c r="K635" s="180">
        <f t="shared" si="29"/>
        <v>51</v>
      </c>
      <c r="L635" s="180">
        <f t="shared" si="29"/>
        <v>33.5</v>
      </c>
      <c r="M635" s="232"/>
      <c r="N635" s="233"/>
      <c r="O635" s="233"/>
    </row>
    <row r="636" spans="1:15" s="234" customFormat="1">
      <c r="A636" s="404" t="str">
        <f t="shared" si="28"/>
        <v>1501202500</v>
      </c>
      <c r="B636" s="263">
        <v>150</v>
      </c>
      <c r="C636" s="193">
        <v>120</v>
      </c>
      <c r="D636" s="193">
        <v>2500</v>
      </c>
      <c r="E636" s="180">
        <f t="shared" si="29"/>
        <v>2</v>
      </c>
      <c r="F636" s="180">
        <f t="shared" si="29"/>
        <v>8</v>
      </c>
      <c r="G636" s="180">
        <f t="shared" si="29"/>
        <v>27</v>
      </c>
      <c r="H636" s="180">
        <f t="shared" si="29"/>
        <v>45.5</v>
      </c>
      <c r="I636" s="180">
        <f t="shared" si="29"/>
        <v>53.5</v>
      </c>
      <c r="J636" s="180">
        <f t="shared" si="29"/>
        <v>60</v>
      </c>
      <c r="K636" s="180">
        <f t="shared" si="29"/>
        <v>47.5</v>
      </c>
      <c r="L636" s="180">
        <f t="shared" si="29"/>
        <v>30.5</v>
      </c>
      <c r="M636" s="232"/>
      <c r="N636" s="233"/>
      <c r="O636" s="233"/>
    </row>
    <row r="637" spans="1:15" s="234" customFormat="1">
      <c r="A637" s="404" t="str">
        <f t="shared" si="28"/>
        <v>1501302500</v>
      </c>
      <c r="B637" s="263">
        <v>150</v>
      </c>
      <c r="C637" s="193">
        <v>130</v>
      </c>
      <c r="D637" s="193">
        <v>2500</v>
      </c>
      <c r="E637" s="180">
        <f t="shared" si="29"/>
        <v>1.5</v>
      </c>
      <c r="F637" s="180">
        <f t="shared" si="29"/>
        <v>7</v>
      </c>
      <c r="G637" s="180">
        <f t="shared" si="29"/>
        <v>26</v>
      </c>
      <c r="H637" s="180">
        <f t="shared" si="29"/>
        <v>44.5</v>
      </c>
      <c r="I637" s="180">
        <f t="shared" si="29"/>
        <v>53.5</v>
      </c>
      <c r="J637" s="180">
        <f t="shared" si="29"/>
        <v>60</v>
      </c>
      <c r="K637" s="180">
        <f t="shared" si="29"/>
        <v>44</v>
      </c>
      <c r="L637" s="180">
        <f t="shared" si="29"/>
        <v>28</v>
      </c>
      <c r="M637" s="232"/>
      <c r="N637" s="233"/>
      <c r="O637" s="233"/>
    </row>
    <row r="638" spans="1:15" s="234" customFormat="1">
      <c r="A638" s="404" t="str">
        <f t="shared" si="28"/>
        <v>1501402500</v>
      </c>
      <c r="B638" s="263">
        <v>150</v>
      </c>
      <c r="C638" s="193">
        <v>140</v>
      </c>
      <c r="D638" s="193">
        <v>2500</v>
      </c>
      <c r="E638" s="180">
        <f t="shared" si="29"/>
        <v>1.5</v>
      </c>
      <c r="F638" s="180">
        <f t="shared" si="29"/>
        <v>6.5</v>
      </c>
      <c r="G638" s="180">
        <f t="shared" si="29"/>
        <v>24.5</v>
      </c>
      <c r="H638" s="180">
        <f t="shared" si="29"/>
        <v>42.5</v>
      </c>
      <c r="I638" s="180">
        <f t="shared" si="29"/>
        <v>53.5</v>
      </c>
      <c r="J638" s="180">
        <f t="shared" si="29"/>
        <v>60</v>
      </c>
      <c r="K638" s="180">
        <f t="shared" si="29"/>
        <v>41</v>
      </c>
      <c r="L638" s="180">
        <f t="shared" si="29"/>
        <v>26</v>
      </c>
      <c r="M638" s="232"/>
      <c r="N638" s="233"/>
      <c r="O638" s="233"/>
    </row>
    <row r="639" spans="1:15" s="234" customFormat="1">
      <c r="A639" s="404" t="str">
        <f t="shared" si="28"/>
        <v>1501502500</v>
      </c>
      <c r="B639" s="263">
        <v>150</v>
      </c>
      <c r="C639" s="193">
        <v>150</v>
      </c>
      <c r="D639" s="193">
        <v>2500</v>
      </c>
      <c r="E639" s="180">
        <f t="shared" si="29"/>
        <v>1.5</v>
      </c>
      <c r="F639" s="180">
        <f t="shared" si="29"/>
        <v>6</v>
      </c>
      <c r="G639" s="180">
        <f t="shared" si="29"/>
        <v>23.5</v>
      </c>
      <c r="H639" s="180">
        <f t="shared" si="29"/>
        <v>40.5</v>
      </c>
      <c r="I639" s="180">
        <f t="shared" si="29"/>
        <v>53.5</v>
      </c>
      <c r="J639" s="180">
        <f t="shared" si="29"/>
        <v>59.5</v>
      </c>
      <c r="K639" s="180">
        <f t="shared" si="29"/>
        <v>38.5</v>
      </c>
      <c r="L639" s="180">
        <f t="shared" si="29"/>
        <v>25</v>
      </c>
      <c r="M639" s="232"/>
      <c r="N639" s="233"/>
      <c r="O639" s="233"/>
    </row>
    <row r="640" spans="1:15" s="234" customFormat="1">
      <c r="A640" s="404" t="str">
        <f t="shared" si="28"/>
        <v>1501602500</v>
      </c>
      <c r="B640" s="263">
        <v>150</v>
      </c>
      <c r="C640" s="193">
        <v>160</v>
      </c>
      <c r="D640" s="193">
        <v>2500</v>
      </c>
      <c r="E640" s="180">
        <f t="shared" si="29"/>
        <v>1.5</v>
      </c>
      <c r="F640" s="180">
        <f t="shared" si="29"/>
        <v>5.5</v>
      </c>
      <c r="G640" s="180">
        <f t="shared" si="29"/>
        <v>22.5</v>
      </c>
      <c r="H640" s="180">
        <f t="shared" si="29"/>
        <v>37.5</v>
      </c>
      <c r="I640" s="180">
        <f t="shared" si="29"/>
        <v>53</v>
      </c>
      <c r="J640" s="180">
        <f t="shared" si="29"/>
        <v>58.5</v>
      </c>
      <c r="K640" s="180">
        <f t="shared" si="29"/>
        <v>36</v>
      </c>
      <c r="L640" s="180">
        <f t="shared" si="29"/>
        <v>23</v>
      </c>
      <c r="M640" s="232"/>
      <c r="N640" s="233"/>
      <c r="O640" s="233"/>
    </row>
    <row r="641" spans="1:15" s="234" customFormat="1">
      <c r="A641" s="404" t="str">
        <f t="shared" si="28"/>
        <v>1501702500</v>
      </c>
      <c r="B641" s="263">
        <v>150</v>
      </c>
      <c r="C641" s="193">
        <v>170</v>
      </c>
      <c r="D641" s="193">
        <v>2500</v>
      </c>
      <c r="E641" s="243">
        <v>0</v>
      </c>
      <c r="F641" s="243">
        <v>0</v>
      </c>
      <c r="G641" s="243">
        <v>0</v>
      </c>
      <c r="H641" s="243">
        <v>0</v>
      </c>
      <c r="I641" s="243">
        <v>0</v>
      </c>
      <c r="J641" s="243">
        <v>0</v>
      </c>
      <c r="K641" s="243">
        <v>0</v>
      </c>
      <c r="L641" s="243">
        <v>0</v>
      </c>
      <c r="M641" s="232"/>
      <c r="N641" s="233"/>
      <c r="O641" s="233"/>
    </row>
    <row r="642" spans="1:15" s="234" customFormat="1">
      <c r="A642" s="404" t="str">
        <f t="shared" si="28"/>
        <v>1501802500</v>
      </c>
      <c r="B642" s="263">
        <v>150</v>
      </c>
      <c r="C642" s="193">
        <v>180</v>
      </c>
      <c r="D642" s="193">
        <v>2500</v>
      </c>
      <c r="E642" s="243">
        <v>0</v>
      </c>
      <c r="F642" s="243">
        <v>0</v>
      </c>
      <c r="G642" s="243">
        <v>0</v>
      </c>
      <c r="H642" s="243">
        <v>0</v>
      </c>
      <c r="I642" s="243">
        <v>0</v>
      </c>
      <c r="J642" s="243">
        <v>0</v>
      </c>
      <c r="K642" s="243">
        <v>0</v>
      </c>
      <c r="L642" s="243">
        <v>0</v>
      </c>
      <c r="M642" s="232"/>
      <c r="N642" s="233"/>
      <c r="O642" s="233"/>
    </row>
    <row r="643" spans="1:15" s="234" customFormat="1">
      <c r="A643" s="404" t="str">
        <f t="shared" si="28"/>
        <v>1501902500</v>
      </c>
      <c r="B643" s="263">
        <v>150</v>
      </c>
      <c r="C643" s="193">
        <v>190</v>
      </c>
      <c r="D643" s="193">
        <v>2500</v>
      </c>
      <c r="E643" s="243">
        <v>0</v>
      </c>
      <c r="F643" s="243">
        <v>0</v>
      </c>
      <c r="G643" s="243">
        <v>0</v>
      </c>
      <c r="H643" s="243">
        <v>0</v>
      </c>
      <c r="I643" s="243">
        <v>0</v>
      </c>
      <c r="J643" s="243">
        <v>0</v>
      </c>
      <c r="K643" s="243">
        <v>0</v>
      </c>
      <c r="L643" s="243">
        <v>0</v>
      </c>
      <c r="M643" s="232"/>
      <c r="N643" s="233"/>
      <c r="O643" s="233"/>
    </row>
    <row r="644" spans="1:15" s="234" customFormat="1">
      <c r="A644" s="404" t="str">
        <f t="shared" si="28"/>
        <v>1502002500</v>
      </c>
      <c r="B644" s="263">
        <v>150</v>
      </c>
      <c r="C644" s="193">
        <v>200</v>
      </c>
      <c r="D644" s="193">
        <v>2500</v>
      </c>
      <c r="E644" s="243">
        <v>0</v>
      </c>
      <c r="F644" s="243">
        <v>0</v>
      </c>
      <c r="G644" s="243">
        <v>0</v>
      </c>
      <c r="H644" s="243">
        <v>0</v>
      </c>
      <c r="I644" s="243">
        <v>0</v>
      </c>
      <c r="J644" s="243">
        <v>0</v>
      </c>
      <c r="K644" s="243">
        <v>0</v>
      </c>
      <c r="L644" s="243">
        <v>0</v>
      </c>
      <c r="M644" s="232"/>
      <c r="N644" s="233"/>
      <c r="O644" s="233"/>
    </row>
    <row r="645" spans="1:15" s="234" customFormat="1">
      <c r="A645" s="404" t="str">
        <f t="shared" si="28"/>
        <v>1502102500</v>
      </c>
      <c r="B645" s="263">
        <v>150</v>
      </c>
      <c r="C645" s="193">
        <v>210</v>
      </c>
      <c r="D645" s="193">
        <v>2500</v>
      </c>
      <c r="E645" s="243">
        <v>0</v>
      </c>
      <c r="F645" s="243">
        <v>0</v>
      </c>
      <c r="G645" s="243">
        <v>0</v>
      </c>
      <c r="H645" s="243">
        <v>0</v>
      </c>
      <c r="I645" s="243">
        <v>0</v>
      </c>
      <c r="J645" s="243">
        <v>0</v>
      </c>
      <c r="K645" s="243">
        <v>0</v>
      </c>
      <c r="L645" s="243">
        <v>0</v>
      </c>
      <c r="M645" s="232"/>
      <c r="N645" s="233"/>
      <c r="O645" s="233"/>
    </row>
    <row r="646" spans="1:15" s="234" customFormat="1">
      <c r="A646" s="404" t="str">
        <f t="shared" si="28"/>
        <v>1502202500</v>
      </c>
      <c r="B646" s="263">
        <v>150</v>
      </c>
      <c r="C646" s="193">
        <v>220</v>
      </c>
      <c r="D646" s="193">
        <v>2500</v>
      </c>
      <c r="E646" s="243">
        <v>0</v>
      </c>
      <c r="F646" s="243">
        <v>0</v>
      </c>
      <c r="G646" s="243">
        <v>0</v>
      </c>
      <c r="H646" s="243">
        <v>0</v>
      </c>
      <c r="I646" s="243">
        <v>0</v>
      </c>
      <c r="J646" s="243">
        <v>0</v>
      </c>
      <c r="K646" s="243">
        <v>0</v>
      </c>
      <c r="L646" s="243">
        <v>0</v>
      </c>
      <c r="M646" s="232"/>
      <c r="N646" s="233"/>
      <c r="O646" s="233"/>
    </row>
    <row r="647" spans="1:15" s="234" customFormat="1">
      <c r="A647" s="404" t="str">
        <f t="shared" si="28"/>
        <v>1502302500</v>
      </c>
      <c r="B647" s="263">
        <v>150</v>
      </c>
      <c r="C647" s="193">
        <v>230</v>
      </c>
      <c r="D647" s="193">
        <v>2500</v>
      </c>
      <c r="E647" s="243">
        <v>0</v>
      </c>
      <c r="F647" s="243">
        <v>0</v>
      </c>
      <c r="G647" s="243">
        <v>0</v>
      </c>
      <c r="H647" s="243">
        <v>0</v>
      </c>
      <c r="I647" s="243">
        <v>0</v>
      </c>
      <c r="J647" s="243">
        <v>0</v>
      </c>
      <c r="K647" s="243">
        <v>0</v>
      </c>
      <c r="L647" s="243">
        <v>0</v>
      </c>
      <c r="M647" s="232"/>
      <c r="N647" s="233"/>
      <c r="O647" s="233"/>
    </row>
    <row r="648" spans="1:15" s="234" customFormat="1">
      <c r="A648" s="404" t="str">
        <f t="shared" si="28"/>
        <v>1502402500</v>
      </c>
      <c r="B648" s="263">
        <v>150</v>
      </c>
      <c r="C648" s="193">
        <v>240</v>
      </c>
      <c r="D648" s="193">
        <v>2500</v>
      </c>
      <c r="E648" s="243">
        <v>0</v>
      </c>
      <c r="F648" s="243">
        <v>0</v>
      </c>
      <c r="G648" s="243">
        <v>0</v>
      </c>
      <c r="H648" s="243">
        <v>0</v>
      </c>
      <c r="I648" s="243">
        <v>0</v>
      </c>
      <c r="J648" s="243">
        <v>0</v>
      </c>
      <c r="K648" s="243">
        <v>0</v>
      </c>
      <c r="L648" s="243">
        <v>0</v>
      </c>
      <c r="M648" s="232"/>
      <c r="N648" s="233"/>
      <c r="O648" s="233"/>
    </row>
    <row r="649" spans="1:15" s="234" customFormat="1">
      <c r="A649" s="404" t="str">
        <f t="shared" si="28"/>
        <v>1502502500</v>
      </c>
      <c r="B649" s="263">
        <v>150</v>
      </c>
      <c r="C649" s="193">
        <v>250</v>
      </c>
      <c r="D649" s="193">
        <v>2500</v>
      </c>
      <c r="E649" s="243">
        <v>0</v>
      </c>
      <c r="F649" s="243">
        <v>0</v>
      </c>
      <c r="G649" s="243">
        <v>0</v>
      </c>
      <c r="H649" s="243">
        <v>0</v>
      </c>
      <c r="I649" s="243">
        <v>0</v>
      </c>
      <c r="J649" s="243">
        <v>0</v>
      </c>
      <c r="K649" s="243">
        <v>0</v>
      </c>
      <c r="L649" s="243">
        <v>0</v>
      </c>
      <c r="M649" s="232"/>
      <c r="N649" s="233"/>
      <c r="O649" s="233"/>
    </row>
    <row r="650" spans="1:15" s="234" customFormat="1">
      <c r="A650" s="404" t="str">
        <f t="shared" si="28"/>
        <v>1502602500</v>
      </c>
      <c r="B650" s="263">
        <v>150</v>
      </c>
      <c r="C650" s="193">
        <v>260</v>
      </c>
      <c r="D650" s="193">
        <v>2500</v>
      </c>
      <c r="E650" s="243">
        <v>0</v>
      </c>
      <c r="F650" s="243">
        <v>0</v>
      </c>
      <c r="G650" s="243">
        <v>0</v>
      </c>
      <c r="H650" s="243">
        <v>0</v>
      </c>
      <c r="I650" s="243">
        <v>0</v>
      </c>
      <c r="J650" s="243">
        <v>0</v>
      </c>
      <c r="K650" s="243">
        <v>0</v>
      </c>
      <c r="L650" s="243">
        <v>0</v>
      </c>
      <c r="M650" s="232"/>
      <c r="N650" s="233"/>
      <c r="O650" s="233"/>
    </row>
    <row r="651" spans="1:15" s="234" customFormat="1">
      <c r="A651" s="404" t="str">
        <f t="shared" si="28"/>
        <v>1502702500</v>
      </c>
      <c r="B651" s="263">
        <v>150</v>
      </c>
      <c r="C651" s="193">
        <v>270</v>
      </c>
      <c r="D651" s="193">
        <v>2500</v>
      </c>
      <c r="E651" s="243">
        <v>0</v>
      </c>
      <c r="F651" s="243">
        <v>0</v>
      </c>
      <c r="G651" s="243">
        <v>0</v>
      </c>
      <c r="H651" s="243">
        <v>0</v>
      </c>
      <c r="I651" s="243">
        <v>0</v>
      </c>
      <c r="J651" s="243">
        <v>0</v>
      </c>
      <c r="K651" s="243">
        <v>0</v>
      </c>
      <c r="L651" s="243">
        <v>0</v>
      </c>
      <c r="M651" s="232"/>
      <c r="N651" s="233"/>
      <c r="O651" s="233"/>
    </row>
    <row r="652" spans="1:15" s="234" customFormat="1">
      <c r="A652" s="404" t="str">
        <f t="shared" si="28"/>
        <v>1502802500</v>
      </c>
      <c r="B652" s="263">
        <v>150</v>
      </c>
      <c r="C652" s="193">
        <v>280</v>
      </c>
      <c r="D652" s="193">
        <v>2500</v>
      </c>
      <c r="E652" s="243">
        <v>0</v>
      </c>
      <c r="F652" s="243">
        <v>0</v>
      </c>
      <c r="G652" s="243">
        <v>0</v>
      </c>
      <c r="H652" s="243">
        <v>0</v>
      </c>
      <c r="I652" s="243">
        <v>0</v>
      </c>
      <c r="J652" s="243">
        <v>0</v>
      </c>
      <c r="K652" s="243">
        <v>0</v>
      </c>
      <c r="L652" s="243">
        <v>0</v>
      </c>
      <c r="M652" s="232"/>
      <c r="N652" s="233"/>
      <c r="O652" s="233"/>
    </row>
    <row r="653" spans="1:15" s="234" customFormat="1">
      <c r="A653" s="404" t="str">
        <f t="shared" si="28"/>
        <v>1502902500</v>
      </c>
      <c r="B653" s="263">
        <v>150</v>
      </c>
      <c r="C653" s="193">
        <v>290</v>
      </c>
      <c r="D653" s="193">
        <v>2500</v>
      </c>
      <c r="E653" s="243">
        <v>0</v>
      </c>
      <c r="F653" s="243">
        <v>0</v>
      </c>
      <c r="G653" s="243">
        <v>0</v>
      </c>
      <c r="H653" s="243">
        <v>0</v>
      </c>
      <c r="I653" s="243">
        <v>0</v>
      </c>
      <c r="J653" s="243">
        <v>0</v>
      </c>
      <c r="K653" s="243">
        <v>0</v>
      </c>
      <c r="L653" s="243">
        <v>0</v>
      </c>
      <c r="M653" s="232"/>
      <c r="N653" s="233"/>
      <c r="O653" s="233"/>
    </row>
    <row r="654" spans="1:15" s="234" customFormat="1">
      <c r="A654" s="404" t="str">
        <f t="shared" si="28"/>
        <v>1503002500</v>
      </c>
      <c r="B654" s="263">
        <v>150</v>
      </c>
      <c r="C654" s="193">
        <v>300</v>
      </c>
      <c r="D654" s="193">
        <v>2500</v>
      </c>
      <c r="E654" s="243">
        <v>0</v>
      </c>
      <c r="F654" s="243">
        <v>0</v>
      </c>
      <c r="G654" s="243">
        <v>0</v>
      </c>
      <c r="H654" s="243">
        <v>0</v>
      </c>
      <c r="I654" s="243">
        <v>0</v>
      </c>
      <c r="J654" s="243">
        <v>0</v>
      </c>
      <c r="K654" s="243">
        <v>0</v>
      </c>
      <c r="L654" s="243">
        <v>0</v>
      </c>
      <c r="M654" s="232"/>
      <c r="N654" s="233"/>
      <c r="O654" s="233"/>
    </row>
    <row r="655" spans="1:15" s="234" customFormat="1">
      <c r="A655" s="404" t="str">
        <f t="shared" si="28"/>
        <v>1503102500</v>
      </c>
      <c r="B655" s="263">
        <v>150</v>
      </c>
      <c r="C655" s="193">
        <v>310</v>
      </c>
      <c r="D655" s="193">
        <v>2500</v>
      </c>
      <c r="E655" s="243">
        <v>0</v>
      </c>
      <c r="F655" s="243">
        <v>0</v>
      </c>
      <c r="G655" s="243">
        <v>0</v>
      </c>
      <c r="H655" s="243">
        <v>0</v>
      </c>
      <c r="I655" s="243">
        <v>0</v>
      </c>
      <c r="J655" s="243">
        <v>0</v>
      </c>
      <c r="K655" s="243">
        <v>0</v>
      </c>
      <c r="L655" s="243">
        <v>0</v>
      </c>
      <c r="M655" s="232"/>
      <c r="N655" s="233"/>
      <c r="O655" s="233"/>
    </row>
    <row r="656" spans="1:15" s="234" customFormat="1">
      <c r="A656" s="404" t="str">
        <f t="shared" si="28"/>
        <v>1503202500</v>
      </c>
      <c r="B656" s="263">
        <v>150</v>
      </c>
      <c r="C656" s="193">
        <v>320</v>
      </c>
      <c r="D656" s="193">
        <v>2500</v>
      </c>
      <c r="E656" s="243">
        <v>0</v>
      </c>
      <c r="F656" s="243">
        <v>0</v>
      </c>
      <c r="G656" s="243">
        <v>0</v>
      </c>
      <c r="H656" s="243">
        <v>0</v>
      </c>
      <c r="I656" s="243">
        <v>0</v>
      </c>
      <c r="J656" s="243">
        <v>0</v>
      </c>
      <c r="K656" s="243">
        <v>0</v>
      </c>
      <c r="L656" s="243">
        <v>0</v>
      </c>
      <c r="M656" s="232"/>
      <c r="N656" s="233"/>
      <c r="O656" s="233"/>
    </row>
    <row r="657" spans="1:15" s="234" customFormat="1">
      <c r="A657" s="404" t="str">
        <f t="shared" si="28"/>
        <v>1503302500</v>
      </c>
      <c r="B657" s="263">
        <v>150</v>
      </c>
      <c r="C657" s="193">
        <v>330</v>
      </c>
      <c r="D657" s="193">
        <v>2500</v>
      </c>
      <c r="E657" s="243">
        <v>0</v>
      </c>
      <c r="F657" s="243">
        <v>0</v>
      </c>
      <c r="G657" s="243">
        <v>0</v>
      </c>
      <c r="H657" s="243">
        <v>0</v>
      </c>
      <c r="I657" s="243">
        <v>0</v>
      </c>
      <c r="J657" s="243">
        <v>0</v>
      </c>
      <c r="K657" s="243">
        <v>0</v>
      </c>
      <c r="L657" s="243">
        <v>0</v>
      </c>
      <c r="M657" s="232"/>
      <c r="N657" s="233"/>
      <c r="O657" s="233"/>
    </row>
    <row r="658" spans="1:15" s="234" customFormat="1">
      <c r="A658" s="404" t="str">
        <f t="shared" si="28"/>
        <v>1503402500</v>
      </c>
      <c r="B658" s="263">
        <v>150</v>
      </c>
      <c r="C658" s="193">
        <v>340</v>
      </c>
      <c r="D658" s="193">
        <v>2500</v>
      </c>
      <c r="E658" s="243">
        <v>0</v>
      </c>
      <c r="F658" s="243">
        <v>0</v>
      </c>
      <c r="G658" s="243">
        <v>0</v>
      </c>
      <c r="H658" s="243">
        <v>0</v>
      </c>
      <c r="I658" s="243">
        <v>0</v>
      </c>
      <c r="J658" s="243">
        <v>0</v>
      </c>
      <c r="K658" s="243">
        <v>0</v>
      </c>
      <c r="L658" s="243">
        <v>0</v>
      </c>
      <c r="M658" s="232"/>
      <c r="N658" s="233"/>
      <c r="O658" s="233"/>
    </row>
    <row r="659" spans="1:15" s="234" customFormat="1">
      <c r="A659" s="404" t="str">
        <f t="shared" si="28"/>
        <v>1503502500</v>
      </c>
      <c r="B659" s="263">
        <v>150</v>
      </c>
      <c r="C659" s="193">
        <v>350</v>
      </c>
      <c r="D659" s="193">
        <v>2500</v>
      </c>
      <c r="E659" s="243">
        <v>0</v>
      </c>
      <c r="F659" s="243">
        <v>0</v>
      </c>
      <c r="G659" s="243">
        <v>0</v>
      </c>
      <c r="H659" s="243">
        <v>0</v>
      </c>
      <c r="I659" s="243">
        <v>0</v>
      </c>
      <c r="J659" s="243">
        <v>0</v>
      </c>
      <c r="K659" s="243">
        <v>0</v>
      </c>
      <c r="L659" s="243">
        <v>0</v>
      </c>
      <c r="M659" s="232"/>
      <c r="N659" s="233"/>
      <c r="O659" s="233"/>
    </row>
    <row r="660" spans="1:15" s="234" customFormat="1">
      <c r="A660" s="404" t="str">
        <f t="shared" si="28"/>
        <v>20020500</v>
      </c>
      <c r="B660" s="268">
        <v>200</v>
      </c>
      <c r="C660" s="193">
        <v>20</v>
      </c>
      <c r="D660" s="193">
        <v>500</v>
      </c>
      <c r="E660" s="180">
        <f>IF(E694-(E728-E694)&gt;0,E694-(E728-E694),0)</f>
        <v>5</v>
      </c>
      <c r="F660" s="180">
        <f t="shared" ref="E660:L675" si="30">IF(F694-(F728-F694)&gt;0,F694-(F728-F694),0)</f>
        <v>21</v>
      </c>
      <c r="G660" s="180">
        <f t="shared" si="30"/>
        <v>41</v>
      </c>
      <c r="H660" s="180">
        <f t="shared" si="30"/>
        <v>50</v>
      </c>
      <c r="I660" s="180">
        <f t="shared" si="30"/>
        <v>55</v>
      </c>
      <c r="J660" s="180">
        <f t="shared" si="30"/>
        <v>60</v>
      </c>
      <c r="K660" s="180">
        <f t="shared" si="30"/>
        <v>58</v>
      </c>
      <c r="L660" s="180">
        <f t="shared" si="30"/>
        <v>46</v>
      </c>
      <c r="M660" s="232"/>
      <c r="N660" s="233"/>
      <c r="O660" s="233"/>
    </row>
    <row r="661" spans="1:15" s="234" customFormat="1">
      <c r="A661" s="404" t="str">
        <f t="shared" si="28"/>
        <v>20030500</v>
      </c>
      <c r="B661" s="268">
        <v>200</v>
      </c>
      <c r="C661" s="193">
        <v>30</v>
      </c>
      <c r="D661" s="193">
        <v>500</v>
      </c>
      <c r="E661" s="180">
        <f t="shared" si="30"/>
        <v>2</v>
      </c>
      <c r="F661" s="180">
        <f t="shared" si="30"/>
        <v>13</v>
      </c>
      <c r="G661" s="180">
        <f t="shared" si="30"/>
        <v>41</v>
      </c>
      <c r="H661" s="180">
        <f t="shared" si="30"/>
        <v>50</v>
      </c>
      <c r="I661" s="180">
        <f t="shared" si="30"/>
        <v>55</v>
      </c>
      <c r="J661" s="180">
        <f t="shared" si="30"/>
        <v>60</v>
      </c>
      <c r="K661" s="180">
        <f t="shared" si="30"/>
        <v>46</v>
      </c>
      <c r="L661" s="180">
        <f t="shared" si="30"/>
        <v>25</v>
      </c>
      <c r="M661" s="232"/>
      <c r="N661" s="233"/>
      <c r="O661" s="233"/>
    </row>
    <row r="662" spans="1:15" s="234" customFormat="1">
      <c r="A662" s="404" t="str">
        <f t="shared" si="28"/>
        <v>20040500</v>
      </c>
      <c r="B662" s="268">
        <v>200</v>
      </c>
      <c r="C662" s="193">
        <v>40</v>
      </c>
      <c r="D662" s="193">
        <v>500</v>
      </c>
      <c r="E662" s="180">
        <f t="shared" si="30"/>
        <v>2</v>
      </c>
      <c r="F662" s="180">
        <f t="shared" si="30"/>
        <v>8</v>
      </c>
      <c r="G662" s="180">
        <f t="shared" si="30"/>
        <v>39</v>
      </c>
      <c r="H662" s="180">
        <f t="shared" si="30"/>
        <v>46</v>
      </c>
      <c r="I662" s="180">
        <f t="shared" si="30"/>
        <v>55</v>
      </c>
      <c r="J662" s="180">
        <f t="shared" si="30"/>
        <v>60</v>
      </c>
      <c r="K662" s="180">
        <f t="shared" si="30"/>
        <v>28</v>
      </c>
      <c r="L662" s="180">
        <f t="shared" si="30"/>
        <v>17</v>
      </c>
      <c r="M662" s="232"/>
      <c r="N662" s="233"/>
      <c r="O662" s="233"/>
    </row>
    <row r="663" spans="1:15" s="234" customFormat="1">
      <c r="A663" s="404" t="str">
        <f t="shared" si="28"/>
        <v>20050500</v>
      </c>
      <c r="B663" s="268">
        <v>200</v>
      </c>
      <c r="C663" s="193">
        <v>50</v>
      </c>
      <c r="D663" s="193">
        <v>500</v>
      </c>
      <c r="E663" s="180">
        <f t="shared" si="30"/>
        <v>2</v>
      </c>
      <c r="F663" s="180">
        <f t="shared" si="30"/>
        <v>8</v>
      </c>
      <c r="G663" s="180">
        <f t="shared" si="30"/>
        <v>32</v>
      </c>
      <c r="H663" s="180">
        <f t="shared" si="30"/>
        <v>33</v>
      </c>
      <c r="I663" s="180">
        <f t="shared" si="30"/>
        <v>51</v>
      </c>
      <c r="J663" s="180">
        <f t="shared" si="30"/>
        <v>54</v>
      </c>
      <c r="K663" s="180">
        <f t="shared" si="30"/>
        <v>21</v>
      </c>
      <c r="L663" s="180">
        <f t="shared" si="30"/>
        <v>14</v>
      </c>
      <c r="M663" s="232"/>
      <c r="N663" s="233"/>
      <c r="O663" s="233"/>
    </row>
    <row r="664" spans="1:15" s="234" customFormat="1">
      <c r="A664" s="404" t="str">
        <f t="shared" si="28"/>
        <v>20060500</v>
      </c>
      <c r="B664" s="268">
        <v>200</v>
      </c>
      <c r="C664" s="193">
        <v>60</v>
      </c>
      <c r="D664" s="193">
        <v>500</v>
      </c>
      <c r="E664" s="180">
        <f t="shared" si="30"/>
        <v>1</v>
      </c>
      <c r="F664" s="180">
        <f t="shared" si="30"/>
        <v>6</v>
      </c>
      <c r="G664" s="180">
        <f t="shared" si="30"/>
        <v>15</v>
      </c>
      <c r="H664" s="180">
        <f t="shared" si="30"/>
        <v>14</v>
      </c>
      <c r="I664" s="180">
        <f t="shared" si="30"/>
        <v>35</v>
      </c>
      <c r="J664" s="180">
        <f t="shared" si="30"/>
        <v>62</v>
      </c>
      <c r="K664" s="180">
        <f t="shared" si="30"/>
        <v>31</v>
      </c>
      <c r="L664" s="180">
        <f t="shared" si="30"/>
        <v>16</v>
      </c>
      <c r="M664" s="232"/>
      <c r="N664" s="233"/>
      <c r="O664" s="233"/>
    </row>
    <row r="665" spans="1:15" s="234" customFormat="1">
      <c r="A665" s="404" t="str">
        <f t="shared" si="28"/>
        <v>20070500</v>
      </c>
      <c r="B665" s="268">
        <v>200</v>
      </c>
      <c r="C665" s="193">
        <v>70</v>
      </c>
      <c r="D665" s="193">
        <v>500</v>
      </c>
      <c r="E665" s="180">
        <f t="shared" si="30"/>
        <v>1</v>
      </c>
      <c r="F665" s="180">
        <f t="shared" si="30"/>
        <v>6</v>
      </c>
      <c r="G665" s="180">
        <f t="shared" si="30"/>
        <v>18</v>
      </c>
      <c r="H665" s="180">
        <f t="shared" si="30"/>
        <v>21</v>
      </c>
      <c r="I665" s="180">
        <f t="shared" si="30"/>
        <v>30</v>
      </c>
      <c r="J665" s="180">
        <f t="shared" si="30"/>
        <v>29</v>
      </c>
      <c r="K665" s="180">
        <f t="shared" si="30"/>
        <v>15</v>
      </c>
      <c r="L665" s="180">
        <f t="shared" si="30"/>
        <v>10</v>
      </c>
      <c r="M665" s="232"/>
      <c r="N665" s="233"/>
      <c r="O665" s="233"/>
    </row>
    <row r="666" spans="1:15" s="234" customFormat="1">
      <c r="A666" s="404" t="str">
        <f t="shared" si="28"/>
        <v>20080500</v>
      </c>
      <c r="B666" s="268">
        <v>200</v>
      </c>
      <c r="C666" s="193">
        <v>80</v>
      </c>
      <c r="D666" s="193">
        <v>500</v>
      </c>
      <c r="E666" s="180">
        <f t="shared" si="30"/>
        <v>2</v>
      </c>
      <c r="F666" s="180">
        <f t="shared" si="30"/>
        <v>5</v>
      </c>
      <c r="G666" s="180">
        <f t="shared" si="30"/>
        <v>16</v>
      </c>
      <c r="H666" s="180">
        <f t="shared" si="30"/>
        <v>18</v>
      </c>
      <c r="I666" s="180">
        <f t="shared" si="30"/>
        <v>25</v>
      </c>
      <c r="J666" s="180">
        <f t="shared" si="30"/>
        <v>25</v>
      </c>
      <c r="K666" s="180">
        <f t="shared" si="30"/>
        <v>13</v>
      </c>
      <c r="L666" s="180">
        <f t="shared" si="30"/>
        <v>9</v>
      </c>
      <c r="M666" s="232"/>
      <c r="N666" s="233"/>
      <c r="O666" s="233"/>
    </row>
    <row r="667" spans="1:15" s="234" customFormat="1">
      <c r="A667" s="404" t="str">
        <f t="shared" si="28"/>
        <v>20090500</v>
      </c>
      <c r="B667" s="268">
        <v>200</v>
      </c>
      <c r="C667" s="193">
        <v>90</v>
      </c>
      <c r="D667" s="193">
        <v>500</v>
      </c>
      <c r="E667" s="180">
        <f t="shared" si="30"/>
        <v>0</v>
      </c>
      <c r="F667" s="180">
        <f t="shared" si="30"/>
        <v>4</v>
      </c>
      <c r="G667" s="180">
        <f t="shared" si="30"/>
        <v>15</v>
      </c>
      <c r="H667" s="180">
        <f t="shared" si="30"/>
        <v>15</v>
      </c>
      <c r="I667" s="180">
        <f t="shared" si="30"/>
        <v>22</v>
      </c>
      <c r="J667" s="180">
        <f t="shared" si="30"/>
        <v>22</v>
      </c>
      <c r="K667" s="180">
        <f t="shared" si="30"/>
        <v>12</v>
      </c>
      <c r="L667" s="180">
        <f t="shared" si="30"/>
        <v>8</v>
      </c>
      <c r="M667" s="232"/>
      <c r="N667" s="233"/>
      <c r="O667" s="233"/>
    </row>
    <row r="668" spans="1:15" s="234" customFormat="1">
      <c r="A668" s="404" t="str">
        <f t="shared" si="28"/>
        <v>200100500</v>
      </c>
      <c r="B668" s="268">
        <v>200</v>
      </c>
      <c r="C668" s="193">
        <v>100</v>
      </c>
      <c r="D668" s="193">
        <v>500</v>
      </c>
      <c r="E668" s="180">
        <f t="shared" si="30"/>
        <v>0</v>
      </c>
      <c r="F668" s="180">
        <f t="shared" si="30"/>
        <v>3</v>
      </c>
      <c r="G668" s="180">
        <f t="shared" si="30"/>
        <v>13</v>
      </c>
      <c r="H668" s="180">
        <f t="shared" si="30"/>
        <v>14</v>
      </c>
      <c r="I668" s="180">
        <f t="shared" si="30"/>
        <v>20</v>
      </c>
      <c r="J668" s="180">
        <f t="shared" si="30"/>
        <v>20</v>
      </c>
      <c r="K668" s="180">
        <f t="shared" si="30"/>
        <v>11</v>
      </c>
      <c r="L668" s="180">
        <f t="shared" si="30"/>
        <v>6</v>
      </c>
      <c r="M668" s="232"/>
      <c r="N668" s="233"/>
      <c r="O668" s="233"/>
    </row>
    <row r="669" spans="1:15" s="234" customFormat="1">
      <c r="A669" s="404" t="str">
        <f t="shared" si="28"/>
        <v>200110500</v>
      </c>
      <c r="B669" s="268">
        <v>200</v>
      </c>
      <c r="C669" s="193">
        <v>110</v>
      </c>
      <c r="D669" s="193">
        <v>500</v>
      </c>
      <c r="E669" s="180">
        <f t="shared" si="30"/>
        <v>0</v>
      </c>
      <c r="F669" s="180">
        <f t="shared" si="30"/>
        <v>3</v>
      </c>
      <c r="G669" s="180">
        <f t="shared" si="30"/>
        <v>12</v>
      </c>
      <c r="H669" s="180">
        <f t="shared" si="30"/>
        <v>13</v>
      </c>
      <c r="I669" s="180">
        <f t="shared" si="30"/>
        <v>17</v>
      </c>
      <c r="J669" s="180">
        <f t="shared" si="30"/>
        <v>18</v>
      </c>
      <c r="K669" s="180">
        <f t="shared" si="30"/>
        <v>11</v>
      </c>
      <c r="L669" s="180">
        <f t="shared" si="30"/>
        <v>7</v>
      </c>
      <c r="M669" s="232"/>
      <c r="N669" s="233"/>
      <c r="O669" s="233"/>
    </row>
    <row r="670" spans="1:15" s="234" customFormat="1">
      <c r="A670" s="404" t="str">
        <f t="shared" si="28"/>
        <v>200120500</v>
      </c>
      <c r="B670" s="268">
        <v>200</v>
      </c>
      <c r="C670" s="193">
        <v>120</v>
      </c>
      <c r="D670" s="193">
        <v>500</v>
      </c>
      <c r="E670" s="180">
        <f t="shared" si="30"/>
        <v>1</v>
      </c>
      <c r="F670" s="180">
        <f t="shared" si="30"/>
        <v>2</v>
      </c>
      <c r="G670" s="180">
        <f t="shared" si="30"/>
        <v>9</v>
      </c>
      <c r="H670" s="180">
        <f t="shared" si="30"/>
        <v>11</v>
      </c>
      <c r="I670" s="180">
        <f t="shared" si="30"/>
        <v>16</v>
      </c>
      <c r="J670" s="180">
        <f t="shared" si="30"/>
        <v>17</v>
      </c>
      <c r="K670" s="180">
        <f t="shared" si="30"/>
        <v>8</v>
      </c>
      <c r="L670" s="180">
        <f t="shared" si="30"/>
        <v>6</v>
      </c>
      <c r="M670" s="232"/>
      <c r="N670" s="233"/>
      <c r="O670" s="233"/>
    </row>
    <row r="671" spans="1:15" s="234" customFormat="1">
      <c r="A671" s="404" t="str">
        <f t="shared" si="28"/>
        <v>200130500</v>
      </c>
      <c r="B671" s="268">
        <v>200</v>
      </c>
      <c r="C671" s="193">
        <v>130</v>
      </c>
      <c r="D671" s="193">
        <v>500</v>
      </c>
      <c r="E671" s="180">
        <f t="shared" si="30"/>
        <v>1</v>
      </c>
      <c r="F671" s="180">
        <f t="shared" si="30"/>
        <v>2</v>
      </c>
      <c r="G671" s="180">
        <f t="shared" si="30"/>
        <v>9</v>
      </c>
      <c r="H671" s="180">
        <f t="shared" si="30"/>
        <v>11</v>
      </c>
      <c r="I671" s="180">
        <f t="shared" si="30"/>
        <v>15</v>
      </c>
      <c r="J671" s="180">
        <f t="shared" si="30"/>
        <v>16</v>
      </c>
      <c r="K671" s="180">
        <f t="shared" si="30"/>
        <v>8</v>
      </c>
      <c r="L671" s="180">
        <f t="shared" si="30"/>
        <v>5</v>
      </c>
      <c r="M671" s="232"/>
      <c r="N671" s="233"/>
      <c r="O671" s="233"/>
    </row>
    <row r="672" spans="1:15" s="234" customFormat="1">
      <c r="A672" s="404" t="str">
        <f t="shared" si="28"/>
        <v>200140500</v>
      </c>
      <c r="B672" s="268">
        <v>200</v>
      </c>
      <c r="C672" s="193">
        <v>140</v>
      </c>
      <c r="D672" s="193">
        <v>500</v>
      </c>
      <c r="E672" s="180">
        <f t="shared" si="30"/>
        <v>1</v>
      </c>
      <c r="F672" s="180">
        <f t="shared" si="30"/>
        <v>3</v>
      </c>
      <c r="G672" s="180">
        <f t="shared" si="30"/>
        <v>8</v>
      </c>
      <c r="H672" s="180">
        <f t="shared" si="30"/>
        <v>10</v>
      </c>
      <c r="I672" s="180">
        <f t="shared" si="30"/>
        <v>15</v>
      </c>
      <c r="J672" s="180">
        <f t="shared" si="30"/>
        <v>14</v>
      </c>
      <c r="K672" s="180">
        <f t="shared" si="30"/>
        <v>7</v>
      </c>
      <c r="L672" s="180">
        <f t="shared" si="30"/>
        <v>4</v>
      </c>
      <c r="M672" s="232"/>
      <c r="N672" s="233"/>
      <c r="O672" s="233"/>
    </row>
    <row r="673" spans="1:15" s="234" customFormat="1">
      <c r="A673" s="404" t="str">
        <f t="shared" si="28"/>
        <v>200150500</v>
      </c>
      <c r="B673" s="268">
        <v>200</v>
      </c>
      <c r="C673" s="193">
        <v>150</v>
      </c>
      <c r="D673" s="193">
        <v>500</v>
      </c>
      <c r="E673" s="180">
        <f t="shared" si="30"/>
        <v>1</v>
      </c>
      <c r="F673" s="180">
        <f t="shared" si="30"/>
        <v>3</v>
      </c>
      <c r="G673" s="180">
        <f t="shared" si="30"/>
        <v>9</v>
      </c>
      <c r="H673" s="180">
        <f t="shared" si="30"/>
        <v>9</v>
      </c>
      <c r="I673" s="180">
        <f t="shared" si="30"/>
        <v>14</v>
      </c>
      <c r="J673" s="180">
        <f t="shared" si="30"/>
        <v>15</v>
      </c>
      <c r="K673" s="180">
        <f t="shared" si="30"/>
        <v>10</v>
      </c>
      <c r="L673" s="180">
        <f t="shared" si="30"/>
        <v>6</v>
      </c>
      <c r="M673" s="232"/>
      <c r="N673" s="233"/>
      <c r="O673" s="233"/>
    </row>
    <row r="674" spans="1:15" s="234" customFormat="1">
      <c r="A674" s="404" t="str">
        <f t="shared" si="28"/>
        <v>200160500</v>
      </c>
      <c r="B674" s="268">
        <v>200</v>
      </c>
      <c r="C674" s="193">
        <v>160</v>
      </c>
      <c r="D674" s="193">
        <v>500</v>
      </c>
      <c r="E674" s="180">
        <f t="shared" si="30"/>
        <v>1</v>
      </c>
      <c r="F674" s="180">
        <f t="shared" si="30"/>
        <v>2</v>
      </c>
      <c r="G674" s="180">
        <f t="shared" si="30"/>
        <v>9</v>
      </c>
      <c r="H674" s="180">
        <f t="shared" si="30"/>
        <v>9</v>
      </c>
      <c r="I674" s="180">
        <f t="shared" si="30"/>
        <v>12</v>
      </c>
      <c r="J674" s="180">
        <f t="shared" si="30"/>
        <v>17</v>
      </c>
      <c r="K674" s="180">
        <f t="shared" si="30"/>
        <v>11</v>
      </c>
      <c r="L674" s="180">
        <f t="shared" si="30"/>
        <v>7</v>
      </c>
      <c r="M674" s="232"/>
      <c r="N674" s="233"/>
      <c r="O674" s="233"/>
    </row>
    <row r="675" spans="1:15" s="234" customFormat="1">
      <c r="A675" s="404" t="str">
        <f t="shared" si="28"/>
        <v>200170500</v>
      </c>
      <c r="B675" s="268">
        <v>200</v>
      </c>
      <c r="C675" s="193">
        <v>170</v>
      </c>
      <c r="D675" s="193">
        <v>500</v>
      </c>
      <c r="E675" s="180">
        <f t="shared" si="30"/>
        <v>1</v>
      </c>
      <c r="F675" s="180">
        <f t="shared" si="30"/>
        <v>2</v>
      </c>
      <c r="G675" s="180">
        <f t="shared" si="30"/>
        <v>7</v>
      </c>
      <c r="H675" s="180">
        <f t="shared" si="30"/>
        <v>8</v>
      </c>
      <c r="I675" s="180">
        <f t="shared" si="30"/>
        <v>11</v>
      </c>
      <c r="J675" s="180">
        <f t="shared" si="30"/>
        <v>14</v>
      </c>
      <c r="K675" s="180">
        <f t="shared" si="30"/>
        <v>9</v>
      </c>
      <c r="L675" s="180">
        <f t="shared" si="30"/>
        <v>5</v>
      </c>
      <c r="M675" s="232"/>
      <c r="N675" s="233"/>
      <c r="O675" s="233"/>
    </row>
    <row r="676" spans="1:15" s="234" customFormat="1">
      <c r="A676" s="404" t="str">
        <f t="shared" si="28"/>
        <v>200180500</v>
      </c>
      <c r="B676" s="268">
        <v>200</v>
      </c>
      <c r="C676" s="193">
        <v>180</v>
      </c>
      <c r="D676" s="193">
        <v>500</v>
      </c>
      <c r="E676" s="180">
        <f t="shared" ref="E676:L676" si="31">IF(E710-(E744-E710)&gt;0,E710-(E744-E710),0)</f>
        <v>1</v>
      </c>
      <c r="F676" s="180">
        <f t="shared" si="31"/>
        <v>2</v>
      </c>
      <c r="G676" s="180">
        <f t="shared" si="31"/>
        <v>6</v>
      </c>
      <c r="H676" s="180">
        <f t="shared" si="31"/>
        <v>7</v>
      </c>
      <c r="I676" s="180">
        <f t="shared" si="31"/>
        <v>11</v>
      </c>
      <c r="J676" s="180">
        <f t="shared" si="31"/>
        <v>10</v>
      </c>
      <c r="K676" s="180">
        <f t="shared" si="31"/>
        <v>6</v>
      </c>
      <c r="L676" s="180">
        <f t="shared" si="31"/>
        <v>4</v>
      </c>
      <c r="M676" s="232"/>
      <c r="N676" s="233"/>
      <c r="O676" s="233"/>
    </row>
    <row r="677" spans="1:15" s="234" customFormat="1">
      <c r="A677" s="404" t="str">
        <f t="shared" si="28"/>
        <v>200190500</v>
      </c>
      <c r="B677" s="268">
        <v>200</v>
      </c>
      <c r="C677" s="193">
        <v>190</v>
      </c>
      <c r="D677" s="193">
        <v>500</v>
      </c>
      <c r="E677" s="180">
        <f>IF(E711-(E745-E711)&gt;0,E711-(E745-E711),0)</f>
        <v>1</v>
      </c>
      <c r="F677" s="180">
        <f>IF(F711-(F745-F711)&gt;0,F711-(F745-F711),0)</f>
        <v>2</v>
      </c>
      <c r="G677" s="275">
        <v>6</v>
      </c>
      <c r="H677" s="275">
        <v>7</v>
      </c>
      <c r="I677" s="180">
        <f>IF(I711-(I745-I711)&gt;0,I711-(I745-I711),0)</f>
        <v>10</v>
      </c>
      <c r="J677" s="180">
        <f>IF(J711-(J745-J711)&gt;0,J711-(J745-J711),0)</f>
        <v>11</v>
      </c>
      <c r="K677" s="275">
        <v>6</v>
      </c>
      <c r="L677" s="180">
        <f>IF(L711-(L745-L711)&gt;0,L711-(L745-L711),0)</f>
        <v>4</v>
      </c>
      <c r="M677" s="232"/>
      <c r="N677" s="233"/>
      <c r="O677" s="233"/>
    </row>
    <row r="678" spans="1:15" s="234" customFormat="1">
      <c r="A678" s="404" t="str">
        <f t="shared" si="28"/>
        <v>200200500</v>
      </c>
      <c r="B678" s="268">
        <v>200</v>
      </c>
      <c r="C678" s="193">
        <v>200</v>
      </c>
      <c r="D678" s="193">
        <v>500</v>
      </c>
      <c r="E678" s="180">
        <f>IF(E712-(E746-E712)&gt;0,E712-(E746-E712),0)</f>
        <v>1</v>
      </c>
      <c r="F678" s="180">
        <f>IF(F712-(F746-F712)&gt;0,F712-(F746-F712),0)</f>
        <v>2</v>
      </c>
      <c r="G678" s="180">
        <f>IF(G712-(G746-G712)&gt;0,G712-(G746-G712),0)</f>
        <v>6</v>
      </c>
      <c r="H678" s="180">
        <f>IF(H712-(H746-H712)&gt;0,H712-(H746-H712),0)</f>
        <v>6</v>
      </c>
      <c r="I678" s="180">
        <f>IF(I712-(I746-I712)&gt;0,I712-(I746-I712),0)</f>
        <v>9</v>
      </c>
      <c r="J678" s="180">
        <f>IF(J712-(J746-J712)&gt;0,J712-(J746-J712),0)</f>
        <v>10</v>
      </c>
      <c r="K678" s="180">
        <f>IF(K712-(K746-K712)&gt;0,K712-(K746-K712),0)</f>
        <v>5</v>
      </c>
      <c r="L678" s="180">
        <f>IF(L712-(L746-L712)&gt;0,L712-(L746-L712),0)</f>
        <v>3</v>
      </c>
      <c r="M678" s="232"/>
      <c r="N678" s="233"/>
      <c r="O678" s="233"/>
    </row>
    <row r="679" spans="1:15" s="234" customFormat="1">
      <c r="A679" s="404" t="str">
        <f t="shared" si="28"/>
        <v>200210500</v>
      </c>
      <c r="B679" s="268">
        <v>200</v>
      </c>
      <c r="C679" s="193">
        <v>210</v>
      </c>
      <c r="D679" s="193">
        <v>500</v>
      </c>
      <c r="E679" s="243">
        <v>0</v>
      </c>
      <c r="F679" s="243">
        <v>0</v>
      </c>
      <c r="G679" s="243">
        <v>0</v>
      </c>
      <c r="H679" s="243">
        <v>0</v>
      </c>
      <c r="I679" s="243">
        <v>0</v>
      </c>
      <c r="J679" s="243">
        <v>0</v>
      </c>
      <c r="K679" s="243">
        <v>0</v>
      </c>
      <c r="L679" s="243">
        <v>0</v>
      </c>
      <c r="M679" s="232"/>
      <c r="N679" s="233"/>
      <c r="O679" s="233"/>
    </row>
    <row r="680" spans="1:15" s="234" customFormat="1">
      <c r="A680" s="404" t="str">
        <f t="shared" si="28"/>
        <v>200220500</v>
      </c>
      <c r="B680" s="268">
        <v>200</v>
      </c>
      <c r="C680" s="193">
        <v>220</v>
      </c>
      <c r="D680" s="193">
        <v>500</v>
      </c>
      <c r="E680" s="243">
        <v>0</v>
      </c>
      <c r="F680" s="243">
        <v>0</v>
      </c>
      <c r="G680" s="243">
        <v>0</v>
      </c>
      <c r="H680" s="243">
        <v>0</v>
      </c>
      <c r="I680" s="243">
        <v>0</v>
      </c>
      <c r="J680" s="243">
        <v>0</v>
      </c>
      <c r="K680" s="243">
        <v>0</v>
      </c>
      <c r="L680" s="243">
        <v>0</v>
      </c>
      <c r="M680" s="232"/>
      <c r="N680" s="233"/>
      <c r="O680" s="233"/>
    </row>
    <row r="681" spans="1:15" s="234" customFormat="1">
      <c r="A681" s="404" t="str">
        <f t="shared" si="28"/>
        <v>200230500</v>
      </c>
      <c r="B681" s="268">
        <v>200</v>
      </c>
      <c r="C681" s="193">
        <v>230</v>
      </c>
      <c r="D681" s="193">
        <v>500</v>
      </c>
      <c r="E681" s="243">
        <v>0</v>
      </c>
      <c r="F681" s="243">
        <v>0</v>
      </c>
      <c r="G681" s="243">
        <v>0</v>
      </c>
      <c r="H681" s="243">
        <v>0</v>
      </c>
      <c r="I681" s="243">
        <v>0</v>
      </c>
      <c r="J681" s="243">
        <v>0</v>
      </c>
      <c r="K681" s="243">
        <v>0</v>
      </c>
      <c r="L681" s="243">
        <v>0</v>
      </c>
      <c r="M681" s="232"/>
      <c r="N681" s="233"/>
      <c r="O681" s="233"/>
    </row>
    <row r="682" spans="1:15" s="234" customFormat="1">
      <c r="A682" s="404" t="str">
        <f t="shared" si="28"/>
        <v>200240500</v>
      </c>
      <c r="B682" s="268">
        <v>200</v>
      </c>
      <c r="C682" s="193">
        <v>240</v>
      </c>
      <c r="D682" s="193">
        <v>500</v>
      </c>
      <c r="E682" s="243">
        <v>0</v>
      </c>
      <c r="F682" s="243">
        <v>0</v>
      </c>
      <c r="G682" s="243">
        <v>0</v>
      </c>
      <c r="H682" s="243">
        <v>0</v>
      </c>
      <c r="I682" s="243">
        <v>0</v>
      </c>
      <c r="J682" s="243">
        <v>0</v>
      </c>
      <c r="K682" s="243">
        <v>0</v>
      </c>
      <c r="L682" s="243">
        <v>0</v>
      </c>
      <c r="M682" s="232"/>
      <c r="N682" s="233"/>
      <c r="O682" s="233"/>
    </row>
    <row r="683" spans="1:15" s="234" customFormat="1">
      <c r="A683" s="404" t="str">
        <f t="shared" si="28"/>
        <v>200250500</v>
      </c>
      <c r="B683" s="268">
        <v>200</v>
      </c>
      <c r="C683" s="193">
        <v>250</v>
      </c>
      <c r="D683" s="193">
        <v>500</v>
      </c>
      <c r="E683" s="243">
        <v>0</v>
      </c>
      <c r="F683" s="243">
        <v>0</v>
      </c>
      <c r="G683" s="243">
        <v>0</v>
      </c>
      <c r="H683" s="243">
        <v>0</v>
      </c>
      <c r="I683" s="243">
        <v>0</v>
      </c>
      <c r="J683" s="243">
        <v>0</v>
      </c>
      <c r="K683" s="243">
        <v>0</v>
      </c>
      <c r="L683" s="243">
        <v>0</v>
      </c>
      <c r="M683" s="232"/>
      <c r="N683" s="233"/>
      <c r="O683" s="233"/>
    </row>
    <row r="684" spans="1:15" s="234" customFormat="1">
      <c r="A684" s="404" t="str">
        <f t="shared" si="28"/>
        <v>200260500</v>
      </c>
      <c r="B684" s="268">
        <v>200</v>
      </c>
      <c r="C684" s="193">
        <v>260</v>
      </c>
      <c r="D684" s="193">
        <v>500</v>
      </c>
      <c r="E684" s="243">
        <v>0</v>
      </c>
      <c r="F684" s="243">
        <v>0</v>
      </c>
      <c r="G684" s="243">
        <v>0</v>
      </c>
      <c r="H684" s="243">
        <v>0</v>
      </c>
      <c r="I684" s="243">
        <v>0</v>
      </c>
      <c r="J684" s="243">
        <v>0</v>
      </c>
      <c r="K684" s="243">
        <v>0</v>
      </c>
      <c r="L684" s="243">
        <v>0</v>
      </c>
      <c r="M684" s="232"/>
      <c r="N684" s="233"/>
      <c r="O684" s="233"/>
    </row>
    <row r="685" spans="1:15" s="234" customFormat="1">
      <c r="A685" s="404" t="str">
        <f t="shared" si="28"/>
        <v>200270500</v>
      </c>
      <c r="B685" s="268">
        <v>200</v>
      </c>
      <c r="C685" s="193">
        <v>270</v>
      </c>
      <c r="D685" s="193">
        <v>500</v>
      </c>
      <c r="E685" s="243">
        <v>0</v>
      </c>
      <c r="F685" s="243">
        <v>0</v>
      </c>
      <c r="G685" s="243">
        <v>0</v>
      </c>
      <c r="H685" s="243">
        <v>0</v>
      </c>
      <c r="I685" s="243">
        <v>0</v>
      </c>
      <c r="J685" s="243">
        <v>0</v>
      </c>
      <c r="K685" s="243">
        <v>0</v>
      </c>
      <c r="L685" s="243">
        <v>0</v>
      </c>
      <c r="M685" s="232"/>
      <c r="N685" s="233"/>
      <c r="O685" s="233"/>
    </row>
    <row r="686" spans="1:15" s="234" customFormat="1">
      <c r="A686" s="404" t="str">
        <f t="shared" si="28"/>
        <v>200280500</v>
      </c>
      <c r="B686" s="268">
        <v>200</v>
      </c>
      <c r="C686" s="193">
        <v>280</v>
      </c>
      <c r="D686" s="193">
        <v>500</v>
      </c>
      <c r="E686" s="243">
        <v>0</v>
      </c>
      <c r="F686" s="243">
        <v>0</v>
      </c>
      <c r="G686" s="243">
        <v>0</v>
      </c>
      <c r="H686" s="243">
        <v>0</v>
      </c>
      <c r="I686" s="243">
        <v>0</v>
      </c>
      <c r="J686" s="243">
        <v>0</v>
      </c>
      <c r="K686" s="243">
        <v>0</v>
      </c>
      <c r="L686" s="243">
        <v>0</v>
      </c>
      <c r="M686" s="232"/>
      <c r="N686" s="233"/>
      <c r="O686" s="233"/>
    </row>
    <row r="687" spans="1:15" s="234" customFormat="1">
      <c r="A687" s="404" t="str">
        <f t="shared" si="28"/>
        <v>200290500</v>
      </c>
      <c r="B687" s="268">
        <v>200</v>
      </c>
      <c r="C687" s="193">
        <v>290</v>
      </c>
      <c r="D687" s="193">
        <v>500</v>
      </c>
      <c r="E687" s="243">
        <v>0</v>
      </c>
      <c r="F687" s="243">
        <v>0</v>
      </c>
      <c r="G687" s="243">
        <v>0</v>
      </c>
      <c r="H687" s="243">
        <v>0</v>
      </c>
      <c r="I687" s="243">
        <v>0</v>
      </c>
      <c r="J687" s="243">
        <v>0</v>
      </c>
      <c r="K687" s="243">
        <v>0</v>
      </c>
      <c r="L687" s="243">
        <v>0</v>
      </c>
      <c r="M687" s="232"/>
      <c r="N687" s="233"/>
      <c r="O687" s="233"/>
    </row>
    <row r="688" spans="1:15" s="234" customFormat="1">
      <c r="A688" s="404" t="str">
        <f t="shared" si="28"/>
        <v>200300500</v>
      </c>
      <c r="B688" s="268">
        <v>200</v>
      </c>
      <c r="C688" s="193">
        <v>300</v>
      </c>
      <c r="D688" s="193">
        <v>500</v>
      </c>
      <c r="E688" s="243">
        <v>0</v>
      </c>
      <c r="F688" s="243">
        <v>0</v>
      </c>
      <c r="G688" s="243">
        <v>0</v>
      </c>
      <c r="H688" s="243">
        <v>0</v>
      </c>
      <c r="I688" s="243">
        <v>0</v>
      </c>
      <c r="J688" s="243">
        <v>0</v>
      </c>
      <c r="K688" s="243">
        <v>0</v>
      </c>
      <c r="L688" s="243">
        <v>0</v>
      </c>
      <c r="M688" s="232"/>
      <c r="N688" s="233"/>
      <c r="O688" s="233"/>
    </row>
    <row r="689" spans="1:15" s="234" customFormat="1">
      <c r="A689" s="404" t="str">
        <f t="shared" ref="A689:A752" si="32">B689&amp;C689&amp;D689</f>
        <v>200310500</v>
      </c>
      <c r="B689" s="268">
        <v>200</v>
      </c>
      <c r="C689" s="193">
        <v>310</v>
      </c>
      <c r="D689" s="193">
        <v>500</v>
      </c>
      <c r="E689" s="243">
        <v>0</v>
      </c>
      <c r="F689" s="243">
        <v>0</v>
      </c>
      <c r="G689" s="243">
        <v>0</v>
      </c>
      <c r="H689" s="243">
        <v>0</v>
      </c>
      <c r="I689" s="243">
        <v>0</v>
      </c>
      <c r="J689" s="243">
        <v>0</v>
      </c>
      <c r="K689" s="243">
        <v>0</v>
      </c>
      <c r="L689" s="243">
        <v>0</v>
      </c>
      <c r="M689" s="232"/>
      <c r="N689" s="233"/>
      <c r="O689" s="233"/>
    </row>
    <row r="690" spans="1:15" s="234" customFormat="1">
      <c r="A690" s="404" t="str">
        <f t="shared" si="32"/>
        <v>200320500</v>
      </c>
      <c r="B690" s="268">
        <v>200</v>
      </c>
      <c r="C690" s="193">
        <v>320</v>
      </c>
      <c r="D690" s="193">
        <v>500</v>
      </c>
      <c r="E690" s="243">
        <v>0</v>
      </c>
      <c r="F690" s="243">
        <v>0</v>
      </c>
      <c r="G690" s="243">
        <v>0</v>
      </c>
      <c r="H690" s="243">
        <v>0</v>
      </c>
      <c r="I690" s="243">
        <v>0</v>
      </c>
      <c r="J690" s="243">
        <v>0</v>
      </c>
      <c r="K690" s="243">
        <v>0</v>
      </c>
      <c r="L690" s="243">
        <v>0</v>
      </c>
      <c r="M690" s="232"/>
      <c r="N690" s="233"/>
      <c r="O690" s="233"/>
    </row>
    <row r="691" spans="1:15" s="234" customFormat="1">
      <c r="A691" s="404" t="str">
        <f t="shared" si="32"/>
        <v>200330500</v>
      </c>
      <c r="B691" s="268">
        <v>200</v>
      </c>
      <c r="C691" s="193">
        <v>330</v>
      </c>
      <c r="D691" s="193">
        <v>500</v>
      </c>
      <c r="E691" s="243">
        <v>0</v>
      </c>
      <c r="F691" s="243">
        <v>0</v>
      </c>
      <c r="G691" s="243">
        <v>0</v>
      </c>
      <c r="H691" s="243">
        <v>0</v>
      </c>
      <c r="I691" s="243">
        <v>0</v>
      </c>
      <c r="J691" s="243">
        <v>0</v>
      </c>
      <c r="K691" s="243">
        <v>0</v>
      </c>
      <c r="L691" s="243">
        <v>0</v>
      </c>
      <c r="M691" s="232"/>
      <c r="N691" s="233"/>
      <c r="O691" s="233"/>
    </row>
    <row r="692" spans="1:15" s="234" customFormat="1">
      <c r="A692" s="404" t="str">
        <f t="shared" si="32"/>
        <v>200340500</v>
      </c>
      <c r="B692" s="268">
        <v>200</v>
      </c>
      <c r="C692" s="193">
        <v>340</v>
      </c>
      <c r="D692" s="193">
        <v>500</v>
      </c>
      <c r="E692" s="243">
        <v>0</v>
      </c>
      <c r="F692" s="243">
        <v>0</v>
      </c>
      <c r="G692" s="243">
        <v>0</v>
      </c>
      <c r="H692" s="243">
        <v>0</v>
      </c>
      <c r="I692" s="243">
        <v>0</v>
      </c>
      <c r="J692" s="243">
        <v>0</v>
      </c>
      <c r="K692" s="243">
        <v>0</v>
      </c>
      <c r="L692" s="243">
        <v>0</v>
      </c>
      <c r="M692" s="232"/>
      <c r="N692" s="233"/>
      <c r="O692" s="233"/>
    </row>
    <row r="693" spans="1:15" s="234" customFormat="1">
      <c r="A693" s="404" t="str">
        <f t="shared" si="32"/>
        <v>200350500</v>
      </c>
      <c r="B693" s="268">
        <v>200</v>
      </c>
      <c r="C693" s="193">
        <v>350</v>
      </c>
      <c r="D693" s="193">
        <v>500</v>
      </c>
      <c r="E693" s="243">
        <v>0</v>
      </c>
      <c r="F693" s="243">
        <v>0</v>
      </c>
      <c r="G693" s="243">
        <v>0</v>
      </c>
      <c r="H693" s="243">
        <v>0</v>
      </c>
      <c r="I693" s="243">
        <v>0</v>
      </c>
      <c r="J693" s="243">
        <v>0</v>
      </c>
      <c r="K693" s="243">
        <v>0</v>
      </c>
      <c r="L693" s="243">
        <v>0</v>
      </c>
      <c r="M693" s="232"/>
      <c r="N693" s="233"/>
      <c r="O693" s="233"/>
    </row>
    <row r="694" spans="1:15" s="234" customFormat="1">
      <c r="A694" s="404" t="str">
        <f t="shared" si="32"/>
        <v>20020750</v>
      </c>
      <c r="B694" s="272">
        <v>200</v>
      </c>
      <c r="C694" s="273">
        <v>20</v>
      </c>
      <c r="D694" s="193">
        <v>750</v>
      </c>
      <c r="E694" s="277">
        <v>7</v>
      </c>
      <c r="F694" s="277">
        <v>26</v>
      </c>
      <c r="G694" s="277">
        <v>41</v>
      </c>
      <c r="H694" s="277">
        <v>50</v>
      </c>
      <c r="I694" s="277">
        <v>55</v>
      </c>
      <c r="J694" s="277">
        <v>60</v>
      </c>
      <c r="K694" s="277">
        <v>58</v>
      </c>
      <c r="L694" s="277">
        <v>51</v>
      </c>
      <c r="M694" s="232"/>
      <c r="N694" s="233"/>
      <c r="O694" s="233"/>
    </row>
    <row r="695" spans="1:15" s="234" customFormat="1">
      <c r="A695" s="404" t="str">
        <f t="shared" si="32"/>
        <v>20030750</v>
      </c>
      <c r="B695" s="272">
        <v>200</v>
      </c>
      <c r="C695" s="273">
        <v>30</v>
      </c>
      <c r="D695" s="193">
        <v>750</v>
      </c>
      <c r="E695" s="277">
        <v>4</v>
      </c>
      <c r="F695" s="277">
        <v>18</v>
      </c>
      <c r="G695" s="277">
        <v>41</v>
      </c>
      <c r="H695" s="277">
        <v>50</v>
      </c>
      <c r="I695" s="277">
        <v>55</v>
      </c>
      <c r="J695" s="277">
        <v>60</v>
      </c>
      <c r="K695" s="277">
        <v>52</v>
      </c>
      <c r="L695" s="277">
        <v>35</v>
      </c>
      <c r="M695" s="232"/>
      <c r="N695" s="233"/>
      <c r="O695" s="233"/>
    </row>
    <row r="696" spans="1:15" s="234" customFormat="1">
      <c r="A696" s="404" t="str">
        <f t="shared" si="32"/>
        <v>20040750</v>
      </c>
      <c r="B696" s="272">
        <v>200</v>
      </c>
      <c r="C696" s="273">
        <v>40</v>
      </c>
      <c r="D696" s="193">
        <v>750</v>
      </c>
      <c r="E696" s="277">
        <v>3</v>
      </c>
      <c r="F696" s="277">
        <v>13</v>
      </c>
      <c r="G696" s="277">
        <v>40</v>
      </c>
      <c r="H696" s="277">
        <v>48</v>
      </c>
      <c r="I696" s="277">
        <v>55</v>
      </c>
      <c r="J696" s="277">
        <v>60</v>
      </c>
      <c r="K696" s="277">
        <v>40</v>
      </c>
      <c r="L696" s="277">
        <v>26</v>
      </c>
      <c r="M696" s="232"/>
      <c r="N696" s="233"/>
      <c r="O696" s="233"/>
    </row>
    <row r="697" spans="1:15" s="234" customFormat="1">
      <c r="A697" s="404" t="str">
        <f t="shared" si="32"/>
        <v>20050750</v>
      </c>
      <c r="B697" s="272">
        <v>200</v>
      </c>
      <c r="C697" s="273">
        <v>50</v>
      </c>
      <c r="D697" s="193">
        <v>750</v>
      </c>
      <c r="E697" s="277">
        <v>3</v>
      </c>
      <c r="F697" s="277">
        <v>11</v>
      </c>
      <c r="G697" s="277">
        <v>36</v>
      </c>
      <c r="H697" s="277">
        <v>41</v>
      </c>
      <c r="I697" s="277">
        <v>53</v>
      </c>
      <c r="J697" s="277">
        <v>57</v>
      </c>
      <c r="K697" s="277">
        <v>32</v>
      </c>
      <c r="L697" s="277">
        <v>21</v>
      </c>
      <c r="M697" s="232"/>
      <c r="N697" s="233"/>
      <c r="O697" s="233"/>
    </row>
    <row r="698" spans="1:15" s="234" customFormat="1">
      <c r="A698" s="404" t="str">
        <f t="shared" si="32"/>
        <v>20060750</v>
      </c>
      <c r="B698" s="272">
        <v>200</v>
      </c>
      <c r="C698" s="273">
        <v>60</v>
      </c>
      <c r="D698" s="193">
        <v>750</v>
      </c>
      <c r="E698" s="277">
        <v>2</v>
      </c>
      <c r="F698" s="277">
        <v>9</v>
      </c>
      <c r="G698" s="277">
        <v>30</v>
      </c>
      <c r="H698" s="277">
        <v>34</v>
      </c>
      <c r="I698" s="277">
        <v>47</v>
      </c>
      <c r="J698" s="277">
        <v>49</v>
      </c>
      <c r="K698" s="277">
        <v>27</v>
      </c>
      <c r="L698" s="277">
        <v>17</v>
      </c>
      <c r="M698" s="232"/>
      <c r="N698" s="233"/>
      <c r="O698" s="233"/>
    </row>
    <row r="699" spans="1:15" s="234" customFormat="1">
      <c r="A699" s="404" t="str">
        <f t="shared" si="32"/>
        <v>20070750</v>
      </c>
      <c r="B699" s="272">
        <v>200</v>
      </c>
      <c r="C699" s="273">
        <v>70</v>
      </c>
      <c r="D699" s="193">
        <v>750</v>
      </c>
      <c r="E699" s="277">
        <v>2</v>
      </c>
      <c r="F699" s="277">
        <v>8</v>
      </c>
      <c r="G699" s="277">
        <v>26</v>
      </c>
      <c r="H699" s="277">
        <v>30</v>
      </c>
      <c r="I699" s="277">
        <v>41</v>
      </c>
      <c r="J699" s="277">
        <v>42</v>
      </c>
      <c r="K699" s="277">
        <v>23</v>
      </c>
      <c r="L699" s="277">
        <v>15</v>
      </c>
      <c r="M699" s="232"/>
      <c r="N699" s="233"/>
      <c r="O699" s="233"/>
    </row>
    <row r="700" spans="1:15" s="234" customFormat="1">
      <c r="A700" s="404" t="str">
        <f t="shared" si="32"/>
        <v>20080750</v>
      </c>
      <c r="B700" s="272">
        <v>200</v>
      </c>
      <c r="C700" s="273">
        <v>80</v>
      </c>
      <c r="D700" s="193">
        <v>750</v>
      </c>
      <c r="E700" s="277">
        <v>2</v>
      </c>
      <c r="F700" s="277">
        <v>7</v>
      </c>
      <c r="G700" s="277">
        <v>23</v>
      </c>
      <c r="H700" s="277">
        <v>26</v>
      </c>
      <c r="I700" s="277">
        <v>36</v>
      </c>
      <c r="J700" s="277">
        <v>37</v>
      </c>
      <c r="K700" s="277">
        <v>20</v>
      </c>
      <c r="L700" s="277">
        <v>13</v>
      </c>
      <c r="M700" s="232"/>
      <c r="N700" s="233"/>
      <c r="O700" s="233"/>
    </row>
    <row r="701" spans="1:15" s="234" customFormat="1">
      <c r="A701" s="404" t="str">
        <f t="shared" si="32"/>
        <v>20090750</v>
      </c>
      <c r="B701" s="272">
        <v>200</v>
      </c>
      <c r="C701" s="273">
        <v>90</v>
      </c>
      <c r="D701" s="193">
        <v>750</v>
      </c>
      <c r="E701" s="277">
        <v>1</v>
      </c>
      <c r="F701" s="277">
        <v>6</v>
      </c>
      <c r="G701" s="277">
        <v>21</v>
      </c>
      <c r="H701" s="277">
        <v>23</v>
      </c>
      <c r="I701" s="277">
        <v>32</v>
      </c>
      <c r="J701" s="277">
        <v>33</v>
      </c>
      <c r="K701" s="277">
        <v>18</v>
      </c>
      <c r="L701" s="277">
        <v>12</v>
      </c>
      <c r="M701" s="232"/>
      <c r="N701" s="233"/>
      <c r="O701" s="233"/>
    </row>
    <row r="702" spans="1:15" s="234" customFormat="1">
      <c r="A702" s="404" t="str">
        <f t="shared" si="32"/>
        <v>200100750</v>
      </c>
      <c r="B702" s="272">
        <v>200</v>
      </c>
      <c r="C702" s="273">
        <v>100</v>
      </c>
      <c r="D702" s="193">
        <v>750</v>
      </c>
      <c r="E702" s="277">
        <v>1</v>
      </c>
      <c r="F702" s="277">
        <v>5</v>
      </c>
      <c r="G702" s="277">
        <v>19</v>
      </c>
      <c r="H702" s="277">
        <v>21</v>
      </c>
      <c r="I702" s="277">
        <v>29</v>
      </c>
      <c r="J702" s="277">
        <v>30</v>
      </c>
      <c r="K702" s="277">
        <v>16</v>
      </c>
      <c r="L702" s="277">
        <v>10</v>
      </c>
      <c r="M702" s="232"/>
      <c r="N702" s="233"/>
      <c r="O702" s="233"/>
    </row>
    <row r="703" spans="1:15" s="234" customFormat="1">
      <c r="A703" s="404" t="str">
        <f t="shared" si="32"/>
        <v>200110750</v>
      </c>
      <c r="B703" s="272">
        <v>200</v>
      </c>
      <c r="C703" s="273">
        <v>110</v>
      </c>
      <c r="D703" s="193">
        <v>750</v>
      </c>
      <c r="E703" s="277">
        <v>1</v>
      </c>
      <c r="F703" s="277">
        <v>5</v>
      </c>
      <c r="G703" s="277">
        <v>17</v>
      </c>
      <c r="H703" s="277">
        <v>19</v>
      </c>
      <c r="I703" s="277">
        <v>26</v>
      </c>
      <c r="J703" s="277">
        <v>27</v>
      </c>
      <c r="K703" s="277">
        <v>15</v>
      </c>
      <c r="L703" s="277">
        <v>10</v>
      </c>
      <c r="M703" s="232"/>
      <c r="N703" s="233"/>
      <c r="O703" s="233"/>
    </row>
    <row r="704" spans="1:15" s="234" customFormat="1">
      <c r="A704" s="404" t="str">
        <f t="shared" si="32"/>
        <v>200120750</v>
      </c>
      <c r="B704" s="272">
        <v>200</v>
      </c>
      <c r="C704" s="273">
        <v>120</v>
      </c>
      <c r="D704" s="193">
        <v>750</v>
      </c>
      <c r="E704" s="277">
        <v>1</v>
      </c>
      <c r="F704" s="277">
        <v>4</v>
      </c>
      <c r="G704" s="277">
        <v>15</v>
      </c>
      <c r="H704" s="277">
        <v>17</v>
      </c>
      <c r="I704" s="277">
        <v>24</v>
      </c>
      <c r="J704" s="277">
        <v>25</v>
      </c>
      <c r="K704" s="277">
        <v>13</v>
      </c>
      <c r="L704" s="277">
        <v>9</v>
      </c>
      <c r="M704" s="232"/>
      <c r="N704" s="233"/>
      <c r="O704" s="233"/>
    </row>
    <row r="705" spans="1:15" s="234" customFormat="1">
      <c r="A705" s="404" t="str">
        <f t="shared" si="32"/>
        <v>200130750</v>
      </c>
      <c r="B705" s="272">
        <v>200</v>
      </c>
      <c r="C705" s="273">
        <v>130</v>
      </c>
      <c r="D705" s="193">
        <v>750</v>
      </c>
      <c r="E705" s="277">
        <v>1</v>
      </c>
      <c r="F705" s="277">
        <v>4</v>
      </c>
      <c r="G705" s="277">
        <v>14</v>
      </c>
      <c r="H705" s="277">
        <v>16</v>
      </c>
      <c r="I705" s="277">
        <v>22</v>
      </c>
      <c r="J705" s="277">
        <v>23</v>
      </c>
      <c r="K705" s="277">
        <v>12</v>
      </c>
      <c r="L705" s="277">
        <v>8</v>
      </c>
      <c r="M705" s="232"/>
      <c r="N705" s="233"/>
      <c r="O705" s="233"/>
    </row>
    <row r="706" spans="1:15" s="234" customFormat="1">
      <c r="A706" s="404" t="str">
        <f t="shared" si="32"/>
        <v>200140750</v>
      </c>
      <c r="B706" s="272">
        <v>200</v>
      </c>
      <c r="C706" s="273">
        <v>140</v>
      </c>
      <c r="D706" s="193">
        <v>750</v>
      </c>
      <c r="E706" s="277">
        <v>1</v>
      </c>
      <c r="F706" s="277">
        <v>4</v>
      </c>
      <c r="G706" s="277">
        <v>13</v>
      </c>
      <c r="H706" s="277">
        <v>15</v>
      </c>
      <c r="I706" s="277">
        <v>21</v>
      </c>
      <c r="J706" s="277">
        <v>21</v>
      </c>
      <c r="K706" s="277">
        <v>11</v>
      </c>
      <c r="L706" s="277">
        <v>7</v>
      </c>
      <c r="M706" s="232"/>
      <c r="N706" s="233"/>
      <c r="O706" s="233"/>
    </row>
    <row r="707" spans="1:15" s="234" customFormat="1">
      <c r="A707" s="404" t="str">
        <f t="shared" si="32"/>
        <v>200150750</v>
      </c>
      <c r="B707" s="272">
        <v>200</v>
      </c>
      <c r="C707" s="273">
        <v>150</v>
      </c>
      <c r="D707" s="193">
        <v>750</v>
      </c>
      <c r="E707" s="278">
        <f>ROUND((E706+E708)/2,0)</f>
        <v>1</v>
      </c>
      <c r="F707" s="278">
        <f t="shared" ref="F707:L707" si="33">ROUND((F706+F708)/2,0)</f>
        <v>4</v>
      </c>
      <c r="G707" s="278">
        <f t="shared" si="33"/>
        <v>13</v>
      </c>
      <c r="H707" s="278">
        <f t="shared" si="33"/>
        <v>14</v>
      </c>
      <c r="I707" s="278">
        <f t="shared" si="33"/>
        <v>20</v>
      </c>
      <c r="J707" s="278">
        <f t="shared" si="33"/>
        <v>21</v>
      </c>
      <c r="K707" s="278">
        <f t="shared" si="33"/>
        <v>12</v>
      </c>
      <c r="L707" s="278">
        <f t="shared" si="33"/>
        <v>8</v>
      </c>
      <c r="M707" s="232"/>
      <c r="N707" s="233"/>
      <c r="O707" s="233"/>
    </row>
    <row r="708" spans="1:15" s="234" customFormat="1">
      <c r="A708" s="404" t="str">
        <f t="shared" si="32"/>
        <v>200160750</v>
      </c>
      <c r="B708" s="272">
        <v>200</v>
      </c>
      <c r="C708" s="273">
        <v>160</v>
      </c>
      <c r="D708" s="193">
        <v>750</v>
      </c>
      <c r="E708" s="277">
        <v>1</v>
      </c>
      <c r="F708" s="277">
        <v>3</v>
      </c>
      <c r="G708" s="277">
        <v>12</v>
      </c>
      <c r="H708" s="277">
        <v>13</v>
      </c>
      <c r="I708" s="277">
        <v>18</v>
      </c>
      <c r="J708" s="277">
        <v>21</v>
      </c>
      <c r="K708" s="277">
        <v>12</v>
      </c>
      <c r="L708" s="277">
        <v>8</v>
      </c>
      <c r="M708" s="232"/>
      <c r="N708" s="233"/>
      <c r="O708" s="233"/>
    </row>
    <row r="709" spans="1:15" s="234" customFormat="1">
      <c r="A709" s="404" t="str">
        <f t="shared" si="32"/>
        <v>200170750</v>
      </c>
      <c r="B709" s="272">
        <v>200</v>
      </c>
      <c r="C709" s="273">
        <v>170</v>
      </c>
      <c r="D709" s="193">
        <v>750</v>
      </c>
      <c r="E709" s="278">
        <f t="shared" ref="E709:L709" si="34">ROUND((E708+E710)/2,0)</f>
        <v>1</v>
      </c>
      <c r="F709" s="278">
        <f t="shared" si="34"/>
        <v>3</v>
      </c>
      <c r="G709" s="278">
        <f t="shared" si="34"/>
        <v>11</v>
      </c>
      <c r="H709" s="278">
        <f t="shared" si="34"/>
        <v>12</v>
      </c>
      <c r="I709" s="278">
        <f t="shared" si="34"/>
        <v>17</v>
      </c>
      <c r="J709" s="278">
        <f t="shared" si="34"/>
        <v>19</v>
      </c>
      <c r="K709" s="278">
        <f t="shared" si="34"/>
        <v>11</v>
      </c>
      <c r="L709" s="278">
        <f t="shared" si="34"/>
        <v>7</v>
      </c>
      <c r="M709" s="232"/>
      <c r="N709" s="233"/>
      <c r="O709" s="233"/>
    </row>
    <row r="710" spans="1:15" s="234" customFormat="1">
      <c r="A710" s="404" t="str">
        <f t="shared" si="32"/>
        <v>200180750</v>
      </c>
      <c r="B710" s="272">
        <v>200</v>
      </c>
      <c r="C710" s="273">
        <v>180</v>
      </c>
      <c r="D710" s="193">
        <v>750</v>
      </c>
      <c r="E710" s="277">
        <v>1</v>
      </c>
      <c r="F710" s="277">
        <v>3</v>
      </c>
      <c r="G710" s="277">
        <v>10</v>
      </c>
      <c r="H710" s="277">
        <v>11</v>
      </c>
      <c r="I710" s="277">
        <v>16</v>
      </c>
      <c r="J710" s="277">
        <v>16</v>
      </c>
      <c r="K710" s="277">
        <v>9</v>
      </c>
      <c r="L710" s="277">
        <v>6</v>
      </c>
      <c r="M710" s="232"/>
      <c r="N710" s="233"/>
      <c r="O710" s="233"/>
    </row>
    <row r="711" spans="1:15" s="234" customFormat="1">
      <c r="A711" s="404" t="str">
        <f t="shared" si="32"/>
        <v>200190750</v>
      </c>
      <c r="B711" s="272">
        <v>200</v>
      </c>
      <c r="C711" s="273">
        <v>190</v>
      </c>
      <c r="D711" s="193">
        <v>750</v>
      </c>
      <c r="E711" s="278">
        <f t="shared" ref="E711:L711" si="35">ROUND((E710+E712)/2,0)</f>
        <v>1</v>
      </c>
      <c r="F711" s="278">
        <f t="shared" si="35"/>
        <v>3</v>
      </c>
      <c r="G711" s="278">
        <f t="shared" si="35"/>
        <v>10</v>
      </c>
      <c r="H711" s="278">
        <f t="shared" si="35"/>
        <v>11</v>
      </c>
      <c r="I711" s="278">
        <f t="shared" si="35"/>
        <v>15</v>
      </c>
      <c r="J711" s="278">
        <f t="shared" si="35"/>
        <v>16</v>
      </c>
      <c r="K711" s="278">
        <f t="shared" si="35"/>
        <v>9</v>
      </c>
      <c r="L711" s="278">
        <f t="shared" si="35"/>
        <v>6</v>
      </c>
      <c r="M711" s="232"/>
      <c r="N711" s="233"/>
      <c r="O711" s="233"/>
    </row>
    <row r="712" spans="1:15" s="234" customFormat="1">
      <c r="A712" s="404" t="str">
        <f t="shared" si="32"/>
        <v>200200750</v>
      </c>
      <c r="B712" s="272">
        <v>200</v>
      </c>
      <c r="C712" s="273">
        <v>200</v>
      </c>
      <c r="D712" s="193">
        <v>750</v>
      </c>
      <c r="E712" s="277">
        <v>1</v>
      </c>
      <c r="F712" s="277">
        <v>3</v>
      </c>
      <c r="G712" s="277">
        <v>9</v>
      </c>
      <c r="H712" s="277">
        <v>10</v>
      </c>
      <c r="I712" s="277">
        <v>14</v>
      </c>
      <c r="J712" s="277">
        <v>15</v>
      </c>
      <c r="K712" s="277">
        <v>8</v>
      </c>
      <c r="L712" s="277">
        <v>5</v>
      </c>
      <c r="M712" s="232"/>
      <c r="N712" s="233"/>
      <c r="O712" s="233"/>
    </row>
    <row r="713" spans="1:15" s="234" customFormat="1">
      <c r="A713" s="404" t="str">
        <f t="shared" si="32"/>
        <v>200210750</v>
      </c>
      <c r="B713" s="272">
        <v>200</v>
      </c>
      <c r="C713" s="273">
        <v>210</v>
      </c>
      <c r="D713" s="193">
        <v>750</v>
      </c>
      <c r="E713" s="243">
        <v>0</v>
      </c>
      <c r="F713" s="243">
        <v>0</v>
      </c>
      <c r="G713" s="243">
        <v>0</v>
      </c>
      <c r="H713" s="243">
        <v>0</v>
      </c>
      <c r="I713" s="243">
        <v>0</v>
      </c>
      <c r="J713" s="243">
        <v>0</v>
      </c>
      <c r="K713" s="243">
        <v>0</v>
      </c>
      <c r="L713" s="243">
        <v>0</v>
      </c>
      <c r="M713" s="232"/>
      <c r="N713" s="233"/>
      <c r="O713" s="233"/>
    </row>
    <row r="714" spans="1:15" s="234" customFormat="1">
      <c r="A714" s="404" t="str">
        <f t="shared" si="32"/>
        <v>200220750</v>
      </c>
      <c r="B714" s="272">
        <v>200</v>
      </c>
      <c r="C714" s="273">
        <v>220</v>
      </c>
      <c r="D714" s="193">
        <v>750</v>
      </c>
      <c r="E714" s="243">
        <v>0</v>
      </c>
      <c r="F714" s="243">
        <v>0</v>
      </c>
      <c r="G714" s="243">
        <v>0</v>
      </c>
      <c r="H714" s="243">
        <v>0</v>
      </c>
      <c r="I714" s="243">
        <v>0</v>
      </c>
      <c r="J714" s="243">
        <v>0</v>
      </c>
      <c r="K714" s="243">
        <v>0</v>
      </c>
      <c r="L714" s="243">
        <v>0</v>
      </c>
      <c r="M714" s="232"/>
      <c r="N714" s="233"/>
      <c r="O714" s="233"/>
    </row>
    <row r="715" spans="1:15" s="234" customFormat="1">
      <c r="A715" s="404" t="str">
        <f t="shared" si="32"/>
        <v>200230750</v>
      </c>
      <c r="B715" s="272">
        <v>200</v>
      </c>
      <c r="C715" s="273">
        <v>230</v>
      </c>
      <c r="D715" s="193">
        <v>750</v>
      </c>
      <c r="E715" s="243">
        <v>0</v>
      </c>
      <c r="F715" s="243">
        <v>0</v>
      </c>
      <c r="G715" s="243">
        <v>0</v>
      </c>
      <c r="H715" s="243">
        <v>0</v>
      </c>
      <c r="I715" s="243">
        <v>0</v>
      </c>
      <c r="J715" s="243">
        <v>0</v>
      </c>
      <c r="K715" s="243">
        <v>0</v>
      </c>
      <c r="L715" s="243">
        <v>0</v>
      </c>
      <c r="M715" s="232"/>
      <c r="N715" s="233"/>
      <c r="O715" s="233"/>
    </row>
    <row r="716" spans="1:15" s="234" customFormat="1">
      <c r="A716" s="404" t="str">
        <f t="shared" si="32"/>
        <v>200240750</v>
      </c>
      <c r="B716" s="272">
        <v>200</v>
      </c>
      <c r="C716" s="273">
        <v>240</v>
      </c>
      <c r="D716" s="193">
        <v>750</v>
      </c>
      <c r="E716" s="243">
        <v>0</v>
      </c>
      <c r="F716" s="243">
        <v>0</v>
      </c>
      <c r="G716" s="243">
        <v>0</v>
      </c>
      <c r="H716" s="243">
        <v>0</v>
      </c>
      <c r="I716" s="243">
        <v>0</v>
      </c>
      <c r="J716" s="243">
        <v>0</v>
      </c>
      <c r="K716" s="243">
        <v>0</v>
      </c>
      <c r="L716" s="243">
        <v>0</v>
      </c>
      <c r="M716" s="232"/>
      <c r="N716" s="233"/>
      <c r="O716" s="233"/>
    </row>
    <row r="717" spans="1:15" s="234" customFormat="1">
      <c r="A717" s="404" t="str">
        <f t="shared" si="32"/>
        <v>200250750</v>
      </c>
      <c r="B717" s="272">
        <v>200</v>
      </c>
      <c r="C717" s="273">
        <v>250</v>
      </c>
      <c r="D717" s="193">
        <v>750</v>
      </c>
      <c r="E717" s="243">
        <v>0</v>
      </c>
      <c r="F717" s="243">
        <v>0</v>
      </c>
      <c r="G717" s="243">
        <v>0</v>
      </c>
      <c r="H717" s="243">
        <v>0</v>
      </c>
      <c r="I717" s="243">
        <v>0</v>
      </c>
      <c r="J717" s="243">
        <v>0</v>
      </c>
      <c r="K717" s="243">
        <v>0</v>
      </c>
      <c r="L717" s="243">
        <v>0</v>
      </c>
      <c r="M717" s="232"/>
      <c r="N717" s="233"/>
      <c r="O717" s="233"/>
    </row>
    <row r="718" spans="1:15" s="234" customFormat="1">
      <c r="A718" s="404" t="str">
        <f t="shared" si="32"/>
        <v>200260750</v>
      </c>
      <c r="B718" s="272">
        <v>200</v>
      </c>
      <c r="C718" s="273">
        <v>260</v>
      </c>
      <c r="D718" s="193">
        <v>750</v>
      </c>
      <c r="E718" s="243">
        <v>0</v>
      </c>
      <c r="F718" s="243">
        <v>0</v>
      </c>
      <c r="G718" s="243">
        <v>0</v>
      </c>
      <c r="H718" s="243">
        <v>0</v>
      </c>
      <c r="I718" s="243">
        <v>0</v>
      </c>
      <c r="J718" s="243">
        <v>0</v>
      </c>
      <c r="K718" s="243">
        <v>0</v>
      </c>
      <c r="L718" s="243">
        <v>0</v>
      </c>
      <c r="M718" s="232"/>
      <c r="N718" s="233"/>
      <c r="O718" s="233"/>
    </row>
    <row r="719" spans="1:15" s="234" customFormat="1">
      <c r="A719" s="404" t="str">
        <f t="shared" si="32"/>
        <v>200270750</v>
      </c>
      <c r="B719" s="272">
        <v>200</v>
      </c>
      <c r="C719" s="273">
        <v>270</v>
      </c>
      <c r="D719" s="193">
        <v>750</v>
      </c>
      <c r="E719" s="243">
        <v>0</v>
      </c>
      <c r="F719" s="243">
        <v>0</v>
      </c>
      <c r="G719" s="243">
        <v>0</v>
      </c>
      <c r="H719" s="243">
        <v>0</v>
      </c>
      <c r="I719" s="243">
        <v>0</v>
      </c>
      <c r="J719" s="243">
        <v>0</v>
      </c>
      <c r="K719" s="243">
        <v>0</v>
      </c>
      <c r="L719" s="243">
        <v>0</v>
      </c>
      <c r="M719" s="232"/>
      <c r="N719" s="233"/>
      <c r="O719" s="233"/>
    </row>
    <row r="720" spans="1:15" s="234" customFormat="1">
      <c r="A720" s="404" t="str">
        <f t="shared" si="32"/>
        <v>200280750</v>
      </c>
      <c r="B720" s="272">
        <v>200</v>
      </c>
      <c r="C720" s="273">
        <v>280</v>
      </c>
      <c r="D720" s="193">
        <v>750</v>
      </c>
      <c r="E720" s="243">
        <v>0</v>
      </c>
      <c r="F720" s="243">
        <v>0</v>
      </c>
      <c r="G720" s="243">
        <v>0</v>
      </c>
      <c r="H720" s="243">
        <v>0</v>
      </c>
      <c r="I720" s="243">
        <v>0</v>
      </c>
      <c r="J720" s="243">
        <v>0</v>
      </c>
      <c r="K720" s="243">
        <v>0</v>
      </c>
      <c r="L720" s="243">
        <v>0</v>
      </c>
      <c r="M720" s="232"/>
      <c r="N720" s="233"/>
      <c r="O720" s="233"/>
    </row>
    <row r="721" spans="1:15" s="234" customFormat="1">
      <c r="A721" s="404" t="str">
        <f t="shared" si="32"/>
        <v>200290750</v>
      </c>
      <c r="B721" s="272">
        <v>200</v>
      </c>
      <c r="C721" s="273">
        <v>290</v>
      </c>
      <c r="D721" s="193">
        <v>750</v>
      </c>
      <c r="E721" s="243">
        <v>0</v>
      </c>
      <c r="F721" s="243">
        <v>0</v>
      </c>
      <c r="G721" s="243">
        <v>0</v>
      </c>
      <c r="H721" s="243">
        <v>0</v>
      </c>
      <c r="I721" s="243">
        <v>0</v>
      </c>
      <c r="J721" s="243">
        <v>0</v>
      </c>
      <c r="K721" s="243">
        <v>0</v>
      </c>
      <c r="L721" s="243">
        <v>0</v>
      </c>
      <c r="M721" s="232"/>
      <c r="N721" s="233"/>
      <c r="O721" s="233"/>
    </row>
    <row r="722" spans="1:15" s="234" customFormat="1">
      <c r="A722" s="404" t="str">
        <f t="shared" si="32"/>
        <v>200300750</v>
      </c>
      <c r="B722" s="272">
        <v>200</v>
      </c>
      <c r="C722" s="273">
        <v>300</v>
      </c>
      <c r="D722" s="193">
        <v>750</v>
      </c>
      <c r="E722" s="243">
        <v>0</v>
      </c>
      <c r="F722" s="243">
        <v>0</v>
      </c>
      <c r="G722" s="243">
        <v>0</v>
      </c>
      <c r="H722" s="243">
        <v>0</v>
      </c>
      <c r="I722" s="243">
        <v>0</v>
      </c>
      <c r="J722" s="243">
        <v>0</v>
      </c>
      <c r="K722" s="243">
        <v>0</v>
      </c>
      <c r="L722" s="243">
        <v>0</v>
      </c>
      <c r="M722" s="232"/>
      <c r="N722" s="233"/>
      <c r="O722" s="233"/>
    </row>
    <row r="723" spans="1:15" s="234" customFormat="1">
      <c r="A723" s="404" t="str">
        <f t="shared" si="32"/>
        <v>200310750</v>
      </c>
      <c r="B723" s="272">
        <v>200</v>
      </c>
      <c r="C723" s="273">
        <v>310</v>
      </c>
      <c r="D723" s="193">
        <v>750</v>
      </c>
      <c r="E723" s="243">
        <v>0</v>
      </c>
      <c r="F723" s="243">
        <v>0</v>
      </c>
      <c r="G723" s="243">
        <v>0</v>
      </c>
      <c r="H723" s="243">
        <v>0</v>
      </c>
      <c r="I723" s="243">
        <v>0</v>
      </c>
      <c r="J723" s="243">
        <v>0</v>
      </c>
      <c r="K723" s="243">
        <v>0</v>
      </c>
      <c r="L723" s="243">
        <v>0</v>
      </c>
      <c r="M723" s="232"/>
      <c r="N723" s="233"/>
      <c r="O723" s="233"/>
    </row>
    <row r="724" spans="1:15" s="234" customFormat="1">
      <c r="A724" s="404" t="str">
        <f t="shared" si="32"/>
        <v>200320750</v>
      </c>
      <c r="B724" s="272">
        <v>200</v>
      </c>
      <c r="C724" s="273">
        <v>320</v>
      </c>
      <c r="D724" s="193">
        <v>750</v>
      </c>
      <c r="E724" s="243">
        <v>0</v>
      </c>
      <c r="F724" s="243">
        <v>0</v>
      </c>
      <c r="G724" s="243">
        <v>0</v>
      </c>
      <c r="H724" s="243">
        <v>0</v>
      </c>
      <c r="I724" s="243">
        <v>0</v>
      </c>
      <c r="J724" s="243">
        <v>0</v>
      </c>
      <c r="K724" s="243">
        <v>0</v>
      </c>
      <c r="L724" s="243">
        <v>0</v>
      </c>
      <c r="M724" s="232"/>
      <c r="N724" s="233"/>
      <c r="O724" s="233"/>
    </row>
    <row r="725" spans="1:15" s="234" customFormat="1">
      <c r="A725" s="404" t="str">
        <f t="shared" si="32"/>
        <v>200330750</v>
      </c>
      <c r="B725" s="272">
        <v>200</v>
      </c>
      <c r="C725" s="273">
        <v>330</v>
      </c>
      <c r="D725" s="193">
        <v>750</v>
      </c>
      <c r="E725" s="243">
        <v>0</v>
      </c>
      <c r="F725" s="243">
        <v>0</v>
      </c>
      <c r="G725" s="243">
        <v>0</v>
      </c>
      <c r="H725" s="243">
        <v>0</v>
      </c>
      <c r="I725" s="243">
        <v>0</v>
      </c>
      <c r="J725" s="243">
        <v>0</v>
      </c>
      <c r="K725" s="243">
        <v>0</v>
      </c>
      <c r="L725" s="243">
        <v>0</v>
      </c>
      <c r="M725" s="232"/>
      <c r="N725" s="233"/>
      <c r="O725" s="233"/>
    </row>
    <row r="726" spans="1:15" s="234" customFormat="1">
      <c r="A726" s="404" t="str">
        <f t="shared" si="32"/>
        <v>200340750</v>
      </c>
      <c r="B726" s="272">
        <v>200</v>
      </c>
      <c r="C726" s="273">
        <v>340</v>
      </c>
      <c r="D726" s="193">
        <v>750</v>
      </c>
      <c r="E726" s="243">
        <v>0</v>
      </c>
      <c r="F726" s="243">
        <v>0</v>
      </c>
      <c r="G726" s="243">
        <v>0</v>
      </c>
      <c r="H726" s="243">
        <v>0</v>
      </c>
      <c r="I726" s="243">
        <v>0</v>
      </c>
      <c r="J726" s="243">
        <v>0</v>
      </c>
      <c r="K726" s="243">
        <v>0</v>
      </c>
      <c r="L726" s="243">
        <v>0</v>
      </c>
      <c r="M726" s="232"/>
      <c r="N726" s="233"/>
      <c r="O726" s="233"/>
    </row>
    <row r="727" spans="1:15" s="234" customFormat="1">
      <c r="A727" s="404" t="str">
        <f t="shared" si="32"/>
        <v>200350750</v>
      </c>
      <c r="B727" s="272">
        <v>200</v>
      </c>
      <c r="C727" s="273">
        <v>350</v>
      </c>
      <c r="D727" s="193">
        <v>750</v>
      </c>
      <c r="E727" s="243">
        <v>0</v>
      </c>
      <c r="F727" s="243">
        <v>0</v>
      </c>
      <c r="G727" s="243">
        <v>0</v>
      </c>
      <c r="H727" s="243">
        <v>0</v>
      </c>
      <c r="I727" s="243">
        <v>0</v>
      </c>
      <c r="J727" s="243">
        <v>0</v>
      </c>
      <c r="K727" s="243">
        <v>0</v>
      </c>
      <c r="L727" s="243">
        <v>0</v>
      </c>
      <c r="M727" s="232"/>
      <c r="N727" s="233"/>
      <c r="O727" s="233"/>
    </row>
    <row r="728" spans="1:15" s="234" customFormat="1">
      <c r="A728" s="404" t="str">
        <f t="shared" si="32"/>
        <v>200201000</v>
      </c>
      <c r="B728" s="272">
        <v>200</v>
      </c>
      <c r="C728" s="273">
        <v>20</v>
      </c>
      <c r="D728" s="193">
        <v>1000</v>
      </c>
      <c r="E728" s="193">
        <v>9</v>
      </c>
      <c r="F728" s="193">
        <v>31</v>
      </c>
      <c r="G728" s="193">
        <v>41</v>
      </c>
      <c r="H728" s="193">
        <v>50</v>
      </c>
      <c r="I728" s="193">
        <v>55</v>
      </c>
      <c r="J728" s="193">
        <v>60</v>
      </c>
      <c r="K728" s="193">
        <v>58</v>
      </c>
      <c r="L728" s="193">
        <v>56</v>
      </c>
      <c r="M728" s="232"/>
      <c r="N728" s="233"/>
      <c r="O728" s="233"/>
    </row>
    <row r="729" spans="1:15" s="234" customFormat="1">
      <c r="A729" s="404" t="str">
        <f t="shared" si="32"/>
        <v>200301000</v>
      </c>
      <c r="B729" s="272">
        <v>200</v>
      </c>
      <c r="C729" s="273">
        <v>30</v>
      </c>
      <c r="D729" s="193">
        <v>1000</v>
      </c>
      <c r="E729" s="193">
        <v>6</v>
      </c>
      <c r="F729" s="193">
        <v>23</v>
      </c>
      <c r="G729" s="193">
        <v>41</v>
      </c>
      <c r="H729" s="193">
        <v>50</v>
      </c>
      <c r="I729" s="193">
        <v>55</v>
      </c>
      <c r="J729" s="193">
        <v>60</v>
      </c>
      <c r="K729" s="193">
        <v>58</v>
      </c>
      <c r="L729" s="193">
        <v>45</v>
      </c>
      <c r="M729" s="232"/>
      <c r="N729" s="233"/>
      <c r="O729" s="233"/>
    </row>
    <row r="730" spans="1:15" s="234" customFormat="1">
      <c r="A730" s="404" t="str">
        <f t="shared" si="32"/>
        <v>200401000</v>
      </c>
      <c r="B730" s="272">
        <v>200</v>
      </c>
      <c r="C730" s="273">
        <v>40</v>
      </c>
      <c r="D730" s="193">
        <v>1000</v>
      </c>
      <c r="E730" s="193">
        <v>4</v>
      </c>
      <c r="F730" s="193">
        <v>18</v>
      </c>
      <c r="G730" s="193">
        <v>41</v>
      </c>
      <c r="H730" s="193">
        <v>50</v>
      </c>
      <c r="I730" s="193">
        <v>55</v>
      </c>
      <c r="J730" s="193">
        <v>60</v>
      </c>
      <c r="K730" s="193">
        <v>52</v>
      </c>
      <c r="L730" s="193">
        <v>35</v>
      </c>
      <c r="M730" s="232"/>
      <c r="N730" s="233"/>
      <c r="O730" s="233"/>
    </row>
    <row r="731" spans="1:15" s="234" customFormat="1">
      <c r="A731" s="404" t="str">
        <f t="shared" si="32"/>
        <v>200501000</v>
      </c>
      <c r="B731" s="272">
        <v>200</v>
      </c>
      <c r="C731" s="273">
        <v>50</v>
      </c>
      <c r="D731" s="193">
        <v>1000</v>
      </c>
      <c r="E731" s="193">
        <v>4</v>
      </c>
      <c r="F731" s="193">
        <v>14</v>
      </c>
      <c r="G731" s="193">
        <v>40</v>
      </c>
      <c r="H731" s="193">
        <v>49</v>
      </c>
      <c r="I731" s="193">
        <v>55</v>
      </c>
      <c r="J731" s="193">
        <v>60</v>
      </c>
      <c r="K731" s="193">
        <v>43</v>
      </c>
      <c r="L731" s="193">
        <v>28</v>
      </c>
      <c r="M731" s="232"/>
      <c r="N731" s="233"/>
      <c r="O731" s="233"/>
    </row>
    <row r="732" spans="1:15" s="234" customFormat="1">
      <c r="A732" s="404" t="str">
        <f t="shared" si="32"/>
        <v>200601000</v>
      </c>
      <c r="B732" s="272">
        <v>200</v>
      </c>
      <c r="C732" s="273">
        <v>60</v>
      </c>
      <c r="D732" s="193">
        <v>1000</v>
      </c>
      <c r="E732" s="193">
        <v>3</v>
      </c>
      <c r="F732" s="193">
        <v>12</v>
      </c>
      <c r="G732" s="193">
        <v>45</v>
      </c>
      <c r="H732" s="193">
        <v>54</v>
      </c>
      <c r="I732" s="193">
        <v>59</v>
      </c>
      <c r="J732" s="193">
        <v>36</v>
      </c>
      <c r="K732" s="193">
        <v>23</v>
      </c>
      <c r="L732" s="193">
        <v>18</v>
      </c>
      <c r="M732" s="232"/>
      <c r="N732" s="233"/>
      <c r="O732" s="233"/>
    </row>
    <row r="733" spans="1:15" s="234" customFormat="1">
      <c r="A733" s="404" t="str">
        <f t="shared" si="32"/>
        <v>200701000</v>
      </c>
      <c r="B733" s="272">
        <v>200</v>
      </c>
      <c r="C733" s="273">
        <v>70</v>
      </c>
      <c r="D733" s="193">
        <v>1000</v>
      </c>
      <c r="E733" s="193">
        <v>3</v>
      </c>
      <c r="F733" s="193">
        <v>10</v>
      </c>
      <c r="G733" s="193">
        <v>34</v>
      </c>
      <c r="H733" s="193">
        <v>39</v>
      </c>
      <c r="I733" s="193">
        <v>52</v>
      </c>
      <c r="J733" s="193">
        <v>55</v>
      </c>
      <c r="K733" s="193">
        <v>31</v>
      </c>
      <c r="L733" s="193">
        <v>20</v>
      </c>
      <c r="M733" s="232"/>
      <c r="N733" s="233"/>
      <c r="O733" s="233"/>
    </row>
    <row r="734" spans="1:15" s="234" customFormat="1">
      <c r="A734" s="404" t="str">
        <f t="shared" si="32"/>
        <v>200801000</v>
      </c>
      <c r="B734" s="272">
        <v>200</v>
      </c>
      <c r="C734" s="273">
        <v>80</v>
      </c>
      <c r="D734" s="193">
        <v>1000</v>
      </c>
      <c r="E734" s="193">
        <v>2</v>
      </c>
      <c r="F734" s="193">
        <v>9</v>
      </c>
      <c r="G734" s="193">
        <v>30</v>
      </c>
      <c r="H734" s="193">
        <v>34</v>
      </c>
      <c r="I734" s="193">
        <v>47</v>
      </c>
      <c r="J734" s="193">
        <v>49</v>
      </c>
      <c r="K734" s="193">
        <v>27</v>
      </c>
      <c r="L734" s="193">
        <v>17</v>
      </c>
      <c r="M734" s="232"/>
      <c r="N734" s="233"/>
      <c r="O734" s="233"/>
    </row>
    <row r="735" spans="1:15" s="234" customFormat="1">
      <c r="A735" s="404" t="str">
        <f t="shared" si="32"/>
        <v>200901000</v>
      </c>
      <c r="B735" s="272">
        <v>200</v>
      </c>
      <c r="C735" s="273">
        <v>90</v>
      </c>
      <c r="D735" s="193">
        <v>1000</v>
      </c>
      <c r="E735" s="193">
        <v>2</v>
      </c>
      <c r="F735" s="193">
        <v>8</v>
      </c>
      <c r="G735" s="193">
        <v>27</v>
      </c>
      <c r="H735" s="193">
        <v>31</v>
      </c>
      <c r="I735" s="193">
        <v>42</v>
      </c>
      <c r="J735" s="193">
        <v>44</v>
      </c>
      <c r="K735" s="193">
        <v>24</v>
      </c>
      <c r="L735" s="193">
        <v>16</v>
      </c>
      <c r="M735" s="232"/>
      <c r="N735" s="233"/>
      <c r="O735" s="233"/>
    </row>
    <row r="736" spans="1:15" s="234" customFormat="1">
      <c r="A736" s="404" t="str">
        <f t="shared" si="32"/>
        <v>2001001000</v>
      </c>
      <c r="B736" s="272">
        <v>200</v>
      </c>
      <c r="C736" s="273">
        <v>100</v>
      </c>
      <c r="D736" s="193">
        <v>1000</v>
      </c>
      <c r="E736" s="193">
        <v>2</v>
      </c>
      <c r="F736" s="193">
        <v>7</v>
      </c>
      <c r="G736" s="193">
        <v>25</v>
      </c>
      <c r="H736" s="193">
        <v>28</v>
      </c>
      <c r="I736" s="193">
        <v>38</v>
      </c>
      <c r="J736" s="193">
        <v>40</v>
      </c>
      <c r="K736" s="193">
        <v>21</v>
      </c>
      <c r="L736" s="193">
        <v>14</v>
      </c>
      <c r="M736" s="232"/>
      <c r="N736" s="233"/>
      <c r="O736" s="233"/>
    </row>
    <row r="737" spans="1:15" s="234" customFormat="1">
      <c r="A737" s="404" t="str">
        <f t="shared" si="32"/>
        <v>2001101000</v>
      </c>
      <c r="B737" s="272">
        <v>200</v>
      </c>
      <c r="C737" s="273">
        <v>110</v>
      </c>
      <c r="D737" s="193">
        <v>1000</v>
      </c>
      <c r="E737" s="193">
        <v>2</v>
      </c>
      <c r="F737" s="193">
        <v>7</v>
      </c>
      <c r="G737" s="193">
        <v>22</v>
      </c>
      <c r="H737" s="193">
        <v>25</v>
      </c>
      <c r="I737" s="193">
        <v>35</v>
      </c>
      <c r="J737" s="193">
        <v>36</v>
      </c>
      <c r="K737" s="193">
        <v>19</v>
      </c>
      <c r="L737" s="193">
        <v>13</v>
      </c>
      <c r="M737" s="232"/>
      <c r="N737" s="233"/>
      <c r="O737" s="233"/>
    </row>
    <row r="738" spans="1:15" s="234" customFormat="1">
      <c r="A738" s="404" t="str">
        <f t="shared" si="32"/>
        <v>2001201000</v>
      </c>
      <c r="B738" s="272">
        <v>200</v>
      </c>
      <c r="C738" s="273">
        <v>120</v>
      </c>
      <c r="D738" s="193">
        <v>1000</v>
      </c>
      <c r="E738" s="193">
        <v>1</v>
      </c>
      <c r="F738" s="193">
        <v>6</v>
      </c>
      <c r="G738" s="193">
        <v>21</v>
      </c>
      <c r="H738" s="193">
        <v>23</v>
      </c>
      <c r="I738" s="193">
        <v>32</v>
      </c>
      <c r="J738" s="193">
        <v>33</v>
      </c>
      <c r="K738" s="193">
        <v>18</v>
      </c>
      <c r="L738" s="193">
        <v>12</v>
      </c>
      <c r="M738" s="232"/>
      <c r="N738" s="233"/>
      <c r="O738" s="233"/>
    </row>
    <row r="739" spans="1:15" s="234" customFormat="1">
      <c r="A739" s="404" t="str">
        <f t="shared" si="32"/>
        <v>2001301000</v>
      </c>
      <c r="B739" s="272">
        <v>200</v>
      </c>
      <c r="C739" s="273">
        <v>130</v>
      </c>
      <c r="D739" s="193">
        <v>1000</v>
      </c>
      <c r="E739" s="193">
        <v>1</v>
      </c>
      <c r="F739" s="193">
        <v>6</v>
      </c>
      <c r="G739" s="193">
        <v>19</v>
      </c>
      <c r="H739" s="193">
        <v>21</v>
      </c>
      <c r="I739" s="193">
        <v>29</v>
      </c>
      <c r="J739" s="193">
        <v>30</v>
      </c>
      <c r="K739" s="193">
        <v>16</v>
      </c>
      <c r="L739" s="193">
        <v>11</v>
      </c>
      <c r="M739" s="232"/>
      <c r="N739" s="233"/>
      <c r="O739" s="233"/>
    </row>
    <row r="740" spans="1:15" s="234" customFormat="1">
      <c r="A740" s="404" t="str">
        <f t="shared" si="32"/>
        <v>2001401000</v>
      </c>
      <c r="B740" s="272">
        <v>200</v>
      </c>
      <c r="C740" s="273">
        <v>140</v>
      </c>
      <c r="D740" s="193">
        <v>1000</v>
      </c>
      <c r="E740" s="193">
        <v>1</v>
      </c>
      <c r="F740" s="193">
        <v>5</v>
      </c>
      <c r="G740" s="193">
        <v>18</v>
      </c>
      <c r="H740" s="193">
        <v>20</v>
      </c>
      <c r="I740" s="193">
        <v>27</v>
      </c>
      <c r="J740" s="193">
        <v>28</v>
      </c>
      <c r="K740" s="193">
        <v>15</v>
      </c>
      <c r="L740" s="193">
        <v>10</v>
      </c>
      <c r="M740" s="232"/>
      <c r="N740" s="233"/>
      <c r="O740" s="233"/>
    </row>
    <row r="741" spans="1:15" s="234" customFormat="1">
      <c r="A741" s="404" t="str">
        <f t="shared" si="32"/>
        <v>2001501000</v>
      </c>
      <c r="B741" s="272">
        <v>200</v>
      </c>
      <c r="C741" s="273">
        <v>150</v>
      </c>
      <c r="D741" s="193">
        <v>1000</v>
      </c>
      <c r="E741" s="271">
        <f t="shared" ref="E741:L741" si="36">ROUND((E740+E742)/2,0)</f>
        <v>1</v>
      </c>
      <c r="F741" s="271">
        <f t="shared" si="36"/>
        <v>5</v>
      </c>
      <c r="G741" s="271">
        <f t="shared" si="36"/>
        <v>17</v>
      </c>
      <c r="H741" s="271">
        <f t="shared" si="36"/>
        <v>19</v>
      </c>
      <c r="I741" s="271">
        <f t="shared" si="36"/>
        <v>26</v>
      </c>
      <c r="J741" s="271">
        <f t="shared" si="36"/>
        <v>27</v>
      </c>
      <c r="K741" s="271">
        <f t="shared" si="36"/>
        <v>14</v>
      </c>
      <c r="L741" s="271">
        <f t="shared" si="36"/>
        <v>10</v>
      </c>
      <c r="M741" s="232"/>
      <c r="N741" s="233"/>
      <c r="O741" s="233"/>
    </row>
    <row r="742" spans="1:15" s="234" customFormat="1">
      <c r="A742" s="404" t="str">
        <f t="shared" si="32"/>
        <v>2001601000</v>
      </c>
      <c r="B742" s="272">
        <v>200</v>
      </c>
      <c r="C742" s="273">
        <v>160</v>
      </c>
      <c r="D742" s="193">
        <v>1000</v>
      </c>
      <c r="E742" s="193">
        <v>1</v>
      </c>
      <c r="F742" s="193">
        <v>4</v>
      </c>
      <c r="G742" s="193">
        <v>15</v>
      </c>
      <c r="H742" s="193">
        <v>17</v>
      </c>
      <c r="I742" s="193">
        <v>24</v>
      </c>
      <c r="J742" s="193">
        <v>25</v>
      </c>
      <c r="K742" s="193">
        <v>13</v>
      </c>
      <c r="L742" s="193">
        <v>9</v>
      </c>
      <c r="M742" s="232"/>
      <c r="N742" s="233"/>
      <c r="O742" s="233"/>
    </row>
    <row r="743" spans="1:15" s="234" customFormat="1">
      <c r="A743" s="404" t="str">
        <f t="shared" si="32"/>
        <v>2001701000</v>
      </c>
      <c r="B743" s="272">
        <v>200</v>
      </c>
      <c r="C743" s="273">
        <v>170</v>
      </c>
      <c r="D743" s="193">
        <v>1000</v>
      </c>
      <c r="E743" s="271">
        <f t="shared" ref="E743:L743" si="37">ROUND((E742+E744)/2,0)</f>
        <v>1</v>
      </c>
      <c r="F743" s="271">
        <f t="shared" si="37"/>
        <v>4</v>
      </c>
      <c r="G743" s="271">
        <f t="shared" si="37"/>
        <v>15</v>
      </c>
      <c r="H743" s="271">
        <f t="shared" si="37"/>
        <v>16</v>
      </c>
      <c r="I743" s="271">
        <f t="shared" si="37"/>
        <v>23</v>
      </c>
      <c r="J743" s="271">
        <f t="shared" si="37"/>
        <v>24</v>
      </c>
      <c r="K743" s="271">
        <f t="shared" si="37"/>
        <v>13</v>
      </c>
      <c r="L743" s="271">
        <f t="shared" si="37"/>
        <v>9</v>
      </c>
      <c r="M743" s="232"/>
      <c r="N743" s="233"/>
      <c r="O743" s="233"/>
    </row>
    <row r="744" spans="1:15" s="234" customFormat="1">
      <c r="A744" s="404" t="str">
        <f t="shared" si="32"/>
        <v>2001801000</v>
      </c>
      <c r="B744" s="272">
        <v>200</v>
      </c>
      <c r="C744" s="273">
        <v>180</v>
      </c>
      <c r="D744" s="193">
        <v>1000</v>
      </c>
      <c r="E744" s="193">
        <v>1</v>
      </c>
      <c r="F744" s="193">
        <v>4</v>
      </c>
      <c r="G744" s="193">
        <v>14</v>
      </c>
      <c r="H744" s="193">
        <v>15</v>
      </c>
      <c r="I744" s="193">
        <v>21</v>
      </c>
      <c r="J744" s="193">
        <v>22</v>
      </c>
      <c r="K744" s="193">
        <v>12</v>
      </c>
      <c r="L744" s="193">
        <v>8</v>
      </c>
      <c r="M744" s="232"/>
      <c r="N744" s="233"/>
      <c r="O744" s="233"/>
    </row>
    <row r="745" spans="1:15" s="234" customFormat="1">
      <c r="A745" s="404" t="str">
        <f t="shared" si="32"/>
        <v>2001901000</v>
      </c>
      <c r="B745" s="272">
        <v>200</v>
      </c>
      <c r="C745" s="273">
        <v>190</v>
      </c>
      <c r="D745" s="193">
        <v>1000</v>
      </c>
      <c r="E745" s="271">
        <f t="shared" ref="E745:L745" si="38">ROUND((E744+E746)/2,0)</f>
        <v>1</v>
      </c>
      <c r="F745" s="271">
        <f t="shared" si="38"/>
        <v>4</v>
      </c>
      <c r="G745" s="271">
        <f t="shared" si="38"/>
        <v>13</v>
      </c>
      <c r="H745" s="271">
        <f t="shared" si="38"/>
        <v>15</v>
      </c>
      <c r="I745" s="271">
        <f t="shared" si="38"/>
        <v>20</v>
      </c>
      <c r="J745" s="271">
        <f t="shared" si="38"/>
        <v>21</v>
      </c>
      <c r="K745" s="271">
        <f t="shared" si="38"/>
        <v>12</v>
      </c>
      <c r="L745" s="271">
        <f t="shared" si="38"/>
        <v>8</v>
      </c>
      <c r="M745" s="232"/>
      <c r="N745" s="233"/>
      <c r="O745" s="233"/>
    </row>
    <row r="746" spans="1:15" s="234" customFormat="1">
      <c r="A746" s="404" t="str">
        <f t="shared" si="32"/>
        <v>2002001000</v>
      </c>
      <c r="B746" s="272">
        <v>200</v>
      </c>
      <c r="C746" s="273">
        <v>200</v>
      </c>
      <c r="D746" s="193">
        <v>1000</v>
      </c>
      <c r="E746" s="193">
        <v>1</v>
      </c>
      <c r="F746" s="193">
        <v>4</v>
      </c>
      <c r="G746" s="193">
        <v>12</v>
      </c>
      <c r="H746" s="193">
        <v>14</v>
      </c>
      <c r="I746" s="193">
        <v>19</v>
      </c>
      <c r="J746" s="193">
        <v>20</v>
      </c>
      <c r="K746" s="193">
        <v>11</v>
      </c>
      <c r="L746" s="193">
        <v>7</v>
      </c>
      <c r="M746" s="232"/>
      <c r="N746" s="233"/>
      <c r="O746" s="233"/>
    </row>
    <row r="747" spans="1:15" s="234" customFormat="1">
      <c r="A747" s="404" t="str">
        <f t="shared" si="32"/>
        <v>2002101000</v>
      </c>
      <c r="B747" s="272">
        <v>200</v>
      </c>
      <c r="C747" s="273">
        <v>210</v>
      </c>
      <c r="D747" s="193">
        <v>1000</v>
      </c>
      <c r="E747" s="243">
        <v>0</v>
      </c>
      <c r="F747" s="243">
        <v>0</v>
      </c>
      <c r="G747" s="243">
        <v>0</v>
      </c>
      <c r="H747" s="243">
        <v>0</v>
      </c>
      <c r="I747" s="243">
        <v>0</v>
      </c>
      <c r="J747" s="243">
        <v>0</v>
      </c>
      <c r="K747" s="243">
        <v>0</v>
      </c>
      <c r="L747" s="243">
        <v>0</v>
      </c>
      <c r="M747" s="232"/>
      <c r="N747" s="233"/>
      <c r="O747" s="233"/>
    </row>
    <row r="748" spans="1:15" s="234" customFormat="1">
      <c r="A748" s="404" t="str">
        <f t="shared" si="32"/>
        <v>2002201000</v>
      </c>
      <c r="B748" s="272">
        <v>200</v>
      </c>
      <c r="C748" s="273">
        <v>220</v>
      </c>
      <c r="D748" s="193">
        <v>1000</v>
      </c>
      <c r="E748" s="243">
        <v>0</v>
      </c>
      <c r="F748" s="243">
        <v>0</v>
      </c>
      <c r="G748" s="243">
        <v>0</v>
      </c>
      <c r="H748" s="243">
        <v>0</v>
      </c>
      <c r="I748" s="243">
        <v>0</v>
      </c>
      <c r="J748" s="243">
        <v>0</v>
      </c>
      <c r="K748" s="243">
        <v>0</v>
      </c>
      <c r="L748" s="243">
        <v>0</v>
      </c>
      <c r="M748" s="232"/>
      <c r="N748" s="233"/>
      <c r="O748" s="233"/>
    </row>
    <row r="749" spans="1:15" s="234" customFormat="1">
      <c r="A749" s="404" t="str">
        <f t="shared" si="32"/>
        <v>2002301000</v>
      </c>
      <c r="B749" s="272">
        <v>200</v>
      </c>
      <c r="C749" s="273">
        <v>230</v>
      </c>
      <c r="D749" s="193">
        <v>1000</v>
      </c>
      <c r="E749" s="243">
        <v>0</v>
      </c>
      <c r="F749" s="243">
        <v>0</v>
      </c>
      <c r="G749" s="243">
        <v>0</v>
      </c>
      <c r="H749" s="243">
        <v>0</v>
      </c>
      <c r="I749" s="243">
        <v>0</v>
      </c>
      <c r="J749" s="243">
        <v>0</v>
      </c>
      <c r="K749" s="243">
        <v>0</v>
      </c>
      <c r="L749" s="243">
        <v>0</v>
      </c>
      <c r="M749" s="232"/>
      <c r="N749" s="233"/>
      <c r="O749" s="233"/>
    </row>
    <row r="750" spans="1:15" s="234" customFormat="1">
      <c r="A750" s="404" t="str">
        <f t="shared" si="32"/>
        <v>2002401000</v>
      </c>
      <c r="B750" s="272">
        <v>200</v>
      </c>
      <c r="C750" s="273">
        <v>240</v>
      </c>
      <c r="D750" s="193">
        <v>1000</v>
      </c>
      <c r="E750" s="243">
        <v>0</v>
      </c>
      <c r="F750" s="243">
        <v>0</v>
      </c>
      <c r="G750" s="243">
        <v>0</v>
      </c>
      <c r="H750" s="243">
        <v>0</v>
      </c>
      <c r="I750" s="243">
        <v>0</v>
      </c>
      <c r="J750" s="243">
        <v>0</v>
      </c>
      <c r="K750" s="243">
        <v>0</v>
      </c>
      <c r="L750" s="243">
        <v>0</v>
      </c>
      <c r="M750" s="232"/>
      <c r="N750" s="233"/>
      <c r="O750" s="233"/>
    </row>
    <row r="751" spans="1:15" s="234" customFormat="1">
      <c r="A751" s="404" t="str">
        <f t="shared" si="32"/>
        <v>2002501000</v>
      </c>
      <c r="B751" s="272">
        <v>200</v>
      </c>
      <c r="C751" s="273">
        <v>250</v>
      </c>
      <c r="D751" s="193">
        <v>1000</v>
      </c>
      <c r="E751" s="243">
        <v>0</v>
      </c>
      <c r="F751" s="243">
        <v>0</v>
      </c>
      <c r="G751" s="243">
        <v>0</v>
      </c>
      <c r="H751" s="243">
        <v>0</v>
      </c>
      <c r="I751" s="243">
        <v>0</v>
      </c>
      <c r="J751" s="243">
        <v>0</v>
      </c>
      <c r="K751" s="243">
        <v>0</v>
      </c>
      <c r="L751" s="243">
        <v>0</v>
      </c>
      <c r="M751" s="232"/>
      <c r="N751" s="233"/>
      <c r="O751" s="233"/>
    </row>
    <row r="752" spans="1:15" s="234" customFormat="1">
      <c r="A752" s="404" t="str">
        <f t="shared" si="32"/>
        <v>2002601000</v>
      </c>
      <c r="B752" s="272">
        <v>200</v>
      </c>
      <c r="C752" s="273">
        <v>260</v>
      </c>
      <c r="D752" s="193">
        <v>1000</v>
      </c>
      <c r="E752" s="243">
        <v>0</v>
      </c>
      <c r="F752" s="243">
        <v>0</v>
      </c>
      <c r="G752" s="243">
        <v>0</v>
      </c>
      <c r="H752" s="243">
        <v>0</v>
      </c>
      <c r="I752" s="243">
        <v>0</v>
      </c>
      <c r="J752" s="243">
        <v>0</v>
      </c>
      <c r="K752" s="243">
        <v>0</v>
      </c>
      <c r="L752" s="243">
        <v>0</v>
      </c>
      <c r="M752" s="232"/>
      <c r="N752" s="233"/>
      <c r="O752" s="233"/>
    </row>
    <row r="753" spans="1:15" s="234" customFormat="1">
      <c r="A753" s="404" t="str">
        <f t="shared" ref="A753:A816" si="39">B753&amp;C753&amp;D753</f>
        <v>2002701000</v>
      </c>
      <c r="B753" s="272">
        <v>200</v>
      </c>
      <c r="C753" s="273">
        <v>270</v>
      </c>
      <c r="D753" s="193">
        <v>1000</v>
      </c>
      <c r="E753" s="243">
        <v>0</v>
      </c>
      <c r="F753" s="243">
        <v>0</v>
      </c>
      <c r="G753" s="243">
        <v>0</v>
      </c>
      <c r="H753" s="243">
        <v>0</v>
      </c>
      <c r="I753" s="243">
        <v>0</v>
      </c>
      <c r="J753" s="243">
        <v>0</v>
      </c>
      <c r="K753" s="243">
        <v>0</v>
      </c>
      <c r="L753" s="243">
        <v>0</v>
      </c>
      <c r="M753" s="232"/>
      <c r="N753" s="233"/>
      <c r="O753" s="233"/>
    </row>
    <row r="754" spans="1:15" s="234" customFormat="1">
      <c r="A754" s="404" t="str">
        <f t="shared" si="39"/>
        <v>2002801000</v>
      </c>
      <c r="B754" s="272">
        <v>200</v>
      </c>
      <c r="C754" s="273">
        <v>280</v>
      </c>
      <c r="D754" s="193">
        <v>1000</v>
      </c>
      <c r="E754" s="243">
        <v>0</v>
      </c>
      <c r="F754" s="243">
        <v>0</v>
      </c>
      <c r="G754" s="243">
        <v>0</v>
      </c>
      <c r="H754" s="243">
        <v>0</v>
      </c>
      <c r="I754" s="243">
        <v>0</v>
      </c>
      <c r="J754" s="243">
        <v>0</v>
      </c>
      <c r="K754" s="243">
        <v>0</v>
      </c>
      <c r="L754" s="243">
        <v>0</v>
      </c>
      <c r="M754" s="232"/>
      <c r="N754" s="233"/>
      <c r="O754" s="233"/>
    </row>
    <row r="755" spans="1:15" s="234" customFormat="1">
      <c r="A755" s="404" t="str">
        <f t="shared" si="39"/>
        <v>2002901000</v>
      </c>
      <c r="B755" s="272">
        <v>200</v>
      </c>
      <c r="C755" s="273">
        <v>290</v>
      </c>
      <c r="D755" s="193">
        <v>1000</v>
      </c>
      <c r="E755" s="243">
        <v>0</v>
      </c>
      <c r="F755" s="243">
        <v>0</v>
      </c>
      <c r="G755" s="243">
        <v>0</v>
      </c>
      <c r="H755" s="243">
        <v>0</v>
      </c>
      <c r="I755" s="243">
        <v>0</v>
      </c>
      <c r="J755" s="243">
        <v>0</v>
      </c>
      <c r="K755" s="243">
        <v>0</v>
      </c>
      <c r="L755" s="243">
        <v>0</v>
      </c>
      <c r="M755" s="232"/>
      <c r="N755" s="233"/>
      <c r="O755" s="233"/>
    </row>
    <row r="756" spans="1:15" s="234" customFormat="1">
      <c r="A756" s="404" t="str">
        <f t="shared" si="39"/>
        <v>2003001000</v>
      </c>
      <c r="B756" s="272">
        <v>200</v>
      </c>
      <c r="C756" s="273">
        <v>300</v>
      </c>
      <c r="D756" s="193">
        <v>1000</v>
      </c>
      <c r="E756" s="243">
        <v>0</v>
      </c>
      <c r="F756" s="243">
        <v>0</v>
      </c>
      <c r="G756" s="243">
        <v>0</v>
      </c>
      <c r="H756" s="243">
        <v>0</v>
      </c>
      <c r="I756" s="243">
        <v>0</v>
      </c>
      <c r="J756" s="243">
        <v>0</v>
      </c>
      <c r="K756" s="243">
        <v>0</v>
      </c>
      <c r="L756" s="243">
        <v>0</v>
      </c>
      <c r="M756" s="232"/>
      <c r="N756" s="233"/>
      <c r="O756" s="233"/>
    </row>
    <row r="757" spans="1:15" s="234" customFormat="1">
      <c r="A757" s="404" t="str">
        <f t="shared" si="39"/>
        <v>2003101000</v>
      </c>
      <c r="B757" s="272">
        <v>200</v>
      </c>
      <c r="C757" s="273">
        <v>310</v>
      </c>
      <c r="D757" s="193">
        <v>1000</v>
      </c>
      <c r="E757" s="243">
        <v>0</v>
      </c>
      <c r="F757" s="243">
        <v>0</v>
      </c>
      <c r="G757" s="243">
        <v>0</v>
      </c>
      <c r="H757" s="243">
        <v>0</v>
      </c>
      <c r="I757" s="243">
        <v>0</v>
      </c>
      <c r="J757" s="243">
        <v>0</v>
      </c>
      <c r="K757" s="243">
        <v>0</v>
      </c>
      <c r="L757" s="243">
        <v>0</v>
      </c>
      <c r="M757" s="232"/>
      <c r="N757" s="233"/>
      <c r="O757" s="233"/>
    </row>
    <row r="758" spans="1:15" s="234" customFormat="1">
      <c r="A758" s="404" t="str">
        <f t="shared" si="39"/>
        <v>2003201000</v>
      </c>
      <c r="B758" s="272">
        <v>200</v>
      </c>
      <c r="C758" s="273">
        <v>320</v>
      </c>
      <c r="D758" s="193">
        <v>1000</v>
      </c>
      <c r="E758" s="243">
        <v>0</v>
      </c>
      <c r="F758" s="243">
        <v>0</v>
      </c>
      <c r="G758" s="243">
        <v>0</v>
      </c>
      <c r="H758" s="243">
        <v>0</v>
      </c>
      <c r="I758" s="243">
        <v>0</v>
      </c>
      <c r="J758" s="243">
        <v>0</v>
      </c>
      <c r="K758" s="243">
        <v>0</v>
      </c>
      <c r="L758" s="243">
        <v>0</v>
      </c>
      <c r="M758" s="232"/>
      <c r="N758" s="233"/>
      <c r="O758" s="233"/>
    </row>
    <row r="759" spans="1:15" s="234" customFormat="1">
      <c r="A759" s="404" t="str">
        <f t="shared" si="39"/>
        <v>2003301000</v>
      </c>
      <c r="B759" s="272">
        <v>200</v>
      </c>
      <c r="C759" s="273">
        <v>330</v>
      </c>
      <c r="D759" s="193">
        <v>1000</v>
      </c>
      <c r="E759" s="243">
        <v>0</v>
      </c>
      <c r="F759" s="243">
        <v>0</v>
      </c>
      <c r="G759" s="243">
        <v>0</v>
      </c>
      <c r="H759" s="243">
        <v>0</v>
      </c>
      <c r="I759" s="243">
        <v>0</v>
      </c>
      <c r="J759" s="243">
        <v>0</v>
      </c>
      <c r="K759" s="243">
        <v>0</v>
      </c>
      <c r="L759" s="243">
        <v>0</v>
      </c>
      <c r="M759" s="232"/>
      <c r="N759" s="233"/>
      <c r="O759" s="233"/>
    </row>
    <row r="760" spans="1:15" s="234" customFormat="1">
      <c r="A760" s="404" t="str">
        <f t="shared" si="39"/>
        <v>2003401000</v>
      </c>
      <c r="B760" s="272">
        <v>200</v>
      </c>
      <c r="C760" s="273">
        <v>340</v>
      </c>
      <c r="D760" s="193">
        <v>1000</v>
      </c>
      <c r="E760" s="243">
        <v>0</v>
      </c>
      <c r="F760" s="243">
        <v>0</v>
      </c>
      <c r="G760" s="243">
        <v>0</v>
      </c>
      <c r="H760" s="243">
        <v>0</v>
      </c>
      <c r="I760" s="243">
        <v>0</v>
      </c>
      <c r="J760" s="243">
        <v>0</v>
      </c>
      <c r="K760" s="243">
        <v>0</v>
      </c>
      <c r="L760" s="243">
        <v>0</v>
      </c>
      <c r="M760" s="232"/>
      <c r="N760" s="233"/>
      <c r="O760" s="233"/>
    </row>
    <row r="761" spans="1:15" s="234" customFormat="1">
      <c r="A761" s="404" t="str">
        <f t="shared" si="39"/>
        <v>2003501000</v>
      </c>
      <c r="B761" s="272">
        <v>200</v>
      </c>
      <c r="C761" s="273">
        <v>350</v>
      </c>
      <c r="D761" s="193">
        <v>1000</v>
      </c>
      <c r="E761" s="243">
        <v>0</v>
      </c>
      <c r="F761" s="243">
        <v>0</v>
      </c>
      <c r="G761" s="243">
        <v>0</v>
      </c>
      <c r="H761" s="243">
        <v>0</v>
      </c>
      <c r="I761" s="243">
        <v>0</v>
      </c>
      <c r="J761" s="243">
        <v>0</v>
      </c>
      <c r="K761" s="243">
        <v>0</v>
      </c>
      <c r="L761" s="243">
        <v>0</v>
      </c>
      <c r="M761" s="232"/>
      <c r="N761" s="233"/>
      <c r="O761" s="233"/>
    </row>
    <row r="762" spans="1:15" s="234" customFormat="1">
      <c r="A762" s="404" t="str">
        <f t="shared" si="39"/>
        <v>200201250</v>
      </c>
      <c r="B762" s="272">
        <v>200</v>
      </c>
      <c r="C762" s="273">
        <v>20</v>
      </c>
      <c r="D762" s="193">
        <v>1250</v>
      </c>
      <c r="E762" s="193">
        <v>11</v>
      </c>
      <c r="F762" s="193">
        <v>32</v>
      </c>
      <c r="G762" s="193">
        <v>41</v>
      </c>
      <c r="H762" s="193">
        <v>50</v>
      </c>
      <c r="I762" s="193">
        <v>55</v>
      </c>
      <c r="J762" s="193">
        <v>60</v>
      </c>
      <c r="K762" s="193">
        <v>58</v>
      </c>
      <c r="L762" s="193">
        <v>56</v>
      </c>
      <c r="M762" s="232"/>
      <c r="N762" s="233"/>
      <c r="O762" s="233"/>
    </row>
    <row r="763" spans="1:15" s="234" customFormat="1">
      <c r="A763" s="404" t="str">
        <f t="shared" si="39"/>
        <v>200301250</v>
      </c>
      <c r="B763" s="272">
        <v>200</v>
      </c>
      <c r="C763" s="273">
        <v>30</v>
      </c>
      <c r="D763" s="193">
        <v>1250</v>
      </c>
      <c r="E763" s="193">
        <v>7</v>
      </c>
      <c r="F763" s="193">
        <v>28</v>
      </c>
      <c r="G763" s="193">
        <v>41</v>
      </c>
      <c r="H763" s="193">
        <v>50</v>
      </c>
      <c r="I763" s="193">
        <v>55</v>
      </c>
      <c r="J763" s="193">
        <v>60</v>
      </c>
      <c r="K763" s="193">
        <v>58</v>
      </c>
      <c r="L763" s="193">
        <v>54</v>
      </c>
      <c r="M763" s="232"/>
      <c r="N763" s="233"/>
      <c r="O763" s="233"/>
    </row>
    <row r="764" spans="1:15" s="234" customFormat="1">
      <c r="A764" s="404" t="str">
        <f t="shared" si="39"/>
        <v>200401250</v>
      </c>
      <c r="B764" s="272">
        <v>200</v>
      </c>
      <c r="C764" s="273">
        <v>40</v>
      </c>
      <c r="D764" s="193">
        <v>1250</v>
      </c>
      <c r="E764" s="193">
        <v>6</v>
      </c>
      <c r="F764" s="193">
        <v>22</v>
      </c>
      <c r="G764" s="193">
        <v>41</v>
      </c>
      <c r="H764" s="193">
        <v>50</v>
      </c>
      <c r="I764" s="193">
        <v>55</v>
      </c>
      <c r="J764" s="193">
        <v>60</v>
      </c>
      <c r="K764" s="193">
        <v>57</v>
      </c>
      <c r="L764" s="193">
        <v>43</v>
      </c>
      <c r="M764" s="232"/>
      <c r="N764" s="233"/>
      <c r="O764" s="233"/>
    </row>
    <row r="765" spans="1:15" s="234" customFormat="1">
      <c r="A765" s="404" t="str">
        <f t="shared" si="39"/>
        <v>200501250</v>
      </c>
      <c r="B765" s="272">
        <v>200</v>
      </c>
      <c r="C765" s="273">
        <v>50</v>
      </c>
      <c r="D765" s="193">
        <v>1250</v>
      </c>
      <c r="E765" s="193">
        <v>4</v>
      </c>
      <c r="F765" s="193">
        <v>18</v>
      </c>
      <c r="G765" s="193">
        <v>41</v>
      </c>
      <c r="H765" s="193">
        <v>50</v>
      </c>
      <c r="I765" s="193">
        <v>55</v>
      </c>
      <c r="J765" s="193">
        <v>60</v>
      </c>
      <c r="K765" s="193">
        <v>52</v>
      </c>
      <c r="L765" s="193">
        <v>35</v>
      </c>
      <c r="M765" s="232"/>
      <c r="N765" s="233"/>
      <c r="O765" s="233"/>
    </row>
    <row r="766" spans="1:15" s="234" customFormat="1">
      <c r="A766" s="404" t="str">
        <f t="shared" si="39"/>
        <v>200601250</v>
      </c>
      <c r="B766" s="272">
        <v>200</v>
      </c>
      <c r="C766" s="273">
        <v>60</v>
      </c>
      <c r="D766" s="193">
        <v>1250</v>
      </c>
      <c r="E766" s="193">
        <v>4</v>
      </c>
      <c r="F766" s="193">
        <v>15</v>
      </c>
      <c r="G766" s="193">
        <v>41</v>
      </c>
      <c r="H766" s="193">
        <v>49</v>
      </c>
      <c r="I766" s="193">
        <v>55</v>
      </c>
      <c r="J766" s="193">
        <v>60</v>
      </c>
      <c r="K766" s="193">
        <v>44</v>
      </c>
      <c r="L766" s="193">
        <v>29</v>
      </c>
      <c r="M766" s="232"/>
      <c r="N766" s="233"/>
      <c r="O766" s="233"/>
    </row>
    <row r="767" spans="1:15" s="234" customFormat="1">
      <c r="A767" s="404" t="str">
        <f t="shared" si="39"/>
        <v>200701250</v>
      </c>
      <c r="B767" s="272">
        <v>200</v>
      </c>
      <c r="C767" s="273">
        <v>70</v>
      </c>
      <c r="D767" s="193">
        <v>1250</v>
      </c>
      <c r="E767" s="193">
        <v>3</v>
      </c>
      <c r="F767" s="193">
        <v>13</v>
      </c>
      <c r="G767" s="193">
        <v>39</v>
      </c>
      <c r="H767" s="193">
        <v>47</v>
      </c>
      <c r="I767" s="193">
        <v>55</v>
      </c>
      <c r="J767" s="193">
        <v>60</v>
      </c>
      <c r="K767" s="193">
        <v>38</v>
      </c>
      <c r="L767" s="193">
        <v>25</v>
      </c>
      <c r="M767" s="232"/>
      <c r="N767" s="233"/>
      <c r="O767" s="233"/>
    </row>
    <row r="768" spans="1:15" s="234" customFormat="1">
      <c r="A768" s="404" t="str">
        <f t="shared" si="39"/>
        <v>200801250</v>
      </c>
      <c r="B768" s="272">
        <v>200</v>
      </c>
      <c r="C768" s="273">
        <v>80</v>
      </c>
      <c r="D768" s="193">
        <v>1250</v>
      </c>
      <c r="E768" s="193">
        <v>3</v>
      </c>
      <c r="F768" s="193">
        <v>11</v>
      </c>
      <c r="G768" s="193">
        <v>37</v>
      </c>
      <c r="H768" s="193">
        <v>42</v>
      </c>
      <c r="I768" s="193">
        <v>54</v>
      </c>
      <c r="J768" s="193">
        <v>58</v>
      </c>
      <c r="K768" s="193">
        <v>33</v>
      </c>
      <c r="L768" s="193">
        <v>22</v>
      </c>
      <c r="M768" s="232"/>
      <c r="N768" s="233"/>
      <c r="O768" s="233"/>
    </row>
    <row r="769" spans="1:15" s="234" customFormat="1">
      <c r="A769" s="404" t="str">
        <f t="shared" si="39"/>
        <v>200901250</v>
      </c>
      <c r="B769" s="272">
        <v>200</v>
      </c>
      <c r="C769" s="273">
        <v>90</v>
      </c>
      <c r="D769" s="193">
        <v>1250</v>
      </c>
      <c r="E769" s="193">
        <v>2</v>
      </c>
      <c r="F769" s="193">
        <v>10</v>
      </c>
      <c r="G769" s="193">
        <v>33</v>
      </c>
      <c r="H769" s="193">
        <v>38</v>
      </c>
      <c r="I769" s="193">
        <v>51</v>
      </c>
      <c r="J769" s="193">
        <v>54</v>
      </c>
      <c r="K769" s="193">
        <v>30</v>
      </c>
      <c r="L769" s="193">
        <v>19</v>
      </c>
      <c r="M769" s="232"/>
      <c r="N769" s="233"/>
      <c r="O769" s="233"/>
    </row>
    <row r="770" spans="1:15" s="234" customFormat="1">
      <c r="A770" s="404" t="str">
        <f t="shared" si="39"/>
        <v>2001001250</v>
      </c>
      <c r="B770" s="272">
        <v>200</v>
      </c>
      <c r="C770" s="273">
        <v>100</v>
      </c>
      <c r="D770" s="193">
        <v>1250</v>
      </c>
      <c r="E770" s="193">
        <v>2</v>
      </c>
      <c r="F770" s="193">
        <v>9</v>
      </c>
      <c r="G770" s="193">
        <v>30</v>
      </c>
      <c r="H770" s="193">
        <v>34</v>
      </c>
      <c r="I770" s="193">
        <v>47</v>
      </c>
      <c r="J770" s="193">
        <v>49</v>
      </c>
      <c r="K770" s="193">
        <v>27</v>
      </c>
      <c r="L770" s="193">
        <v>17</v>
      </c>
      <c r="M770" s="232"/>
      <c r="N770" s="233"/>
      <c r="O770" s="233"/>
    </row>
    <row r="771" spans="1:15" s="234" customFormat="1">
      <c r="A771" s="404" t="str">
        <f t="shared" si="39"/>
        <v>2001101250</v>
      </c>
      <c r="B771" s="272">
        <v>200</v>
      </c>
      <c r="C771" s="273">
        <v>110</v>
      </c>
      <c r="D771" s="193">
        <v>1250</v>
      </c>
      <c r="E771" s="193">
        <v>2</v>
      </c>
      <c r="F771" s="193">
        <v>8</v>
      </c>
      <c r="G771" s="193">
        <v>28</v>
      </c>
      <c r="H771" s="193">
        <v>31</v>
      </c>
      <c r="I771" s="193">
        <v>43</v>
      </c>
      <c r="J771" s="193">
        <v>45</v>
      </c>
      <c r="K771" s="193">
        <v>24</v>
      </c>
      <c r="L771" s="193">
        <v>16</v>
      </c>
      <c r="M771" s="232"/>
      <c r="N771" s="233"/>
      <c r="O771" s="233"/>
    </row>
    <row r="772" spans="1:15" s="234" customFormat="1">
      <c r="A772" s="404" t="str">
        <f t="shared" si="39"/>
        <v>2001201250</v>
      </c>
      <c r="B772" s="272">
        <v>200</v>
      </c>
      <c r="C772" s="273">
        <v>120</v>
      </c>
      <c r="D772" s="193">
        <v>1250</v>
      </c>
      <c r="E772" s="193">
        <v>2</v>
      </c>
      <c r="F772" s="193">
        <v>7</v>
      </c>
      <c r="G772" s="193">
        <v>26</v>
      </c>
      <c r="H772" s="193">
        <v>29</v>
      </c>
      <c r="I772" s="193">
        <v>40</v>
      </c>
      <c r="J772" s="193">
        <v>41</v>
      </c>
      <c r="K772" s="193">
        <v>22</v>
      </c>
      <c r="L772" s="193">
        <v>15</v>
      </c>
      <c r="M772" s="232"/>
      <c r="N772" s="233"/>
      <c r="O772" s="233"/>
    </row>
    <row r="773" spans="1:15" s="234" customFormat="1">
      <c r="A773" s="404" t="str">
        <f t="shared" si="39"/>
        <v>2001301250</v>
      </c>
      <c r="B773" s="272">
        <v>200</v>
      </c>
      <c r="C773" s="273">
        <v>130</v>
      </c>
      <c r="D773" s="193">
        <v>1250</v>
      </c>
      <c r="E773" s="193">
        <v>2</v>
      </c>
      <c r="F773" s="193">
        <v>7</v>
      </c>
      <c r="G773" s="193">
        <v>24</v>
      </c>
      <c r="H773" s="193">
        <v>27</v>
      </c>
      <c r="I773" s="193">
        <v>37</v>
      </c>
      <c r="J773" s="193">
        <v>38</v>
      </c>
      <c r="K773" s="193">
        <v>21</v>
      </c>
      <c r="L773" s="193">
        <v>13</v>
      </c>
      <c r="M773" s="232"/>
      <c r="N773" s="233"/>
      <c r="O773" s="233"/>
    </row>
    <row r="774" spans="1:15" s="234" customFormat="1">
      <c r="A774" s="404" t="str">
        <f t="shared" si="39"/>
        <v>2001401250</v>
      </c>
      <c r="B774" s="272">
        <v>200</v>
      </c>
      <c r="C774" s="273">
        <v>140</v>
      </c>
      <c r="D774" s="193">
        <v>1250</v>
      </c>
      <c r="E774" s="193">
        <v>2</v>
      </c>
      <c r="F774" s="193">
        <v>6</v>
      </c>
      <c r="G774" s="193">
        <v>22</v>
      </c>
      <c r="H774" s="193">
        <v>25</v>
      </c>
      <c r="I774" s="193">
        <v>34</v>
      </c>
      <c r="J774" s="193">
        <v>35</v>
      </c>
      <c r="K774" s="193">
        <v>19</v>
      </c>
      <c r="L774" s="193">
        <v>12</v>
      </c>
      <c r="M774" s="232"/>
      <c r="N774" s="233"/>
      <c r="O774" s="233"/>
    </row>
    <row r="775" spans="1:15" s="234" customFormat="1">
      <c r="A775" s="404" t="str">
        <f t="shared" si="39"/>
        <v>2001501250</v>
      </c>
      <c r="B775" s="272">
        <v>200</v>
      </c>
      <c r="C775" s="273">
        <v>150</v>
      </c>
      <c r="D775" s="193">
        <v>1250</v>
      </c>
      <c r="E775" s="271">
        <f t="shared" ref="E775:L775" si="40">ROUND((E774+E776)/2,0)</f>
        <v>2</v>
      </c>
      <c r="F775" s="271">
        <f t="shared" si="40"/>
        <v>6</v>
      </c>
      <c r="G775" s="271">
        <f t="shared" si="40"/>
        <v>21</v>
      </c>
      <c r="H775" s="271">
        <f t="shared" si="40"/>
        <v>24</v>
      </c>
      <c r="I775" s="271">
        <f t="shared" si="40"/>
        <v>32</v>
      </c>
      <c r="J775" s="271">
        <f t="shared" si="40"/>
        <v>33</v>
      </c>
      <c r="K775" s="271">
        <f t="shared" si="40"/>
        <v>18</v>
      </c>
      <c r="L775" s="271">
        <f t="shared" si="40"/>
        <v>12</v>
      </c>
      <c r="M775" s="232"/>
      <c r="N775" s="233"/>
      <c r="O775" s="233"/>
    </row>
    <row r="776" spans="1:15" s="234" customFormat="1">
      <c r="A776" s="404" t="str">
        <f t="shared" si="39"/>
        <v>2001601250</v>
      </c>
      <c r="B776" s="272">
        <v>200</v>
      </c>
      <c r="C776" s="273">
        <v>160</v>
      </c>
      <c r="D776" s="193">
        <v>1250</v>
      </c>
      <c r="E776" s="193">
        <v>1</v>
      </c>
      <c r="F776" s="193">
        <v>6</v>
      </c>
      <c r="G776" s="193">
        <v>19</v>
      </c>
      <c r="H776" s="193">
        <v>22</v>
      </c>
      <c r="I776" s="193">
        <v>30</v>
      </c>
      <c r="J776" s="193">
        <v>31</v>
      </c>
      <c r="K776" s="193">
        <v>17</v>
      </c>
      <c r="L776" s="193">
        <v>11</v>
      </c>
      <c r="M776" s="232"/>
      <c r="N776" s="233"/>
      <c r="O776" s="233"/>
    </row>
    <row r="777" spans="1:15" s="234" customFormat="1">
      <c r="A777" s="404" t="str">
        <f t="shared" si="39"/>
        <v>2001701250</v>
      </c>
      <c r="B777" s="272">
        <v>200</v>
      </c>
      <c r="C777" s="273">
        <v>170</v>
      </c>
      <c r="D777" s="193">
        <v>1250</v>
      </c>
      <c r="E777" s="271">
        <f t="shared" ref="E777:L777" si="41">ROUND((E776+E778)/2,0)</f>
        <v>1</v>
      </c>
      <c r="F777" s="271">
        <f t="shared" si="41"/>
        <v>6</v>
      </c>
      <c r="G777" s="271">
        <f t="shared" si="41"/>
        <v>18</v>
      </c>
      <c r="H777" s="271">
        <f t="shared" si="41"/>
        <v>21</v>
      </c>
      <c r="I777" s="271">
        <f t="shared" si="41"/>
        <v>29</v>
      </c>
      <c r="J777" s="271">
        <f t="shared" si="41"/>
        <v>29</v>
      </c>
      <c r="K777" s="271">
        <f t="shared" si="41"/>
        <v>16</v>
      </c>
      <c r="L777" s="271">
        <f t="shared" si="41"/>
        <v>11</v>
      </c>
      <c r="M777" s="232"/>
      <c r="N777" s="233"/>
      <c r="O777" s="233"/>
    </row>
    <row r="778" spans="1:15" s="234" customFormat="1">
      <c r="A778" s="404" t="str">
        <f t="shared" si="39"/>
        <v>2001801250</v>
      </c>
      <c r="B778" s="272">
        <v>200</v>
      </c>
      <c r="C778" s="273">
        <v>180</v>
      </c>
      <c r="D778" s="193">
        <v>1250</v>
      </c>
      <c r="E778" s="193">
        <v>1</v>
      </c>
      <c r="F778" s="193">
        <v>5</v>
      </c>
      <c r="G778" s="193">
        <v>17</v>
      </c>
      <c r="H778" s="193">
        <v>19</v>
      </c>
      <c r="I778" s="193">
        <v>27</v>
      </c>
      <c r="J778" s="193">
        <v>27</v>
      </c>
      <c r="K778" s="193">
        <v>15</v>
      </c>
      <c r="L778" s="193">
        <v>10</v>
      </c>
      <c r="M778" s="232"/>
      <c r="N778" s="233"/>
      <c r="O778" s="233"/>
    </row>
    <row r="779" spans="1:15" s="234" customFormat="1">
      <c r="A779" s="404" t="str">
        <f t="shared" si="39"/>
        <v>2001901250</v>
      </c>
      <c r="B779" s="272">
        <v>200</v>
      </c>
      <c r="C779" s="273">
        <v>190</v>
      </c>
      <c r="D779" s="193">
        <v>1250</v>
      </c>
      <c r="E779" s="271">
        <f t="shared" ref="E779:L779" si="42">ROUND((E778+E780)/2,0)</f>
        <v>1</v>
      </c>
      <c r="F779" s="271">
        <f t="shared" si="42"/>
        <v>5</v>
      </c>
      <c r="G779" s="271">
        <f t="shared" si="42"/>
        <v>16</v>
      </c>
      <c r="H779" s="271">
        <f t="shared" si="42"/>
        <v>18</v>
      </c>
      <c r="I779" s="271">
        <f t="shared" si="42"/>
        <v>26</v>
      </c>
      <c r="J779" s="271">
        <f t="shared" si="42"/>
        <v>26</v>
      </c>
      <c r="K779" s="271">
        <f t="shared" si="42"/>
        <v>14</v>
      </c>
      <c r="L779" s="271">
        <f t="shared" si="42"/>
        <v>10</v>
      </c>
      <c r="M779" s="232"/>
      <c r="N779" s="233"/>
      <c r="O779" s="233"/>
    </row>
    <row r="780" spans="1:15" s="234" customFormat="1">
      <c r="A780" s="404" t="str">
        <f t="shared" si="39"/>
        <v>2002001250</v>
      </c>
      <c r="B780" s="272">
        <v>200</v>
      </c>
      <c r="C780" s="273">
        <v>200</v>
      </c>
      <c r="D780" s="193">
        <v>1250</v>
      </c>
      <c r="E780" s="193">
        <v>1</v>
      </c>
      <c r="F780" s="193">
        <v>4</v>
      </c>
      <c r="G780" s="193">
        <v>15</v>
      </c>
      <c r="H780" s="193">
        <v>17</v>
      </c>
      <c r="I780" s="193">
        <v>24</v>
      </c>
      <c r="J780" s="193">
        <v>25</v>
      </c>
      <c r="K780" s="193">
        <v>13</v>
      </c>
      <c r="L780" s="193">
        <v>9</v>
      </c>
      <c r="M780" s="232"/>
      <c r="N780" s="233"/>
      <c r="O780" s="233"/>
    </row>
    <row r="781" spans="1:15" s="234" customFormat="1">
      <c r="A781" s="404" t="str">
        <f t="shared" si="39"/>
        <v>2002101250</v>
      </c>
      <c r="B781" s="272">
        <v>200</v>
      </c>
      <c r="C781" s="273">
        <v>210</v>
      </c>
      <c r="D781" s="193">
        <v>1250</v>
      </c>
      <c r="E781" s="243">
        <v>0</v>
      </c>
      <c r="F781" s="243">
        <v>0</v>
      </c>
      <c r="G781" s="243">
        <v>0</v>
      </c>
      <c r="H781" s="243">
        <v>0</v>
      </c>
      <c r="I781" s="243">
        <v>0</v>
      </c>
      <c r="J781" s="243">
        <v>0</v>
      </c>
      <c r="K781" s="243">
        <v>0</v>
      </c>
      <c r="L781" s="243">
        <v>0</v>
      </c>
      <c r="M781" s="232"/>
      <c r="N781" s="233"/>
      <c r="O781" s="233"/>
    </row>
    <row r="782" spans="1:15" s="234" customFormat="1">
      <c r="A782" s="404" t="str">
        <f t="shared" si="39"/>
        <v>2002201250</v>
      </c>
      <c r="B782" s="272">
        <v>200</v>
      </c>
      <c r="C782" s="273">
        <v>220</v>
      </c>
      <c r="D782" s="193">
        <v>1250</v>
      </c>
      <c r="E782" s="243">
        <v>0</v>
      </c>
      <c r="F782" s="243">
        <v>0</v>
      </c>
      <c r="G782" s="243">
        <v>0</v>
      </c>
      <c r="H782" s="243">
        <v>0</v>
      </c>
      <c r="I782" s="243">
        <v>0</v>
      </c>
      <c r="J782" s="243">
        <v>0</v>
      </c>
      <c r="K782" s="243">
        <v>0</v>
      </c>
      <c r="L782" s="243">
        <v>0</v>
      </c>
      <c r="M782" s="232"/>
      <c r="N782" s="233"/>
      <c r="O782" s="233"/>
    </row>
    <row r="783" spans="1:15" s="234" customFormat="1">
      <c r="A783" s="404" t="str">
        <f t="shared" si="39"/>
        <v>2002301250</v>
      </c>
      <c r="B783" s="272">
        <v>200</v>
      </c>
      <c r="C783" s="273">
        <v>230</v>
      </c>
      <c r="D783" s="193">
        <v>1250</v>
      </c>
      <c r="E783" s="243">
        <v>0</v>
      </c>
      <c r="F783" s="243">
        <v>0</v>
      </c>
      <c r="G783" s="243">
        <v>0</v>
      </c>
      <c r="H783" s="243">
        <v>0</v>
      </c>
      <c r="I783" s="243">
        <v>0</v>
      </c>
      <c r="J783" s="243">
        <v>0</v>
      </c>
      <c r="K783" s="243">
        <v>0</v>
      </c>
      <c r="L783" s="243">
        <v>0</v>
      </c>
      <c r="M783" s="232"/>
      <c r="N783" s="233"/>
      <c r="O783" s="233"/>
    </row>
    <row r="784" spans="1:15" s="234" customFormat="1">
      <c r="A784" s="404" t="str">
        <f t="shared" si="39"/>
        <v>2002401250</v>
      </c>
      <c r="B784" s="272">
        <v>200</v>
      </c>
      <c r="C784" s="273">
        <v>240</v>
      </c>
      <c r="D784" s="193">
        <v>1250</v>
      </c>
      <c r="E784" s="243">
        <v>0</v>
      </c>
      <c r="F784" s="243">
        <v>0</v>
      </c>
      <c r="G784" s="243">
        <v>0</v>
      </c>
      <c r="H784" s="243">
        <v>0</v>
      </c>
      <c r="I784" s="243">
        <v>0</v>
      </c>
      <c r="J784" s="243">
        <v>0</v>
      </c>
      <c r="K784" s="243">
        <v>0</v>
      </c>
      <c r="L784" s="243">
        <v>0</v>
      </c>
      <c r="M784" s="232"/>
      <c r="N784" s="233"/>
      <c r="O784" s="233"/>
    </row>
    <row r="785" spans="1:15" s="234" customFormat="1">
      <c r="A785" s="404" t="str">
        <f t="shared" si="39"/>
        <v>2002501250</v>
      </c>
      <c r="B785" s="272">
        <v>200</v>
      </c>
      <c r="C785" s="273">
        <v>250</v>
      </c>
      <c r="D785" s="193">
        <v>1250</v>
      </c>
      <c r="E785" s="243">
        <v>0</v>
      </c>
      <c r="F785" s="243">
        <v>0</v>
      </c>
      <c r="G785" s="243">
        <v>0</v>
      </c>
      <c r="H785" s="243">
        <v>0</v>
      </c>
      <c r="I785" s="243">
        <v>0</v>
      </c>
      <c r="J785" s="243">
        <v>0</v>
      </c>
      <c r="K785" s="243">
        <v>0</v>
      </c>
      <c r="L785" s="243">
        <v>0</v>
      </c>
      <c r="M785" s="232"/>
      <c r="N785" s="233"/>
      <c r="O785" s="233"/>
    </row>
    <row r="786" spans="1:15" s="234" customFormat="1">
      <c r="A786" s="404" t="str">
        <f t="shared" si="39"/>
        <v>2002601250</v>
      </c>
      <c r="B786" s="272">
        <v>200</v>
      </c>
      <c r="C786" s="273">
        <v>260</v>
      </c>
      <c r="D786" s="193">
        <v>1250</v>
      </c>
      <c r="E786" s="243">
        <v>0</v>
      </c>
      <c r="F786" s="243">
        <v>0</v>
      </c>
      <c r="G786" s="243">
        <v>0</v>
      </c>
      <c r="H786" s="243">
        <v>0</v>
      </c>
      <c r="I786" s="243">
        <v>0</v>
      </c>
      <c r="J786" s="243">
        <v>0</v>
      </c>
      <c r="K786" s="243">
        <v>0</v>
      </c>
      <c r="L786" s="243">
        <v>0</v>
      </c>
      <c r="M786" s="232"/>
      <c r="N786" s="233"/>
      <c r="O786" s="233"/>
    </row>
    <row r="787" spans="1:15" s="234" customFormat="1">
      <c r="A787" s="404" t="str">
        <f t="shared" si="39"/>
        <v>2002701250</v>
      </c>
      <c r="B787" s="272">
        <v>200</v>
      </c>
      <c r="C787" s="273">
        <v>270</v>
      </c>
      <c r="D787" s="193">
        <v>1250</v>
      </c>
      <c r="E787" s="243">
        <v>0</v>
      </c>
      <c r="F787" s="243">
        <v>0</v>
      </c>
      <c r="G787" s="243">
        <v>0</v>
      </c>
      <c r="H787" s="243">
        <v>0</v>
      </c>
      <c r="I787" s="243">
        <v>0</v>
      </c>
      <c r="J787" s="243">
        <v>0</v>
      </c>
      <c r="K787" s="243">
        <v>0</v>
      </c>
      <c r="L787" s="243">
        <v>0</v>
      </c>
      <c r="M787" s="232"/>
      <c r="N787" s="233"/>
      <c r="O787" s="233"/>
    </row>
    <row r="788" spans="1:15" s="234" customFormat="1">
      <c r="A788" s="404" t="str">
        <f t="shared" si="39"/>
        <v>2002801250</v>
      </c>
      <c r="B788" s="272">
        <v>200</v>
      </c>
      <c r="C788" s="273">
        <v>280</v>
      </c>
      <c r="D788" s="193">
        <v>1250</v>
      </c>
      <c r="E788" s="243">
        <v>0</v>
      </c>
      <c r="F788" s="243">
        <v>0</v>
      </c>
      <c r="G788" s="243">
        <v>0</v>
      </c>
      <c r="H788" s="243">
        <v>0</v>
      </c>
      <c r="I788" s="243">
        <v>0</v>
      </c>
      <c r="J788" s="243">
        <v>0</v>
      </c>
      <c r="K788" s="243">
        <v>0</v>
      </c>
      <c r="L788" s="243">
        <v>0</v>
      </c>
      <c r="M788" s="232"/>
      <c r="N788" s="233"/>
      <c r="O788" s="233"/>
    </row>
    <row r="789" spans="1:15" s="234" customFormat="1">
      <c r="A789" s="404" t="str">
        <f t="shared" si="39"/>
        <v>2002901250</v>
      </c>
      <c r="B789" s="272">
        <v>200</v>
      </c>
      <c r="C789" s="273">
        <v>290</v>
      </c>
      <c r="D789" s="193">
        <v>1250</v>
      </c>
      <c r="E789" s="243">
        <v>0</v>
      </c>
      <c r="F789" s="243">
        <v>0</v>
      </c>
      <c r="G789" s="243">
        <v>0</v>
      </c>
      <c r="H789" s="243">
        <v>0</v>
      </c>
      <c r="I789" s="243">
        <v>0</v>
      </c>
      <c r="J789" s="243">
        <v>0</v>
      </c>
      <c r="K789" s="243">
        <v>0</v>
      </c>
      <c r="L789" s="243">
        <v>0</v>
      </c>
      <c r="M789" s="232"/>
      <c r="N789" s="233"/>
      <c r="O789" s="233"/>
    </row>
    <row r="790" spans="1:15" s="234" customFormat="1">
      <c r="A790" s="404" t="str">
        <f t="shared" si="39"/>
        <v>2003001250</v>
      </c>
      <c r="B790" s="272">
        <v>200</v>
      </c>
      <c r="C790" s="273">
        <v>300</v>
      </c>
      <c r="D790" s="193">
        <v>1250</v>
      </c>
      <c r="E790" s="243">
        <v>0</v>
      </c>
      <c r="F790" s="243">
        <v>0</v>
      </c>
      <c r="G790" s="243">
        <v>0</v>
      </c>
      <c r="H790" s="243">
        <v>0</v>
      </c>
      <c r="I790" s="243">
        <v>0</v>
      </c>
      <c r="J790" s="243">
        <v>0</v>
      </c>
      <c r="K790" s="243">
        <v>0</v>
      </c>
      <c r="L790" s="243">
        <v>0</v>
      </c>
      <c r="M790" s="232"/>
      <c r="N790" s="233"/>
      <c r="O790" s="233"/>
    </row>
    <row r="791" spans="1:15" s="234" customFormat="1">
      <c r="A791" s="404" t="str">
        <f t="shared" si="39"/>
        <v>2003101250</v>
      </c>
      <c r="B791" s="272">
        <v>200</v>
      </c>
      <c r="C791" s="273">
        <v>310</v>
      </c>
      <c r="D791" s="193">
        <v>1250</v>
      </c>
      <c r="E791" s="243">
        <v>0</v>
      </c>
      <c r="F791" s="243">
        <v>0</v>
      </c>
      <c r="G791" s="243">
        <v>0</v>
      </c>
      <c r="H791" s="243">
        <v>0</v>
      </c>
      <c r="I791" s="243">
        <v>0</v>
      </c>
      <c r="J791" s="243">
        <v>0</v>
      </c>
      <c r="K791" s="243">
        <v>0</v>
      </c>
      <c r="L791" s="243">
        <v>0</v>
      </c>
      <c r="M791" s="232"/>
      <c r="N791" s="233"/>
      <c r="O791" s="233"/>
    </row>
    <row r="792" spans="1:15" s="234" customFormat="1">
      <c r="A792" s="404" t="str">
        <f t="shared" si="39"/>
        <v>2003201250</v>
      </c>
      <c r="B792" s="272">
        <v>200</v>
      </c>
      <c r="C792" s="273">
        <v>320</v>
      </c>
      <c r="D792" s="193">
        <v>1250</v>
      </c>
      <c r="E792" s="243">
        <v>0</v>
      </c>
      <c r="F792" s="243">
        <v>0</v>
      </c>
      <c r="G792" s="243">
        <v>0</v>
      </c>
      <c r="H792" s="243">
        <v>0</v>
      </c>
      <c r="I792" s="243">
        <v>0</v>
      </c>
      <c r="J792" s="243">
        <v>0</v>
      </c>
      <c r="K792" s="243">
        <v>0</v>
      </c>
      <c r="L792" s="243">
        <v>0</v>
      </c>
      <c r="M792" s="232"/>
      <c r="N792" s="233"/>
      <c r="O792" s="233"/>
    </row>
    <row r="793" spans="1:15" s="234" customFormat="1">
      <c r="A793" s="404" t="str">
        <f t="shared" si="39"/>
        <v>2003301250</v>
      </c>
      <c r="B793" s="272">
        <v>200</v>
      </c>
      <c r="C793" s="273">
        <v>330</v>
      </c>
      <c r="D793" s="193">
        <v>1250</v>
      </c>
      <c r="E793" s="243">
        <v>0</v>
      </c>
      <c r="F793" s="243">
        <v>0</v>
      </c>
      <c r="G793" s="243">
        <v>0</v>
      </c>
      <c r="H793" s="243">
        <v>0</v>
      </c>
      <c r="I793" s="243">
        <v>0</v>
      </c>
      <c r="J793" s="243">
        <v>0</v>
      </c>
      <c r="K793" s="243">
        <v>0</v>
      </c>
      <c r="L793" s="243">
        <v>0</v>
      </c>
      <c r="M793" s="232"/>
      <c r="N793" s="233"/>
      <c r="O793" s="233"/>
    </row>
    <row r="794" spans="1:15" s="234" customFormat="1">
      <c r="A794" s="404" t="str">
        <f t="shared" si="39"/>
        <v>2003401250</v>
      </c>
      <c r="B794" s="272">
        <v>200</v>
      </c>
      <c r="C794" s="273">
        <v>340</v>
      </c>
      <c r="D794" s="193">
        <v>1250</v>
      </c>
      <c r="E794" s="243">
        <v>0</v>
      </c>
      <c r="F794" s="243">
        <v>0</v>
      </c>
      <c r="G794" s="243">
        <v>0</v>
      </c>
      <c r="H794" s="243">
        <v>0</v>
      </c>
      <c r="I794" s="243">
        <v>0</v>
      </c>
      <c r="J794" s="243">
        <v>0</v>
      </c>
      <c r="K794" s="243">
        <v>0</v>
      </c>
      <c r="L794" s="243">
        <v>0</v>
      </c>
      <c r="M794" s="232"/>
      <c r="N794" s="233"/>
      <c r="O794" s="233"/>
    </row>
    <row r="795" spans="1:15" s="234" customFormat="1">
      <c r="A795" s="404" t="str">
        <f t="shared" si="39"/>
        <v>2003501250</v>
      </c>
      <c r="B795" s="272">
        <v>200</v>
      </c>
      <c r="C795" s="273">
        <v>350</v>
      </c>
      <c r="D795" s="193">
        <v>1250</v>
      </c>
      <c r="E795" s="243">
        <v>0</v>
      </c>
      <c r="F795" s="243">
        <v>0</v>
      </c>
      <c r="G795" s="243">
        <v>0</v>
      </c>
      <c r="H795" s="243">
        <v>0</v>
      </c>
      <c r="I795" s="243">
        <v>0</v>
      </c>
      <c r="J795" s="243">
        <v>0</v>
      </c>
      <c r="K795" s="243">
        <v>0</v>
      </c>
      <c r="L795" s="243">
        <v>0</v>
      </c>
      <c r="M795" s="232"/>
      <c r="N795" s="233"/>
      <c r="O795" s="233"/>
    </row>
    <row r="796" spans="1:15" s="234" customFormat="1">
      <c r="A796" s="404" t="str">
        <f t="shared" si="39"/>
        <v>200201500</v>
      </c>
      <c r="B796" s="272">
        <v>200</v>
      </c>
      <c r="C796" s="273">
        <v>20</v>
      </c>
      <c r="D796" s="193">
        <v>1500</v>
      </c>
      <c r="E796" s="193">
        <v>13</v>
      </c>
      <c r="F796" s="193">
        <v>32</v>
      </c>
      <c r="G796" s="193">
        <v>41</v>
      </c>
      <c r="H796" s="193">
        <v>50</v>
      </c>
      <c r="I796" s="193">
        <v>55</v>
      </c>
      <c r="J796" s="193">
        <v>60</v>
      </c>
      <c r="K796" s="193">
        <v>58</v>
      </c>
      <c r="L796" s="193">
        <v>56</v>
      </c>
      <c r="M796" s="232"/>
      <c r="N796" s="233"/>
      <c r="O796" s="233"/>
    </row>
    <row r="797" spans="1:15" s="234" customFormat="1">
      <c r="A797" s="404" t="str">
        <f t="shared" si="39"/>
        <v>200301500</v>
      </c>
      <c r="B797" s="272">
        <v>200</v>
      </c>
      <c r="C797" s="273">
        <v>30</v>
      </c>
      <c r="D797" s="193">
        <v>1500</v>
      </c>
      <c r="E797" s="193">
        <v>9</v>
      </c>
      <c r="F797" s="193">
        <v>31</v>
      </c>
      <c r="G797" s="193">
        <v>41</v>
      </c>
      <c r="H797" s="193">
        <v>50</v>
      </c>
      <c r="I797" s="193">
        <v>55</v>
      </c>
      <c r="J797" s="193">
        <v>60</v>
      </c>
      <c r="K797" s="193">
        <v>58</v>
      </c>
      <c r="L797" s="193">
        <v>56</v>
      </c>
      <c r="M797" s="232"/>
      <c r="N797" s="233"/>
      <c r="O797" s="233"/>
    </row>
    <row r="798" spans="1:15" s="234" customFormat="1">
      <c r="A798" s="404" t="str">
        <f t="shared" si="39"/>
        <v>200401500</v>
      </c>
      <c r="B798" s="272">
        <v>200</v>
      </c>
      <c r="C798" s="273">
        <v>40</v>
      </c>
      <c r="D798" s="193">
        <v>1500</v>
      </c>
      <c r="E798" s="193">
        <v>7</v>
      </c>
      <c r="F798" s="193">
        <v>26</v>
      </c>
      <c r="G798" s="193">
        <v>41</v>
      </c>
      <c r="H798" s="193">
        <v>50</v>
      </c>
      <c r="I798" s="193">
        <v>55</v>
      </c>
      <c r="J798" s="193">
        <v>60</v>
      </c>
      <c r="K798" s="193">
        <v>58</v>
      </c>
      <c r="L798" s="193">
        <v>51</v>
      </c>
      <c r="M798" s="232"/>
      <c r="N798" s="233"/>
      <c r="O798" s="233"/>
    </row>
    <row r="799" spans="1:15" s="234" customFormat="1">
      <c r="A799" s="404" t="str">
        <f t="shared" si="39"/>
        <v>200501500</v>
      </c>
      <c r="B799" s="272">
        <v>200</v>
      </c>
      <c r="C799" s="273">
        <v>50</v>
      </c>
      <c r="D799" s="193">
        <v>1500</v>
      </c>
      <c r="E799" s="193">
        <v>5</v>
      </c>
      <c r="F799" s="193">
        <v>21</v>
      </c>
      <c r="G799" s="193">
        <v>41</v>
      </c>
      <c r="H799" s="193">
        <v>50</v>
      </c>
      <c r="I799" s="193">
        <v>55</v>
      </c>
      <c r="J799" s="193">
        <v>60</v>
      </c>
      <c r="K799" s="193">
        <v>57</v>
      </c>
      <c r="L799" s="193">
        <v>42</v>
      </c>
      <c r="M799" s="232"/>
      <c r="N799" s="233"/>
      <c r="O799" s="233"/>
    </row>
    <row r="800" spans="1:15" s="234" customFormat="1">
      <c r="A800" s="404" t="str">
        <f t="shared" si="39"/>
        <v>200601500</v>
      </c>
      <c r="B800" s="272">
        <v>200</v>
      </c>
      <c r="C800" s="273">
        <v>60</v>
      </c>
      <c r="D800" s="193">
        <v>1500</v>
      </c>
      <c r="E800" s="193">
        <v>4</v>
      </c>
      <c r="F800" s="193">
        <v>18</v>
      </c>
      <c r="G800" s="193">
        <v>41</v>
      </c>
      <c r="H800" s="193">
        <v>50</v>
      </c>
      <c r="I800" s="193">
        <v>55</v>
      </c>
      <c r="J800" s="193">
        <v>60</v>
      </c>
      <c r="K800" s="193">
        <v>52</v>
      </c>
      <c r="L800" s="193">
        <v>35</v>
      </c>
      <c r="M800" s="232"/>
      <c r="N800" s="233"/>
      <c r="O800" s="233"/>
    </row>
    <row r="801" spans="1:15" s="234" customFormat="1">
      <c r="A801" s="404" t="str">
        <f t="shared" si="39"/>
        <v>200701500</v>
      </c>
      <c r="B801" s="272">
        <v>200</v>
      </c>
      <c r="C801" s="273">
        <v>70</v>
      </c>
      <c r="D801" s="193">
        <v>1500</v>
      </c>
      <c r="E801" s="193">
        <v>4</v>
      </c>
      <c r="F801" s="193">
        <v>15</v>
      </c>
      <c r="G801" s="193">
        <v>41</v>
      </c>
      <c r="H801" s="193">
        <v>50</v>
      </c>
      <c r="I801" s="193">
        <v>55</v>
      </c>
      <c r="J801" s="193">
        <v>60</v>
      </c>
      <c r="K801" s="193">
        <v>46</v>
      </c>
      <c r="L801" s="193">
        <v>30</v>
      </c>
      <c r="M801" s="232"/>
      <c r="N801" s="233"/>
      <c r="O801" s="233"/>
    </row>
    <row r="802" spans="1:15" s="234" customFormat="1">
      <c r="A802" s="404" t="str">
        <f t="shared" si="39"/>
        <v>200801500</v>
      </c>
      <c r="B802" s="272">
        <v>200</v>
      </c>
      <c r="C802" s="273">
        <v>80</v>
      </c>
      <c r="D802" s="193">
        <v>1500</v>
      </c>
      <c r="E802" s="193">
        <v>3</v>
      </c>
      <c r="F802" s="193">
        <v>13</v>
      </c>
      <c r="G802" s="193">
        <v>40</v>
      </c>
      <c r="H802" s="193">
        <v>48</v>
      </c>
      <c r="I802" s="193">
        <v>55</v>
      </c>
      <c r="J802" s="193">
        <v>60</v>
      </c>
      <c r="K802" s="193">
        <v>40</v>
      </c>
      <c r="L802" s="193">
        <v>26</v>
      </c>
      <c r="M802" s="232"/>
      <c r="N802" s="233"/>
      <c r="O802" s="233"/>
    </row>
    <row r="803" spans="1:15" s="234" customFormat="1">
      <c r="A803" s="404" t="str">
        <f t="shared" si="39"/>
        <v>200901500</v>
      </c>
      <c r="B803" s="272">
        <v>200</v>
      </c>
      <c r="C803" s="273">
        <v>90</v>
      </c>
      <c r="D803" s="193">
        <v>1500</v>
      </c>
      <c r="E803" s="193">
        <v>3</v>
      </c>
      <c r="F803" s="193">
        <v>12</v>
      </c>
      <c r="G803" s="193">
        <v>38</v>
      </c>
      <c r="H803" s="193">
        <v>45</v>
      </c>
      <c r="I803" s="193">
        <v>54</v>
      </c>
      <c r="J803" s="193">
        <v>59</v>
      </c>
      <c r="K803" s="193">
        <v>36</v>
      </c>
      <c r="L803" s="193">
        <v>23</v>
      </c>
      <c r="M803" s="232"/>
      <c r="N803" s="233"/>
      <c r="O803" s="233"/>
    </row>
    <row r="804" spans="1:15" s="234" customFormat="1">
      <c r="A804" s="404" t="str">
        <f t="shared" si="39"/>
        <v>2001001500</v>
      </c>
      <c r="B804" s="272">
        <v>200</v>
      </c>
      <c r="C804" s="273">
        <v>100</v>
      </c>
      <c r="D804" s="193">
        <v>1500</v>
      </c>
      <c r="E804" s="193">
        <v>3</v>
      </c>
      <c r="F804" s="193">
        <v>11</v>
      </c>
      <c r="G804" s="193">
        <v>36</v>
      </c>
      <c r="H804" s="193">
        <v>41</v>
      </c>
      <c r="I804" s="193">
        <v>53</v>
      </c>
      <c r="J804" s="193">
        <v>57</v>
      </c>
      <c r="K804" s="193">
        <v>32</v>
      </c>
      <c r="L804" s="193">
        <v>21</v>
      </c>
      <c r="M804" s="232"/>
      <c r="N804" s="233"/>
      <c r="O804" s="233"/>
    </row>
    <row r="805" spans="1:15" s="234" customFormat="1">
      <c r="A805" s="404" t="str">
        <f t="shared" si="39"/>
        <v>2001101500</v>
      </c>
      <c r="B805" s="272">
        <v>200</v>
      </c>
      <c r="C805" s="273">
        <v>110</v>
      </c>
      <c r="D805" s="193">
        <v>1500</v>
      </c>
      <c r="E805" s="193">
        <v>2</v>
      </c>
      <c r="F805" s="193">
        <v>10</v>
      </c>
      <c r="G805" s="193">
        <v>33</v>
      </c>
      <c r="H805" s="193">
        <v>37</v>
      </c>
      <c r="I805" s="193">
        <v>50</v>
      </c>
      <c r="J805" s="193">
        <v>53</v>
      </c>
      <c r="K805" s="193">
        <v>29</v>
      </c>
      <c r="L805" s="193">
        <v>19</v>
      </c>
      <c r="M805" s="232"/>
      <c r="N805" s="233"/>
      <c r="O805" s="233"/>
    </row>
    <row r="806" spans="1:15" s="234" customFormat="1">
      <c r="A806" s="404" t="str">
        <f t="shared" si="39"/>
        <v>2001201500</v>
      </c>
      <c r="B806" s="272">
        <v>200</v>
      </c>
      <c r="C806" s="273">
        <v>120</v>
      </c>
      <c r="D806" s="193">
        <v>1500</v>
      </c>
      <c r="E806" s="193">
        <v>2</v>
      </c>
      <c r="F806" s="193">
        <v>9</v>
      </c>
      <c r="G806" s="193">
        <v>30</v>
      </c>
      <c r="H806" s="193">
        <v>34</v>
      </c>
      <c r="I806" s="193">
        <v>47</v>
      </c>
      <c r="J806" s="193">
        <v>49</v>
      </c>
      <c r="K806" s="193">
        <v>27</v>
      </c>
      <c r="L806" s="193">
        <v>17</v>
      </c>
      <c r="M806" s="232"/>
      <c r="N806" s="233"/>
      <c r="O806" s="233"/>
    </row>
    <row r="807" spans="1:15" s="234" customFormat="1">
      <c r="A807" s="404" t="str">
        <f t="shared" si="39"/>
        <v>2001301500</v>
      </c>
      <c r="B807" s="272">
        <v>200</v>
      </c>
      <c r="C807" s="273">
        <v>130</v>
      </c>
      <c r="D807" s="193">
        <v>1500</v>
      </c>
      <c r="E807" s="193">
        <v>2</v>
      </c>
      <c r="F807" s="193">
        <v>8</v>
      </c>
      <c r="G807" s="193">
        <v>28</v>
      </c>
      <c r="H807" s="193">
        <v>32</v>
      </c>
      <c r="I807" s="193">
        <v>44</v>
      </c>
      <c r="J807" s="193">
        <v>46</v>
      </c>
      <c r="K807" s="193">
        <v>25</v>
      </c>
      <c r="L807" s="193">
        <v>16</v>
      </c>
      <c r="M807" s="232"/>
      <c r="N807" s="233"/>
      <c r="O807" s="233"/>
    </row>
    <row r="808" spans="1:15" s="234" customFormat="1">
      <c r="A808" s="404" t="str">
        <f t="shared" si="39"/>
        <v>2001401500</v>
      </c>
      <c r="B808" s="272">
        <v>200</v>
      </c>
      <c r="C808" s="273">
        <v>140</v>
      </c>
      <c r="D808" s="193">
        <v>1500</v>
      </c>
      <c r="E808" s="193">
        <v>2</v>
      </c>
      <c r="F808" s="193">
        <v>8</v>
      </c>
      <c r="G808" s="193">
        <v>26</v>
      </c>
      <c r="H808" s="193">
        <v>30</v>
      </c>
      <c r="I808" s="193">
        <v>41</v>
      </c>
      <c r="J808" s="193">
        <v>42</v>
      </c>
      <c r="K808" s="193">
        <v>23</v>
      </c>
      <c r="L808" s="193">
        <v>15</v>
      </c>
      <c r="M808" s="232"/>
      <c r="N808" s="233"/>
      <c r="O808" s="233"/>
    </row>
    <row r="809" spans="1:15" s="234" customFormat="1">
      <c r="A809" s="404" t="str">
        <f t="shared" si="39"/>
        <v>2001501500</v>
      </c>
      <c r="B809" s="272">
        <v>200</v>
      </c>
      <c r="C809" s="273">
        <v>150</v>
      </c>
      <c r="D809" s="193">
        <v>1500</v>
      </c>
      <c r="E809" s="271">
        <f t="shared" ref="E809:L809" si="43">ROUND((E808+E810)/2,0)</f>
        <v>2</v>
      </c>
      <c r="F809" s="271">
        <f t="shared" si="43"/>
        <v>8</v>
      </c>
      <c r="G809" s="271">
        <f t="shared" si="43"/>
        <v>25</v>
      </c>
      <c r="H809" s="271">
        <f t="shared" si="43"/>
        <v>28</v>
      </c>
      <c r="I809" s="271">
        <f t="shared" si="43"/>
        <v>39</v>
      </c>
      <c r="J809" s="271">
        <f t="shared" si="43"/>
        <v>40</v>
      </c>
      <c r="K809" s="271">
        <f t="shared" si="43"/>
        <v>22</v>
      </c>
      <c r="L809" s="271">
        <f t="shared" si="43"/>
        <v>14</v>
      </c>
      <c r="M809" s="232"/>
      <c r="N809" s="233"/>
      <c r="O809" s="233"/>
    </row>
    <row r="810" spans="1:15" s="234" customFormat="1">
      <c r="A810" s="404" t="str">
        <f t="shared" si="39"/>
        <v>2001601500</v>
      </c>
      <c r="B810" s="272">
        <v>200</v>
      </c>
      <c r="C810" s="273">
        <v>160</v>
      </c>
      <c r="D810" s="193">
        <v>1500</v>
      </c>
      <c r="E810" s="193">
        <v>2</v>
      </c>
      <c r="F810" s="193">
        <v>7</v>
      </c>
      <c r="G810" s="193">
        <v>23</v>
      </c>
      <c r="H810" s="193">
        <v>26</v>
      </c>
      <c r="I810" s="193">
        <v>36</v>
      </c>
      <c r="J810" s="193">
        <v>37</v>
      </c>
      <c r="K810" s="193">
        <v>20</v>
      </c>
      <c r="L810" s="193">
        <v>13</v>
      </c>
      <c r="M810" s="232"/>
      <c r="N810" s="233"/>
      <c r="O810" s="233"/>
    </row>
    <row r="811" spans="1:15" s="234" customFormat="1">
      <c r="A811" s="404" t="str">
        <f t="shared" si="39"/>
        <v>2001701500</v>
      </c>
      <c r="B811" s="272">
        <v>200</v>
      </c>
      <c r="C811" s="273">
        <v>170</v>
      </c>
      <c r="D811" s="193">
        <v>1500</v>
      </c>
      <c r="E811" s="271">
        <f t="shared" ref="E811:L811" si="44">ROUND((E810+E812)/2,0)</f>
        <v>2</v>
      </c>
      <c r="F811" s="271">
        <f t="shared" si="44"/>
        <v>7</v>
      </c>
      <c r="G811" s="271">
        <f t="shared" si="44"/>
        <v>22</v>
      </c>
      <c r="H811" s="271">
        <f t="shared" si="44"/>
        <v>25</v>
      </c>
      <c r="I811" s="271">
        <f t="shared" si="44"/>
        <v>34</v>
      </c>
      <c r="J811" s="271">
        <f t="shared" si="44"/>
        <v>35</v>
      </c>
      <c r="K811" s="271">
        <f t="shared" si="44"/>
        <v>19</v>
      </c>
      <c r="L811" s="271">
        <f t="shared" si="44"/>
        <v>13</v>
      </c>
      <c r="M811" s="232"/>
      <c r="N811" s="233"/>
      <c r="O811" s="233"/>
    </row>
    <row r="812" spans="1:15" s="234" customFormat="1">
      <c r="A812" s="404" t="str">
        <f t="shared" si="39"/>
        <v>2001801500</v>
      </c>
      <c r="B812" s="272">
        <v>200</v>
      </c>
      <c r="C812" s="273">
        <v>180</v>
      </c>
      <c r="D812" s="193">
        <v>1500</v>
      </c>
      <c r="E812" s="193">
        <v>1</v>
      </c>
      <c r="F812" s="193">
        <v>6</v>
      </c>
      <c r="G812" s="193">
        <v>21</v>
      </c>
      <c r="H812" s="193">
        <v>23</v>
      </c>
      <c r="I812" s="193">
        <v>32</v>
      </c>
      <c r="J812" s="193">
        <v>33</v>
      </c>
      <c r="K812" s="193">
        <v>18</v>
      </c>
      <c r="L812" s="193">
        <v>12</v>
      </c>
      <c r="M812" s="232"/>
      <c r="N812" s="233"/>
      <c r="O812" s="233"/>
    </row>
    <row r="813" spans="1:15" s="234" customFormat="1">
      <c r="A813" s="404" t="str">
        <f t="shared" si="39"/>
        <v>2001901500</v>
      </c>
      <c r="B813" s="272">
        <v>200</v>
      </c>
      <c r="C813" s="273">
        <v>190</v>
      </c>
      <c r="D813" s="193">
        <v>1500</v>
      </c>
      <c r="E813" s="271">
        <f t="shared" ref="E813:L813" si="45">ROUND((E812+E814)/2,0)</f>
        <v>1</v>
      </c>
      <c r="F813" s="271">
        <f t="shared" si="45"/>
        <v>6</v>
      </c>
      <c r="G813" s="271">
        <f t="shared" si="45"/>
        <v>20</v>
      </c>
      <c r="H813" s="271">
        <f t="shared" si="45"/>
        <v>22</v>
      </c>
      <c r="I813" s="271">
        <f t="shared" si="45"/>
        <v>31</v>
      </c>
      <c r="J813" s="271">
        <f t="shared" si="45"/>
        <v>32</v>
      </c>
      <c r="K813" s="271">
        <f t="shared" si="45"/>
        <v>17</v>
      </c>
      <c r="L813" s="271">
        <f t="shared" si="45"/>
        <v>11</v>
      </c>
      <c r="M813" s="232"/>
      <c r="N813" s="233"/>
      <c r="O813" s="233"/>
    </row>
    <row r="814" spans="1:15" s="234" customFormat="1">
      <c r="A814" s="404" t="str">
        <f t="shared" si="39"/>
        <v>2002001500</v>
      </c>
      <c r="B814" s="272">
        <v>200</v>
      </c>
      <c r="C814" s="273">
        <v>200</v>
      </c>
      <c r="D814" s="193">
        <v>1500</v>
      </c>
      <c r="E814" s="193">
        <v>1</v>
      </c>
      <c r="F814" s="193">
        <v>5</v>
      </c>
      <c r="G814" s="193">
        <v>19</v>
      </c>
      <c r="H814" s="193">
        <v>21</v>
      </c>
      <c r="I814" s="193">
        <v>29</v>
      </c>
      <c r="J814" s="193">
        <v>30</v>
      </c>
      <c r="K814" s="193">
        <v>16</v>
      </c>
      <c r="L814" s="193">
        <v>10</v>
      </c>
      <c r="M814" s="232"/>
      <c r="N814" s="233"/>
      <c r="O814" s="233"/>
    </row>
    <row r="815" spans="1:15" s="234" customFormat="1">
      <c r="A815" s="404" t="str">
        <f t="shared" si="39"/>
        <v>2002101500</v>
      </c>
      <c r="B815" s="272">
        <v>200</v>
      </c>
      <c r="C815" s="273">
        <v>210</v>
      </c>
      <c r="D815" s="193">
        <v>1500</v>
      </c>
      <c r="E815" s="243">
        <v>0</v>
      </c>
      <c r="F815" s="243">
        <v>0</v>
      </c>
      <c r="G815" s="243">
        <v>0</v>
      </c>
      <c r="H815" s="243">
        <v>0</v>
      </c>
      <c r="I815" s="243">
        <v>0</v>
      </c>
      <c r="J815" s="243">
        <v>0</v>
      </c>
      <c r="K815" s="243">
        <v>0</v>
      </c>
      <c r="L815" s="243">
        <v>0</v>
      </c>
      <c r="M815" s="232"/>
      <c r="N815" s="233"/>
      <c r="O815" s="233"/>
    </row>
    <row r="816" spans="1:15" s="234" customFormat="1">
      <c r="A816" s="404" t="str">
        <f t="shared" si="39"/>
        <v>2002201500</v>
      </c>
      <c r="B816" s="272">
        <v>200</v>
      </c>
      <c r="C816" s="273">
        <v>220</v>
      </c>
      <c r="D816" s="193">
        <v>1500</v>
      </c>
      <c r="E816" s="243">
        <v>0</v>
      </c>
      <c r="F816" s="243">
        <v>0</v>
      </c>
      <c r="G816" s="243">
        <v>0</v>
      </c>
      <c r="H816" s="243">
        <v>0</v>
      </c>
      <c r="I816" s="243">
        <v>0</v>
      </c>
      <c r="J816" s="243">
        <v>0</v>
      </c>
      <c r="K816" s="243">
        <v>0</v>
      </c>
      <c r="L816" s="243">
        <v>0</v>
      </c>
      <c r="M816" s="232"/>
      <c r="N816" s="233"/>
      <c r="O816" s="233"/>
    </row>
    <row r="817" spans="1:15" s="234" customFormat="1">
      <c r="A817" s="404" t="str">
        <f t="shared" ref="A817:A880" si="46">B817&amp;C817&amp;D817</f>
        <v>2002301500</v>
      </c>
      <c r="B817" s="272">
        <v>200</v>
      </c>
      <c r="C817" s="273">
        <v>230</v>
      </c>
      <c r="D817" s="193">
        <v>1500</v>
      </c>
      <c r="E817" s="243">
        <v>0</v>
      </c>
      <c r="F817" s="243">
        <v>0</v>
      </c>
      <c r="G817" s="243">
        <v>0</v>
      </c>
      <c r="H817" s="243">
        <v>0</v>
      </c>
      <c r="I817" s="243">
        <v>0</v>
      </c>
      <c r="J817" s="243">
        <v>0</v>
      </c>
      <c r="K817" s="243">
        <v>0</v>
      </c>
      <c r="L817" s="243">
        <v>0</v>
      </c>
      <c r="M817" s="232"/>
      <c r="N817" s="233"/>
      <c r="O817" s="233"/>
    </row>
    <row r="818" spans="1:15" s="234" customFormat="1">
      <c r="A818" s="404" t="str">
        <f t="shared" si="46"/>
        <v>2002401500</v>
      </c>
      <c r="B818" s="272">
        <v>200</v>
      </c>
      <c r="C818" s="273">
        <v>240</v>
      </c>
      <c r="D818" s="193">
        <v>1500</v>
      </c>
      <c r="E818" s="243">
        <v>0</v>
      </c>
      <c r="F818" s="243">
        <v>0</v>
      </c>
      <c r="G818" s="243">
        <v>0</v>
      </c>
      <c r="H818" s="243">
        <v>0</v>
      </c>
      <c r="I818" s="243">
        <v>0</v>
      </c>
      <c r="J818" s="243">
        <v>0</v>
      </c>
      <c r="K818" s="243">
        <v>0</v>
      </c>
      <c r="L818" s="243">
        <v>0</v>
      </c>
      <c r="M818" s="232"/>
      <c r="N818" s="233"/>
      <c r="O818" s="233"/>
    </row>
    <row r="819" spans="1:15" s="234" customFormat="1">
      <c r="A819" s="404" t="str">
        <f t="shared" si="46"/>
        <v>2002501500</v>
      </c>
      <c r="B819" s="272">
        <v>200</v>
      </c>
      <c r="C819" s="273">
        <v>250</v>
      </c>
      <c r="D819" s="193">
        <v>1500</v>
      </c>
      <c r="E819" s="243">
        <v>0</v>
      </c>
      <c r="F819" s="243">
        <v>0</v>
      </c>
      <c r="G819" s="243">
        <v>0</v>
      </c>
      <c r="H819" s="243">
        <v>0</v>
      </c>
      <c r="I819" s="243">
        <v>0</v>
      </c>
      <c r="J819" s="243">
        <v>0</v>
      </c>
      <c r="K819" s="243">
        <v>0</v>
      </c>
      <c r="L819" s="243">
        <v>0</v>
      </c>
      <c r="M819" s="232"/>
      <c r="N819" s="233"/>
      <c r="O819" s="233"/>
    </row>
    <row r="820" spans="1:15" s="234" customFormat="1">
      <c r="A820" s="404" t="str">
        <f t="shared" si="46"/>
        <v>2002601500</v>
      </c>
      <c r="B820" s="272">
        <v>200</v>
      </c>
      <c r="C820" s="273">
        <v>260</v>
      </c>
      <c r="D820" s="193">
        <v>1500</v>
      </c>
      <c r="E820" s="243">
        <v>0</v>
      </c>
      <c r="F820" s="243">
        <v>0</v>
      </c>
      <c r="G820" s="243">
        <v>0</v>
      </c>
      <c r="H820" s="243">
        <v>0</v>
      </c>
      <c r="I820" s="243">
        <v>0</v>
      </c>
      <c r="J820" s="243">
        <v>0</v>
      </c>
      <c r="K820" s="243">
        <v>0</v>
      </c>
      <c r="L820" s="243">
        <v>0</v>
      </c>
      <c r="M820" s="232"/>
      <c r="N820" s="233"/>
      <c r="O820" s="233"/>
    </row>
    <row r="821" spans="1:15" s="234" customFormat="1">
      <c r="A821" s="404" t="str">
        <f t="shared" si="46"/>
        <v>2002701500</v>
      </c>
      <c r="B821" s="272">
        <v>200</v>
      </c>
      <c r="C821" s="273">
        <v>270</v>
      </c>
      <c r="D821" s="193">
        <v>1500</v>
      </c>
      <c r="E821" s="243">
        <v>0</v>
      </c>
      <c r="F821" s="243">
        <v>0</v>
      </c>
      <c r="G821" s="243">
        <v>0</v>
      </c>
      <c r="H821" s="243">
        <v>0</v>
      </c>
      <c r="I821" s="243">
        <v>0</v>
      </c>
      <c r="J821" s="243">
        <v>0</v>
      </c>
      <c r="K821" s="243">
        <v>0</v>
      </c>
      <c r="L821" s="243">
        <v>0</v>
      </c>
      <c r="M821" s="232"/>
      <c r="N821" s="233"/>
      <c r="O821" s="233"/>
    </row>
    <row r="822" spans="1:15" s="234" customFormat="1">
      <c r="A822" s="404" t="str">
        <f t="shared" si="46"/>
        <v>2002801500</v>
      </c>
      <c r="B822" s="272">
        <v>200</v>
      </c>
      <c r="C822" s="273">
        <v>280</v>
      </c>
      <c r="D822" s="193">
        <v>1500</v>
      </c>
      <c r="E822" s="243">
        <v>0</v>
      </c>
      <c r="F822" s="243">
        <v>0</v>
      </c>
      <c r="G822" s="243">
        <v>0</v>
      </c>
      <c r="H822" s="243">
        <v>0</v>
      </c>
      <c r="I822" s="243">
        <v>0</v>
      </c>
      <c r="J822" s="243">
        <v>0</v>
      </c>
      <c r="K822" s="243">
        <v>0</v>
      </c>
      <c r="L822" s="243">
        <v>0</v>
      </c>
      <c r="M822" s="232"/>
      <c r="N822" s="233"/>
      <c r="O822" s="233"/>
    </row>
    <row r="823" spans="1:15" s="234" customFormat="1">
      <c r="A823" s="404" t="str">
        <f t="shared" si="46"/>
        <v>2002901500</v>
      </c>
      <c r="B823" s="272">
        <v>200</v>
      </c>
      <c r="C823" s="273">
        <v>290</v>
      </c>
      <c r="D823" s="193">
        <v>1500</v>
      </c>
      <c r="E823" s="243">
        <v>0</v>
      </c>
      <c r="F823" s="243">
        <v>0</v>
      </c>
      <c r="G823" s="243">
        <v>0</v>
      </c>
      <c r="H823" s="243">
        <v>0</v>
      </c>
      <c r="I823" s="243">
        <v>0</v>
      </c>
      <c r="J823" s="243">
        <v>0</v>
      </c>
      <c r="K823" s="243">
        <v>0</v>
      </c>
      <c r="L823" s="243">
        <v>0</v>
      </c>
      <c r="M823" s="232"/>
      <c r="N823" s="233"/>
      <c r="O823" s="233"/>
    </row>
    <row r="824" spans="1:15" s="234" customFormat="1">
      <c r="A824" s="404" t="str">
        <f t="shared" si="46"/>
        <v>2003001500</v>
      </c>
      <c r="B824" s="272">
        <v>200</v>
      </c>
      <c r="C824" s="273">
        <v>300</v>
      </c>
      <c r="D824" s="193">
        <v>1500</v>
      </c>
      <c r="E824" s="243">
        <v>0</v>
      </c>
      <c r="F824" s="243">
        <v>0</v>
      </c>
      <c r="G824" s="243">
        <v>0</v>
      </c>
      <c r="H824" s="243">
        <v>0</v>
      </c>
      <c r="I824" s="243">
        <v>0</v>
      </c>
      <c r="J824" s="243">
        <v>0</v>
      </c>
      <c r="K824" s="243">
        <v>0</v>
      </c>
      <c r="L824" s="243">
        <v>0</v>
      </c>
      <c r="M824" s="232"/>
      <c r="N824" s="233"/>
      <c r="O824" s="233"/>
    </row>
    <row r="825" spans="1:15" s="234" customFormat="1">
      <c r="A825" s="404" t="str">
        <f t="shared" si="46"/>
        <v>2003101500</v>
      </c>
      <c r="B825" s="272">
        <v>200</v>
      </c>
      <c r="C825" s="273">
        <v>310</v>
      </c>
      <c r="D825" s="193">
        <v>1500</v>
      </c>
      <c r="E825" s="243">
        <v>0</v>
      </c>
      <c r="F825" s="243">
        <v>0</v>
      </c>
      <c r="G825" s="243">
        <v>0</v>
      </c>
      <c r="H825" s="243">
        <v>0</v>
      </c>
      <c r="I825" s="243">
        <v>0</v>
      </c>
      <c r="J825" s="243">
        <v>0</v>
      </c>
      <c r="K825" s="243">
        <v>0</v>
      </c>
      <c r="L825" s="243">
        <v>0</v>
      </c>
      <c r="M825" s="232"/>
      <c r="N825" s="233"/>
      <c r="O825" s="233"/>
    </row>
    <row r="826" spans="1:15" s="234" customFormat="1">
      <c r="A826" s="404" t="str">
        <f t="shared" si="46"/>
        <v>2003201500</v>
      </c>
      <c r="B826" s="272">
        <v>200</v>
      </c>
      <c r="C826" s="273">
        <v>320</v>
      </c>
      <c r="D826" s="193">
        <v>1500</v>
      </c>
      <c r="E826" s="243">
        <v>0</v>
      </c>
      <c r="F826" s="243">
        <v>0</v>
      </c>
      <c r="G826" s="243">
        <v>0</v>
      </c>
      <c r="H826" s="243">
        <v>0</v>
      </c>
      <c r="I826" s="243">
        <v>0</v>
      </c>
      <c r="J826" s="243">
        <v>0</v>
      </c>
      <c r="K826" s="243">
        <v>0</v>
      </c>
      <c r="L826" s="243">
        <v>0</v>
      </c>
      <c r="M826" s="232"/>
      <c r="N826" s="233"/>
      <c r="O826" s="233"/>
    </row>
    <row r="827" spans="1:15" s="234" customFormat="1">
      <c r="A827" s="404" t="str">
        <f t="shared" si="46"/>
        <v>2003301500</v>
      </c>
      <c r="B827" s="272">
        <v>200</v>
      </c>
      <c r="C827" s="273">
        <v>330</v>
      </c>
      <c r="D827" s="193">
        <v>1500</v>
      </c>
      <c r="E827" s="243">
        <v>0</v>
      </c>
      <c r="F827" s="243">
        <v>0</v>
      </c>
      <c r="G827" s="243">
        <v>0</v>
      </c>
      <c r="H827" s="243">
        <v>0</v>
      </c>
      <c r="I827" s="243">
        <v>0</v>
      </c>
      <c r="J827" s="243">
        <v>0</v>
      </c>
      <c r="K827" s="243">
        <v>0</v>
      </c>
      <c r="L827" s="243">
        <v>0</v>
      </c>
      <c r="M827" s="232"/>
      <c r="N827" s="233"/>
      <c r="O827" s="233"/>
    </row>
    <row r="828" spans="1:15" s="234" customFormat="1">
      <c r="A828" s="404" t="str">
        <f t="shared" si="46"/>
        <v>2003401500</v>
      </c>
      <c r="B828" s="272">
        <v>200</v>
      </c>
      <c r="C828" s="273">
        <v>340</v>
      </c>
      <c r="D828" s="193">
        <v>1500</v>
      </c>
      <c r="E828" s="243">
        <v>0</v>
      </c>
      <c r="F828" s="243">
        <v>0</v>
      </c>
      <c r="G828" s="243">
        <v>0</v>
      </c>
      <c r="H828" s="243">
        <v>0</v>
      </c>
      <c r="I828" s="243">
        <v>0</v>
      </c>
      <c r="J828" s="243">
        <v>0</v>
      </c>
      <c r="K828" s="243">
        <v>0</v>
      </c>
      <c r="L828" s="243">
        <v>0</v>
      </c>
      <c r="M828" s="232"/>
      <c r="N828" s="233"/>
      <c r="O828" s="233"/>
    </row>
    <row r="829" spans="1:15" s="234" customFormat="1">
      <c r="A829" s="404" t="str">
        <f t="shared" si="46"/>
        <v>2003501500</v>
      </c>
      <c r="B829" s="272">
        <v>200</v>
      </c>
      <c r="C829" s="273">
        <v>350</v>
      </c>
      <c r="D829" s="193">
        <v>1500</v>
      </c>
      <c r="E829" s="243">
        <v>0</v>
      </c>
      <c r="F829" s="243">
        <v>0</v>
      </c>
      <c r="G829" s="243">
        <v>0</v>
      </c>
      <c r="H829" s="243">
        <v>0</v>
      </c>
      <c r="I829" s="243">
        <v>0</v>
      </c>
      <c r="J829" s="243">
        <v>0</v>
      </c>
      <c r="K829" s="243">
        <v>0</v>
      </c>
      <c r="L829" s="243">
        <v>0</v>
      </c>
      <c r="M829" s="232"/>
      <c r="N829" s="233"/>
      <c r="O829" s="233"/>
    </row>
    <row r="830" spans="1:15" s="234" customFormat="1">
      <c r="A830" s="404" t="str">
        <f t="shared" si="46"/>
        <v>200201750</v>
      </c>
      <c r="B830" s="272">
        <v>200</v>
      </c>
      <c r="C830" s="273">
        <v>20</v>
      </c>
      <c r="D830" s="193">
        <v>1750</v>
      </c>
      <c r="E830" s="193">
        <v>15</v>
      </c>
      <c r="F830" s="193">
        <v>32</v>
      </c>
      <c r="G830" s="193">
        <v>41</v>
      </c>
      <c r="H830" s="193">
        <v>50</v>
      </c>
      <c r="I830" s="193">
        <v>55</v>
      </c>
      <c r="J830" s="193">
        <v>60</v>
      </c>
      <c r="K830" s="193">
        <v>58</v>
      </c>
      <c r="L830" s="193">
        <v>56</v>
      </c>
      <c r="M830" s="232"/>
      <c r="N830" s="233"/>
      <c r="O830" s="233"/>
    </row>
    <row r="831" spans="1:15" s="234" customFormat="1">
      <c r="A831" s="404" t="str">
        <f t="shared" si="46"/>
        <v>200301750</v>
      </c>
      <c r="B831" s="272">
        <v>200</v>
      </c>
      <c r="C831" s="273">
        <v>30</v>
      </c>
      <c r="D831" s="193">
        <v>1750</v>
      </c>
      <c r="E831" s="193">
        <v>10</v>
      </c>
      <c r="F831" s="193">
        <v>32</v>
      </c>
      <c r="G831" s="193">
        <v>41</v>
      </c>
      <c r="H831" s="193">
        <v>50</v>
      </c>
      <c r="I831" s="193">
        <v>55</v>
      </c>
      <c r="J831" s="193">
        <v>60</v>
      </c>
      <c r="K831" s="193">
        <v>58</v>
      </c>
      <c r="L831" s="193">
        <v>56</v>
      </c>
      <c r="M831" s="232"/>
      <c r="N831" s="233"/>
      <c r="O831" s="233"/>
    </row>
    <row r="832" spans="1:15" s="234" customFormat="1">
      <c r="A832" s="404" t="str">
        <f t="shared" si="46"/>
        <v>200401750</v>
      </c>
      <c r="B832" s="272">
        <v>200</v>
      </c>
      <c r="C832" s="273">
        <v>40</v>
      </c>
      <c r="D832" s="193">
        <v>1750</v>
      </c>
      <c r="E832" s="193">
        <v>8</v>
      </c>
      <c r="F832" s="193">
        <v>29</v>
      </c>
      <c r="G832" s="193">
        <v>41</v>
      </c>
      <c r="H832" s="193">
        <v>50</v>
      </c>
      <c r="I832" s="193">
        <v>55</v>
      </c>
      <c r="J832" s="193">
        <v>60</v>
      </c>
      <c r="K832" s="193">
        <v>58</v>
      </c>
      <c r="L832" s="193">
        <v>55</v>
      </c>
      <c r="M832" s="232"/>
      <c r="N832" s="233"/>
      <c r="O832" s="233"/>
    </row>
    <row r="833" spans="1:15" s="234" customFormat="1">
      <c r="A833" s="404" t="str">
        <f t="shared" si="46"/>
        <v>200501750</v>
      </c>
      <c r="B833" s="272">
        <v>200</v>
      </c>
      <c r="C833" s="273">
        <v>50</v>
      </c>
      <c r="D833" s="193">
        <v>1750</v>
      </c>
      <c r="E833" s="193">
        <v>6</v>
      </c>
      <c r="F833" s="193">
        <v>24</v>
      </c>
      <c r="G833" s="193">
        <v>41</v>
      </c>
      <c r="H833" s="193">
        <v>50</v>
      </c>
      <c r="I833" s="193">
        <v>55</v>
      </c>
      <c r="J833" s="193">
        <v>60</v>
      </c>
      <c r="K833" s="193">
        <v>58</v>
      </c>
      <c r="L833" s="193">
        <v>48</v>
      </c>
      <c r="M833" s="232"/>
      <c r="N833" s="233"/>
      <c r="O833" s="233"/>
    </row>
    <row r="834" spans="1:15" s="234" customFormat="1">
      <c r="A834" s="404" t="str">
        <f t="shared" si="46"/>
        <v>200601750</v>
      </c>
      <c r="B834" s="272">
        <v>200</v>
      </c>
      <c r="C834" s="273">
        <v>60</v>
      </c>
      <c r="D834" s="193">
        <v>1750</v>
      </c>
      <c r="E834" s="193">
        <v>5</v>
      </c>
      <c r="F834" s="193">
        <v>21</v>
      </c>
      <c r="G834" s="193">
        <v>41</v>
      </c>
      <c r="H834" s="193">
        <v>50</v>
      </c>
      <c r="I834" s="193">
        <v>55</v>
      </c>
      <c r="J834" s="193">
        <v>60</v>
      </c>
      <c r="K834" s="193">
        <v>57</v>
      </c>
      <c r="L834" s="193">
        <v>41</v>
      </c>
      <c r="M834" s="232"/>
      <c r="N834" s="233"/>
      <c r="O834" s="233"/>
    </row>
    <row r="835" spans="1:15" s="234" customFormat="1">
      <c r="A835" s="404" t="str">
        <f t="shared" si="46"/>
        <v>200701750</v>
      </c>
      <c r="B835" s="272">
        <v>200</v>
      </c>
      <c r="C835" s="273">
        <v>70</v>
      </c>
      <c r="D835" s="193">
        <v>1750</v>
      </c>
      <c r="E835" s="193">
        <v>4</v>
      </c>
      <c r="F835" s="193">
        <v>18</v>
      </c>
      <c r="G835" s="193">
        <v>41</v>
      </c>
      <c r="H835" s="193">
        <v>50</v>
      </c>
      <c r="I835" s="193">
        <v>55</v>
      </c>
      <c r="J835" s="193">
        <v>60</v>
      </c>
      <c r="K835" s="193">
        <v>52</v>
      </c>
      <c r="L835" s="193">
        <v>35</v>
      </c>
      <c r="M835" s="232"/>
      <c r="N835" s="233"/>
      <c r="O835" s="233"/>
    </row>
    <row r="836" spans="1:15" s="234" customFormat="1">
      <c r="A836" s="404" t="str">
        <f t="shared" si="46"/>
        <v>200801750</v>
      </c>
      <c r="B836" s="272">
        <v>200</v>
      </c>
      <c r="C836" s="273">
        <v>80</v>
      </c>
      <c r="D836" s="193">
        <v>1750</v>
      </c>
      <c r="E836" s="193">
        <v>4</v>
      </c>
      <c r="F836" s="193">
        <v>16</v>
      </c>
      <c r="G836" s="193">
        <v>41</v>
      </c>
      <c r="H836" s="193">
        <v>50</v>
      </c>
      <c r="I836" s="193">
        <v>55</v>
      </c>
      <c r="J836" s="193">
        <v>60</v>
      </c>
      <c r="K836" s="193">
        <v>46</v>
      </c>
      <c r="L836" s="193">
        <v>31</v>
      </c>
      <c r="M836" s="232"/>
      <c r="N836" s="233"/>
      <c r="O836" s="233"/>
    </row>
    <row r="837" spans="1:15" s="234" customFormat="1">
      <c r="A837" s="404" t="str">
        <f t="shared" si="46"/>
        <v>200901750</v>
      </c>
      <c r="B837" s="272">
        <v>200</v>
      </c>
      <c r="C837" s="273">
        <v>90</v>
      </c>
      <c r="D837" s="193">
        <v>1750</v>
      </c>
      <c r="E837" s="193">
        <v>3</v>
      </c>
      <c r="F837" s="193">
        <v>14</v>
      </c>
      <c r="G837" s="193">
        <v>40</v>
      </c>
      <c r="H837" s="193">
        <v>48</v>
      </c>
      <c r="I837" s="193">
        <v>55</v>
      </c>
      <c r="J837" s="193">
        <v>60</v>
      </c>
      <c r="K837" s="193">
        <v>42</v>
      </c>
      <c r="L837" s="193">
        <v>27</v>
      </c>
      <c r="M837" s="232"/>
      <c r="N837" s="233"/>
      <c r="O837" s="233"/>
    </row>
    <row r="838" spans="1:15" s="234" customFormat="1">
      <c r="A838" s="404" t="str">
        <f t="shared" si="46"/>
        <v>2001001750</v>
      </c>
      <c r="B838" s="272">
        <v>200</v>
      </c>
      <c r="C838" s="273">
        <v>100</v>
      </c>
      <c r="D838" s="193">
        <v>1750</v>
      </c>
      <c r="E838" s="193">
        <v>3</v>
      </c>
      <c r="F838" s="193">
        <v>13</v>
      </c>
      <c r="G838" s="193">
        <v>39</v>
      </c>
      <c r="H838" s="193">
        <v>46</v>
      </c>
      <c r="I838" s="193">
        <v>55</v>
      </c>
      <c r="J838" s="193">
        <v>60</v>
      </c>
      <c r="K838" s="193">
        <v>37</v>
      </c>
      <c r="L838" s="193">
        <v>24</v>
      </c>
      <c r="M838" s="232"/>
      <c r="N838" s="233"/>
      <c r="O838" s="233"/>
    </row>
    <row r="839" spans="1:15" s="234" customFormat="1">
      <c r="A839" s="404" t="str">
        <f t="shared" si="46"/>
        <v>2001101750</v>
      </c>
      <c r="B839" s="272">
        <v>200</v>
      </c>
      <c r="C839" s="273">
        <v>110</v>
      </c>
      <c r="D839" s="193">
        <v>1750</v>
      </c>
      <c r="E839" s="193">
        <v>3</v>
      </c>
      <c r="F839" s="193">
        <v>11</v>
      </c>
      <c r="G839" s="193">
        <v>37</v>
      </c>
      <c r="H839" s="193">
        <v>43</v>
      </c>
      <c r="I839" s="193">
        <v>54</v>
      </c>
      <c r="J839" s="193">
        <v>58</v>
      </c>
      <c r="K839" s="193">
        <v>34</v>
      </c>
      <c r="L839" s="193">
        <v>22</v>
      </c>
      <c r="M839" s="232"/>
      <c r="N839" s="233"/>
      <c r="O839" s="233"/>
    </row>
    <row r="840" spans="1:15" s="234" customFormat="1">
      <c r="A840" s="404" t="str">
        <f t="shared" si="46"/>
        <v>2001201750</v>
      </c>
      <c r="B840" s="272">
        <v>200</v>
      </c>
      <c r="C840" s="273">
        <v>120</v>
      </c>
      <c r="D840" s="193">
        <v>1750</v>
      </c>
      <c r="E840" s="193">
        <v>3</v>
      </c>
      <c r="F840" s="193">
        <v>10</v>
      </c>
      <c r="G840" s="193">
        <v>35</v>
      </c>
      <c r="H840" s="193">
        <v>40</v>
      </c>
      <c r="I840" s="193">
        <v>52</v>
      </c>
      <c r="J840" s="193">
        <v>56</v>
      </c>
      <c r="K840" s="193">
        <v>31</v>
      </c>
      <c r="L840" s="193">
        <v>20</v>
      </c>
      <c r="M840" s="232"/>
      <c r="N840" s="233"/>
      <c r="O840" s="233"/>
    </row>
    <row r="841" spans="1:15" s="234" customFormat="1">
      <c r="A841" s="404" t="str">
        <f t="shared" si="46"/>
        <v>2001301750</v>
      </c>
      <c r="B841" s="272">
        <v>200</v>
      </c>
      <c r="C841" s="273">
        <v>130</v>
      </c>
      <c r="D841" s="193">
        <v>1750</v>
      </c>
      <c r="E841" s="193">
        <v>2</v>
      </c>
      <c r="F841" s="193">
        <v>10</v>
      </c>
      <c r="G841" s="193">
        <v>33</v>
      </c>
      <c r="H841" s="193">
        <v>37</v>
      </c>
      <c r="I841" s="193">
        <v>50</v>
      </c>
      <c r="J841" s="193">
        <v>52</v>
      </c>
      <c r="K841" s="193">
        <v>29</v>
      </c>
      <c r="L841" s="193">
        <v>19</v>
      </c>
      <c r="M841" s="232"/>
      <c r="N841" s="233"/>
      <c r="O841" s="233"/>
    </row>
    <row r="842" spans="1:15" s="234" customFormat="1">
      <c r="A842" s="404" t="str">
        <f t="shared" si="46"/>
        <v>2001401750</v>
      </c>
      <c r="B842" s="272">
        <v>200</v>
      </c>
      <c r="C842" s="273">
        <v>140</v>
      </c>
      <c r="D842" s="193">
        <v>1750</v>
      </c>
      <c r="E842" s="193">
        <v>2</v>
      </c>
      <c r="F842" s="193">
        <v>9</v>
      </c>
      <c r="G842" s="193">
        <v>30</v>
      </c>
      <c r="H842" s="193">
        <v>34</v>
      </c>
      <c r="I842" s="193">
        <v>47</v>
      </c>
      <c r="J842" s="193">
        <v>49</v>
      </c>
      <c r="K842" s="193">
        <v>27</v>
      </c>
      <c r="L842" s="193">
        <v>17</v>
      </c>
      <c r="M842" s="232"/>
      <c r="N842" s="233"/>
      <c r="O842" s="233"/>
    </row>
    <row r="843" spans="1:15" s="234" customFormat="1">
      <c r="A843" s="404" t="str">
        <f t="shared" si="46"/>
        <v>2001501750</v>
      </c>
      <c r="B843" s="272">
        <v>200</v>
      </c>
      <c r="C843" s="273">
        <v>150</v>
      </c>
      <c r="D843" s="193">
        <v>1750</v>
      </c>
      <c r="E843" s="271">
        <f t="shared" ref="E843:L843" si="47">ROUND((E842+E844)/2,0)</f>
        <v>2</v>
      </c>
      <c r="F843" s="271">
        <f t="shared" si="47"/>
        <v>9</v>
      </c>
      <c r="G843" s="271">
        <f t="shared" si="47"/>
        <v>29</v>
      </c>
      <c r="H843" s="271">
        <f t="shared" si="47"/>
        <v>32</v>
      </c>
      <c r="I843" s="271">
        <f t="shared" si="47"/>
        <v>45</v>
      </c>
      <c r="J843" s="271">
        <f t="shared" si="47"/>
        <v>46</v>
      </c>
      <c r="K843" s="271">
        <f t="shared" si="47"/>
        <v>25</v>
      </c>
      <c r="L843" s="271">
        <f t="shared" si="47"/>
        <v>16</v>
      </c>
      <c r="M843" s="232"/>
      <c r="N843" s="233"/>
      <c r="O843" s="233"/>
    </row>
    <row r="844" spans="1:15" s="234" customFormat="1">
      <c r="A844" s="404" t="str">
        <f t="shared" si="46"/>
        <v>2001601750</v>
      </c>
      <c r="B844" s="272">
        <v>200</v>
      </c>
      <c r="C844" s="273">
        <v>160</v>
      </c>
      <c r="D844" s="193">
        <v>1750</v>
      </c>
      <c r="E844" s="193">
        <v>2</v>
      </c>
      <c r="F844" s="193">
        <v>8</v>
      </c>
      <c r="G844" s="193">
        <v>27</v>
      </c>
      <c r="H844" s="193">
        <v>30</v>
      </c>
      <c r="I844" s="193">
        <v>42</v>
      </c>
      <c r="J844" s="193">
        <v>43</v>
      </c>
      <c r="K844" s="193">
        <v>23</v>
      </c>
      <c r="L844" s="193">
        <v>15</v>
      </c>
      <c r="M844" s="232"/>
      <c r="N844" s="233"/>
      <c r="O844" s="233"/>
    </row>
    <row r="845" spans="1:15" s="234" customFormat="1">
      <c r="A845" s="404" t="str">
        <f t="shared" si="46"/>
        <v>2001701750</v>
      </c>
      <c r="B845" s="272">
        <v>200</v>
      </c>
      <c r="C845" s="273">
        <v>170</v>
      </c>
      <c r="D845" s="193">
        <v>1750</v>
      </c>
      <c r="E845" s="271">
        <f t="shared" ref="E845:L845" si="48">ROUND((E844+E846)/2,0)</f>
        <v>2</v>
      </c>
      <c r="F845" s="271">
        <f t="shared" si="48"/>
        <v>8</v>
      </c>
      <c r="G845" s="271">
        <f t="shared" si="48"/>
        <v>26</v>
      </c>
      <c r="H845" s="271">
        <f t="shared" si="48"/>
        <v>29</v>
      </c>
      <c r="I845" s="271">
        <f t="shared" si="48"/>
        <v>40</v>
      </c>
      <c r="J845" s="271">
        <f t="shared" si="48"/>
        <v>41</v>
      </c>
      <c r="K845" s="271">
        <f t="shared" si="48"/>
        <v>22</v>
      </c>
      <c r="L845" s="271">
        <f t="shared" si="48"/>
        <v>15</v>
      </c>
      <c r="M845" s="232"/>
      <c r="N845" s="233"/>
      <c r="O845" s="233"/>
    </row>
    <row r="846" spans="1:15" s="234" customFormat="1">
      <c r="A846" s="404" t="str">
        <f t="shared" si="46"/>
        <v>2001801750</v>
      </c>
      <c r="B846" s="272">
        <v>200</v>
      </c>
      <c r="C846" s="273">
        <v>180</v>
      </c>
      <c r="D846" s="193">
        <v>1750</v>
      </c>
      <c r="E846" s="193">
        <v>2</v>
      </c>
      <c r="F846" s="193">
        <v>7</v>
      </c>
      <c r="G846" s="193">
        <v>24</v>
      </c>
      <c r="H846" s="193">
        <v>27</v>
      </c>
      <c r="I846" s="193">
        <v>37</v>
      </c>
      <c r="J846" s="193">
        <v>38</v>
      </c>
      <c r="K846" s="193">
        <v>21</v>
      </c>
      <c r="L846" s="193">
        <v>14</v>
      </c>
      <c r="M846" s="232"/>
      <c r="N846" s="233"/>
      <c r="O846" s="233"/>
    </row>
    <row r="847" spans="1:15" s="234" customFormat="1">
      <c r="A847" s="404" t="str">
        <f t="shared" si="46"/>
        <v>2001901750</v>
      </c>
      <c r="B847" s="272">
        <v>200</v>
      </c>
      <c r="C847" s="273">
        <v>190</v>
      </c>
      <c r="D847" s="193">
        <v>1750</v>
      </c>
      <c r="E847" s="271">
        <f t="shared" ref="E847:L847" si="49">ROUND((E846+E848)/2,0)</f>
        <v>2</v>
      </c>
      <c r="F847" s="271">
        <f t="shared" si="49"/>
        <v>7</v>
      </c>
      <c r="G847" s="271">
        <f t="shared" si="49"/>
        <v>23</v>
      </c>
      <c r="H847" s="271">
        <f t="shared" si="49"/>
        <v>26</v>
      </c>
      <c r="I847" s="271">
        <f t="shared" si="49"/>
        <v>35</v>
      </c>
      <c r="J847" s="271">
        <f t="shared" si="49"/>
        <v>37</v>
      </c>
      <c r="K847" s="271">
        <f t="shared" si="49"/>
        <v>20</v>
      </c>
      <c r="L847" s="271">
        <f t="shared" si="49"/>
        <v>13</v>
      </c>
      <c r="M847" s="232"/>
      <c r="N847" s="233"/>
      <c r="O847" s="233"/>
    </row>
    <row r="848" spans="1:15" s="234" customFormat="1">
      <c r="A848" s="404" t="str">
        <f t="shared" si="46"/>
        <v>2002001750</v>
      </c>
      <c r="B848" s="272">
        <v>200</v>
      </c>
      <c r="C848" s="273">
        <v>200</v>
      </c>
      <c r="D848" s="193">
        <v>1750</v>
      </c>
      <c r="E848" s="193">
        <v>2</v>
      </c>
      <c r="F848" s="193">
        <v>6</v>
      </c>
      <c r="G848" s="193">
        <v>22</v>
      </c>
      <c r="H848" s="193">
        <v>24</v>
      </c>
      <c r="I848" s="193">
        <v>33</v>
      </c>
      <c r="J848" s="193">
        <v>35</v>
      </c>
      <c r="K848" s="193">
        <v>19</v>
      </c>
      <c r="L848" s="193">
        <v>12</v>
      </c>
      <c r="M848" s="232"/>
      <c r="N848" s="233"/>
      <c r="O848" s="233"/>
    </row>
    <row r="849" spans="1:15" s="234" customFormat="1">
      <c r="A849" s="404" t="str">
        <f t="shared" si="46"/>
        <v>2002101750</v>
      </c>
      <c r="B849" s="272">
        <v>200</v>
      </c>
      <c r="C849" s="273">
        <v>210</v>
      </c>
      <c r="D849" s="193">
        <v>1750</v>
      </c>
      <c r="E849" s="243">
        <v>0</v>
      </c>
      <c r="F849" s="243">
        <v>0</v>
      </c>
      <c r="G849" s="243">
        <v>0</v>
      </c>
      <c r="H849" s="243">
        <v>0</v>
      </c>
      <c r="I849" s="243">
        <v>0</v>
      </c>
      <c r="J849" s="243">
        <v>0</v>
      </c>
      <c r="K849" s="243">
        <v>0</v>
      </c>
      <c r="L849" s="243">
        <v>0</v>
      </c>
      <c r="M849" s="232"/>
      <c r="N849" s="233"/>
      <c r="O849" s="233"/>
    </row>
    <row r="850" spans="1:15" s="234" customFormat="1">
      <c r="A850" s="404" t="str">
        <f t="shared" si="46"/>
        <v>2002201750</v>
      </c>
      <c r="B850" s="272">
        <v>200</v>
      </c>
      <c r="C850" s="273">
        <v>220</v>
      </c>
      <c r="D850" s="193">
        <v>1750</v>
      </c>
      <c r="E850" s="243">
        <v>0</v>
      </c>
      <c r="F850" s="243">
        <v>0</v>
      </c>
      <c r="G850" s="243">
        <v>0</v>
      </c>
      <c r="H850" s="243">
        <v>0</v>
      </c>
      <c r="I850" s="243">
        <v>0</v>
      </c>
      <c r="J850" s="243">
        <v>0</v>
      </c>
      <c r="K850" s="243">
        <v>0</v>
      </c>
      <c r="L850" s="243">
        <v>0</v>
      </c>
      <c r="M850" s="232"/>
      <c r="N850" s="233"/>
      <c r="O850" s="233"/>
    </row>
    <row r="851" spans="1:15" s="234" customFormat="1">
      <c r="A851" s="404" t="str">
        <f t="shared" si="46"/>
        <v>2002301750</v>
      </c>
      <c r="B851" s="272">
        <v>200</v>
      </c>
      <c r="C851" s="273">
        <v>230</v>
      </c>
      <c r="D851" s="193">
        <v>1750</v>
      </c>
      <c r="E851" s="243">
        <v>0</v>
      </c>
      <c r="F851" s="243">
        <v>0</v>
      </c>
      <c r="G851" s="243">
        <v>0</v>
      </c>
      <c r="H851" s="243">
        <v>0</v>
      </c>
      <c r="I851" s="243">
        <v>0</v>
      </c>
      <c r="J851" s="243">
        <v>0</v>
      </c>
      <c r="K851" s="243">
        <v>0</v>
      </c>
      <c r="L851" s="243">
        <v>0</v>
      </c>
      <c r="M851" s="232"/>
      <c r="N851" s="233"/>
      <c r="O851" s="233"/>
    </row>
    <row r="852" spans="1:15" s="234" customFormat="1">
      <c r="A852" s="404" t="str">
        <f t="shared" si="46"/>
        <v>2002401750</v>
      </c>
      <c r="B852" s="272">
        <v>200</v>
      </c>
      <c r="C852" s="273">
        <v>240</v>
      </c>
      <c r="D852" s="193">
        <v>1750</v>
      </c>
      <c r="E852" s="243">
        <v>0</v>
      </c>
      <c r="F852" s="243">
        <v>0</v>
      </c>
      <c r="G852" s="243">
        <v>0</v>
      </c>
      <c r="H852" s="243">
        <v>0</v>
      </c>
      <c r="I852" s="243">
        <v>0</v>
      </c>
      <c r="J852" s="243">
        <v>0</v>
      </c>
      <c r="K852" s="243">
        <v>0</v>
      </c>
      <c r="L852" s="243">
        <v>0</v>
      </c>
      <c r="M852" s="232"/>
      <c r="N852" s="233"/>
      <c r="O852" s="233"/>
    </row>
    <row r="853" spans="1:15" s="234" customFormat="1">
      <c r="A853" s="404" t="str">
        <f t="shared" si="46"/>
        <v>2002501750</v>
      </c>
      <c r="B853" s="272">
        <v>200</v>
      </c>
      <c r="C853" s="273">
        <v>250</v>
      </c>
      <c r="D853" s="193">
        <v>1750</v>
      </c>
      <c r="E853" s="243">
        <v>0</v>
      </c>
      <c r="F853" s="243">
        <v>0</v>
      </c>
      <c r="G853" s="243">
        <v>0</v>
      </c>
      <c r="H853" s="243">
        <v>0</v>
      </c>
      <c r="I853" s="243">
        <v>0</v>
      </c>
      <c r="J853" s="243">
        <v>0</v>
      </c>
      <c r="K853" s="243">
        <v>0</v>
      </c>
      <c r="L853" s="243">
        <v>0</v>
      </c>
      <c r="M853" s="232"/>
      <c r="N853" s="233"/>
      <c r="O853" s="233"/>
    </row>
    <row r="854" spans="1:15" s="234" customFormat="1">
      <c r="A854" s="404" t="str">
        <f t="shared" si="46"/>
        <v>2002601750</v>
      </c>
      <c r="B854" s="272">
        <v>200</v>
      </c>
      <c r="C854" s="273">
        <v>260</v>
      </c>
      <c r="D854" s="193">
        <v>1750</v>
      </c>
      <c r="E854" s="243">
        <v>0</v>
      </c>
      <c r="F854" s="243">
        <v>0</v>
      </c>
      <c r="G854" s="243">
        <v>0</v>
      </c>
      <c r="H854" s="243">
        <v>0</v>
      </c>
      <c r="I854" s="243">
        <v>0</v>
      </c>
      <c r="J854" s="243">
        <v>0</v>
      </c>
      <c r="K854" s="243">
        <v>0</v>
      </c>
      <c r="L854" s="243">
        <v>0</v>
      </c>
      <c r="M854" s="232"/>
      <c r="N854" s="233"/>
      <c r="O854" s="233"/>
    </row>
    <row r="855" spans="1:15" s="234" customFormat="1">
      <c r="A855" s="404" t="str">
        <f t="shared" si="46"/>
        <v>2002701750</v>
      </c>
      <c r="B855" s="272">
        <v>200</v>
      </c>
      <c r="C855" s="273">
        <v>270</v>
      </c>
      <c r="D855" s="193">
        <v>1750</v>
      </c>
      <c r="E855" s="243">
        <v>0</v>
      </c>
      <c r="F855" s="243">
        <v>0</v>
      </c>
      <c r="G855" s="243">
        <v>0</v>
      </c>
      <c r="H855" s="243">
        <v>0</v>
      </c>
      <c r="I855" s="243">
        <v>0</v>
      </c>
      <c r="J855" s="243">
        <v>0</v>
      </c>
      <c r="K855" s="243">
        <v>0</v>
      </c>
      <c r="L855" s="243">
        <v>0</v>
      </c>
      <c r="M855" s="232"/>
      <c r="N855" s="233"/>
      <c r="O855" s="233"/>
    </row>
    <row r="856" spans="1:15" s="234" customFormat="1">
      <c r="A856" s="404" t="str">
        <f t="shared" si="46"/>
        <v>2002801750</v>
      </c>
      <c r="B856" s="272">
        <v>200</v>
      </c>
      <c r="C856" s="273">
        <v>280</v>
      </c>
      <c r="D856" s="193">
        <v>1750</v>
      </c>
      <c r="E856" s="243">
        <v>0</v>
      </c>
      <c r="F856" s="243">
        <v>0</v>
      </c>
      <c r="G856" s="243">
        <v>0</v>
      </c>
      <c r="H856" s="243">
        <v>0</v>
      </c>
      <c r="I856" s="243">
        <v>0</v>
      </c>
      <c r="J856" s="243">
        <v>0</v>
      </c>
      <c r="K856" s="243">
        <v>0</v>
      </c>
      <c r="L856" s="243">
        <v>0</v>
      </c>
      <c r="M856" s="232"/>
      <c r="N856" s="233"/>
      <c r="O856" s="233"/>
    </row>
    <row r="857" spans="1:15" s="234" customFormat="1">
      <c r="A857" s="404" t="str">
        <f t="shared" si="46"/>
        <v>2002901750</v>
      </c>
      <c r="B857" s="272">
        <v>200</v>
      </c>
      <c r="C857" s="273">
        <v>290</v>
      </c>
      <c r="D857" s="193">
        <v>1750</v>
      </c>
      <c r="E857" s="243">
        <v>0</v>
      </c>
      <c r="F857" s="243">
        <v>0</v>
      </c>
      <c r="G857" s="243">
        <v>0</v>
      </c>
      <c r="H857" s="243">
        <v>0</v>
      </c>
      <c r="I857" s="243">
        <v>0</v>
      </c>
      <c r="J857" s="243">
        <v>0</v>
      </c>
      <c r="K857" s="243">
        <v>0</v>
      </c>
      <c r="L857" s="243">
        <v>0</v>
      </c>
      <c r="M857" s="232"/>
      <c r="N857" s="233"/>
      <c r="O857" s="233"/>
    </row>
    <row r="858" spans="1:15" s="234" customFormat="1">
      <c r="A858" s="404" t="str">
        <f t="shared" si="46"/>
        <v>2003001750</v>
      </c>
      <c r="B858" s="272">
        <v>200</v>
      </c>
      <c r="C858" s="273">
        <v>300</v>
      </c>
      <c r="D858" s="193">
        <v>1750</v>
      </c>
      <c r="E858" s="243">
        <v>0</v>
      </c>
      <c r="F858" s="243">
        <v>0</v>
      </c>
      <c r="G858" s="243">
        <v>0</v>
      </c>
      <c r="H858" s="243">
        <v>0</v>
      </c>
      <c r="I858" s="243">
        <v>0</v>
      </c>
      <c r="J858" s="243">
        <v>0</v>
      </c>
      <c r="K858" s="243">
        <v>0</v>
      </c>
      <c r="L858" s="243">
        <v>0</v>
      </c>
      <c r="M858" s="232"/>
      <c r="N858" s="233"/>
      <c r="O858" s="233"/>
    </row>
    <row r="859" spans="1:15" s="234" customFormat="1">
      <c r="A859" s="404" t="str">
        <f t="shared" si="46"/>
        <v>2003101750</v>
      </c>
      <c r="B859" s="272">
        <v>200</v>
      </c>
      <c r="C859" s="273">
        <v>310</v>
      </c>
      <c r="D859" s="193">
        <v>1750</v>
      </c>
      <c r="E859" s="243">
        <v>0</v>
      </c>
      <c r="F859" s="243">
        <v>0</v>
      </c>
      <c r="G859" s="243">
        <v>0</v>
      </c>
      <c r="H859" s="243">
        <v>0</v>
      </c>
      <c r="I859" s="243">
        <v>0</v>
      </c>
      <c r="J859" s="243">
        <v>0</v>
      </c>
      <c r="K859" s="243">
        <v>0</v>
      </c>
      <c r="L859" s="243">
        <v>0</v>
      </c>
      <c r="M859" s="232"/>
      <c r="N859" s="233"/>
      <c r="O859" s="233"/>
    </row>
    <row r="860" spans="1:15" s="234" customFormat="1">
      <c r="A860" s="404" t="str">
        <f t="shared" si="46"/>
        <v>2003201750</v>
      </c>
      <c r="B860" s="272">
        <v>200</v>
      </c>
      <c r="C860" s="273">
        <v>320</v>
      </c>
      <c r="D860" s="193">
        <v>1750</v>
      </c>
      <c r="E860" s="243">
        <v>0</v>
      </c>
      <c r="F860" s="243">
        <v>0</v>
      </c>
      <c r="G860" s="243">
        <v>0</v>
      </c>
      <c r="H860" s="243">
        <v>0</v>
      </c>
      <c r="I860" s="243">
        <v>0</v>
      </c>
      <c r="J860" s="243">
        <v>0</v>
      </c>
      <c r="K860" s="243">
        <v>0</v>
      </c>
      <c r="L860" s="243">
        <v>0</v>
      </c>
      <c r="M860" s="232"/>
      <c r="N860" s="233"/>
      <c r="O860" s="233"/>
    </row>
    <row r="861" spans="1:15" s="234" customFormat="1">
      <c r="A861" s="404" t="str">
        <f t="shared" si="46"/>
        <v>2003301750</v>
      </c>
      <c r="B861" s="272">
        <v>200</v>
      </c>
      <c r="C861" s="273">
        <v>330</v>
      </c>
      <c r="D861" s="193">
        <v>1750</v>
      </c>
      <c r="E861" s="243">
        <v>0</v>
      </c>
      <c r="F861" s="243">
        <v>0</v>
      </c>
      <c r="G861" s="243">
        <v>0</v>
      </c>
      <c r="H861" s="243">
        <v>0</v>
      </c>
      <c r="I861" s="243">
        <v>0</v>
      </c>
      <c r="J861" s="243">
        <v>0</v>
      </c>
      <c r="K861" s="243">
        <v>0</v>
      </c>
      <c r="L861" s="243">
        <v>0</v>
      </c>
      <c r="M861" s="232"/>
      <c r="N861" s="233"/>
      <c r="O861" s="233"/>
    </row>
    <row r="862" spans="1:15" s="234" customFormat="1">
      <c r="A862" s="404" t="str">
        <f t="shared" si="46"/>
        <v>2003401750</v>
      </c>
      <c r="B862" s="272">
        <v>200</v>
      </c>
      <c r="C862" s="273">
        <v>340</v>
      </c>
      <c r="D862" s="193">
        <v>1750</v>
      </c>
      <c r="E862" s="243">
        <v>0</v>
      </c>
      <c r="F862" s="243">
        <v>0</v>
      </c>
      <c r="G862" s="243">
        <v>0</v>
      </c>
      <c r="H862" s="243">
        <v>0</v>
      </c>
      <c r="I862" s="243">
        <v>0</v>
      </c>
      <c r="J862" s="243">
        <v>0</v>
      </c>
      <c r="K862" s="243">
        <v>0</v>
      </c>
      <c r="L862" s="243">
        <v>0</v>
      </c>
      <c r="M862" s="232"/>
      <c r="N862" s="233"/>
      <c r="O862" s="233"/>
    </row>
    <row r="863" spans="1:15" s="234" customFormat="1">
      <c r="A863" s="404" t="str">
        <f t="shared" si="46"/>
        <v>2003501750</v>
      </c>
      <c r="B863" s="272">
        <v>200</v>
      </c>
      <c r="C863" s="273">
        <v>350</v>
      </c>
      <c r="D863" s="193">
        <v>1750</v>
      </c>
      <c r="E863" s="243">
        <v>0</v>
      </c>
      <c r="F863" s="243">
        <v>0</v>
      </c>
      <c r="G863" s="243">
        <v>0</v>
      </c>
      <c r="H863" s="243">
        <v>0</v>
      </c>
      <c r="I863" s="243">
        <v>0</v>
      </c>
      <c r="J863" s="243">
        <v>0</v>
      </c>
      <c r="K863" s="243">
        <v>0</v>
      </c>
      <c r="L863" s="243">
        <v>0</v>
      </c>
      <c r="M863" s="232"/>
      <c r="N863" s="233"/>
      <c r="O863" s="233"/>
    </row>
    <row r="864" spans="1:15" s="234" customFormat="1">
      <c r="A864" s="404" t="str">
        <f t="shared" si="46"/>
        <v>200202000</v>
      </c>
      <c r="B864" s="272">
        <v>200</v>
      </c>
      <c r="C864" s="273">
        <v>20</v>
      </c>
      <c r="D864" s="193">
        <v>2000</v>
      </c>
      <c r="E864" s="193">
        <v>17</v>
      </c>
      <c r="F864" s="193">
        <v>32</v>
      </c>
      <c r="G864" s="193">
        <v>41</v>
      </c>
      <c r="H864" s="193">
        <v>50</v>
      </c>
      <c r="I864" s="193">
        <v>55</v>
      </c>
      <c r="J864" s="193">
        <v>60</v>
      </c>
      <c r="K864" s="193">
        <v>58</v>
      </c>
      <c r="L864" s="193">
        <v>56</v>
      </c>
      <c r="M864" s="232"/>
      <c r="N864" s="233"/>
      <c r="O864" s="233"/>
    </row>
    <row r="865" spans="1:15" s="234" customFormat="1">
      <c r="A865" s="404" t="str">
        <f t="shared" si="46"/>
        <v>200302000</v>
      </c>
      <c r="B865" s="272">
        <v>200</v>
      </c>
      <c r="C865" s="273">
        <v>30</v>
      </c>
      <c r="D865" s="193">
        <v>2000</v>
      </c>
      <c r="E865" s="193">
        <v>12</v>
      </c>
      <c r="F865" s="193">
        <v>32</v>
      </c>
      <c r="G865" s="193">
        <v>41</v>
      </c>
      <c r="H865" s="193">
        <v>50</v>
      </c>
      <c r="I865" s="193">
        <v>55</v>
      </c>
      <c r="J865" s="193">
        <v>60</v>
      </c>
      <c r="K865" s="193">
        <v>58</v>
      </c>
      <c r="L865" s="193">
        <v>56</v>
      </c>
      <c r="M865" s="232"/>
      <c r="N865" s="233"/>
      <c r="O865" s="233"/>
    </row>
    <row r="866" spans="1:15" s="234" customFormat="1">
      <c r="A866" s="404" t="str">
        <f t="shared" si="46"/>
        <v>200402000</v>
      </c>
      <c r="B866" s="272">
        <v>200</v>
      </c>
      <c r="C866" s="273">
        <v>40</v>
      </c>
      <c r="D866" s="193">
        <v>2000</v>
      </c>
      <c r="E866" s="193">
        <v>9</v>
      </c>
      <c r="F866" s="193">
        <v>31</v>
      </c>
      <c r="G866" s="193">
        <v>41</v>
      </c>
      <c r="H866" s="193">
        <v>50</v>
      </c>
      <c r="I866" s="193">
        <v>55</v>
      </c>
      <c r="J866" s="193">
        <v>60</v>
      </c>
      <c r="K866" s="193">
        <v>58</v>
      </c>
      <c r="L866" s="193">
        <v>56</v>
      </c>
      <c r="M866" s="232"/>
      <c r="N866" s="233"/>
      <c r="O866" s="233"/>
    </row>
    <row r="867" spans="1:15" s="234" customFormat="1">
      <c r="A867" s="404" t="str">
        <f t="shared" si="46"/>
        <v>200502000</v>
      </c>
      <c r="B867" s="272">
        <v>200</v>
      </c>
      <c r="C867" s="273">
        <v>50</v>
      </c>
      <c r="D867" s="193">
        <v>2000</v>
      </c>
      <c r="E867" s="193">
        <v>7</v>
      </c>
      <c r="F867" s="193">
        <v>27</v>
      </c>
      <c r="G867" s="193">
        <v>41</v>
      </c>
      <c r="H867" s="193">
        <v>50</v>
      </c>
      <c r="I867" s="193">
        <v>55</v>
      </c>
      <c r="J867" s="193">
        <v>60</v>
      </c>
      <c r="K867" s="193">
        <v>58</v>
      </c>
      <c r="L867" s="193">
        <v>53</v>
      </c>
      <c r="M867" s="232"/>
      <c r="N867" s="233"/>
      <c r="O867" s="233"/>
    </row>
    <row r="868" spans="1:15" s="234" customFormat="1">
      <c r="A868" s="404" t="str">
        <f t="shared" si="46"/>
        <v>200602000</v>
      </c>
      <c r="B868" s="272">
        <v>200</v>
      </c>
      <c r="C868" s="273">
        <v>60</v>
      </c>
      <c r="D868" s="193">
        <v>2000</v>
      </c>
      <c r="E868" s="193">
        <v>6</v>
      </c>
      <c r="F868" s="193">
        <v>23</v>
      </c>
      <c r="G868" s="193">
        <v>41</v>
      </c>
      <c r="H868" s="193">
        <v>50</v>
      </c>
      <c r="I868" s="193">
        <v>55</v>
      </c>
      <c r="J868" s="193">
        <v>60</v>
      </c>
      <c r="K868" s="193">
        <v>58</v>
      </c>
      <c r="L868" s="193">
        <v>46</v>
      </c>
      <c r="M868" s="232"/>
      <c r="N868" s="233"/>
      <c r="O868" s="233"/>
    </row>
    <row r="869" spans="1:15" s="234" customFormat="1">
      <c r="A869" s="404" t="str">
        <f t="shared" si="46"/>
        <v>200702000</v>
      </c>
      <c r="B869" s="272">
        <v>200</v>
      </c>
      <c r="C869" s="273">
        <v>70</v>
      </c>
      <c r="D869" s="193">
        <v>2000</v>
      </c>
      <c r="E869" s="193">
        <v>5</v>
      </c>
      <c r="F869" s="193">
        <v>20</v>
      </c>
      <c r="G869" s="193">
        <v>41</v>
      </c>
      <c r="H869" s="193">
        <v>50</v>
      </c>
      <c r="I869" s="193">
        <v>55</v>
      </c>
      <c r="J869" s="193">
        <v>60</v>
      </c>
      <c r="K869" s="193">
        <v>56</v>
      </c>
      <c r="L869" s="193">
        <v>40</v>
      </c>
      <c r="M869" s="232"/>
      <c r="N869" s="233"/>
      <c r="O869" s="233"/>
    </row>
    <row r="870" spans="1:15" s="234" customFormat="1">
      <c r="A870" s="404" t="str">
        <f t="shared" si="46"/>
        <v>200802000</v>
      </c>
      <c r="B870" s="272">
        <v>200</v>
      </c>
      <c r="C870" s="273">
        <v>80</v>
      </c>
      <c r="D870" s="193">
        <v>2000</v>
      </c>
      <c r="E870" s="193">
        <v>4</v>
      </c>
      <c r="F870" s="193">
        <v>18</v>
      </c>
      <c r="G870" s="193">
        <v>41</v>
      </c>
      <c r="H870" s="193">
        <v>50</v>
      </c>
      <c r="I870" s="193">
        <v>55</v>
      </c>
      <c r="J870" s="193">
        <v>60</v>
      </c>
      <c r="K870" s="193">
        <v>52</v>
      </c>
      <c r="L870" s="193">
        <v>35</v>
      </c>
      <c r="M870" s="232"/>
      <c r="N870" s="233"/>
      <c r="O870" s="233"/>
    </row>
    <row r="871" spans="1:15" s="234" customFormat="1">
      <c r="A871" s="404" t="str">
        <f t="shared" si="46"/>
        <v>200902000</v>
      </c>
      <c r="B871" s="272">
        <v>200</v>
      </c>
      <c r="C871" s="273">
        <v>90</v>
      </c>
      <c r="D871" s="193">
        <v>2000</v>
      </c>
      <c r="E871" s="193">
        <v>4</v>
      </c>
      <c r="F871" s="193">
        <v>16</v>
      </c>
      <c r="G871" s="193">
        <v>41</v>
      </c>
      <c r="H871" s="193">
        <v>50</v>
      </c>
      <c r="I871" s="193">
        <v>55</v>
      </c>
      <c r="J871" s="193">
        <v>60</v>
      </c>
      <c r="K871" s="193">
        <v>47</v>
      </c>
      <c r="L871" s="193">
        <v>31</v>
      </c>
      <c r="M871" s="232"/>
      <c r="N871" s="233"/>
      <c r="O871" s="233"/>
    </row>
    <row r="872" spans="1:15" s="234" customFormat="1">
      <c r="A872" s="404" t="str">
        <f t="shared" si="46"/>
        <v>2001002000</v>
      </c>
      <c r="B872" s="272">
        <v>200</v>
      </c>
      <c r="C872" s="273">
        <v>100</v>
      </c>
      <c r="D872" s="193">
        <v>2000</v>
      </c>
      <c r="E872" s="193">
        <v>4</v>
      </c>
      <c r="F872" s="193">
        <v>14</v>
      </c>
      <c r="G872" s="193">
        <v>40</v>
      </c>
      <c r="H872" s="193">
        <v>49</v>
      </c>
      <c r="I872" s="193">
        <v>55</v>
      </c>
      <c r="J872" s="193">
        <v>60</v>
      </c>
      <c r="K872" s="193">
        <v>43</v>
      </c>
      <c r="L872" s="193">
        <v>28</v>
      </c>
      <c r="M872" s="232"/>
      <c r="N872" s="233"/>
      <c r="O872" s="233"/>
    </row>
    <row r="873" spans="1:15" s="234" customFormat="1">
      <c r="A873" s="404" t="str">
        <f t="shared" si="46"/>
        <v>2001102000</v>
      </c>
      <c r="B873" s="272">
        <v>200</v>
      </c>
      <c r="C873" s="273">
        <v>110</v>
      </c>
      <c r="D873" s="193">
        <v>2000</v>
      </c>
      <c r="E873" s="193">
        <v>3</v>
      </c>
      <c r="F873" s="193">
        <v>13</v>
      </c>
      <c r="G873" s="193">
        <v>40</v>
      </c>
      <c r="H873" s="193">
        <v>47</v>
      </c>
      <c r="I873" s="193">
        <v>55</v>
      </c>
      <c r="J873" s="193">
        <v>60</v>
      </c>
      <c r="K873" s="193">
        <v>39</v>
      </c>
      <c r="L873" s="193">
        <v>25</v>
      </c>
      <c r="M873" s="232"/>
      <c r="N873" s="233"/>
      <c r="O873" s="233"/>
    </row>
    <row r="874" spans="1:15" s="234" customFormat="1">
      <c r="A874" s="404" t="str">
        <f t="shared" si="46"/>
        <v>2001202000</v>
      </c>
      <c r="B874" s="272">
        <v>200</v>
      </c>
      <c r="C874" s="273">
        <v>120</v>
      </c>
      <c r="D874" s="193">
        <v>2000</v>
      </c>
      <c r="E874" s="193">
        <v>3</v>
      </c>
      <c r="F874" s="193">
        <v>12</v>
      </c>
      <c r="G874" s="193">
        <v>38</v>
      </c>
      <c r="H874" s="193">
        <v>45</v>
      </c>
      <c r="I874" s="193">
        <v>54</v>
      </c>
      <c r="J874" s="193">
        <v>59</v>
      </c>
      <c r="K874" s="193">
        <v>36</v>
      </c>
      <c r="L874" s="193">
        <v>23</v>
      </c>
      <c r="M874" s="232"/>
      <c r="N874" s="233"/>
      <c r="O874" s="233"/>
    </row>
    <row r="875" spans="1:15" s="234" customFormat="1">
      <c r="A875" s="404" t="str">
        <f t="shared" si="46"/>
        <v>2001302000</v>
      </c>
      <c r="B875" s="272">
        <v>200</v>
      </c>
      <c r="C875" s="273">
        <v>130</v>
      </c>
      <c r="D875" s="193">
        <v>2000</v>
      </c>
      <c r="E875" s="193">
        <v>3</v>
      </c>
      <c r="F875" s="193">
        <v>11</v>
      </c>
      <c r="G875" s="193">
        <v>36</v>
      </c>
      <c r="H875" s="193">
        <v>42</v>
      </c>
      <c r="I875" s="193">
        <v>54</v>
      </c>
      <c r="J875" s="193">
        <v>57</v>
      </c>
      <c r="K875" s="193">
        <v>33</v>
      </c>
      <c r="L875" s="193">
        <v>22</v>
      </c>
      <c r="M875" s="232"/>
      <c r="N875" s="233"/>
      <c r="O875" s="233"/>
    </row>
    <row r="876" spans="1:15" s="234" customFormat="1">
      <c r="A876" s="404" t="str">
        <f t="shared" si="46"/>
        <v>2001402000</v>
      </c>
      <c r="B876" s="272">
        <v>200</v>
      </c>
      <c r="C876" s="273">
        <v>140</v>
      </c>
      <c r="D876" s="193">
        <v>2000</v>
      </c>
      <c r="E876" s="193">
        <v>3</v>
      </c>
      <c r="F876" s="193">
        <v>10</v>
      </c>
      <c r="G876" s="193">
        <v>34</v>
      </c>
      <c r="H876" s="193">
        <v>39</v>
      </c>
      <c r="I876" s="193">
        <v>52</v>
      </c>
      <c r="J876" s="193">
        <v>55</v>
      </c>
      <c r="K876" s="193">
        <v>31</v>
      </c>
      <c r="L876" s="193">
        <v>20</v>
      </c>
      <c r="M876" s="232"/>
      <c r="N876" s="233"/>
      <c r="O876" s="233"/>
    </row>
    <row r="877" spans="1:15" s="234" customFormat="1">
      <c r="A877" s="404" t="str">
        <f t="shared" si="46"/>
        <v>2001502000</v>
      </c>
      <c r="B877" s="272">
        <v>200</v>
      </c>
      <c r="C877" s="273">
        <v>150</v>
      </c>
      <c r="D877" s="193">
        <v>2000</v>
      </c>
      <c r="E877" s="271">
        <f t="shared" ref="E877:L877" si="50">ROUND((E876+E878)/2,0)</f>
        <v>3</v>
      </c>
      <c r="F877" s="271">
        <f t="shared" si="50"/>
        <v>10</v>
      </c>
      <c r="G877" s="271">
        <f t="shared" si="50"/>
        <v>32</v>
      </c>
      <c r="H877" s="271">
        <f t="shared" si="50"/>
        <v>37</v>
      </c>
      <c r="I877" s="271">
        <f t="shared" si="50"/>
        <v>50</v>
      </c>
      <c r="J877" s="271">
        <f t="shared" si="50"/>
        <v>52</v>
      </c>
      <c r="K877" s="271">
        <f t="shared" si="50"/>
        <v>29</v>
      </c>
      <c r="L877" s="271">
        <f t="shared" si="50"/>
        <v>19</v>
      </c>
      <c r="M877" s="232"/>
      <c r="N877" s="233"/>
      <c r="O877" s="233"/>
    </row>
    <row r="878" spans="1:15" s="234" customFormat="1">
      <c r="A878" s="404" t="str">
        <f t="shared" si="46"/>
        <v>2001602000</v>
      </c>
      <c r="B878" s="272">
        <v>200</v>
      </c>
      <c r="C878" s="273">
        <v>160</v>
      </c>
      <c r="D878" s="193">
        <v>2000</v>
      </c>
      <c r="E878" s="193">
        <v>2</v>
      </c>
      <c r="F878" s="193">
        <v>9</v>
      </c>
      <c r="G878" s="193">
        <v>30</v>
      </c>
      <c r="H878" s="193">
        <v>34</v>
      </c>
      <c r="I878" s="193">
        <v>47</v>
      </c>
      <c r="J878" s="193">
        <v>49</v>
      </c>
      <c r="K878" s="193">
        <v>27</v>
      </c>
      <c r="L878" s="193">
        <v>17</v>
      </c>
      <c r="M878" s="232"/>
      <c r="N878" s="233"/>
      <c r="O878" s="233"/>
    </row>
    <row r="879" spans="1:15" s="234" customFormat="1">
      <c r="A879" s="404" t="str">
        <f t="shared" si="46"/>
        <v>2001702000</v>
      </c>
      <c r="B879" s="272">
        <v>200</v>
      </c>
      <c r="C879" s="273">
        <v>170</v>
      </c>
      <c r="D879" s="193">
        <v>2000</v>
      </c>
      <c r="E879" s="271">
        <f t="shared" ref="E879:L879" si="51">ROUND((E878+E880)/2,0)</f>
        <v>2</v>
      </c>
      <c r="F879" s="271">
        <f t="shared" si="51"/>
        <v>9</v>
      </c>
      <c r="G879" s="271">
        <f t="shared" si="51"/>
        <v>29</v>
      </c>
      <c r="H879" s="271">
        <f t="shared" si="51"/>
        <v>33</v>
      </c>
      <c r="I879" s="271">
        <f t="shared" si="51"/>
        <v>45</v>
      </c>
      <c r="J879" s="271">
        <f t="shared" si="51"/>
        <v>47</v>
      </c>
      <c r="K879" s="271">
        <f t="shared" si="51"/>
        <v>26</v>
      </c>
      <c r="L879" s="271">
        <f t="shared" si="51"/>
        <v>17</v>
      </c>
      <c r="M879" s="232"/>
      <c r="N879" s="233"/>
      <c r="O879" s="233"/>
    </row>
    <row r="880" spans="1:15" s="234" customFormat="1">
      <c r="A880" s="404" t="str">
        <f t="shared" si="46"/>
        <v>2001802000</v>
      </c>
      <c r="B880" s="272">
        <v>200</v>
      </c>
      <c r="C880" s="273">
        <v>180</v>
      </c>
      <c r="D880" s="193">
        <v>2000</v>
      </c>
      <c r="E880" s="193">
        <v>2</v>
      </c>
      <c r="F880" s="193">
        <v>8</v>
      </c>
      <c r="G880" s="193">
        <v>27</v>
      </c>
      <c r="H880" s="193">
        <v>31</v>
      </c>
      <c r="I880" s="193">
        <v>42</v>
      </c>
      <c r="J880" s="193">
        <v>44</v>
      </c>
      <c r="K880" s="193">
        <v>24</v>
      </c>
      <c r="L880" s="193">
        <v>16</v>
      </c>
      <c r="M880" s="232"/>
      <c r="N880" s="233"/>
      <c r="O880" s="233"/>
    </row>
    <row r="881" spans="1:15" s="234" customFormat="1">
      <c r="A881" s="404" t="str">
        <f t="shared" ref="A881:A944" si="52">B881&amp;C881&amp;D881</f>
        <v>2001902000</v>
      </c>
      <c r="B881" s="272">
        <v>200</v>
      </c>
      <c r="C881" s="273">
        <v>190</v>
      </c>
      <c r="D881" s="193">
        <v>2000</v>
      </c>
      <c r="E881" s="271">
        <f t="shared" ref="E881:L881" si="53">ROUND((E880+E882)/2,0)</f>
        <v>2</v>
      </c>
      <c r="F881" s="271">
        <f t="shared" si="53"/>
        <v>8</v>
      </c>
      <c r="G881" s="271">
        <f t="shared" si="53"/>
        <v>26</v>
      </c>
      <c r="H881" s="271">
        <f t="shared" si="53"/>
        <v>30</v>
      </c>
      <c r="I881" s="271">
        <f t="shared" si="53"/>
        <v>40</v>
      </c>
      <c r="J881" s="271">
        <f t="shared" si="53"/>
        <v>42</v>
      </c>
      <c r="K881" s="271">
        <f t="shared" si="53"/>
        <v>23</v>
      </c>
      <c r="L881" s="271">
        <f t="shared" si="53"/>
        <v>15</v>
      </c>
      <c r="M881" s="232"/>
      <c r="N881" s="233"/>
      <c r="O881" s="233"/>
    </row>
    <row r="882" spans="1:15" s="234" customFormat="1">
      <c r="A882" s="404" t="str">
        <f t="shared" si="52"/>
        <v>2002002000</v>
      </c>
      <c r="B882" s="272">
        <v>200</v>
      </c>
      <c r="C882" s="273">
        <v>200</v>
      </c>
      <c r="D882" s="193">
        <v>2000</v>
      </c>
      <c r="E882" s="193">
        <v>2</v>
      </c>
      <c r="F882" s="193">
        <v>7</v>
      </c>
      <c r="G882" s="193">
        <v>25</v>
      </c>
      <c r="H882" s="193">
        <v>28</v>
      </c>
      <c r="I882" s="193">
        <v>38</v>
      </c>
      <c r="J882" s="193">
        <v>40</v>
      </c>
      <c r="K882" s="193">
        <v>21</v>
      </c>
      <c r="L882" s="193">
        <v>14</v>
      </c>
      <c r="M882" s="232"/>
      <c r="N882" s="233"/>
      <c r="O882" s="233"/>
    </row>
    <row r="883" spans="1:15" s="234" customFormat="1">
      <c r="A883" s="404" t="str">
        <f t="shared" si="52"/>
        <v>2002102000</v>
      </c>
      <c r="B883" s="272">
        <v>200</v>
      </c>
      <c r="C883" s="273">
        <v>210</v>
      </c>
      <c r="D883" s="193">
        <v>2000</v>
      </c>
      <c r="E883" s="243">
        <v>0</v>
      </c>
      <c r="F883" s="243">
        <v>0</v>
      </c>
      <c r="G883" s="243">
        <v>0</v>
      </c>
      <c r="H883" s="243">
        <v>0</v>
      </c>
      <c r="I883" s="243">
        <v>0</v>
      </c>
      <c r="J883" s="243">
        <v>0</v>
      </c>
      <c r="K883" s="243">
        <v>0</v>
      </c>
      <c r="L883" s="243">
        <v>0</v>
      </c>
      <c r="M883" s="232"/>
      <c r="N883" s="233"/>
      <c r="O883" s="233"/>
    </row>
    <row r="884" spans="1:15" s="234" customFormat="1">
      <c r="A884" s="404" t="str">
        <f t="shared" si="52"/>
        <v>2002202000</v>
      </c>
      <c r="B884" s="272">
        <v>200</v>
      </c>
      <c r="C884" s="273">
        <v>220</v>
      </c>
      <c r="D884" s="193">
        <v>2000</v>
      </c>
      <c r="E884" s="243">
        <v>0</v>
      </c>
      <c r="F884" s="243">
        <v>0</v>
      </c>
      <c r="G884" s="243">
        <v>0</v>
      </c>
      <c r="H884" s="243">
        <v>0</v>
      </c>
      <c r="I884" s="243">
        <v>0</v>
      </c>
      <c r="J884" s="243">
        <v>0</v>
      </c>
      <c r="K884" s="243">
        <v>0</v>
      </c>
      <c r="L884" s="243">
        <v>0</v>
      </c>
      <c r="M884" s="232"/>
      <c r="N884" s="233"/>
      <c r="O884" s="233"/>
    </row>
    <row r="885" spans="1:15" s="234" customFormat="1">
      <c r="A885" s="404" t="str">
        <f t="shared" si="52"/>
        <v>2002302000</v>
      </c>
      <c r="B885" s="272">
        <v>200</v>
      </c>
      <c r="C885" s="273">
        <v>230</v>
      </c>
      <c r="D885" s="193">
        <v>2000</v>
      </c>
      <c r="E885" s="243">
        <v>0</v>
      </c>
      <c r="F885" s="243">
        <v>0</v>
      </c>
      <c r="G885" s="243">
        <v>0</v>
      </c>
      <c r="H885" s="243">
        <v>0</v>
      </c>
      <c r="I885" s="243">
        <v>0</v>
      </c>
      <c r="J885" s="243">
        <v>0</v>
      </c>
      <c r="K885" s="243">
        <v>0</v>
      </c>
      <c r="L885" s="243">
        <v>0</v>
      </c>
      <c r="M885" s="232"/>
      <c r="N885" s="233"/>
      <c r="O885" s="233"/>
    </row>
    <row r="886" spans="1:15" s="234" customFormat="1">
      <c r="A886" s="404" t="str">
        <f t="shared" si="52"/>
        <v>2002402000</v>
      </c>
      <c r="B886" s="272">
        <v>200</v>
      </c>
      <c r="C886" s="273">
        <v>240</v>
      </c>
      <c r="D886" s="193">
        <v>2000</v>
      </c>
      <c r="E886" s="243">
        <v>0</v>
      </c>
      <c r="F886" s="243">
        <v>0</v>
      </c>
      <c r="G886" s="243">
        <v>0</v>
      </c>
      <c r="H886" s="243">
        <v>0</v>
      </c>
      <c r="I886" s="243">
        <v>0</v>
      </c>
      <c r="J886" s="243">
        <v>0</v>
      </c>
      <c r="K886" s="243">
        <v>0</v>
      </c>
      <c r="L886" s="243">
        <v>0</v>
      </c>
      <c r="M886" s="232"/>
      <c r="N886" s="233"/>
      <c r="O886" s="233"/>
    </row>
    <row r="887" spans="1:15" s="234" customFormat="1">
      <c r="A887" s="404" t="str">
        <f t="shared" si="52"/>
        <v>2002502000</v>
      </c>
      <c r="B887" s="272">
        <v>200</v>
      </c>
      <c r="C887" s="273">
        <v>250</v>
      </c>
      <c r="D887" s="193">
        <v>2000</v>
      </c>
      <c r="E887" s="243">
        <v>0</v>
      </c>
      <c r="F887" s="243">
        <v>0</v>
      </c>
      <c r="G887" s="243">
        <v>0</v>
      </c>
      <c r="H887" s="243">
        <v>0</v>
      </c>
      <c r="I887" s="243">
        <v>0</v>
      </c>
      <c r="J887" s="243">
        <v>0</v>
      </c>
      <c r="K887" s="243">
        <v>0</v>
      </c>
      <c r="L887" s="243">
        <v>0</v>
      </c>
      <c r="M887" s="232"/>
      <c r="N887" s="233"/>
      <c r="O887" s="233"/>
    </row>
    <row r="888" spans="1:15" s="234" customFormat="1">
      <c r="A888" s="404" t="str">
        <f t="shared" si="52"/>
        <v>2002602000</v>
      </c>
      <c r="B888" s="272">
        <v>200</v>
      </c>
      <c r="C888" s="273">
        <v>260</v>
      </c>
      <c r="D888" s="193">
        <v>2000</v>
      </c>
      <c r="E888" s="243">
        <v>0</v>
      </c>
      <c r="F888" s="243">
        <v>0</v>
      </c>
      <c r="G888" s="243">
        <v>0</v>
      </c>
      <c r="H888" s="243">
        <v>0</v>
      </c>
      <c r="I888" s="243">
        <v>0</v>
      </c>
      <c r="J888" s="243">
        <v>0</v>
      </c>
      <c r="K888" s="243">
        <v>0</v>
      </c>
      <c r="L888" s="243">
        <v>0</v>
      </c>
      <c r="M888" s="232"/>
      <c r="N888" s="233"/>
      <c r="O888" s="233"/>
    </row>
    <row r="889" spans="1:15" s="234" customFormat="1">
      <c r="A889" s="404" t="str">
        <f t="shared" si="52"/>
        <v>2002702000</v>
      </c>
      <c r="B889" s="272">
        <v>200</v>
      </c>
      <c r="C889" s="273">
        <v>270</v>
      </c>
      <c r="D889" s="193">
        <v>2000</v>
      </c>
      <c r="E889" s="243">
        <v>0</v>
      </c>
      <c r="F889" s="243">
        <v>0</v>
      </c>
      <c r="G889" s="243">
        <v>0</v>
      </c>
      <c r="H889" s="243">
        <v>0</v>
      </c>
      <c r="I889" s="243">
        <v>0</v>
      </c>
      <c r="J889" s="243">
        <v>0</v>
      </c>
      <c r="K889" s="243">
        <v>0</v>
      </c>
      <c r="L889" s="243">
        <v>0</v>
      </c>
      <c r="M889" s="232"/>
      <c r="N889" s="233"/>
      <c r="O889" s="233"/>
    </row>
    <row r="890" spans="1:15" s="234" customFormat="1">
      <c r="A890" s="404" t="str">
        <f t="shared" si="52"/>
        <v>2002802000</v>
      </c>
      <c r="B890" s="272">
        <v>200</v>
      </c>
      <c r="C890" s="273">
        <v>280</v>
      </c>
      <c r="D890" s="193">
        <v>2000</v>
      </c>
      <c r="E890" s="243">
        <v>0</v>
      </c>
      <c r="F890" s="243">
        <v>0</v>
      </c>
      <c r="G890" s="243">
        <v>0</v>
      </c>
      <c r="H890" s="243">
        <v>0</v>
      </c>
      <c r="I890" s="243">
        <v>0</v>
      </c>
      <c r="J890" s="243">
        <v>0</v>
      </c>
      <c r="K890" s="243">
        <v>0</v>
      </c>
      <c r="L890" s="243">
        <v>0</v>
      </c>
      <c r="M890" s="232"/>
      <c r="N890" s="233"/>
      <c r="O890" s="233"/>
    </row>
    <row r="891" spans="1:15" s="234" customFormat="1">
      <c r="A891" s="404" t="str">
        <f t="shared" si="52"/>
        <v>2002902000</v>
      </c>
      <c r="B891" s="272">
        <v>200</v>
      </c>
      <c r="C891" s="273">
        <v>290</v>
      </c>
      <c r="D891" s="193">
        <v>2000</v>
      </c>
      <c r="E891" s="243">
        <v>0</v>
      </c>
      <c r="F891" s="243">
        <v>0</v>
      </c>
      <c r="G891" s="243">
        <v>0</v>
      </c>
      <c r="H891" s="243">
        <v>0</v>
      </c>
      <c r="I891" s="243">
        <v>0</v>
      </c>
      <c r="J891" s="243">
        <v>0</v>
      </c>
      <c r="K891" s="243">
        <v>0</v>
      </c>
      <c r="L891" s="243">
        <v>0</v>
      </c>
      <c r="M891" s="232"/>
      <c r="N891" s="233"/>
      <c r="O891" s="233"/>
    </row>
    <row r="892" spans="1:15" s="234" customFormat="1">
      <c r="A892" s="404" t="str">
        <f t="shared" si="52"/>
        <v>2003002000</v>
      </c>
      <c r="B892" s="272">
        <v>200</v>
      </c>
      <c r="C892" s="273">
        <v>300</v>
      </c>
      <c r="D892" s="193">
        <v>2000</v>
      </c>
      <c r="E892" s="243">
        <v>0</v>
      </c>
      <c r="F892" s="243">
        <v>0</v>
      </c>
      <c r="G892" s="243">
        <v>0</v>
      </c>
      <c r="H892" s="243">
        <v>0</v>
      </c>
      <c r="I892" s="243">
        <v>0</v>
      </c>
      <c r="J892" s="243">
        <v>0</v>
      </c>
      <c r="K892" s="243">
        <v>0</v>
      </c>
      <c r="L892" s="243">
        <v>0</v>
      </c>
      <c r="M892" s="232"/>
      <c r="N892" s="233"/>
      <c r="O892" s="233"/>
    </row>
    <row r="893" spans="1:15" s="234" customFormat="1">
      <c r="A893" s="404" t="str">
        <f t="shared" si="52"/>
        <v>2003102000</v>
      </c>
      <c r="B893" s="272">
        <v>200</v>
      </c>
      <c r="C893" s="273">
        <v>310</v>
      </c>
      <c r="D893" s="193">
        <v>2000</v>
      </c>
      <c r="E893" s="243">
        <v>0</v>
      </c>
      <c r="F893" s="243">
        <v>0</v>
      </c>
      <c r="G893" s="243">
        <v>0</v>
      </c>
      <c r="H893" s="243">
        <v>0</v>
      </c>
      <c r="I893" s="243">
        <v>0</v>
      </c>
      <c r="J893" s="243">
        <v>0</v>
      </c>
      <c r="K893" s="243">
        <v>0</v>
      </c>
      <c r="L893" s="243">
        <v>0</v>
      </c>
      <c r="M893" s="232"/>
      <c r="N893" s="233"/>
      <c r="O893" s="233"/>
    </row>
    <row r="894" spans="1:15" s="234" customFormat="1">
      <c r="A894" s="404" t="str">
        <f t="shared" si="52"/>
        <v>2003202000</v>
      </c>
      <c r="B894" s="272">
        <v>200</v>
      </c>
      <c r="C894" s="273">
        <v>320</v>
      </c>
      <c r="D894" s="193">
        <v>2000</v>
      </c>
      <c r="E894" s="243">
        <v>0</v>
      </c>
      <c r="F894" s="243">
        <v>0</v>
      </c>
      <c r="G894" s="243">
        <v>0</v>
      </c>
      <c r="H894" s="243">
        <v>0</v>
      </c>
      <c r="I894" s="243">
        <v>0</v>
      </c>
      <c r="J894" s="243">
        <v>0</v>
      </c>
      <c r="K894" s="243">
        <v>0</v>
      </c>
      <c r="L894" s="243">
        <v>0</v>
      </c>
      <c r="M894" s="232"/>
      <c r="N894" s="233"/>
      <c r="O894" s="233"/>
    </row>
    <row r="895" spans="1:15" s="234" customFormat="1">
      <c r="A895" s="404" t="str">
        <f t="shared" si="52"/>
        <v>2003302000</v>
      </c>
      <c r="B895" s="272">
        <v>200</v>
      </c>
      <c r="C895" s="273">
        <v>330</v>
      </c>
      <c r="D895" s="193">
        <v>2000</v>
      </c>
      <c r="E895" s="243">
        <v>0</v>
      </c>
      <c r="F895" s="243">
        <v>0</v>
      </c>
      <c r="G895" s="243">
        <v>0</v>
      </c>
      <c r="H895" s="243">
        <v>0</v>
      </c>
      <c r="I895" s="243">
        <v>0</v>
      </c>
      <c r="J895" s="243">
        <v>0</v>
      </c>
      <c r="K895" s="243">
        <v>0</v>
      </c>
      <c r="L895" s="243">
        <v>0</v>
      </c>
      <c r="M895" s="232"/>
      <c r="N895" s="233"/>
      <c r="O895" s="233"/>
    </row>
    <row r="896" spans="1:15" s="234" customFormat="1">
      <c r="A896" s="404" t="str">
        <f t="shared" si="52"/>
        <v>2003402000</v>
      </c>
      <c r="B896" s="272">
        <v>200</v>
      </c>
      <c r="C896" s="273">
        <v>340</v>
      </c>
      <c r="D896" s="193">
        <v>2000</v>
      </c>
      <c r="E896" s="243">
        <v>0</v>
      </c>
      <c r="F896" s="243">
        <v>0</v>
      </c>
      <c r="G896" s="243">
        <v>0</v>
      </c>
      <c r="H896" s="243">
        <v>0</v>
      </c>
      <c r="I896" s="243">
        <v>0</v>
      </c>
      <c r="J896" s="243">
        <v>0</v>
      </c>
      <c r="K896" s="243">
        <v>0</v>
      </c>
      <c r="L896" s="243">
        <v>0</v>
      </c>
      <c r="M896" s="232"/>
      <c r="N896" s="233"/>
      <c r="O896" s="233"/>
    </row>
    <row r="897" spans="1:15" s="234" customFormat="1">
      <c r="A897" s="404" t="str">
        <f t="shared" si="52"/>
        <v>2003502000</v>
      </c>
      <c r="B897" s="272">
        <v>200</v>
      </c>
      <c r="C897" s="273">
        <v>350</v>
      </c>
      <c r="D897" s="193">
        <v>2000</v>
      </c>
      <c r="E897" s="243">
        <v>0</v>
      </c>
      <c r="F897" s="243">
        <v>0</v>
      </c>
      <c r="G897" s="243">
        <v>0</v>
      </c>
      <c r="H897" s="243">
        <v>0</v>
      </c>
      <c r="I897" s="243">
        <v>0</v>
      </c>
      <c r="J897" s="243">
        <v>0</v>
      </c>
      <c r="K897" s="243">
        <v>0</v>
      </c>
      <c r="L897" s="243">
        <v>0</v>
      </c>
      <c r="M897" s="232"/>
      <c r="N897" s="233"/>
      <c r="O897" s="233"/>
    </row>
    <row r="898" spans="1:15" s="234" customFormat="1">
      <c r="A898" s="404" t="str">
        <f t="shared" si="52"/>
        <v>200202250</v>
      </c>
      <c r="B898" s="272">
        <v>200</v>
      </c>
      <c r="C898" s="273">
        <v>20</v>
      </c>
      <c r="D898" s="193">
        <v>2250</v>
      </c>
      <c r="E898" s="193">
        <v>18</v>
      </c>
      <c r="F898" s="193">
        <v>32</v>
      </c>
      <c r="G898" s="193">
        <v>41</v>
      </c>
      <c r="H898" s="193">
        <v>50</v>
      </c>
      <c r="I898" s="193">
        <v>55</v>
      </c>
      <c r="J898" s="193">
        <v>60</v>
      </c>
      <c r="K898" s="193">
        <v>58</v>
      </c>
      <c r="L898" s="193">
        <v>56</v>
      </c>
      <c r="M898" s="232"/>
      <c r="N898" s="233"/>
      <c r="O898" s="233"/>
    </row>
    <row r="899" spans="1:15" s="234" customFormat="1">
      <c r="A899" s="404" t="str">
        <f t="shared" si="52"/>
        <v>200302250</v>
      </c>
      <c r="B899" s="272">
        <v>200</v>
      </c>
      <c r="C899" s="273">
        <v>30</v>
      </c>
      <c r="D899" s="193">
        <v>2250</v>
      </c>
      <c r="E899" s="193">
        <v>13</v>
      </c>
      <c r="F899" s="193">
        <v>32</v>
      </c>
      <c r="G899" s="193">
        <v>41</v>
      </c>
      <c r="H899" s="193">
        <v>50</v>
      </c>
      <c r="I899" s="193">
        <v>55</v>
      </c>
      <c r="J899" s="193">
        <v>60</v>
      </c>
      <c r="K899" s="193">
        <v>58</v>
      </c>
      <c r="L899" s="193">
        <v>56</v>
      </c>
      <c r="M899" s="232"/>
      <c r="N899" s="233"/>
      <c r="O899" s="233"/>
    </row>
    <row r="900" spans="1:15" s="234" customFormat="1">
      <c r="A900" s="404" t="str">
        <f t="shared" si="52"/>
        <v>200402250</v>
      </c>
      <c r="B900" s="272">
        <v>200</v>
      </c>
      <c r="C900" s="273">
        <v>40</v>
      </c>
      <c r="D900" s="193">
        <v>2250</v>
      </c>
      <c r="E900" s="193">
        <v>10</v>
      </c>
      <c r="F900" s="193">
        <v>31</v>
      </c>
      <c r="G900" s="193">
        <v>41</v>
      </c>
      <c r="H900" s="193">
        <v>50</v>
      </c>
      <c r="I900" s="193">
        <v>55</v>
      </c>
      <c r="J900" s="193">
        <v>60</v>
      </c>
      <c r="K900" s="193">
        <v>58</v>
      </c>
      <c r="L900" s="193">
        <v>56</v>
      </c>
      <c r="M900" s="232"/>
      <c r="N900" s="233"/>
      <c r="O900" s="233"/>
    </row>
    <row r="901" spans="1:15" s="234" customFormat="1">
      <c r="A901" s="404" t="str">
        <f t="shared" si="52"/>
        <v>200502250</v>
      </c>
      <c r="B901" s="272">
        <v>200</v>
      </c>
      <c r="C901" s="273">
        <v>50</v>
      </c>
      <c r="D901" s="193">
        <v>2250</v>
      </c>
      <c r="E901" s="193">
        <v>8</v>
      </c>
      <c r="F901" s="193">
        <v>29</v>
      </c>
      <c r="G901" s="193">
        <v>41</v>
      </c>
      <c r="H901" s="193">
        <v>50</v>
      </c>
      <c r="I901" s="193">
        <v>55</v>
      </c>
      <c r="J901" s="193">
        <v>60</v>
      </c>
      <c r="K901" s="193">
        <v>58</v>
      </c>
      <c r="L901" s="193">
        <v>55</v>
      </c>
      <c r="M901" s="232"/>
      <c r="N901" s="233"/>
      <c r="O901" s="233"/>
    </row>
    <row r="902" spans="1:15" s="234" customFormat="1">
      <c r="A902" s="404" t="str">
        <f t="shared" si="52"/>
        <v>200602250</v>
      </c>
      <c r="B902" s="272">
        <v>200</v>
      </c>
      <c r="C902" s="273">
        <v>60</v>
      </c>
      <c r="D902" s="193">
        <v>2250</v>
      </c>
      <c r="E902" s="193">
        <v>7</v>
      </c>
      <c r="F902" s="193">
        <v>26</v>
      </c>
      <c r="G902" s="193">
        <v>41</v>
      </c>
      <c r="H902" s="193">
        <v>50</v>
      </c>
      <c r="I902" s="193">
        <v>55</v>
      </c>
      <c r="J902" s="193">
        <v>60</v>
      </c>
      <c r="K902" s="193">
        <v>58</v>
      </c>
      <c r="L902" s="193">
        <v>51</v>
      </c>
      <c r="M902" s="232"/>
      <c r="N902" s="233"/>
      <c r="O902" s="233"/>
    </row>
    <row r="903" spans="1:15" s="234" customFormat="1">
      <c r="A903" s="404" t="str">
        <f t="shared" si="52"/>
        <v>200702250</v>
      </c>
      <c r="B903" s="272">
        <v>200</v>
      </c>
      <c r="C903" s="273">
        <v>70</v>
      </c>
      <c r="D903" s="193">
        <v>2250</v>
      </c>
      <c r="E903" s="193">
        <v>6</v>
      </c>
      <c r="F903" s="193">
        <v>23</v>
      </c>
      <c r="G903" s="193">
        <v>41</v>
      </c>
      <c r="H903" s="193">
        <v>50</v>
      </c>
      <c r="I903" s="193">
        <v>55</v>
      </c>
      <c r="J903" s="193">
        <v>60</v>
      </c>
      <c r="K903" s="193">
        <v>58</v>
      </c>
      <c r="L903" s="193">
        <v>45</v>
      </c>
      <c r="M903" s="232"/>
      <c r="N903" s="233"/>
      <c r="O903" s="233"/>
    </row>
    <row r="904" spans="1:15" s="234" customFormat="1">
      <c r="A904" s="404" t="str">
        <f t="shared" si="52"/>
        <v>200802250</v>
      </c>
      <c r="B904" s="272">
        <v>200</v>
      </c>
      <c r="C904" s="273">
        <v>80</v>
      </c>
      <c r="D904" s="193">
        <v>2250</v>
      </c>
      <c r="E904" s="193">
        <v>5</v>
      </c>
      <c r="F904" s="193">
        <v>20</v>
      </c>
      <c r="G904" s="193">
        <v>41</v>
      </c>
      <c r="H904" s="193">
        <v>50</v>
      </c>
      <c r="I904" s="193">
        <v>55</v>
      </c>
      <c r="J904" s="193">
        <v>60</v>
      </c>
      <c r="K904" s="193">
        <v>56</v>
      </c>
      <c r="L904" s="193">
        <v>39</v>
      </c>
      <c r="M904" s="232"/>
      <c r="N904" s="233"/>
      <c r="O904" s="233"/>
    </row>
    <row r="905" spans="1:15" s="234" customFormat="1">
      <c r="A905" s="404" t="str">
        <f t="shared" si="52"/>
        <v>200902250</v>
      </c>
      <c r="B905" s="272">
        <v>200</v>
      </c>
      <c r="C905" s="273">
        <v>90</v>
      </c>
      <c r="D905" s="193">
        <v>2250</v>
      </c>
      <c r="E905" s="193">
        <v>4</v>
      </c>
      <c r="F905" s="193">
        <v>18</v>
      </c>
      <c r="G905" s="193">
        <v>41</v>
      </c>
      <c r="H905" s="193">
        <v>50</v>
      </c>
      <c r="I905" s="193">
        <v>55</v>
      </c>
      <c r="J905" s="193">
        <v>60</v>
      </c>
      <c r="K905" s="193">
        <v>52</v>
      </c>
      <c r="L905" s="193">
        <v>35</v>
      </c>
      <c r="M905" s="232"/>
      <c r="N905" s="233"/>
      <c r="O905" s="233"/>
    </row>
    <row r="906" spans="1:15" s="234" customFormat="1">
      <c r="A906" s="404" t="str">
        <f t="shared" si="52"/>
        <v>2001002250</v>
      </c>
      <c r="B906" s="272">
        <v>200</v>
      </c>
      <c r="C906" s="273">
        <v>100</v>
      </c>
      <c r="D906" s="193">
        <v>2250</v>
      </c>
      <c r="E906" s="193">
        <v>4</v>
      </c>
      <c r="F906" s="193">
        <v>16</v>
      </c>
      <c r="G906" s="193">
        <v>41</v>
      </c>
      <c r="H906" s="193">
        <v>50</v>
      </c>
      <c r="I906" s="193">
        <v>55</v>
      </c>
      <c r="J906" s="193">
        <v>60</v>
      </c>
      <c r="K906" s="193">
        <v>48</v>
      </c>
      <c r="L906" s="193">
        <v>31</v>
      </c>
      <c r="M906" s="232"/>
      <c r="N906" s="233"/>
      <c r="O906" s="233"/>
    </row>
    <row r="907" spans="1:15" s="234" customFormat="1">
      <c r="A907" s="404" t="str">
        <f t="shared" si="52"/>
        <v>2001102250</v>
      </c>
      <c r="B907" s="272">
        <v>200</v>
      </c>
      <c r="C907" s="273">
        <v>110</v>
      </c>
      <c r="D907" s="193">
        <v>2250</v>
      </c>
      <c r="E907" s="193">
        <v>4</v>
      </c>
      <c r="F907" s="193">
        <v>15</v>
      </c>
      <c r="G907" s="193">
        <v>41</v>
      </c>
      <c r="H907" s="193">
        <v>49</v>
      </c>
      <c r="I907" s="193">
        <v>55</v>
      </c>
      <c r="J907" s="193">
        <v>60</v>
      </c>
      <c r="K907" s="193">
        <v>44</v>
      </c>
      <c r="L907" s="193">
        <v>29</v>
      </c>
      <c r="M907" s="232"/>
      <c r="N907" s="233"/>
      <c r="O907" s="233"/>
    </row>
    <row r="908" spans="1:15" s="234" customFormat="1">
      <c r="A908" s="404" t="str">
        <f t="shared" si="52"/>
        <v>2001202250</v>
      </c>
      <c r="B908" s="272">
        <v>200</v>
      </c>
      <c r="C908" s="273">
        <v>120</v>
      </c>
      <c r="D908" s="193">
        <v>2250</v>
      </c>
      <c r="E908" s="193">
        <v>3</v>
      </c>
      <c r="F908" s="193">
        <v>13</v>
      </c>
      <c r="G908" s="193">
        <v>40</v>
      </c>
      <c r="H908" s="193">
        <v>48</v>
      </c>
      <c r="I908" s="193">
        <v>55</v>
      </c>
      <c r="J908" s="193">
        <v>60</v>
      </c>
      <c r="K908" s="193">
        <v>40</v>
      </c>
      <c r="L908" s="193">
        <v>26</v>
      </c>
      <c r="M908" s="232"/>
      <c r="N908" s="233"/>
      <c r="O908" s="233"/>
    </row>
    <row r="909" spans="1:15" s="234" customFormat="1">
      <c r="A909" s="404" t="str">
        <f t="shared" si="52"/>
        <v>2001302250</v>
      </c>
      <c r="B909" s="272">
        <v>200</v>
      </c>
      <c r="C909" s="273">
        <v>130</v>
      </c>
      <c r="D909" s="193">
        <v>2250</v>
      </c>
      <c r="E909" s="193">
        <v>3</v>
      </c>
      <c r="F909" s="193">
        <v>12</v>
      </c>
      <c r="G909" s="193">
        <v>39</v>
      </c>
      <c r="H909" s="193">
        <v>46</v>
      </c>
      <c r="I909" s="193">
        <v>55</v>
      </c>
      <c r="J909" s="193">
        <v>59</v>
      </c>
      <c r="K909" s="193">
        <v>37</v>
      </c>
      <c r="L909" s="193">
        <v>24</v>
      </c>
      <c r="M909" s="232"/>
      <c r="N909" s="233"/>
      <c r="O909" s="233"/>
    </row>
    <row r="910" spans="1:15" s="234" customFormat="1">
      <c r="A910" s="404" t="str">
        <f t="shared" si="52"/>
        <v>2001402250</v>
      </c>
      <c r="B910" s="272">
        <v>200</v>
      </c>
      <c r="C910" s="273">
        <v>140</v>
      </c>
      <c r="D910" s="193">
        <v>2250</v>
      </c>
      <c r="E910" s="193">
        <v>3</v>
      </c>
      <c r="F910" s="193">
        <v>12</v>
      </c>
      <c r="G910" s="193">
        <v>37</v>
      </c>
      <c r="H910" s="193">
        <v>43</v>
      </c>
      <c r="I910" s="193">
        <v>54</v>
      </c>
      <c r="J910" s="193">
        <v>58</v>
      </c>
      <c r="K910" s="193">
        <v>34</v>
      </c>
      <c r="L910" s="193">
        <v>22</v>
      </c>
      <c r="M910" s="232"/>
      <c r="N910" s="233"/>
      <c r="O910" s="233"/>
    </row>
    <row r="911" spans="1:15" s="234" customFormat="1">
      <c r="A911" s="404" t="str">
        <f t="shared" si="52"/>
        <v>2001502250</v>
      </c>
      <c r="B911" s="272">
        <v>200</v>
      </c>
      <c r="C911" s="273">
        <v>150</v>
      </c>
      <c r="D911" s="193">
        <v>2250</v>
      </c>
      <c r="E911" s="271">
        <f t="shared" ref="E911:L911" si="54">ROUND((E910+E912)/2,0)</f>
        <v>3</v>
      </c>
      <c r="F911" s="271">
        <f t="shared" si="54"/>
        <v>11</v>
      </c>
      <c r="G911" s="271">
        <f t="shared" si="54"/>
        <v>36</v>
      </c>
      <c r="H911" s="271">
        <f t="shared" si="54"/>
        <v>41</v>
      </c>
      <c r="I911" s="271">
        <f t="shared" si="54"/>
        <v>53</v>
      </c>
      <c r="J911" s="271">
        <f t="shared" si="54"/>
        <v>56</v>
      </c>
      <c r="K911" s="271">
        <f t="shared" si="54"/>
        <v>32</v>
      </c>
      <c r="L911" s="271">
        <f t="shared" si="54"/>
        <v>21</v>
      </c>
      <c r="M911" s="232"/>
      <c r="N911" s="233"/>
      <c r="O911" s="233"/>
    </row>
    <row r="912" spans="1:15" s="234" customFormat="1">
      <c r="A912" s="404" t="str">
        <f t="shared" si="52"/>
        <v>2001602250</v>
      </c>
      <c r="B912" s="272">
        <v>200</v>
      </c>
      <c r="C912" s="273">
        <v>160</v>
      </c>
      <c r="D912" s="193">
        <v>2250</v>
      </c>
      <c r="E912" s="193">
        <v>2</v>
      </c>
      <c r="F912" s="193">
        <v>10</v>
      </c>
      <c r="G912" s="193">
        <v>34</v>
      </c>
      <c r="H912" s="193">
        <v>38</v>
      </c>
      <c r="I912" s="193">
        <v>51</v>
      </c>
      <c r="J912" s="193">
        <v>54</v>
      </c>
      <c r="K912" s="193">
        <v>30</v>
      </c>
      <c r="L912" s="193">
        <v>20</v>
      </c>
      <c r="M912" s="232"/>
      <c r="N912" s="233"/>
      <c r="O912" s="233"/>
    </row>
    <row r="913" spans="1:15" s="234" customFormat="1">
      <c r="A913" s="404" t="str">
        <f t="shared" si="52"/>
        <v>2001702250</v>
      </c>
      <c r="B913" s="272">
        <v>200</v>
      </c>
      <c r="C913" s="273">
        <v>170</v>
      </c>
      <c r="D913" s="193">
        <v>2250</v>
      </c>
      <c r="E913" s="271">
        <f t="shared" ref="E913:L913" si="55">ROUND((E912+E914)/2,0)</f>
        <v>2</v>
      </c>
      <c r="F913" s="271">
        <f t="shared" si="55"/>
        <v>10</v>
      </c>
      <c r="G913" s="271">
        <f t="shared" si="55"/>
        <v>32</v>
      </c>
      <c r="H913" s="271">
        <f t="shared" si="55"/>
        <v>36</v>
      </c>
      <c r="I913" s="271">
        <f t="shared" si="55"/>
        <v>49</v>
      </c>
      <c r="J913" s="271">
        <f t="shared" si="55"/>
        <v>52</v>
      </c>
      <c r="K913" s="271">
        <f t="shared" si="55"/>
        <v>29</v>
      </c>
      <c r="L913" s="271">
        <f t="shared" si="55"/>
        <v>19</v>
      </c>
      <c r="M913" s="232"/>
      <c r="N913" s="233"/>
      <c r="O913" s="233"/>
    </row>
    <row r="914" spans="1:15" s="234" customFormat="1">
      <c r="A914" s="404" t="str">
        <f t="shared" si="52"/>
        <v>2001802250</v>
      </c>
      <c r="B914" s="272">
        <v>200</v>
      </c>
      <c r="C914" s="273">
        <v>180</v>
      </c>
      <c r="D914" s="193">
        <v>2250</v>
      </c>
      <c r="E914" s="193">
        <v>2</v>
      </c>
      <c r="F914" s="193">
        <v>9</v>
      </c>
      <c r="G914" s="193">
        <v>30</v>
      </c>
      <c r="H914" s="193">
        <v>34</v>
      </c>
      <c r="I914" s="193">
        <v>47</v>
      </c>
      <c r="J914" s="193">
        <v>49</v>
      </c>
      <c r="K914" s="193">
        <v>27</v>
      </c>
      <c r="L914" s="193">
        <v>17</v>
      </c>
      <c r="M914" s="232"/>
      <c r="N914" s="233"/>
      <c r="O914" s="233"/>
    </row>
    <row r="915" spans="1:15" s="234" customFormat="1">
      <c r="A915" s="404" t="str">
        <f t="shared" si="52"/>
        <v>2001902250</v>
      </c>
      <c r="B915" s="272">
        <v>200</v>
      </c>
      <c r="C915" s="273">
        <v>190</v>
      </c>
      <c r="D915" s="193">
        <v>2250</v>
      </c>
      <c r="E915" s="271">
        <f t="shared" ref="E915:L915" si="56">ROUND((E914+E916)/2,0)</f>
        <v>2</v>
      </c>
      <c r="F915" s="271">
        <f t="shared" si="56"/>
        <v>9</v>
      </c>
      <c r="G915" s="271">
        <f t="shared" si="56"/>
        <v>29</v>
      </c>
      <c r="H915" s="271">
        <f t="shared" si="56"/>
        <v>33</v>
      </c>
      <c r="I915" s="271">
        <f t="shared" si="56"/>
        <v>45</v>
      </c>
      <c r="J915" s="271">
        <f t="shared" si="56"/>
        <v>47</v>
      </c>
      <c r="K915" s="271">
        <f t="shared" si="56"/>
        <v>26</v>
      </c>
      <c r="L915" s="271">
        <f t="shared" si="56"/>
        <v>17</v>
      </c>
      <c r="M915" s="232"/>
      <c r="N915" s="233"/>
      <c r="O915" s="233"/>
    </row>
    <row r="916" spans="1:15" s="234" customFormat="1">
      <c r="A916" s="404" t="str">
        <f t="shared" si="52"/>
        <v>2002002250</v>
      </c>
      <c r="B916" s="272">
        <v>200</v>
      </c>
      <c r="C916" s="273">
        <v>200</v>
      </c>
      <c r="D916" s="193">
        <v>2250</v>
      </c>
      <c r="E916" s="193">
        <v>2</v>
      </c>
      <c r="F916" s="193">
        <v>8</v>
      </c>
      <c r="G916" s="193">
        <v>28</v>
      </c>
      <c r="H916" s="193">
        <v>31</v>
      </c>
      <c r="I916" s="193">
        <v>43</v>
      </c>
      <c r="J916" s="193">
        <v>44</v>
      </c>
      <c r="K916" s="193">
        <v>24</v>
      </c>
      <c r="L916" s="193">
        <v>16</v>
      </c>
      <c r="M916" s="232"/>
      <c r="N916" s="233"/>
      <c r="O916" s="233"/>
    </row>
    <row r="917" spans="1:15" s="234" customFormat="1">
      <c r="A917" s="404" t="str">
        <f t="shared" si="52"/>
        <v>2002102250</v>
      </c>
      <c r="B917" s="272">
        <v>200</v>
      </c>
      <c r="C917" s="273">
        <v>210</v>
      </c>
      <c r="D917" s="193">
        <v>2250</v>
      </c>
      <c r="E917" s="243">
        <v>0</v>
      </c>
      <c r="F917" s="243">
        <v>0</v>
      </c>
      <c r="G917" s="243">
        <v>0</v>
      </c>
      <c r="H917" s="243">
        <v>0</v>
      </c>
      <c r="I917" s="243">
        <v>0</v>
      </c>
      <c r="J917" s="243">
        <v>0</v>
      </c>
      <c r="K917" s="243">
        <v>0</v>
      </c>
      <c r="L917" s="243">
        <v>0</v>
      </c>
      <c r="M917" s="232"/>
      <c r="N917" s="233"/>
      <c r="O917" s="233"/>
    </row>
    <row r="918" spans="1:15" s="234" customFormat="1">
      <c r="A918" s="404" t="str">
        <f t="shared" si="52"/>
        <v>2002202250</v>
      </c>
      <c r="B918" s="272">
        <v>200</v>
      </c>
      <c r="C918" s="273">
        <v>220</v>
      </c>
      <c r="D918" s="193">
        <v>2250</v>
      </c>
      <c r="E918" s="243">
        <v>0</v>
      </c>
      <c r="F918" s="243">
        <v>0</v>
      </c>
      <c r="G918" s="243">
        <v>0</v>
      </c>
      <c r="H918" s="243">
        <v>0</v>
      </c>
      <c r="I918" s="243">
        <v>0</v>
      </c>
      <c r="J918" s="243">
        <v>0</v>
      </c>
      <c r="K918" s="243">
        <v>0</v>
      </c>
      <c r="L918" s="243">
        <v>0</v>
      </c>
      <c r="M918" s="232"/>
      <c r="N918" s="233"/>
      <c r="O918" s="233"/>
    </row>
    <row r="919" spans="1:15" s="234" customFormat="1">
      <c r="A919" s="404" t="str">
        <f t="shared" si="52"/>
        <v>2002302250</v>
      </c>
      <c r="B919" s="272">
        <v>200</v>
      </c>
      <c r="C919" s="273">
        <v>230</v>
      </c>
      <c r="D919" s="193">
        <v>2250</v>
      </c>
      <c r="E919" s="243">
        <v>0</v>
      </c>
      <c r="F919" s="243">
        <v>0</v>
      </c>
      <c r="G919" s="243">
        <v>0</v>
      </c>
      <c r="H919" s="243">
        <v>0</v>
      </c>
      <c r="I919" s="243">
        <v>0</v>
      </c>
      <c r="J919" s="243">
        <v>0</v>
      </c>
      <c r="K919" s="243">
        <v>0</v>
      </c>
      <c r="L919" s="243">
        <v>0</v>
      </c>
      <c r="M919" s="232"/>
      <c r="N919" s="233"/>
      <c r="O919" s="233"/>
    </row>
    <row r="920" spans="1:15" s="234" customFormat="1">
      <c r="A920" s="404" t="str">
        <f t="shared" si="52"/>
        <v>2002402250</v>
      </c>
      <c r="B920" s="272">
        <v>200</v>
      </c>
      <c r="C920" s="273">
        <v>240</v>
      </c>
      <c r="D920" s="193">
        <v>2250</v>
      </c>
      <c r="E920" s="243">
        <v>0</v>
      </c>
      <c r="F920" s="243">
        <v>0</v>
      </c>
      <c r="G920" s="243">
        <v>0</v>
      </c>
      <c r="H920" s="243">
        <v>0</v>
      </c>
      <c r="I920" s="243">
        <v>0</v>
      </c>
      <c r="J920" s="243">
        <v>0</v>
      </c>
      <c r="K920" s="243">
        <v>0</v>
      </c>
      <c r="L920" s="243">
        <v>0</v>
      </c>
      <c r="M920" s="232"/>
      <c r="N920" s="233"/>
      <c r="O920" s="233"/>
    </row>
    <row r="921" spans="1:15" s="234" customFormat="1">
      <c r="A921" s="404" t="str">
        <f t="shared" si="52"/>
        <v>2002502250</v>
      </c>
      <c r="B921" s="272">
        <v>200</v>
      </c>
      <c r="C921" s="273">
        <v>250</v>
      </c>
      <c r="D921" s="193">
        <v>2250</v>
      </c>
      <c r="E921" s="243">
        <v>0</v>
      </c>
      <c r="F921" s="243">
        <v>0</v>
      </c>
      <c r="G921" s="243">
        <v>0</v>
      </c>
      <c r="H921" s="243">
        <v>0</v>
      </c>
      <c r="I921" s="243">
        <v>0</v>
      </c>
      <c r="J921" s="243">
        <v>0</v>
      </c>
      <c r="K921" s="243">
        <v>0</v>
      </c>
      <c r="L921" s="243">
        <v>0</v>
      </c>
      <c r="M921" s="232"/>
      <c r="N921" s="233"/>
      <c r="O921" s="233"/>
    </row>
    <row r="922" spans="1:15" s="234" customFormat="1">
      <c r="A922" s="404" t="str">
        <f t="shared" si="52"/>
        <v>2002602250</v>
      </c>
      <c r="B922" s="272">
        <v>200</v>
      </c>
      <c r="C922" s="273">
        <v>260</v>
      </c>
      <c r="D922" s="193">
        <v>2250</v>
      </c>
      <c r="E922" s="243">
        <v>0</v>
      </c>
      <c r="F922" s="243">
        <v>0</v>
      </c>
      <c r="G922" s="243">
        <v>0</v>
      </c>
      <c r="H922" s="243">
        <v>0</v>
      </c>
      <c r="I922" s="243">
        <v>0</v>
      </c>
      <c r="J922" s="243">
        <v>0</v>
      </c>
      <c r="K922" s="243">
        <v>0</v>
      </c>
      <c r="L922" s="243">
        <v>0</v>
      </c>
      <c r="M922" s="232"/>
      <c r="N922" s="233"/>
      <c r="O922" s="233"/>
    </row>
    <row r="923" spans="1:15" s="234" customFormat="1">
      <c r="A923" s="404" t="str">
        <f t="shared" si="52"/>
        <v>2002702250</v>
      </c>
      <c r="B923" s="272">
        <v>200</v>
      </c>
      <c r="C923" s="273">
        <v>270</v>
      </c>
      <c r="D923" s="193">
        <v>2250</v>
      </c>
      <c r="E923" s="243">
        <v>0</v>
      </c>
      <c r="F923" s="243">
        <v>0</v>
      </c>
      <c r="G923" s="243">
        <v>0</v>
      </c>
      <c r="H923" s="243">
        <v>0</v>
      </c>
      <c r="I923" s="243">
        <v>0</v>
      </c>
      <c r="J923" s="243">
        <v>0</v>
      </c>
      <c r="K923" s="243">
        <v>0</v>
      </c>
      <c r="L923" s="243">
        <v>0</v>
      </c>
      <c r="M923" s="232"/>
      <c r="N923" s="233"/>
      <c r="O923" s="233"/>
    </row>
    <row r="924" spans="1:15" s="234" customFormat="1">
      <c r="A924" s="404" t="str">
        <f t="shared" si="52"/>
        <v>2002802250</v>
      </c>
      <c r="B924" s="272">
        <v>200</v>
      </c>
      <c r="C924" s="273">
        <v>280</v>
      </c>
      <c r="D924" s="193">
        <v>2250</v>
      </c>
      <c r="E924" s="243">
        <v>0</v>
      </c>
      <c r="F924" s="243">
        <v>0</v>
      </c>
      <c r="G924" s="243">
        <v>0</v>
      </c>
      <c r="H924" s="243">
        <v>0</v>
      </c>
      <c r="I924" s="243">
        <v>0</v>
      </c>
      <c r="J924" s="243">
        <v>0</v>
      </c>
      <c r="K924" s="243">
        <v>0</v>
      </c>
      <c r="L924" s="243">
        <v>0</v>
      </c>
      <c r="M924" s="232"/>
      <c r="N924" s="233"/>
      <c r="O924" s="233"/>
    </row>
    <row r="925" spans="1:15" s="234" customFormat="1">
      <c r="A925" s="404" t="str">
        <f t="shared" si="52"/>
        <v>2002902250</v>
      </c>
      <c r="B925" s="272">
        <v>200</v>
      </c>
      <c r="C925" s="273">
        <v>290</v>
      </c>
      <c r="D925" s="193">
        <v>2250</v>
      </c>
      <c r="E925" s="243">
        <v>0</v>
      </c>
      <c r="F925" s="243">
        <v>0</v>
      </c>
      <c r="G925" s="243">
        <v>0</v>
      </c>
      <c r="H925" s="243">
        <v>0</v>
      </c>
      <c r="I925" s="243">
        <v>0</v>
      </c>
      <c r="J925" s="243">
        <v>0</v>
      </c>
      <c r="K925" s="243">
        <v>0</v>
      </c>
      <c r="L925" s="243">
        <v>0</v>
      </c>
      <c r="M925" s="232"/>
      <c r="N925" s="233"/>
      <c r="O925" s="233"/>
    </row>
    <row r="926" spans="1:15" s="234" customFormat="1">
      <c r="A926" s="404" t="str">
        <f t="shared" si="52"/>
        <v>2003002250</v>
      </c>
      <c r="B926" s="272">
        <v>200</v>
      </c>
      <c r="C926" s="273">
        <v>300</v>
      </c>
      <c r="D926" s="193">
        <v>2250</v>
      </c>
      <c r="E926" s="243">
        <v>0</v>
      </c>
      <c r="F926" s="243">
        <v>0</v>
      </c>
      <c r="G926" s="243">
        <v>0</v>
      </c>
      <c r="H926" s="243">
        <v>0</v>
      </c>
      <c r="I926" s="243">
        <v>0</v>
      </c>
      <c r="J926" s="243">
        <v>0</v>
      </c>
      <c r="K926" s="243">
        <v>0</v>
      </c>
      <c r="L926" s="243">
        <v>0</v>
      </c>
      <c r="M926" s="232"/>
      <c r="N926" s="233"/>
      <c r="O926" s="233"/>
    </row>
    <row r="927" spans="1:15" s="234" customFormat="1">
      <c r="A927" s="404" t="str">
        <f t="shared" si="52"/>
        <v>2003102250</v>
      </c>
      <c r="B927" s="272">
        <v>200</v>
      </c>
      <c r="C927" s="273">
        <v>310</v>
      </c>
      <c r="D927" s="193">
        <v>2250</v>
      </c>
      <c r="E927" s="243">
        <v>0</v>
      </c>
      <c r="F927" s="243">
        <v>0</v>
      </c>
      <c r="G927" s="243">
        <v>0</v>
      </c>
      <c r="H927" s="243">
        <v>0</v>
      </c>
      <c r="I927" s="243">
        <v>0</v>
      </c>
      <c r="J927" s="243">
        <v>0</v>
      </c>
      <c r="K927" s="243">
        <v>0</v>
      </c>
      <c r="L927" s="243">
        <v>0</v>
      </c>
      <c r="M927" s="232"/>
      <c r="N927" s="233"/>
      <c r="O927" s="233"/>
    </row>
    <row r="928" spans="1:15" s="234" customFormat="1">
      <c r="A928" s="404" t="str">
        <f t="shared" si="52"/>
        <v>2003202250</v>
      </c>
      <c r="B928" s="272">
        <v>200</v>
      </c>
      <c r="C928" s="273">
        <v>320</v>
      </c>
      <c r="D928" s="193">
        <v>2250</v>
      </c>
      <c r="E928" s="243">
        <v>0</v>
      </c>
      <c r="F928" s="243">
        <v>0</v>
      </c>
      <c r="G928" s="243">
        <v>0</v>
      </c>
      <c r="H928" s="243">
        <v>0</v>
      </c>
      <c r="I928" s="243">
        <v>0</v>
      </c>
      <c r="J928" s="243">
        <v>0</v>
      </c>
      <c r="K928" s="243">
        <v>0</v>
      </c>
      <c r="L928" s="243">
        <v>0</v>
      </c>
      <c r="M928" s="232"/>
      <c r="N928" s="233"/>
      <c r="O928" s="233"/>
    </row>
    <row r="929" spans="1:15" s="234" customFormat="1">
      <c r="A929" s="404" t="str">
        <f t="shared" si="52"/>
        <v>2003302250</v>
      </c>
      <c r="B929" s="272">
        <v>200</v>
      </c>
      <c r="C929" s="273">
        <v>330</v>
      </c>
      <c r="D929" s="193">
        <v>2250</v>
      </c>
      <c r="E929" s="243">
        <v>0</v>
      </c>
      <c r="F929" s="243">
        <v>0</v>
      </c>
      <c r="G929" s="243">
        <v>0</v>
      </c>
      <c r="H929" s="243">
        <v>0</v>
      </c>
      <c r="I929" s="243">
        <v>0</v>
      </c>
      <c r="J929" s="243">
        <v>0</v>
      </c>
      <c r="K929" s="243">
        <v>0</v>
      </c>
      <c r="L929" s="243">
        <v>0</v>
      </c>
      <c r="M929" s="232"/>
      <c r="N929" s="233"/>
      <c r="O929" s="233"/>
    </row>
    <row r="930" spans="1:15" s="234" customFormat="1">
      <c r="A930" s="404" t="str">
        <f t="shared" si="52"/>
        <v>2003402250</v>
      </c>
      <c r="B930" s="272">
        <v>200</v>
      </c>
      <c r="C930" s="273">
        <v>340</v>
      </c>
      <c r="D930" s="193">
        <v>2250</v>
      </c>
      <c r="E930" s="243">
        <v>0</v>
      </c>
      <c r="F930" s="243">
        <v>0</v>
      </c>
      <c r="G930" s="243">
        <v>0</v>
      </c>
      <c r="H930" s="243">
        <v>0</v>
      </c>
      <c r="I930" s="243">
        <v>0</v>
      </c>
      <c r="J930" s="243">
        <v>0</v>
      </c>
      <c r="K930" s="243">
        <v>0</v>
      </c>
      <c r="L930" s="243">
        <v>0</v>
      </c>
      <c r="M930" s="232"/>
      <c r="N930" s="233"/>
      <c r="O930" s="233"/>
    </row>
    <row r="931" spans="1:15" s="234" customFormat="1">
      <c r="A931" s="404" t="str">
        <f t="shared" si="52"/>
        <v>2003502250</v>
      </c>
      <c r="B931" s="272">
        <v>200</v>
      </c>
      <c r="C931" s="273">
        <v>350</v>
      </c>
      <c r="D931" s="193">
        <v>2250</v>
      </c>
      <c r="E931" s="243">
        <v>0</v>
      </c>
      <c r="F931" s="243">
        <v>0</v>
      </c>
      <c r="G931" s="243">
        <v>0</v>
      </c>
      <c r="H931" s="243">
        <v>0</v>
      </c>
      <c r="I931" s="243">
        <v>0</v>
      </c>
      <c r="J931" s="243">
        <v>0</v>
      </c>
      <c r="K931" s="243">
        <v>0</v>
      </c>
      <c r="L931" s="243">
        <v>0</v>
      </c>
      <c r="M931" s="232"/>
      <c r="N931" s="233"/>
      <c r="O931" s="233"/>
    </row>
    <row r="932" spans="1:15" s="234" customFormat="1">
      <c r="A932" s="404" t="str">
        <f t="shared" si="52"/>
        <v>200202500</v>
      </c>
      <c r="B932" s="272">
        <v>200</v>
      </c>
      <c r="C932" s="273">
        <v>20</v>
      </c>
      <c r="D932" s="193">
        <v>2500</v>
      </c>
      <c r="E932" s="193">
        <v>19</v>
      </c>
      <c r="F932" s="193">
        <v>32</v>
      </c>
      <c r="G932" s="193">
        <v>41</v>
      </c>
      <c r="H932" s="193">
        <v>50</v>
      </c>
      <c r="I932" s="193">
        <v>55</v>
      </c>
      <c r="J932" s="193">
        <v>60</v>
      </c>
      <c r="K932" s="193">
        <v>58</v>
      </c>
      <c r="L932" s="193">
        <v>56</v>
      </c>
      <c r="M932" s="232"/>
      <c r="N932" s="233"/>
      <c r="O932" s="233"/>
    </row>
    <row r="933" spans="1:15" s="234" customFormat="1">
      <c r="A933" s="404" t="str">
        <f t="shared" si="52"/>
        <v>200302500</v>
      </c>
      <c r="B933" s="272">
        <v>200</v>
      </c>
      <c r="C933" s="273">
        <v>30</v>
      </c>
      <c r="D933" s="193">
        <v>2500</v>
      </c>
      <c r="E933" s="193">
        <v>14</v>
      </c>
      <c r="F933" s="193">
        <v>32</v>
      </c>
      <c r="G933" s="193">
        <v>41</v>
      </c>
      <c r="H933" s="193">
        <v>50</v>
      </c>
      <c r="I933" s="193">
        <v>55</v>
      </c>
      <c r="J933" s="193">
        <v>60</v>
      </c>
      <c r="K933" s="193">
        <v>58</v>
      </c>
      <c r="L933" s="193">
        <v>56</v>
      </c>
      <c r="M933" s="232"/>
      <c r="N933" s="233"/>
      <c r="O933" s="233"/>
    </row>
    <row r="934" spans="1:15" s="234" customFormat="1">
      <c r="A934" s="404" t="str">
        <f t="shared" si="52"/>
        <v>200402500</v>
      </c>
      <c r="B934" s="272">
        <v>200</v>
      </c>
      <c r="C934" s="273">
        <v>40</v>
      </c>
      <c r="D934" s="193">
        <v>2500</v>
      </c>
      <c r="E934" s="193">
        <v>11</v>
      </c>
      <c r="F934" s="193">
        <v>32</v>
      </c>
      <c r="G934" s="193">
        <v>41</v>
      </c>
      <c r="H934" s="193">
        <v>50</v>
      </c>
      <c r="I934" s="193">
        <v>55</v>
      </c>
      <c r="J934" s="193">
        <v>60</v>
      </c>
      <c r="K934" s="193">
        <v>58</v>
      </c>
      <c r="L934" s="193">
        <v>56</v>
      </c>
      <c r="M934" s="232"/>
      <c r="N934" s="233"/>
      <c r="O934" s="233"/>
    </row>
    <row r="935" spans="1:15" s="234" customFormat="1">
      <c r="A935" s="404" t="str">
        <f t="shared" si="52"/>
        <v>200502500</v>
      </c>
      <c r="B935" s="272">
        <v>200</v>
      </c>
      <c r="C935" s="273">
        <v>50</v>
      </c>
      <c r="D935" s="193">
        <v>2500</v>
      </c>
      <c r="E935" s="193">
        <v>9</v>
      </c>
      <c r="F935" s="193">
        <v>31</v>
      </c>
      <c r="G935" s="193">
        <v>41</v>
      </c>
      <c r="H935" s="193">
        <v>50</v>
      </c>
      <c r="I935" s="193">
        <v>55</v>
      </c>
      <c r="J935" s="193">
        <v>60</v>
      </c>
      <c r="K935" s="193">
        <v>58</v>
      </c>
      <c r="L935" s="193">
        <v>56</v>
      </c>
      <c r="M935" s="232"/>
      <c r="N935" s="233"/>
      <c r="O935" s="233"/>
    </row>
    <row r="936" spans="1:15" s="234" customFormat="1">
      <c r="A936" s="404" t="str">
        <f t="shared" si="52"/>
        <v>200602500</v>
      </c>
      <c r="B936" s="272">
        <v>200</v>
      </c>
      <c r="C936" s="273">
        <v>60</v>
      </c>
      <c r="D936" s="193">
        <v>2500</v>
      </c>
      <c r="E936" s="193">
        <v>7</v>
      </c>
      <c r="F936" s="193">
        <v>28</v>
      </c>
      <c r="G936" s="193">
        <v>41</v>
      </c>
      <c r="H936" s="193">
        <v>50</v>
      </c>
      <c r="I936" s="193">
        <v>55</v>
      </c>
      <c r="J936" s="193">
        <v>60</v>
      </c>
      <c r="K936" s="193">
        <v>58</v>
      </c>
      <c r="L936" s="193">
        <v>54</v>
      </c>
      <c r="M936" s="232"/>
      <c r="N936" s="233"/>
      <c r="O936" s="233"/>
    </row>
    <row r="937" spans="1:15" s="234" customFormat="1">
      <c r="A937" s="404" t="str">
        <f t="shared" si="52"/>
        <v>200702500</v>
      </c>
      <c r="B937" s="272">
        <v>200</v>
      </c>
      <c r="C937" s="273">
        <v>70</v>
      </c>
      <c r="D937" s="193">
        <v>2500</v>
      </c>
      <c r="E937" s="193">
        <v>6</v>
      </c>
      <c r="F937" s="193">
        <v>25</v>
      </c>
      <c r="G937" s="193">
        <v>41</v>
      </c>
      <c r="H937" s="193">
        <v>50</v>
      </c>
      <c r="I937" s="193">
        <v>55</v>
      </c>
      <c r="J937" s="193">
        <v>60</v>
      </c>
      <c r="K937" s="193">
        <v>58</v>
      </c>
      <c r="L937" s="193">
        <v>49</v>
      </c>
      <c r="M937" s="232"/>
      <c r="N937" s="233"/>
      <c r="O937" s="233"/>
    </row>
    <row r="938" spans="1:15" s="234" customFormat="1">
      <c r="A938" s="404" t="str">
        <f t="shared" si="52"/>
        <v>200802500</v>
      </c>
      <c r="B938" s="272">
        <v>200</v>
      </c>
      <c r="C938" s="273">
        <v>80</v>
      </c>
      <c r="D938" s="193">
        <v>2500</v>
      </c>
      <c r="E938" s="193">
        <v>6</v>
      </c>
      <c r="F938" s="193">
        <v>22</v>
      </c>
      <c r="G938" s="193">
        <v>41</v>
      </c>
      <c r="H938" s="193">
        <v>50</v>
      </c>
      <c r="I938" s="193">
        <v>55</v>
      </c>
      <c r="J938" s="193">
        <v>60</v>
      </c>
      <c r="K938" s="193">
        <v>57</v>
      </c>
      <c r="L938" s="193">
        <v>43</v>
      </c>
      <c r="M938" s="232"/>
      <c r="N938" s="233"/>
      <c r="O938" s="233"/>
    </row>
    <row r="939" spans="1:15" s="234" customFormat="1">
      <c r="A939" s="404" t="str">
        <f t="shared" si="52"/>
        <v>200902500</v>
      </c>
      <c r="B939" s="272">
        <v>200</v>
      </c>
      <c r="C939" s="273">
        <v>90</v>
      </c>
      <c r="D939" s="193">
        <v>2500</v>
      </c>
      <c r="E939" s="193">
        <v>5</v>
      </c>
      <c r="F939" s="193">
        <v>20</v>
      </c>
      <c r="G939" s="193">
        <v>41</v>
      </c>
      <c r="H939" s="193">
        <v>50</v>
      </c>
      <c r="I939" s="193">
        <v>55</v>
      </c>
      <c r="J939" s="193">
        <v>60</v>
      </c>
      <c r="K939" s="193">
        <v>56</v>
      </c>
      <c r="L939" s="193">
        <v>39</v>
      </c>
      <c r="M939" s="232"/>
      <c r="N939" s="233"/>
      <c r="O939" s="233"/>
    </row>
    <row r="940" spans="1:15" s="234" customFormat="1">
      <c r="A940" s="404" t="str">
        <f t="shared" si="52"/>
        <v>2001002500</v>
      </c>
      <c r="B940" s="272">
        <v>200</v>
      </c>
      <c r="C940" s="273">
        <v>100</v>
      </c>
      <c r="D940" s="193">
        <v>2500</v>
      </c>
      <c r="E940" s="193">
        <v>4</v>
      </c>
      <c r="F940" s="193">
        <v>18</v>
      </c>
      <c r="G940" s="193">
        <v>41</v>
      </c>
      <c r="H940" s="193">
        <v>50</v>
      </c>
      <c r="I940" s="193">
        <v>55</v>
      </c>
      <c r="J940" s="193">
        <v>60</v>
      </c>
      <c r="K940" s="193">
        <v>52</v>
      </c>
      <c r="L940" s="193">
        <v>35</v>
      </c>
      <c r="M940" s="232"/>
      <c r="N940" s="233"/>
      <c r="O940" s="233"/>
    </row>
    <row r="941" spans="1:15" s="234" customFormat="1">
      <c r="A941" s="404" t="str">
        <f t="shared" si="52"/>
        <v>2001102500</v>
      </c>
      <c r="B941" s="272">
        <v>200</v>
      </c>
      <c r="C941" s="273">
        <v>110</v>
      </c>
      <c r="D941" s="193">
        <v>2500</v>
      </c>
      <c r="E941" s="193">
        <v>4</v>
      </c>
      <c r="F941" s="193">
        <v>16</v>
      </c>
      <c r="G941" s="193">
        <v>41</v>
      </c>
      <c r="H941" s="193">
        <v>50</v>
      </c>
      <c r="I941" s="193">
        <v>55</v>
      </c>
      <c r="J941" s="193">
        <v>60</v>
      </c>
      <c r="K941" s="193">
        <v>48</v>
      </c>
      <c r="L941" s="193">
        <v>32</v>
      </c>
      <c r="M941" s="232"/>
      <c r="N941" s="233"/>
      <c r="O941" s="233"/>
    </row>
    <row r="942" spans="1:15" s="234" customFormat="1">
      <c r="A942" s="404" t="str">
        <f t="shared" si="52"/>
        <v>2001202500</v>
      </c>
      <c r="B942" s="272">
        <v>200</v>
      </c>
      <c r="C942" s="273">
        <v>120</v>
      </c>
      <c r="D942" s="193">
        <v>2500</v>
      </c>
      <c r="E942" s="193">
        <v>4</v>
      </c>
      <c r="F942" s="193">
        <v>15</v>
      </c>
      <c r="G942" s="193">
        <v>41</v>
      </c>
      <c r="H942" s="193">
        <v>49</v>
      </c>
      <c r="I942" s="193">
        <v>55</v>
      </c>
      <c r="J942" s="193">
        <v>60</v>
      </c>
      <c r="K942" s="193">
        <v>44</v>
      </c>
      <c r="L942" s="193">
        <v>29</v>
      </c>
      <c r="M942" s="232"/>
      <c r="N942" s="233"/>
      <c r="O942" s="233"/>
    </row>
    <row r="943" spans="1:15" s="234" customFormat="1">
      <c r="A943" s="404" t="str">
        <f t="shared" si="52"/>
        <v>2001302500</v>
      </c>
      <c r="B943" s="272">
        <v>200</v>
      </c>
      <c r="C943" s="273">
        <v>130</v>
      </c>
      <c r="D943" s="193">
        <v>2500</v>
      </c>
      <c r="E943" s="193">
        <v>3</v>
      </c>
      <c r="F943" s="193">
        <v>14</v>
      </c>
      <c r="G943" s="193">
        <v>40</v>
      </c>
      <c r="H943" s="193">
        <v>48</v>
      </c>
      <c r="I943" s="193">
        <v>55</v>
      </c>
      <c r="J943" s="193">
        <v>60</v>
      </c>
      <c r="K943" s="193">
        <v>41</v>
      </c>
      <c r="L943" s="193">
        <v>27</v>
      </c>
      <c r="M943" s="232"/>
      <c r="N943" s="233"/>
      <c r="O943" s="233"/>
    </row>
    <row r="944" spans="1:15" s="234" customFormat="1">
      <c r="A944" s="404" t="str">
        <f t="shared" si="52"/>
        <v>2001402500</v>
      </c>
      <c r="B944" s="272">
        <v>200</v>
      </c>
      <c r="C944" s="273">
        <v>140</v>
      </c>
      <c r="D944" s="193">
        <v>2500</v>
      </c>
      <c r="E944" s="193">
        <v>3</v>
      </c>
      <c r="F944" s="193">
        <v>13</v>
      </c>
      <c r="G944" s="193">
        <v>39</v>
      </c>
      <c r="H944" s="193">
        <v>47</v>
      </c>
      <c r="I944" s="193">
        <v>55</v>
      </c>
      <c r="J944" s="193">
        <v>60</v>
      </c>
      <c r="K944" s="193">
        <v>38</v>
      </c>
      <c r="L944" s="193">
        <v>25</v>
      </c>
      <c r="M944" s="232"/>
      <c r="N944" s="233"/>
      <c r="O944" s="233"/>
    </row>
    <row r="945" spans="1:15" s="234" customFormat="1">
      <c r="A945" s="404" t="str">
        <f t="shared" ref="A945:A1008" si="57">B945&amp;C945&amp;D945</f>
        <v>2001502500</v>
      </c>
      <c r="B945" s="272">
        <v>200</v>
      </c>
      <c r="C945" s="273">
        <v>150</v>
      </c>
      <c r="D945" s="193">
        <v>2500</v>
      </c>
      <c r="E945" s="271">
        <f t="shared" ref="E945:L945" si="58">ROUND((E944+E946)/2,0)</f>
        <v>3</v>
      </c>
      <c r="F945" s="271">
        <f t="shared" si="58"/>
        <v>12</v>
      </c>
      <c r="G945" s="271">
        <f t="shared" si="58"/>
        <v>38</v>
      </c>
      <c r="H945" s="271">
        <f t="shared" si="58"/>
        <v>45</v>
      </c>
      <c r="I945" s="271">
        <f t="shared" si="58"/>
        <v>55</v>
      </c>
      <c r="J945" s="271">
        <f t="shared" si="58"/>
        <v>59</v>
      </c>
      <c r="K945" s="271">
        <f t="shared" si="58"/>
        <v>36</v>
      </c>
      <c r="L945" s="271">
        <f t="shared" si="58"/>
        <v>24</v>
      </c>
      <c r="M945" s="232"/>
      <c r="N945" s="233"/>
      <c r="O945" s="233"/>
    </row>
    <row r="946" spans="1:15" s="234" customFormat="1">
      <c r="A946" s="404" t="str">
        <f t="shared" si="57"/>
        <v>2001602500</v>
      </c>
      <c r="B946" s="272">
        <v>200</v>
      </c>
      <c r="C946" s="273">
        <v>160</v>
      </c>
      <c r="D946" s="193">
        <v>2500</v>
      </c>
      <c r="E946" s="193">
        <v>3</v>
      </c>
      <c r="F946" s="193">
        <v>11</v>
      </c>
      <c r="G946" s="193">
        <v>37</v>
      </c>
      <c r="H946" s="193">
        <v>42</v>
      </c>
      <c r="I946" s="193">
        <v>54</v>
      </c>
      <c r="J946" s="193">
        <v>58</v>
      </c>
      <c r="K946" s="193">
        <v>33</v>
      </c>
      <c r="L946" s="193">
        <v>22</v>
      </c>
      <c r="M946" s="232"/>
      <c r="N946" s="233"/>
      <c r="O946" s="233"/>
    </row>
    <row r="947" spans="1:15" s="234" customFormat="1">
      <c r="A947" s="404" t="str">
        <f t="shared" si="57"/>
        <v>2001702500</v>
      </c>
      <c r="B947" s="272">
        <v>200</v>
      </c>
      <c r="C947" s="273">
        <v>170</v>
      </c>
      <c r="D947" s="193">
        <v>2500</v>
      </c>
      <c r="E947" s="271">
        <f t="shared" ref="E947:L947" si="59">ROUND((E946+E948)/2,0)</f>
        <v>3</v>
      </c>
      <c r="F947" s="271">
        <f t="shared" si="59"/>
        <v>11</v>
      </c>
      <c r="G947" s="271">
        <f t="shared" si="59"/>
        <v>35</v>
      </c>
      <c r="H947" s="271">
        <f t="shared" si="59"/>
        <v>40</v>
      </c>
      <c r="I947" s="271">
        <f t="shared" si="59"/>
        <v>53</v>
      </c>
      <c r="J947" s="271">
        <f t="shared" si="59"/>
        <v>56</v>
      </c>
      <c r="K947" s="271">
        <f t="shared" si="59"/>
        <v>32</v>
      </c>
      <c r="L947" s="271">
        <f t="shared" si="59"/>
        <v>21</v>
      </c>
      <c r="M947" s="232"/>
      <c r="N947" s="233"/>
      <c r="O947" s="233"/>
    </row>
    <row r="948" spans="1:15" s="234" customFormat="1">
      <c r="A948" s="404" t="str">
        <f t="shared" si="57"/>
        <v>2001802500</v>
      </c>
      <c r="B948" s="272">
        <v>200</v>
      </c>
      <c r="C948" s="273">
        <v>180</v>
      </c>
      <c r="D948" s="193">
        <v>2500</v>
      </c>
      <c r="E948" s="193">
        <v>2</v>
      </c>
      <c r="F948" s="193">
        <v>10</v>
      </c>
      <c r="G948" s="193">
        <v>33</v>
      </c>
      <c r="H948" s="193">
        <v>38</v>
      </c>
      <c r="I948" s="193">
        <v>51</v>
      </c>
      <c r="J948" s="193">
        <v>54</v>
      </c>
      <c r="K948" s="193">
        <v>30</v>
      </c>
      <c r="L948" s="193">
        <v>19</v>
      </c>
      <c r="M948" s="232"/>
      <c r="N948" s="233"/>
      <c r="O948" s="233"/>
    </row>
    <row r="949" spans="1:15" s="234" customFormat="1">
      <c r="A949" s="404" t="str">
        <f t="shared" si="57"/>
        <v>2001902500</v>
      </c>
      <c r="B949" s="272">
        <v>200</v>
      </c>
      <c r="C949" s="273">
        <v>190</v>
      </c>
      <c r="D949" s="193">
        <v>2500</v>
      </c>
      <c r="E949" s="271">
        <f t="shared" ref="E949:L949" si="60">ROUND((E948+E950)/2,0)</f>
        <v>2</v>
      </c>
      <c r="F949" s="271">
        <f t="shared" si="60"/>
        <v>10</v>
      </c>
      <c r="G949" s="271">
        <f t="shared" si="60"/>
        <v>32</v>
      </c>
      <c r="H949" s="271">
        <f t="shared" si="60"/>
        <v>36</v>
      </c>
      <c r="I949" s="271">
        <f t="shared" si="60"/>
        <v>49</v>
      </c>
      <c r="J949" s="271">
        <f t="shared" si="60"/>
        <v>52</v>
      </c>
      <c r="K949" s="271">
        <f t="shared" si="60"/>
        <v>29</v>
      </c>
      <c r="L949" s="271">
        <f t="shared" si="60"/>
        <v>16</v>
      </c>
      <c r="M949" s="232"/>
      <c r="N949" s="233"/>
      <c r="O949" s="233"/>
    </row>
    <row r="950" spans="1:15" s="234" customFormat="1">
      <c r="A950" s="404" t="str">
        <f t="shared" si="57"/>
        <v>2002002500</v>
      </c>
      <c r="B950" s="272">
        <v>200</v>
      </c>
      <c r="C950" s="273">
        <v>200</v>
      </c>
      <c r="D950" s="193">
        <v>2500</v>
      </c>
      <c r="E950" s="193">
        <v>2</v>
      </c>
      <c r="F950" s="193">
        <v>9</v>
      </c>
      <c r="G950" s="193">
        <v>30</v>
      </c>
      <c r="H950" s="193">
        <v>34</v>
      </c>
      <c r="I950" s="193">
        <v>47</v>
      </c>
      <c r="J950" s="193">
        <v>49</v>
      </c>
      <c r="K950" s="193">
        <v>27</v>
      </c>
      <c r="L950" s="193">
        <v>13</v>
      </c>
      <c r="M950" s="232"/>
      <c r="N950" s="233"/>
      <c r="O950" s="233"/>
    </row>
    <row r="951" spans="1:15" s="234" customFormat="1">
      <c r="A951" s="404" t="str">
        <f t="shared" si="57"/>
        <v>2002102500</v>
      </c>
      <c r="B951" s="272">
        <v>200</v>
      </c>
      <c r="C951" s="273">
        <v>210</v>
      </c>
      <c r="D951" s="193">
        <v>2500</v>
      </c>
      <c r="E951" s="243">
        <v>0</v>
      </c>
      <c r="F951" s="243">
        <v>0</v>
      </c>
      <c r="G951" s="243">
        <v>0</v>
      </c>
      <c r="H951" s="243">
        <v>0</v>
      </c>
      <c r="I951" s="243">
        <v>0</v>
      </c>
      <c r="J951" s="243">
        <v>0</v>
      </c>
      <c r="K951" s="243">
        <v>0</v>
      </c>
      <c r="L951" s="243">
        <v>0</v>
      </c>
      <c r="M951" s="232"/>
      <c r="N951" s="233"/>
      <c r="O951" s="233"/>
    </row>
    <row r="952" spans="1:15" s="234" customFormat="1">
      <c r="A952" s="404" t="str">
        <f t="shared" si="57"/>
        <v>2002202500</v>
      </c>
      <c r="B952" s="272">
        <v>200</v>
      </c>
      <c r="C952" s="273">
        <v>220</v>
      </c>
      <c r="D952" s="193">
        <v>2500</v>
      </c>
      <c r="E952" s="243">
        <v>0</v>
      </c>
      <c r="F952" s="243">
        <v>0</v>
      </c>
      <c r="G952" s="243">
        <v>0</v>
      </c>
      <c r="H952" s="243">
        <v>0</v>
      </c>
      <c r="I952" s="243">
        <v>0</v>
      </c>
      <c r="J952" s="243">
        <v>0</v>
      </c>
      <c r="K952" s="243">
        <v>0</v>
      </c>
      <c r="L952" s="243">
        <v>0</v>
      </c>
      <c r="M952" s="232"/>
      <c r="N952" s="233"/>
      <c r="O952" s="233"/>
    </row>
    <row r="953" spans="1:15" s="234" customFormat="1">
      <c r="A953" s="404" t="str">
        <f t="shared" si="57"/>
        <v>2002302500</v>
      </c>
      <c r="B953" s="272">
        <v>200</v>
      </c>
      <c r="C953" s="273">
        <v>230</v>
      </c>
      <c r="D953" s="193">
        <v>2500</v>
      </c>
      <c r="E953" s="243">
        <v>0</v>
      </c>
      <c r="F953" s="243">
        <v>0</v>
      </c>
      <c r="G953" s="243">
        <v>0</v>
      </c>
      <c r="H953" s="243">
        <v>0</v>
      </c>
      <c r="I953" s="243">
        <v>0</v>
      </c>
      <c r="J953" s="243">
        <v>0</v>
      </c>
      <c r="K953" s="243">
        <v>0</v>
      </c>
      <c r="L953" s="243">
        <v>0</v>
      </c>
      <c r="M953" s="232"/>
      <c r="N953" s="233"/>
      <c r="O953" s="233"/>
    </row>
    <row r="954" spans="1:15" s="234" customFormat="1">
      <c r="A954" s="404" t="str">
        <f t="shared" si="57"/>
        <v>2002402500</v>
      </c>
      <c r="B954" s="272">
        <v>200</v>
      </c>
      <c r="C954" s="273">
        <v>240</v>
      </c>
      <c r="D954" s="193">
        <v>2500</v>
      </c>
      <c r="E954" s="243">
        <v>0</v>
      </c>
      <c r="F954" s="243">
        <v>0</v>
      </c>
      <c r="G954" s="243">
        <v>0</v>
      </c>
      <c r="H954" s="243">
        <v>0</v>
      </c>
      <c r="I954" s="243">
        <v>0</v>
      </c>
      <c r="J954" s="243">
        <v>0</v>
      </c>
      <c r="K954" s="243">
        <v>0</v>
      </c>
      <c r="L954" s="243">
        <v>0</v>
      </c>
      <c r="M954" s="232"/>
      <c r="N954" s="233"/>
      <c r="O954" s="233"/>
    </row>
    <row r="955" spans="1:15" s="234" customFormat="1">
      <c r="A955" s="404" t="str">
        <f t="shared" si="57"/>
        <v>2002502500</v>
      </c>
      <c r="B955" s="272">
        <v>200</v>
      </c>
      <c r="C955" s="273">
        <v>250</v>
      </c>
      <c r="D955" s="193">
        <v>2500</v>
      </c>
      <c r="E955" s="243">
        <v>0</v>
      </c>
      <c r="F955" s="243">
        <v>0</v>
      </c>
      <c r="G955" s="243">
        <v>0</v>
      </c>
      <c r="H955" s="243">
        <v>0</v>
      </c>
      <c r="I955" s="243">
        <v>0</v>
      </c>
      <c r="J955" s="243">
        <v>0</v>
      </c>
      <c r="K955" s="243">
        <v>0</v>
      </c>
      <c r="L955" s="243">
        <v>0</v>
      </c>
      <c r="M955" s="232"/>
      <c r="N955" s="233"/>
      <c r="O955" s="233"/>
    </row>
    <row r="956" spans="1:15" s="234" customFormat="1">
      <c r="A956" s="404" t="str">
        <f t="shared" si="57"/>
        <v>2002602500</v>
      </c>
      <c r="B956" s="272">
        <v>200</v>
      </c>
      <c r="C956" s="273">
        <v>260</v>
      </c>
      <c r="D956" s="193">
        <v>2500</v>
      </c>
      <c r="E956" s="243">
        <v>0</v>
      </c>
      <c r="F956" s="243">
        <v>0</v>
      </c>
      <c r="G956" s="243">
        <v>0</v>
      </c>
      <c r="H956" s="243">
        <v>0</v>
      </c>
      <c r="I956" s="243">
        <v>0</v>
      </c>
      <c r="J956" s="243">
        <v>0</v>
      </c>
      <c r="K956" s="243">
        <v>0</v>
      </c>
      <c r="L956" s="243">
        <v>0</v>
      </c>
      <c r="M956" s="232"/>
      <c r="N956" s="233"/>
      <c r="O956" s="233"/>
    </row>
    <row r="957" spans="1:15" s="234" customFormat="1">
      <c r="A957" s="404" t="str">
        <f t="shared" si="57"/>
        <v>2002702500</v>
      </c>
      <c r="B957" s="272">
        <v>200</v>
      </c>
      <c r="C957" s="273">
        <v>270</v>
      </c>
      <c r="D957" s="193">
        <v>2500</v>
      </c>
      <c r="E957" s="243">
        <v>0</v>
      </c>
      <c r="F957" s="243">
        <v>0</v>
      </c>
      <c r="G957" s="243">
        <v>0</v>
      </c>
      <c r="H957" s="243">
        <v>0</v>
      </c>
      <c r="I957" s="243">
        <v>0</v>
      </c>
      <c r="J957" s="243">
        <v>0</v>
      </c>
      <c r="K957" s="243">
        <v>0</v>
      </c>
      <c r="L957" s="243">
        <v>0</v>
      </c>
      <c r="M957" s="232"/>
      <c r="N957" s="233"/>
      <c r="O957" s="233"/>
    </row>
    <row r="958" spans="1:15" s="234" customFormat="1">
      <c r="A958" s="404" t="str">
        <f t="shared" si="57"/>
        <v>2002802500</v>
      </c>
      <c r="B958" s="272">
        <v>200</v>
      </c>
      <c r="C958" s="273">
        <v>280</v>
      </c>
      <c r="D958" s="193">
        <v>2500</v>
      </c>
      <c r="E958" s="243">
        <v>0</v>
      </c>
      <c r="F958" s="243">
        <v>0</v>
      </c>
      <c r="G958" s="243">
        <v>0</v>
      </c>
      <c r="H958" s="243">
        <v>0</v>
      </c>
      <c r="I958" s="243">
        <v>0</v>
      </c>
      <c r="J958" s="243">
        <v>0</v>
      </c>
      <c r="K958" s="243">
        <v>0</v>
      </c>
      <c r="L958" s="243">
        <v>0</v>
      </c>
      <c r="M958" s="232"/>
      <c r="N958" s="233"/>
      <c r="O958" s="233"/>
    </row>
    <row r="959" spans="1:15" s="234" customFormat="1">
      <c r="A959" s="404" t="str">
        <f t="shared" si="57"/>
        <v>2002902500</v>
      </c>
      <c r="B959" s="272">
        <v>200</v>
      </c>
      <c r="C959" s="273">
        <v>290</v>
      </c>
      <c r="D959" s="193">
        <v>2500</v>
      </c>
      <c r="E959" s="243">
        <v>0</v>
      </c>
      <c r="F959" s="243">
        <v>0</v>
      </c>
      <c r="G959" s="243">
        <v>0</v>
      </c>
      <c r="H959" s="243">
        <v>0</v>
      </c>
      <c r="I959" s="243">
        <v>0</v>
      </c>
      <c r="J959" s="243">
        <v>0</v>
      </c>
      <c r="K959" s="243">
        <v>0</v>
      </c>
      <c r="L959" s="243">
        <v>0</v>
      </c>
      <c r="M959" s="232"/>
      <c r="N959" s="233"/>
      <c r="O959" s="233"/>
    </row>
    <row r="960" spans="1:15" s="234" customFormat="1">
      <c r="A960" s="404" t="str">
        <f t="shared" si="57"/>
        <v>2003002500</v>
      </c>
      <c r="B960" s="272">
        <v>200</v>
      </c>
      <c r="C960" s="273">
        <v>300</v>
      </c>
      <c r="D960" s="193">
        <v>2500</v>
      </c>
      <c r="E960" s="243">
        <v>0</v>
      </c>
      <c r="F960" s="243">
        <v>0</v>
      </c>
      <c r="G960" s="243">
        <v>0</v>
      </c>
      <c r="H960" s="243">
        <v>0</v>
      </c>
      <c r="I960" s="243">
        <v>0</v>
      </c>
      <c r="J960" s="243">
        <v>0</v>
      </c>
      <c r="K960" s="243">
        <v>0</v>
      </c>
      <c r="L960" s="243">
        <v>0</v>
      </c>
      <c r="M960" s="232"/>
      <c r="N960" s="233"/>
      <c r="O960" s="233"/>
    </row>
    <row r="961" spans="1:15" s="234" customFormat="1">
      <c r="A961" s="404" t="str">
        <f t="shared" si="57"/>
        <v>2003102500</v>
      </c>
      <c r="B961" s="272">
        <v>200</v>
      </c>
      <c r="C961" s="273">
        <v>310</v>
      </c>
      <c r="D961" s="193">
        <v>2500</v>
      </c>
      <c r="E961" s="243">
        <v>0</v>
      </c>
      <c r="F961" s="243">
        <v>0</v>
      </c>
      <c r="G961" s="243">
        <v>0</v>
      </c>
      <c r="H961" s="243">
        <v>0</v>
      </c>
      <c r="I961" s="243">
        <v>0</v>
      </c>
      <c r="J961" s="243">
        <v>0</v>
      </c>
      <c r="K961" s="243">
        <v>0</v>
      </c>
      <c r="L961" s="243">
        <v>0</v>
      </c>
      <c r="M961" s="232"/>
      <c r="N961" s="233"/>
      <c r="O961" s="233"/>
    </row>
    <row r="962" spans="1:15" s="234" customFormat="1">
      <c r="A962" s="404" t="str">
        <f t="shared" si="57"/>
        <v>2003202500</v>
      </c>
      <c r="B962" s="272">
        <v>200</v>
      </c>
      <c r="C962" s="273">
        <v>320</v>
      </c>
      <c r="D962" s="193">
        <v>2500</v>
      </c>
      <c r="E962" s="243">
        <v>0</v>
      </c>
      <c r="F962" s="243">
        <v>0</v>
      </c>
      <c r="G962" s="243">
        <v>0</v>
      </c>
      <c r="H962" s="243">
        <v>0</v>
      </c>
      <c r="I962" s="243">
        <v>0</v>
      </c>
      <c r="J962" s="243">
        <v>0</v>
      </c>
      <c r="K962" s="243">
        <v>0</v>
      </c>
      <c r="L962" s="243">
        <v>0</v>
      </c>
      <c r="M962" s="232"/>
      <c r="N962" s="233"/>
      <c r="O962" s="233"/>
    </row>
    <row r="963" spans="1:15" s="234" customFormat="1">
      <c r="A963" s="404" t="str">
        <f t="shared" si="57"/>
        <v>2003302500</v>
      </c>
      <c r="B963" s="272">
        <v>200</v>
      </c>
      <c r="C963" s="273">
        <v>330</v>
      </c>
      <c r="D963" s="193">
        <v>2500</v>
      </c>
      <c r="E963" s="243">
        <v>0</v>
      </c>
      <c r="F963" s="243">
        <v>0</v>
      </c>
      <c r="G963" s="243">
        <v>0</v>
      </c>
      <c r="H963" s="243">
        <v>0</v>
      </c>
      <c r="I963" s="243">
        <v>0</v>
      </c>
      <c r="J963" s="243">
        <v>0</v>
      </c>
      <c r="K963" s="243">
        <v>0</v>
      </c>
      <c r="L963" s="243">
        <v>0</v>
      </c>
      <c r="M963" s="232"/>
      <c r="N963" s="233"/>
      <c r="O963" s="233"/>
    </row>
    <row r="964" spans="1:15" s="234" customFormat="1">
      <c r="A964" s="404" t="str">
        <f t="shared" si="57"/>
        <v>2003402500</v>
      </c>
      <c r="B964" s="272">
        <v>200</v>
      </c>
      <c r="C964" s="273">
        <v>340</v>
      </c>
      <c r="D964" s="193">
        <v>2500</v>
      </c>
      <c r="E964" s="243">
        <v>0</v>
      </c>
      <c r="F964" s="243">
        <v>0</v>
      </c>
      <c r="G964" s="243">
        <v>0</v>
      </c>
      <c r="H964" s="243">
        <v>0</v>
      </c>
      <c r="I964" s="243">
        <v>0</v>
      </c>
      <c r="J964" s="243">
        <v>0</v>
      </c>
      <c r="K964" s="243">
        <v>0</v>
      </c>
      <c r="L964" s="243">
        <v>0</v>
      </c>
      <c r="M964" s="232"/>
      <c r="N964" s="233"/>
      <c r="O964" s="233"/>
    </row>
    <row r="965" spans="1:15" s="234" customFormat="1">
      <c r="A965" s="404" t="str">
        <f t="shared" si="57"/>
        <v>2003502500</v>
      </c>
      <c r="B965" s="272">
        <v>200</v>
      </c>
      <c r="C965" s="273">
        <v>350</v>
      </c>
      <c r="D965" s="193">
        <v>2500</v>
      </c>
      <c r="E965" s="243">
        <v>0</v>
      </c>
      <c r="F965" s="243">
        <v>0</v>
      </c>
      <c r="G965" s="243">
        <v>0</v>
      </c>
      <c r="H965" s="243">
        <v>0</v>
      </c>
      <c r="I965" s="243">
        <v>0</v>
      </c>
      <c r="J965" s="243">
        <v>0</v>
      </c>
      <c r="K965" s="243">
        <v>0</v>
      </c>
      <c r="L965" s="243">
        <v>0</v>
      </c>
      <c r="M965" s="232"/>
      <c r="N965" s="233"/>
      <c r="O965" s="233"/>
    </row>
    <row r="966" spans="1:15" s="234" customFormat="1">
      <c r="A966" s="404" t="str">
        <f t="shared" si="57"/>
        <v>25020500</v>
      </c>
      <c r="B966" s="263">
        <v>250</v>
      </c>
      <c r="C966" s="193">
        <v>20</v>
      </c>
      <c r="D966" s="193">
        <v>500</v>
      </c>
      <c r="E966" s="180">
        <f t="shared" ref="E966:L981" si="61">IF(E1000-(E1034-E1000)&gt;0,E1000-(E1034-E1000),0)</f>
        <v>9.5</v>
      </c>
      <c r="F966" s="180">
        <f t="shared" si="61"/>
        <v>26.5</v>
      </c>
      <c r="G966" s="180">
        <f t="shared" si="61"/>
        <v>41</v>
      </c>
      <c r="H966" s="180">
        <f t="shared" si="61"/>
        <v>50</v>
      </c>
      <c r="I966" s="180">
        <f t="shared" si="61"/>
        <v>55</v>
      </c>
      <c r="J966" s="180">
        <f t="shared" si="61"/>
        <v>60</v>
      </c>
      <c r="K966" s="180">
        <f t="shared" si="61"/>
        <v>58</v>
      </c>
      <c r="L966" s="180">
        <f t="shared" si="61"/>
        <v>48</v>
      </c>
      <c r="M966" s="232"/>
      <c r="N966" s="233"/>
      <c r="O966" s="233"/>
    </row>
    <row r="967" spans="1:15" s="234" customFormat="1">
      <c r="A967" s="404" t="str">
        <f t="shared" si="57"/>
        <v>25030500</v>
      </c>
      <c r="B967" s="263">
        <v>250</v>
      </c>
      <c r="C967" s="193">
        <v>30</v>
      </c>
      <c r="D967" s="193">
        <v>500</v>
      </c>
      <c r="E967" s="180">
        <f t="shared" si="61"/>
        <v>5</v>
      </c>
      <c r="F967" s="180">
        <f t="shared" si="61"/>
        <v>19.5</v>
      </c>
      <c r="G967" s="180">
        <f t="shared" si="61"/>
        <v>41</v>
      </c>
      <c r="H967" s="180">
        <f t="shared" si="61"/>
        <v>50</v>
      </c>
      <c r="I967" s="180">
        <f t="shared" si="61"/>
        <v>55</v>
      </c>
      <c r="J967" s="180">
        <f t="shared" si="61"/>
        <v>60</v>
      </c>
      <c r="K967" s="180">
        <f t="shared" si="61"/>
        <v>48</v>
      </c>
      <c r="L967" s="180">
        <f t="shared" si="61"/>
        <v>25.5</v>
      </c>
      <c r="M967" s="232"/>
      <c r="N967" s="233"/>
      <c r="O967" s="233"/>
    </row>
    <row r="968" spans="1:15" s="234" customFormat="1">
      <c r="A968" s="404" t="str">
        <f t="shared" si="57"/>
        <v>25040500</v>
      </c>
      <c r="B968" s="263">
        <v>250</v>
      </c>
      <c r="C968" s="193">
        <v>40</v>
      </c>
      <c r="D968" s="193">
        <v>500</v>
      </c>
      <c r="E968" s="180">
        <f t="shared" si="61"/>
        <v>4</v>
      </c>
      <c r="F968" s="180">
        <f t="shared" si="61"/>
        <v>13.5</v>
      </c>
      <c r="G968" s="180">
        <f t="shared" si="61"/>
        <v>39</v>
      </c>
      <c r="H968" s="180">
        <f t="shared" si="61"/>
        <v>46</v>
      </c>
      <c r="I968" s="180">
        <f t="shared" si="61"/>
        <v>55</v>
      </c>
      <c r="J968" s="180">
        <f t="shared" si="61"/>
        <v>60</v>
      </c>
      <c r="K968" s="180">
        <f t="shared" si="61"/>
        <v>29</v>
      </c>
      <c r="L968" s="180">
        <f t="shared" si="61"/>
        <v>18</v>
      </c>
      <c r="M968" s="232"/>
      <c r="N968" s="233"/>
      <c r="O968" s="233"/>
    </row>
    <row r="969" spans="1:15" s="234" customFormat="1">
      <c r="A969" s="404" t="str">
        <f t="shared" si="57"/>
        <v>25050500</v>
      </c>
      <c r="B969" s="263">
        <v>250</v>
      </c>
      <c r="C969" s="193">
        <v>50</v>
      </c>
      <c r="D969" s="193">
        <v>500</v>
      </c>
      <c r="E969" s="180">
        <f t="shared" si="61"/>
        <v>4</v>
      </c>
      <c r="F969" s="180">
        <f t="shared" si="61"/>
        <v>13</v>
      </c>
      <c r="G969" s="180">
        <f t="shared" si="61"/>
        <v>31</v>
      </c>
      <c r="H969" s="180">
        <f t="shared" si="61"/>
        <v>34.5</v>
      </c>
      <c r="I969" s="180">
        <f t="shared" si="61"/>
        <v>49</v>
      </c>
      <c r="J969" s="180">
        <f t="shared" si="61"/>
        <v>53</v>
      </c>
      <c r="K969" s="180">
        <f t="shared" si="61"/>
        <v>22.5</v>
      </c>
      <c r="L969" s="180">
        <f t="shared" si="61"/>
        <v>14.5</v>
      </c>
      <c r="M969" s="232"/>
      <c r="N969" s="233"/>
      <c r="O969" s="233"/>
    </row>
    <row r="970" spans="1:15" s="234" customFormat="1">
      <c r="A970" s="404" t="str">
        <f t="shared" si="57"/>
        <v>25060500</v>
      </c>
      <c r="B970" s="263">
        <v>250</v>
      </c>
      <c r="C970" s="193">
        <v>60</v>
      </c>
      <c r="D970" s="193">
        <v>500</v>
      </c>
      <c r="E970" s="180">
        <f t="shared" si="61"/>
        <v>2.5</v>
      </c>
      <c r="F970" s="180">
        <f t="shared" si="61"/>
        <v>11</v>
      </c>
      <c r="G970" s="180">
        <f t="shared" si="61"/>
        <v>18.5</v>
      </c>
      <c r="H970" s="180">
        <f t="shared" si="61"/>
        <v>20</v>
      </c>
      <c r="I970" s="180">
        <f t="shared" si="61"/>
        <v>37.5</v>
      </c>
      <c r="J970" s="180">
        <f t="shared" si="61"/>
        <v>53</v>
      </c>
      <c r="K970" s="180">
        <f t="shared" si="61"/>
        <v>25</v>
      </c>
      <c r="L970" s="180">
        <f t="shared" si="61"/>
        <v>14</v>
      </c>
      <c r="M970" s="232"/>
      <c r="N970" s="233"/>
      <c r="O970" s="233"/>
    </row>
    <row r="971" spans="1:15" s="234" customFormat="1">
      <c r="A971" s="404" t="str">
        <f t="shared" si="57"/>
        <v>25070500</v>
      </c>
      <c r="B971" s="263">
        <v>250</v>
      </c>
      <c r="C971" s="193">
        <v>70</v>
      </c>
      <c r="D971" s="193">
        <v>500</v>
      </c>
      <c r="E971" s="180">
        <f t="shared" si="61"/>
        <v>3</v>
      </c>
      <c r="F971" s="180">
        <f t="shared" si="61"/>
        <v>9.5</v>
      </c>
      <c r="G971" s="180">
        <f t="shared" si="61"/>
        <v>19</v>
      </c>
      <c r="H971" s="180">
        <f t="shared" si="61"/>
        <v>22</v>
      </c>
      <c r="I971" s="180">
        <f t="shared" si="61"/>
        <v>31.5</v>
      </c>
      <c r="J971" s="180">
        <f t="shared" si="61"/>
        <v>32.5</v>
      </c>
      <c r="K971" s="180">
        <f t="shared" si="61"/>
        <v>16</v>
      </c>
      <c r="L971" s="180">
        <f t="shared" si="61"/>
        <v>10.5</v>
      </c>
      <c r="M971" s="232"/>
      <c r="N971" s="233"/>
      <c r="O971" s="233"/>
    </row>
    <row r="972" spans="1:15" s="234" customFormat="1">
      <c r="A972" s="404" t="str">
        <f t="shared" si="57"/>
        <v>25080500</v>
      </c>
      <c r="B972" s="263">
        <v>250</v>
      </c>
      <c r="C972" s="193">
        <v>80</v>
      </c>
      <c r="D972" s="193">
        <v>500</v>
      </c>
      <c r="E972" s="180">
        <f t="shared" si="61"/>
        <v>3</v>
      </c>
      <c r="F972" s="180">
        <f t="shared" si="61"/>
        <v>6.5</v>
      </c>
      <c r="G972" s="180">
        <f t="shared" si="61"/>
        <v>16</v>
      </c>
      <c r="H972" s="180">
        <f t="shared" si="61"/>
        <v>18</v>
      </c>
      <c r="I972" s="180">
        <f t="shared" si="61"/>
        <v>25</v>
      </c>
      <c r="J972" s="180">
        <f t="shared" si="61"/>
        <v>26.5</v>
      </c>
      <c r="K972" s="180">
        <f t="shared" si="61"/>
        <v>13.5</v>
      </c>
      <c r="L972" s="180">
        <f t="shared" si="61"/>
        <v>9.5</v>
      </c>
      <c r="M972" s="232"/>
      <c r="N972" s="233"/>
      <c r="O972" s="233"/>
    </row>
    <row r="973" spans="1:15" s="234" customFormat="1">
      <c r="A973" s="404" t="str">
        <f t="shared" si="57"/>
        <v>25090500</v>
      </c>
      <c r="B973" s="263">
        <v>250</v>
      </c>
      <c r="C973" s="193">
        <v>90</v>
      </c>
      <c r="D973" s="193">
        <v>500</v>
      </c>
      <c r="E973" s="180">
        <f t="shared" si="61"/>
        <v>2</v>
      </c>
      <c r="F973" s="180">
        <f t="shared" si="61"/>
        <v>5.5</v>
      </c>
      <c r="G973" s="180">
        <f t="shared" si="61"/>
        <v>15</v>
      </c>
      <c r="H973" s="180">
        <f t="shared" si="61"/>
        <v>15</v>
      </c>
      <c r="I973" s="180">
        <f t="shared" si="61"/>
        <v>22.5</v>
      </c>
      <c r="J973" s="180">
        <f t="shared" si="61"/>
        <v>23.5</v>
      </c>
      <c r="K973" s="180">
        <f t="shared" si="61"/>
        <v>12.5</v>
      </c>
      <c r="L973" s="180">
        <f t="shared" si="61"/>
        <v>8.5</v>
      </c>
      <c r="M973" s="232"/>
      <c r="N973" s="233"/>
      <c r="O973" s="233"/>
    </row>
    <row r="974" spans="1:15" s="234" customFormat="1">
      <c r="A974" s="404" t="str">
        <f t="shared" si="57"/>
        <v>250100500</v>
      </c>
      <c r="B974" s="263">
        <v>250</v>
      </c>
      <c r="C974" s="193">
        <v>100</v>
      </c>
      <c r="D974" s="193">
        <v>500</v>
      </c>
      <c r="E974" s="180">
        <f t="shared" si="61"/>
        <v>1.5</v>
      </c>
      <c r="F974" s="180">
        <f t="shared" si="61"/>
        <v>5</v>
      </c>
      <c r="G974" s="180">
        <f t="shared" si="61"/>
        <v>12.5</v>
      </c>
      <c r="H974" s="180">
        <f t="shared" si="61"/>
        <v>13.5</v>
      </c>
      <c r="I974" s="180">
        <f t="shared" si="61"/>
        <v>20</v>
      </c>
      <c r="J974" s="180">
        <f t="shared" si="61"/>
        <v>21</v>
      </c>
      <c r="K974" s="180">
        <f t="shared" si="61"/>
        <v>11.5</v>
      </c>
      <c r="L974" s="180">
        <f t="shared" si="61"/>
        <v>6.5</v>
      </c>
      <c r="M974" s="232"/>
      <c r="N974" s="233"/>
      <c r="O974" s="233"/>
    </row>
    <row r="975" spans="1:15" s="234" customFormat="1">
      <c r="A975" s="404" t="str">
        <f t="shared" si="57"/>
        <v>250110500</v>
      </c>
      <c r="B975" s="263">
        <v>250</v>
      </c>
      <c r="C975" s="193">
        <v>110</v>
      </c>
      <c r="D975" s="193">
        <v>500</v>
      </c>
      <c r="E975" s="180">
        <f t="shared" si="61"/>
        <v>1.5</v>
      </c>
      <c r="F975" s="180">
        <f t="shared" si="61"/>
        <v>4.5</v>
      </c>
      <c r="G975" s="180">
        <f t="shared" si="61"/>
        <v>12</v>
      </c>
      <c r="H975" s="180">
        <f t="shared" si="61"/>
        <v>13</v>
      </c>
      <c r="I975" s="180">
        <f t="shared" si="61"/>
        <v>18</v>
      </c>
      <c r="J975" s="180">
        <f t="shared" si="61"/>
        <v>18.5</v>
      </c>
      <c r="K975" s="180">
        <f t="shared" si="61"/>
        <v>11</v>
      </c>
      <c r="L975" s="180">
        <f t="shared" si="61"/>
        <v>6.5</v>
      </c>
      <c r="M975" s="232"/>
      <c r="N975" s="233"/>
      <c r="O975" s="233"/>
    </row>
    <row r="976" spans="1:15" s="234" customFormat="1">
      <c r="A976" s="404" t="str">
        <f t="shared" si="57"/>
        <v>250120500</v>
      </c>
      <c r="B976" s="263">
        <v>250</v>
      </c>
      <c r="C976" s="193">
        <v>120</v>
      </c>
      <c r="D976" s="193">
        <v>500</v>
      </c>
      <c r="E976" s="275">
        <v>2</v>
      </c>
      <c r="F976" s="180">
        <f t="shared" si="61"/>
        <v>3.5</v>
      </c>
      <c r="G976" s="180">
        <f t="shared" si="61"/>
        <v>9.5</v>
      </c>
      <c r="H976" s="180">
        <f t="shared" si="61"/>
        <v>11.5</v>
      </c>
      <c r="I976" s="180">
        <f t="shared" si="61"/>
        <v>16</v>
      </c>
      <c r="J976" s="180">
        <f t="shared" si="61"/>
        <v>17</v>
      </c>
      <c r="K976" s="180">
        <f t="shared" si="61"/>
        <v>8.5</v>
      </c>
      <c r="L976" s="180">
        <f t="shared" si="61"/>
        <v>6</v>
      </c>
      <c r="M976" s="232"/>
      <c r="N976" s="233"/>
      <c r="O976" s="233"/>
    </row>
    <row r="977" spans="1:15" s="234" customFormat="1">
      <c r="A977" s="404" t="str">
        <f t="shared" si="57"/>
        <v>250130500</v>
      </c>
      <c r="B977" s="263">
        <v>250</v>
      </c>
      <c r="C977" s="193">
        <v>130</v>
      </c>
      <c r="D977" s="193">
        <v>500</v>
      </c>
      <c r="E977" s="275">
        <v>2</v>
      </c>
      <c r="F977" s="180">
        <f t="shared" si="61"/>
        <v>4</v>
      </c>
      <c r="G977" s="180">
        <f t="shared" si="61"/>
        <v>9</v>
      </c>
      <c r="H977" s="180">
        <f t="shared" si="61"/>
        <v>11.5</v>
      </c>
      <c r="I977" s="180">
        <f t="shared" si="61"/>
        <v>14.5</v>
      </c>
      <c r="J977" s="180">
        <f t="shared" si="61"/>
        <v>16.5</v>
      </c>
      <c r="K977" s="180">
        <f t="shared" si="61"/>
        <v>8</v>
      </c>
      <c r="L977" s="180">
        <f t="shared" si="61"/>
        <v>6</v>
      </c>
      <c r="M977" s="232"/>
      <c r="N977" s="233"/>
      <c r="O977" s="233"/>
    </row>
    <row r="978" spans="1:15" s="234" customFormat="1">
      <c r="A978" s="404" t="str">
        <f t="shared" si="57"/>
        <v>250140500</v>
      </c>
      <c r="B978" s="263">
        <v>250</v>
      </c>
      <c r="C978" s="193">
        <v>140</v>
      </c>
      <c r="D978" s="193">
        <v>500</v>
      </c>
      <c r="E978" s="275">
        <f t="shared" si="61"/>
        <v>1.5</v>
      </c>
      <c r="F978" s="180">
        <f t="shared" si="61"/>
        <v>4</v>
      </c>
      <c r="G978" s="180">
        <f t="shared" si="61"/>
        <v>8.5</v>
      </c>
      <c r="H978" s="180">
        <f t="shared" si="61"/>
        <v>10</v>
      </c>
      <c r="I978" s="180">
        <f t="shared" si="61"/>
        <v>14</v>
      </c>
      <c r="J978" s="180">
        <f t="shared" si="61"/>
        <v>15</v>
      </c>
      <c r="K978" s="180">
        <f t="shared" si="61"/>
        <v>7.5</v>
      </c>
      <c r="L978" s="180">
        <f t="shared" si="61"/>
        <v>5</v>
      </c>
      <c r="M978" s="232"/>
      <c r="N978" s="233"/>
      <c r="O978" s="233"/>
    </row>
    <row r="979" spans="1:15" s="234" customFormat="1">
      <c r="A979" s="404" t="str">
        <f t="shared" si="57"/>
        <v>250150500</v>
      </c>
      <c r="B979" s="263">
        <v>250</v>
      </c>
      <c r="C979" s="193">
        <v>150</v>
      </c>
      <c r="D979" s="193">
        <v>500</v>
      </c>
      <c r="E979" s="275">
        <f t="shared" si="61"/>
        <v>1.5</v>
      </c>
      <c r="F979" s="180">
        <f t="shared" si="61"/>
        <v>4</v>
      </c>
      <c r="G979" s="180">
        <f t="shared" si="61"/>
        <v>8.5</v>
      </c>
      <c r="H979" s="180">
        <f t="shared" si="61"/>
        <v>9</v>
      </c>
      <c r="I979" s="180">
        <f t="shared" si="61"/>
        <v>13</v>
      </c>
      <c r="J979" s="180">
        <f t="shared" si="61"/>
        <v>15.5</v>
      </c>
      <c r="K979" s="180">
        <f t="shared" si="61"/>
        <v>8.5</v>
      </c>
      <c r="L979" s="180">
        <f t="shared" si="61"/>
        <v>6</v>
      </c>
      <c r="M979" s="232"/>
      <c r="N979" s="233"/>
      <c r="O979" s="233"/>
    </row>
    <row r="980" spans="1:15" s="234" customFormat="1">
      <c r="A980" s="404" t="str">
        <f t="shared" si="57"/>
        <v>250160500</v>
      </c>
      <c r="B980" s="263">
        <v>250</v>
      </c>
      <c r="C980" s="193">
        <v>160</v>
      </c>
      <c r="D980" s="193">
        <v>500</v>
      </c>
      <c r="E980" s="275">
        <f t="shared" si="61"/>
        <v>1</v>
      </c>
      <c r="F980" s="180">
        <f t="shared" si="61"/>
        <v>3</v>
      </c>
      <c r="G980" s="180">
        <f t="shared" si="61"/>
        <v>8</v>
      </c>
      <c r="H980" s="180">
        <f t="shared" si="61"/>
        <v>8.5</v>
      </c>
      <c r="I980" s="180">
        <f t="shared" si="61"/>
        <v>12</v>
      </c>
      <c r="J980" s="180">
        <f t="shared" si="61"/>
        <v>15.5</v>
      </c>
      <c r="K980" s="180">
        <f t="shared" si="61"/>
        <v>8.5</v>
      </c>
      <c r="L980" s="180">
        <f t="shared" si="61"/>
        <v>6</v>
      </c>
      <c r="M980" s="232"/>
      <c r="N980" s="233"/>
      <c r="O980" s="233"/>
    </row>
    <row r="981" spans="1:15" s="234" customFormat="1">
      <c r="A981" s="404" t="str">
        <f t="shared" si="57"/>
        <v>250170500</v>
      </c>
      <c r="B981" s="263">
        <v>250</v>
      </c>
      <c r="C981" s="193">
        <v>170</v>
      </c>
      <c r="D981" s="193">
        <v>500</v>
      </c>
      <c r="E981" s="275">
        <f t="shared" si="61"/>
        <v>1</v>
      </c>
      <c r="F981" s="180">
        <f t="shared" si="61"/>
        <v>3</v>
      </c>
      <c r="G981" s="180">
        <f t="shared" si="61"/>
        <v>7.5</v>
      </c>
      <c r="H981" s="180">
        <f t="shared" si="61"/>
        <v>8.5</v>
      </c>
      <c r="I981" s="180">
        <f t="shared" si="61"/>
        <v>11</v>
      </c>
      <c r="J981" s="180">
        <f t="shared" si="61"/>
        <v>13.5</v>
      </c>
      <c r="K981" s="180">
        <f t="shared" si="61"/>
        <v>8</v>
      </c>
      <c r="L981" s="180">
        <f t="shared" si="61"/>
        <v>6</v>
      </c>
      <c r="M981" s="232"/>
      <c r="N981" s="233"/>
      <c r="O981" s="233"/>
    </row>
    <row r="982" spans="1:15" s="234" customFormat="1">
      <c r="A982" s="404" t="str">
        <f t="shared" si="57"/>
        <v>250180500</v>
      </c>
      <c r="B982" s="263">
        <v>250</v>
      </c>
      <c r="C982" s="193">
        <v>180</v>
      </c>
      <c r="D982" s="193">
        <v>500</v>
      </c>
      <c r="E982" s="180">
        <f t="shared" ref="E982:L989" si="62">IF(E1016-(E1050-E1016)&gt;0,E1016-(E1050-E1016),0)</f>
        <v>1</v>
      </c>
      <c r="F982" s="275">
        <v>3</v>
      </c>
      <c r="G982" s="180">
        <f t="shared" si="62"/>
        <v>6.5</v>
      </c>
      <c r="H982" s="180">
        <f t="shared" si="62"/>
        <v>7.5</v>
      </c>
      <c r="I982" s="180">
        <f t="shared" si="62"/>
        <v>11</v>
      </c>
      <c r="J982" s="180">
        <f t="shared" si="62"/>
        <v>11</v>
      </c>
      <c r="K982" s="180">
        <f t="shared" si="62"/>
        <v>6</v>
      </c>
      <c r="L982" s="180">
        <f t="shared" si="62"/>
        <v>7</v>
      </c>
      <c r="M982" s="232"/>
      <c r="N982" s="233"/>
      <c r="O982" s="233"/>
    </row>
    <row r="983" spans="1:15" s="234" customFormat="1">
      <c r="A983" s="404" t="str">
        <f t="shared" si="57"/>
        <v>250190500</v>
      </c>
      <c r="B983" s="263">
        <v>250</v>
      </c>
      <c r="C983" s="193">
        <v>190</v>
      </c>
      <c r="D983" s="193">
        <v>500</v>
      </c>
      <c r="E983" s="180">
        <f t="shared" si="62"/>
        <v>1</v>
      </c>
      <c r="F983" s="275">
        <v>3</v>
      </c>
      <c r="G983" s="275">
        <v>7</v>
      </c>
      <c r="H983" s="275">
        <v>8</v>
      </c>
      <c r="I983" s="180">
        <f t="shared" si="62"/>
        <v>10</v>
      </c>
      <c r="J983" s="180">
        <f t="shared" si="62"/>
        <v>11</v>
      </c>
      <c r="K983" s="180">
        <f t="shared" si="62"/>
        <v>6</v>
      </c>
      <c r="L983" s="180">
        <f t="shared" si="62"/>
        <v>7</v>
      </c>
      <c r="M983" s="232"/>
      <c r="N983" s="233"/>
      <c r="O983" s="233"/>
    </row>
    <row r="984" spans="1:15" s="234" customFormat="1">
      <c r="A984" s="404" t="str">
        <f t="shared" si="57"/>
        <v>250200500</v>
      </c>
      <c r="B984" s="263">
        <v>250</v>
      </c>
      <c r="C984" s="193">
        <v>200</v>
      </c>
      <c r="D984" s="193">
        <v>500</v>
      </c>
      <c r="E984" s="180">
        <f t="shared" si="62"/>
        <v>1.5</v>
      </c>
      <c r="F984" s="180">
        <f t="shared" si="62"/>
        <v>2.5</v>
      </c>
      <c r="G984" s="180">
        <f t="shared" si="62"/>
        <v>6</v>
      </c>
      <c r="H984" s="180">
        <f t="shared" si="62"/>
        <v>7</v>
      </c>
      <c r="I984" s="180">
        <f t="shared" si="62"/>
        <v>9</v>
      </c>
      <c r="J984" s="180">
        <f t="shared" si="62"/>
        <v>10.5</v>
      </c>
      <c r="K984" s="275">
        <v>5</v>
      </c>
      <c r="L984" s="275">
        <v>6</v>
      </c>
      <c r="M984" s="232"/>
      <c r="N984" s="233"/>
      <c r="O984" s="233"/>
    </row>
    <row r="985" spans="1:15" s="234" customFormat="1">
      <c r="A985" s="404" t="str">
        <f t="shared" si="57"/>
        <v>250210500</v>
      </c>
      <c r="B985" s="263">
        <v>250</v>
      </c>
      <c r="C985" s="193">
        <v>210</v>
      </c>
      <c r="D985" s="193">
        <v>500</v>
      </c>
      <c r="E985" s="180">
        <f t="shared" si="62"/>
        <v>1</v>
      </c>
      <c r="F985" s="180">
        <f t="shared" si="62"/>
        <v>1.5</v>
      </c>
      <c r="G985" s="180">
        <f t="shared" si="62"/>
        <v>3</v>
      </c>
      <c r="H985" s="180">
        <f t="shared" si="62"/>
        <v>4</v>
      </c>
      <c r="I985" s="180">
        <f t="shared" si="62"/>
        <v>5</v>
      </c>
      <c r="J985" s="180">
        <f t="shared" si="62"/>
        <v>5</v>
      </c>
      <c r="K985" s="180">
        <f t="shared" si="62"/>
        <v>2.5</v>
      </c>
      <c r="L985" s="180">
        <f t="shared" si="62"/>
        <v>3.5</v>
      </c>
      <c r="M985" s="232"/>
      <c r="N985" s="233"/>
      <c r="O985" s="233"/>
    </row>
    <row r="986" spans="1:15" s="234" customFormat="1">
      <c r="A986" s="404" t="str">
        <f t="shared" si="57"/>
        <v>250220500</v>
      </c>
      <c r="B986" s="263">
        <v>250</v>
      </c>
      <c r="C986" s="193">
        <v>220</v>
      </c>
      <c r="D986" s="193">
        <v>500</v>
      </c>
      <c r="E986" s="180">
        <f t="shared" si="62"/>
        <v>1</v>
      </c>
      <c r="F986" s="275">
        <v>1</v>
      </c>
      <c r="G986" s="180">
        <f t="shared" si="62"/>
        <v>2.5</v>
      </c>
      <c r="H986" s="180">
        <f t="shared" si="62"/>
        <v>3.5</v>
      </c>
      <c r="I986" s="180">
        <f t="shared" si="62"/>
        <v>4.5</v>
      </c>
      <c r="J986" s="180">
        <f t="shared" si="62"/>
        <v>4.5</v>
      </c>
      <c r="K986" s="180">
        <f t="shared" si="62"/>
        <v>3</v>
      </c>
      <c r="L986" s="180">
        <f t="shared" si="62"/>
        <v>1.5</v>
      </c>
      <c r="M986" s="232"/>
      <c r="N986" s="233"/>
      <c r="O986" s="233"/>
    </row>
    <row r="987" spans="1:15" s="234" customFormat="1">
      <c r="A987" s="404" t="str">
        <f t="shared" si="57"/>
        <v>250230500</v>
      </c>
      <c r="B987" s="263">
        <v>250</v>
      </c>
      <c r="C987" s="193">
        <v>230</v>
      </c>
      <c r="D987" s="193">
        <v>500</v>
      </c>
      <c r="E987" s="180">
        <f t="shared" si="62"/>
        <v>1</v>
      </c>
      <c r="F987" s="180">
        <f t="shared" si="62"/>
        <v>1</v>
      </c>
      <c r="G987" s="180">
        <f t="shared" si="62"/>
        <v>2.5</v>
      </c>
      <c r="H987" s="180">
        <f t="shared" si="62"/>
        <v>3.5</v>
      </c>
      <c r="I987" s="180">
        <f t="shared" si="62"/>
        <v>4</v>
      </c>
      <c r="J987" s="180">
        <f t="shared" si="62"/>
        <v>4.5</v>
      </c>
      <c r="K987" s="275">
        <v>3</v>
      </c>
      <c r="L987" s="275">
        <v>2</v>
      </c>
      <c r="M987" s="232"/>
      <c r="N987" s="233"/>
      <c r="O987" s="233"/>
    </row>
    <row r="988" spans="1:15" s="234" customFormat="1">
      <c r="A988" s="404" t="str">
        <f t="shared" si="57"/>
        <v>250240500</v>
      </c>
      <c r="B988" s="263">
        <v>250</v>
      </c>
      <c r="C988" s="193">
        <v>240</v>
      </c>
      <c r="D988" s="193">
        <v>500</v>
      </c>
      <c r="E988" s="180">
        <f t="shared" si="62"/>
        <v>1</v>
      </c>
      <c r="F988" s="180">
        <f t="shared" si="62"/>
        <v>1.5</v>
      </c>
      <c r="G988" s="180">
        <f t="shared" si="62"/>
        <v>3</v>
      </c>
      <c r="H988" s="180">
        <f t="shared" si="62"/>
        <v>3</v>
      </c>
      <c r="I988" s="180">
        <f t="shared" si="62"/>
        <v>4</v>
      </c>
      <c r="J988" s="180">
        <f t="shared" si="62"/>
        <v>4</v>
      </c>
      <c r="K988" s="180">
        <f t="shared" si="62"/>
        <v>2.5</v>
      </c>
      <c r="L988" s="180">
        <f t="shared" si="62"/>
        <v>2</v>
      </c>
      <c r="M988" s="232"/>
      <c r="N988" s="233"/>
      <c r="O988" s="233"/>
    </row>
    <row r="989" spans="1:15" s="234" customFormat="1">
      <c r="A989" s="404" t="str">
        <f t="shared" si="57"/>
        <v>250250500</v>
      </c>
      <c r="B989" s="263">
        <v>250</v>
      </c>
      <c r="C989" s="193">
        <v>250</v>
      </c>
      <c r="D989" s="193">
        <v>500</v>
      </c>
      <c r="E989" s="180">
        <f t="shared" si="62"/>
        <v>1</v>
      </c>
      <c r="F989" s="180">
        <f t="shared" si="62"/>
        <v>1.5</v>
      </c>
      <c r="G989" s="180">
        <f t="shared" si="62"/>
        <v>3</v>
      </c>
      <c r="H989" s="180">
        <f t="shared" si="62"/>
        <v>3</v>
      </c>
      <c r="I989" s="180">
        <f t="shared" si="62"/>
        <v>4</v>
      </c>
      <c r="J989" s="180">
        <f t="shared" si="62"/>
        <v>4.5</v>
      </c>
      <c r="K989" s="180">
        <f t="shared" si="62"/>
        <v>2.5</v>
      </c>
      <c r="L989" s="180">
        <f t="shared" si="62"/>
        <v>3</v>
      </c>
      <c r="M989" s="232"/>
      <c r="N989" s="233"/>
      <c r="O989" s="233"/>
    </row>
    <row r="990" spans="1:15" s="234" customFormat="1">
      <c r="A990" s="404" t="str">
        <f t="shared" si="57"/>
        <v>250260500</v>
      </c>
      <c r="B990" s="263">
        <v>250</v>
      </c>
      <c r="C990" s="193">
        <v>260</v>
      </c>
      <c r="D990" s="193">
        <v>500</v>
      </c>
      <c r="E990" s="180">
        <f t="shared" ref="E990:L990" si="63">IF(E1023-(E1057-E1023)&gt;0,E1023-(E1057-E1023),0)</f>
        <v>1</v>
      </c>
      <c r="F990" s="180">
        <f t="shared" si="63"/>
        <v>1.5</v>
      </c>
      <c r="G990" s="180">
        <f t="shared" si="63"/>
        <v>3</v>
      </c>
      <c r="H990" s="180">
        <f t="shared" si="63"/>
        <v>3</v>
      </c>
      <c r="I990" s="180">
        <f t="shared" si="63"/>
        <v>4</v>
      </c>
      <c r="J990" s="180">
        <f t="shared" si="63"/>
        <v>4.5</v>
      </c>
      <c r="K990" s="180">
        <f t="shared" si="63"/>
        <v>2.5</v>
      </c>
      <c r="L990" s="180">
        <f t="shared" si="63"/>
        <v>3</v>
      </c>
      <c r="M990" s="232"/>
      <c r="N990" s="233"/>
      <c r="O990" s="233"/>
    </row>
    <row r="991" spans="1:15" s="234" customFormat="1">
      <c r="A991" s="404" t="str">
        <f t="shared" si="57"/>
        <v>250270500</v>
      </c>
      <c r="B991" s="263">
        <v>250</v>
      </c>
      <c r="C991" s="193">
        <v>270</v>
      </c>
      <c r="D991" s="193">
        <v>500</v>
      </c>
      <c r="E991" s="192">
        <v>0</v>
      </c>
      <c r="F991" s="192">
        <v>0</v>
      </c>
      <c r="G991" s="192">
        <v>0</v>
      </c>
      <c r="H991" s="192">
        <v>0</v>
      </c>
      <c r="I991" s="192">
        <v>0</v>
      </c>
      <c r="J991" s="192">
        <v>0</v>
      </c>
      <c r="K991" s="192">
        <v>0</v>
      </c>
      <c r="L991" s="192">
        <v>0</v>
      </c>
      <c r="M991" s="232"/>
      <c r="N991" s="233"/>
      <c r="O991" s="233"/>
    </row>
    <row r="992" spans="1:15" s="234" customFormat="1">
      <c r="A992" s="404" t="str">
        <f t="shared" si="57"/>
        <v>250280500</v>
      </c>
      <c r="B992" s="263">
        <v>250</v>
      </c>
      <c r="C992" s="193">
        <v>280</v>
      </c>
      <c r="D992" s="193">
        <v>500</v>
      </c>
      <c r="E992" s="192">
        <v>0</v>
      </c>
      <c r="F992" s="192">
        <v>0</v>
      </c>
      <c r="G992" s="192">
        <v>0</v>
      </c>
      <c r="H992" s="192">
        <v>0</v>
      </c>
      <c r="I992" s="192">
        <v>0</v>
      </c>
      <c r="J992" s="192">
        <v>0</v>
      </c>
      <c r="K992" s="192">
        <v>0</v>
      </c>
      <c r="L992" s="192">
        <v>0</v>
      </c>
      <c r="M992" s="232"/>
      <c r="N992" s="233"/>
      <c r="O992" s="233"/>
    </row>
    <row r="993" spans="1:15" s="234" customFormat="1">
      <c r="A993" s="404" t="str">
        <f t="shared" si="57"/>
        <v>250290500</v>
      </c>
      <c r="B993" s="263">
        <v>250</v>
      </c>
      <c r="C993" s="193">
        <v>290</v>
      </c>
      <c r="D993" s="193">
        <v>500</v>
      </c>
      <c r="E993" s="192">
        <v>0</v>
      </c>
      <c r="F993" s="192">
        <v>0</v>
      </c>
      <c r="G993" s="192">
        <v>0</v>
      </c>
      <c r="H993" s="192">
        <v>0</v>
      </c>
      <c r="I993" s="192">
        <v>0</v>
      </c>
      <c r="J993" s="192">
        <v>0</v>
      </c>
      <c r="K993" s="192">
        <v>0</v>
      </c>
      <c r="L993" s="192">
        <v>0</v>
      </c>
      <c r="M993" s="232"/>
      <c r="N993" s="233"/>
      <c r="O993" s="233"/>
    </row>
    <row r="994" spans="1:15" s="234" customFormat="1">
      <c r="A994" s="404" t="str">
        <f t="shared" si="57"/>
        <v>250300500</v>
      </c>
      <c r="B994" s="263">
        <v>250</v>
      </c>
      <c r="C994" s="193">
        <v>300</v>
      </c>
      <c r="D994" s="193">
        <v>500</v>
      </c>
      <c r="E994" s="192">
        <v>0</v>
      </c>
      <c r="F994" s="192">
        <v>0</v>
      </c>
      <c r="G994" s="192">
        <v>0</v>
      </c>
      <c r="H994" s="192">
        <v>0</v>
      </c>
      <c r="I994" s="192">
        <v>0</v>
      </c>
      <c r="J994" s="192">
        <v>0</v>
      </c>
      <c r="K994" s="192">
        <v>0</v>
      </c>
      <c r="L994" s="192">
        <v>0</v>
      </c>
      <c r="M994" s="232"/>
      <c r="N994" s="233"/>
      <c r="O994" s="233"/>
    </row>
    <row r="995" spans="1:15" s="234" customFormat="1">
      <c r="A995" s="404" t="str">
        <f t="shared" si="57"/>
        <v>250310500</v>
      </c>
      <c r="B995" s="263">
        <v>250</v>
      </c>
      <c r="C995" s="193">
        <v>310</v>
      </c>
      <c r="D995" s="193">
        <v>500</v>
      </c>
      <c r="E995" s="192">
        <v>0</v>
      </c>
      <c r="F995" s="192">
        <v>0</v>
      </c>
      <c r="G995" s="192">
        <v>0</v>
      </c>
      <c r="H995" s="192">
        <v>0</v>
      </c>
      <c r="I995" s="192">
        <v>0</v>
      </c>
      <c r="J995" s="192">
        <v>0</v>
      </c>
      <c r="K995" s="192">
        <v>0</v>
      </c>
      <c r="L995" s="192">
        <v>0</v>
      </c>
      <c r="M995" s="232"/>
      <c r="N995" s="233"/>
      <c r="O995" s="233"/>
    </row>
    <row r="996" spans="1:15" s="234" customFormat="1">
      <c r="A996" s="404" t="str">
        <f t="shared" si="57"/>
        <v>250320500</v>
      </c>
      <c r="B996" s="263">
        <v>250</v>
      </c>
      <c r="C996" s="193">
        <v>320</v>
      </c>
      <c r="D996" s="193">
        <v>500</v>
      </c>
      <c r="E996" s="192">
        <v>0</v>
      </c>
      <c r="F996" s="192">
        <v>0</v>
      </c>
      <c r="G996" s="192">
        <v>0</v>
      </c>
      <c r="H996" s="192">
        <v>0</v>
      </c>
      <c r="I996" s="192">
        <v>0</v>
      </c>
      <c r="J996" s="192">
        <v>0</v>
      </c>
      <c r="K996" s="192">
        <v>0</v>
      </c>
      <c r="L996" s="192">
        <v>0</v>
      </c>
      <c r="M996" s="232"/>
      <c r="N996" s="233"/>
      <c r="O996" s="233"/>
    </row>
    <row r="997" spans="1:15" s="234" customFormat="1">
      <c r="A997" s="404" t="str">
        <f t="shared" si="57"/>
        <v>250330500</v>
      </c>
      <c r="B997" s="263">
        <v>250</v>
      </c>
      <c r="C997" s="193">
        <v>330</v>
      </c>
      <c r="D997" s="193">
        <v>500</v>
      </c>
      <c r="E997" s="192">
        <v>0</v>
      </c>
      <c r="F997" s="192">
        <v>0</v>
      </c>
      <c r="G997" s="192">
        <v>0</v>
      </c>
      <c r="H997" s="192">
        <v>0</v>
      </c>
      <c r="I997" s="192">
        <v>0</v>
      </c>
      <c r="J997" s="192">
        <v>0</v>
      </c>
      <c r="K997" s="192">
        <v>0</v>
      </c>
      <c r="L997" s="192">
        <v>0</v>
      </c>
      <c r="M997" s="232"/>
      <c r="N997" s="233"/>
      <c r="O997" s="233"/>
    </row>
    <row r="998" spans="1:15" s="234" customFormat="1">
      <c r="A998" s="404" t="str">
        <f t="shared" si="57"/>
        <v>250340500</v>
      </c>
      <c r="B998" s="263">
        <v>250</v>
      </c>
      <c r="C998" s="193">
        <v>340</v>
      </c>
      <c r="D998" s="193">
        <v>500</v>
      </c>
      <c r="E998" s="192">
        <v>0</v>
      </c>
      <c r="F998" s="192">
        <v>0</v>
      </c>
      <c r="G998" s="192">
        <v>0</v>
      </c>
      <c r="H998" s="192">
        <v>0</v>
      </c>
      <c r="I998" s="192">
        <v>0</v>
      </c>
      <c r="J998" s="192">
        <v>0</v>
      </c>
      <c r="K998" s="192">
        <v>0</v>
      </c>
      <c r="L998" s="192">
        <v>0</v>
      </c>
      <c r="M998" s="232"/>
      <c r="N998" s="233"/>
      <c r="O998" s="233"/>
    </row>
    <row r="999" spans="1:15" s="234" customFormat="1">
      <c r="A999" s="404" t="str">
        <f t="shared" si="57"/>
        <v>250350500</v>
      </c>
      <c r="B999" s="263">
        <v>250</v>
      </c>
      <c r="C999" s="193">
        <v>350</v>
      </c>
      <c r="D999" s="193">
        <v>500</v>
      </c>
      <c r="E999" s="192">
        <v>0</v>
      </c>
      <c r="F999" s="192">
        <v>0</v>
      </c>
      <c r="G999" s="192">
        <v>0</v>
      </c>
      <c r="H999" s="192">
        <v>0</v>
      </c>
      <c r="I999" s="192">
        <v>0</v>
      </c>
      <c r="J999" s="192">
        <v>0</v>
      </c>
      <c r="K999" s="192">
        <v>0</v>
      </c>
      <c r="L999" s="192">
        <v>0</v>
      </c>
      <c r="M999" s="232"/>
      <c r="N999" s="233"/>
      <c r="O999" s="233"/>
    </row>
    <row r="1000" spans="1:15" s="234" customFormat="1">
      <c r="A1000" s="404" t="str">
        <f t="shared" si="57"/>
        <v>25020750</v>
      </c>
      <c r="B1000" s="263">
        <v>250</v>
      </c>
      <c r="C1000" s="193">
        <v>20</v>
      </c>
      <c r="D1000" s="193">
        <v>750</v>
      </c>
      <c r="E1000" s="180">
        <f t="shared" ref="E1000:L1015" si="64">(E1306+E694)/2</f>
        <v>12</v>
      </c>
      <c r="F1000" s="180">
        <f t="shared" si="64"/>
        <v>29</v>
      </c>
      <c r="G1000" s="180">
        <f t="shared" si="64"/>
        <v>41</v>
      </c>
      <c r="H1000" s="180">
        <f t="shared" si="64"/>
        <v>50</v>
      </c>
      <c r="I1000" s="180">
        <f t="shared" si="64"/>
        <v>55</v>
      </c>
      <c r="J1000" s="180">
        <f t="shared" si="64"/>
        <v>60</v>
      </c>
      <c r="K1000" s="180">
        <f t="shared" si="64"/>
        <v>58</v>
      </c>
      <c r="L1000" s="180">
        <f t="shared" si="64"/>
        <v>52</v>
      </c>
      <c r="M1000" s="232"/>
      <c r="N1000" s="233"/>
      <c r="O1000" s="233"/>
    </row>
    <row r="1001" spans="1:15" s="234" customFormat="1">
      <c r="A1001" s="404" t="str">
        <f t="shared" si="57"/>
        <v>25030750</v>
      </c>
      <c r="B1001" s="263">
        <v>250</v>
      </c>
      <c r="C1001" s="193">
        <v>30</v>
      </c>
      <c r="D1001" s="193">
        <v>750</v>
      </c>
      <c r="E1001" s="180">
        <f t="shared" si="64"/>
        <v>8</v>
      </c>
      <c r="F1001" s="180">
        <f t="shared" si="64"/>
        <v>23.5</v>
      </c>
      <c r="G1001" s="180">
        <f t="shared" si="64"/>
        <v>41</v>
      </c>
      <c r="H1001" s="180">
        <f t="shared" si="64"/>
        <v>50</v>
      </c>
      <c r="I1001" s="180">
        <f t="shared" si="64"/>
        <v>55</v>
      </c>
      <c r="J1001" s="180">
        <f t="shared" si="64"/>
        <v>60</v>
      </c>
      <c r="K1001" s="180">
        <f t="shared" si="64"/>
        <v>53</v>
      </c>
      <c r="L1001" s="180">
        <f t="shared" si="64"/>
        <v>36</v>
      </c>
      <c r="M1001" s="232"/>
      <c r="N1001" s="233"/>
      <c r="O1001" s="233"/>
    </row>
    <row r="1002" spans="1:15" s="234" customFormat="1">
      <c r="A1002" s="404" t="str">
        <f t="shared" si="57"/>
        <v>25040750</v>
      </c>
      <c r="B1002" s="263">
        <v>250</v>
      </c>
      <c r="C1002" s="193">
        <v>40</v>
      </c>
      <c r="D1002" s="193">
        <v>750</v>
      </c>
      <c r="E1002" s="180">
        <f t="shared" si="64"/>
        <v>6</v>
      </c>
      <c r="F1002" s="180">
        <f t="shared" si="64"/>
        <v>18.5</v>
      </c>
      <c r="G1002" s="180">
        <f t="shared" si="64"/>
        <v>40</v>
      </c>
      <c r="H1002" s="180">
        <f t="shared" si="64"/>
        <v>48</v>
      </c>
      <c r="I1002" s="180">
        <f t="shared" si="64"/>
        <v>55</v>
      </c>
      <c r="J1002" s="180">
        <f t="shared" si="64"/>
        <v>60</v>
      </c>
      <c r="K1002" s="180">
        <f t="shared" si="64"/>
        <v>41</v>
      </c>
      <c r="L1002" s="180">
        <f t="shared" si="64"/>
        <v>27</v>
      </c>
      <c r="M1002" s="232"/>
      <c r="N1002" s="233"/>
      <c r="O1002" s="233"/>
    </row>
    <row r="1003" spans="1:15" s="234" customFormat="1">
      <c r="A1003" s="404" t="str">
        <f t="shared" si="57"/>
        <v>25050750</v>
      </c>
      <c r="B1003" s="263">
        <v>250</v>
      </c>
      <c r="C1003" s="193">
        <v>50</v>
      </c>
      <c r="D1003" s="193">
        <v>750</v>
      </c>
      <c r="E1003" s="180">
        <f t="shared" si="64"/>
        <v>5.5</v>
      </c>
      <c r="F1003" s="180">
        <f t="shared" si="64"/>
        <v>16.5</v>
      </c>
      <c r="G1003" s="180">
        <f t="shared" si="64"/>
        <v>35.5</v>
      </c>
      <c r="H1003" s="180">
        <f t="shared" si="64"/>
        <v>41.5</v>
      </c>
      <c r="I1003" s="180">
        <f t="shared" si="64"/>
        <v>52</v>
      </c>
      <c r="J1003" s="180">
        <f t="shared" si="64"/>
        <v>56.5</v>
      </c>
      <c r="K1003" s="180">
        <f t="shared" si="64"/>
        <v>33.5</v>
      </c>
      <c r="L1003" s="180">
        <f t="shared" si="64"/>
        <v>22</v>
      </c>
      <c r="M1003" s="232"/>
      <c r="N1003" s="233"/>
      <c r="O1003" s="233"/>
    </row>
    <row r="1004" spans="1:15" s="234" customFormat="1">
      <c r="A1004" s="404" t="str">
        <f t="shared" si="57"/>
        <v>25060750</v>
      </c>
      <c r="B1004" s="263">
        <v>250</v>
      </c>
      <c r="C1004" s="193">
        <v>60</v>
      </c>
      <c r="D1004" s="193">
        <v>750</v>
      </c>
      <c r="E1004" s="180">
        <f t="shared" si="64"/>
        <v>4</v>
      </c>
      <c r="F1004" s="180">
        <f t="shared" si="64"/>
        <v>14</v>
      </c>
      <c r="G1004" s="180">
        <f t="shared" si="64"/>
        <v>30</v>
      </c>
      <c r="H1004" s="180">
        <f t="shared" si="64"/>
        <v>35</v>
      </c>
      <c r="I1004" s="180">
        <f t="shared" si="64"/>
        <v>47</v>
      </c>
      <c r="J1004" s="180">
        <f t="shared" si="64"/>
        <v>50.5</v>
      </c>
      <c r="K1004" s="180">
        <f t="shared" si="64"/>
        <v>27.5</v>
      </c>
      <c r="L1004" s="180">
        <f t="shared" si="64"/>
        <v>17.5</v>
      </c>
      <c r="M1004" s="232"/>
      <c r="N1004" s="233"/>
      <c r="O1004" s="233"/>
    </row>
    <row r="1005" spans="1:15" s="234" customFormat="1">
      <c r="A1005" s="404" t="str">
        <f t="shared" si="57"/>
        <v>25070750</v>
      </c>
      <c r="B1005" s="263">
        <v>250</v>
      </c>
      <c r="C1005" s="193">
        <v>70</v>
      </c>
      <c r="D1005" s="193">
        <v>750</v>
      </c>
      <c r="E1005" s="180">
        <f t="shared" si="64"/>
        <v>4</v>
      </c>
      <c r="F1005" s="180">
        <f t="shared" si="64"/>
        <v>12</v>
      </c>
      <c r="G1005" s="180">
        <f t="shared" si="64"/>
        <v>26.5</v>
      </c>
      <c r="H1005" s="180">
        <f t="shared" si="64"/>
        <v>31</v>
      </c>
      <c r="I1005" s="180">
        <f t="shared" si="64"/>
        <v>41.5</v>
      </c>
      <c r="J1005" s="180">
        <f t="shared" si="64"/>
        <v>44</v>
      </c>
      <c r="K1005" s="180">
        <f t="shared" si="64"/>
        <v>24</v>
      </c>
      <c r="L1005" s="180">
        <f t="shared" si="64"/>
        <v>15.5</v>
      </c>
      <c r="M1005" s="232"/>
      <c r="N1005" s="233"/>
      <c r="O1005" s="233"/>
    </row>
    <row r="1006" spans="1:15" s="234" customFormat="1">
      <c r="A1006" s="404" t="str">
        <f t="shared" si="57"/>
        <v>25080750</v>
      </c>
      <c r="B1006" s="263">
        <v>250</v>
      </c>
      <c r="C1006" s="193">
        <v>80</v>
      </c>
      <c r="D1006" s="193">
        <v>750</v>
      </c>
      <c r="E1006" s="180">
        <f t="shared" si="64"/>
        <v>3.5</v>
      </c>
      <c r="F1006" s="180">
        <f t="shared" si="64"/>
        <v>9.5</v>
      </c>
      <c r="G1006" s="180">
        <f t="shared" si="64"/>
        <v>23</v>
      </c>
      <c r="H1006" s="180">
        <f t="shared" si="64"/>
        <v>26.5</v>
      </c>
      <c r="I1006" s="180">
        <f t="shared" si="64"/>
        <v>36</v>
      </c>
      <c r="J1006" s="180">
        <f t="shared" si="64"/>
        <v>38.5</v>
      </c>
      <c r="K1006" s="180">
        <f t="shared" si="64"/>
        <v>20.5</v>
      </c>
      <c r="L1006" s="180">
        <f t="shared" si="64"/>
        <v>13.5</v>
      </c>
      <c r="M1006" s="232"/>
      <c r="N1006" s="233"/>
      <c r="O1006" s="233"/>
    </row>
    <row r="1007" spans="1:15" s="234" customFormat="1">
      <c r="A1007" s="404" t="str">
        <f t="shared" si="57"/>
        <v>25090750</v>
      </c>
      <c r="B1007" s="263">
        <v>250</v>
      </c>
      <c r="C1007" s="193">
        <v>90</v>
      </c>
      <c r="D1007" s="193">
        <v>750</v>
      </c>
      <c r="E1007" s="180">
        <f t="shared" si="64"/>
        <v>3</v>
      </c>
      <c r="F1007" s="180">
        <f t="shared" si="64"/>
        <v>8.5</v>
      </c>
      <c r="G1007" s="180">
        <f t="shared" si="64"/>
        <v>21</v>
      </c>
      <c r="H1007" s="180">
        <f t="shared" si="64"/>
        <v>23.5</v>
      </c>
      <c r="I1007" s="180">
        <f t="shared" si="64"/>
        <v>32.5</v>
      </c>
      <c r="J1007" s="180">
        <f t="shared" si="64"/>
        <v>34.5</v>
      </c>
      <c r="K1007" s="180">
        <f t="shared" si="64"/>
        <v>18.5</v>
      </c>
      <c r="L1007" s="180">
        <f t="shared" si="64"/>
        <v>12.5</v>
      </c>
      <c r="M1007" s="232"/>
      <c r="N1007" s="233"/>
      <c r="O1007" s="233"/>
    </row>
    <row r="1008" spans="1:15" s="234" customFormat="1">
      <c r="A1008" s="404" t="str">
        <f t="shared" si="57"/>
        <v>250100750</v>
      </c>
      <c r="B1008" s="263">
        <v>250</v>
      </c>
      <c r="C1008" s="193">
        <v>100</v>
      </c>
      <c r="D1008" s="193">
        <v>750</v>
      </c>
      <c r="E1008" s="180">
        <f t="shared" si="64"/>
        <v>2.5</v>
      </c>
      <c r="F1008" s="180">
        <f t="shared" si="64"/>
        <v>7.5</v>
      </c>
      <c r="G1008" s="180">
        <f t="shared" si="64"/>
        <v>18.5</v>
      </c>
      <c r="H1008" s="180">
        <f t="shared" si="64"/>
        <v>21</v>
      </c>
      <c r="I1008" s="180">
        <f t="shared" si="64"/>
        <v>29</v>
      </c>
      <c r="J1008" s="180">
        <f t="shared" si="64"/>
        <v>31</v>
      </c>
      <c r="K1008" s="180">
        <f t="shared" si="64"/>
        <v>16.5</v>
      </c>
      <c r="L1008" s="180">
        <f t="shared" si="64"/>
        <v>10.5</v>
      </c>
      <c r="M1008" s="232"/>
      <c r="N1008" s="233"/>
      <c r="O1008" s="233"/>
    </row>
    <row r="1009" spans="1:15" s="234" customFormat="1">
      <c r="A1009" s="404" t="str">
        <f t="shared" ref="A1009:A1072" si="65">B1009&amp;C1009&amp;D1009</f>
        <v>250110750</v>
      </c>
      <c r="B1009" s="263">
        <v>250</v>
      </c>
      <c r="C1009" s="193">
        <v>110</v>
      </c>
      <c r="D1009" s="193">
        <v>750</v>
      </c>
      <c r="E1009" s="180">
        <f t="shared" si="64"/>
        <v>2.5</v>
      </c>
      <c r="F1009" s="180">
        <f t="shared" si="64"/>
        <v>7</v>
      </c>
      <c r="G1009" s="180">
        <f t="shared" si="64"/>
        <v>17</v>
      </c>
      <c r="H1009" s="180">
        <f t="shared" si="64"/>
        <v>19.5</v>
      </c>
      <c r="I1009" s="180">
        <f t="shared" si="64"/>
        <v>26.5</v>
      </c>
      <c r="J1009" s="180">
        <f t="shared" si="64"/>
        <v>28</v>
      </c>
      <c r="K1009" s="180">
        <f t="shared" si="64"/>
        <v>15.5</v>
      </c>
      <c r="L1009" s="180">
        <f t="shared" si="64"/>
        <v>10</v>
      </c>
      <c r="M1009" s="232"/>
      <c r="N1009" s="233"/>
      <c r="O1009" s="233"/>
    </row>
    <row r="1010" spans="1:15" s="234" customFormat="1">
      <c r="A1010" s="404" t="str">
        <f t="shared" si="65"/>
        <v>250120750</v>
      </c>
      <c r="B1010" s="263">
        <v>250</v>
      </c>
      <c r="C1010" s="193">
        <v>120</v>
      </c>
      <c r="D1010" s="193">
        <v>750</v>
      </c>
      <c r="E1010" s="180">
        <f t="shared" si="64"/>
        <v>2</v>
      </c>
      <c r="F1010" s="180">
        <f t="shared" si="64"/>
        <v>6</v>
      </c>
      <c r="G1010" s="180">
        <f t="shared" si="64"/>
        <v>15</v>
      </c>
      <c r="H1010" s="180">
        <f t="shared" si="64"/>
        <v>17.5</v>
      </c>
      <c r="I1010" s="180">
        <f t="shared" si="64"/>
        <v>24</v>
      </c>
      <c r="J1010" s="180">
        <f t="shared" si="64"/>
        <v>25.5</v>
      </c>
      <c r="K1010" s="180">
        <f t="shared" si="64"/>
        <v>13.5</v>
      </c>
      <c r="L1010" s="180">
        <f t="shared" si="64"/>
        <v>9</v>
      </c>
      <c r="M1010" s="232"/>
      <c r="N1010" s="233"/>
      <c r="O1010" s="233"/>
    </row>
    <row r="1011" spans="1:15" s="234" customFormat="1">
      <c r="A1011" s="404" t="str">
        <f t="shared" si="65"/>
        <v>250130750</v>
      </c>
      <c r="B1011" s="263">
        <v>250</v>
      </c>
      <c r="C1011" s="193">
        <v>130</v>
      </c>
      <c r="D1011" s="193">
        <v>750</v>
      </c>
      <c r="E1011" s="180">
        <f t="shared" si="64"/>
        <v>2</v>
      </c>
      <c r="F1011" s="180">
        <f t="shared" si="64"/>
        <v>6</v>
      </c>
      <c r="G1011" s="180">
        <f t="shared" si="64"/>
        <v>14</v>
      </c>
      <c r="H1011" s="180">
        <f t="shared" si="64"/>
        <v>16.5</v>
      </c>
      <c r="I1011" s="180">
        <f t="shared" si="64"/>
        <v>22</v>
      </c>
      <c r="J1011" s="180">
        <f t="shared" si="64"/>
        <v>24</v>
      </c>
      <c r="K1011" s="180">
        <f t="shared" si="64"/>
        <v>12.5</v>
      </c>
      <c r="L1011" s="180">
        <f t="shared" si="64"/>
        <v>8.5</v>
      </c>
      <c r="M1011" s="232"/>
      <c r="N1011" s="233"/>
      <c r="O1011" s="233"/>
    </row>
    <row r="1012" spans="1:15" s="234" customFormat="1">
      <c r="A1012" s="404" t="str">
        <f t="shared" si="65"/>
        <v>250140750</v>
      </c>
      <c r="B1012" s="263">
        <v>250</v>
      </c>
      <c r="C1012" s="193">
        <v>140</v>
      </c>
      <c r="D1012" s="193">
        <v>750</v>
      </c>
      <c r="E1012" s="180">
        <f t="shared" si="64"/>
        <v>2</v>
      </c>
      <c r="F1012" s="180">
        <f t="shared" si="64"/>
        <v>5.5</v>
      </c>
      <c r="G1012" s="180">
        <f t="shared" si="64"/>
        <v>13</v>
      </c>
      <c r="H1012" s="180">
        <f t="shared" si="64"/>
        <v>15</v>
      </c>
      <c r="I1012" s="180">
        <f t="shared" si="64"/>
        <v>20.5</v>
      </c>
      <c r="J1012" s="180">
        <f t="shared" si="64"/>
        <v>22</v>
      </c>
      <c r="K1012" s="180">
        <f t="shared" si="64"/>
        <v>11.5</v>
      </c>
      <c r="L1012" s="180">
        <f t="shared" si="64"/>
        <v>7.5</v>
      </c>
      <c r="M1012" s="232"/>
      <c r="N1012" s="233"/>
      <c r="O1012" s="233"/>
    </row>
    <row r="1013" spans="1:15" s="234" customFormat="1">
      <c r="A1013" s="404" t="str">
        <f t="shared" si="65"/>
        <v>250150750</v>
      </c>
      <c r="B1013" s="263">
        <v>250</v>
      </c>
      <c r="C1013" s="193">
        <v>150</v>
      </c>
      <c r="D1013" s="193">
        <v>750</v>
      </c>
      <c r="E1013" s="180">
        <f t="shared" si="64"/>
        <v>2</v>
      </c>
      <c r="F1013" s="180">
        <f t="shared" si="64"/>
        <v>5.5</v>
      </c>
      <c r="G1013" s="180">
        <f t="shared" si="64"/>
        <v>12.5</v>
      </c>
      <c r="H1013" s="180">
        <f t="shared" si="64"/>
        <v>14</v>
      </c>
      <c r="I1013" s="180">
        <f t="shared" si="64"/>
        <v>19.5</v>
      </c>
      <c r="J1013" s="180">
        <f t="shared" si="64"/>
        <v>21.5</v>
      </c>
      <c r="K1013" s="180">
        <f t="shared" si="64"/>
        <v>11.5</v>
      </c>
      <c r="L1013" s="180">
        <f t="shared" si="64"/>
        <v>8</v>
      </c>
      <c r="M1013" s="232"/>
      <c r="N1013" s="233"/>
      <c r="O1013" s="233"/>
    </row>
    <row r="1014" spans="1:15" s="234" customFormat="1">
      <c r="A1014" s="404" t="str">
        <f t="shared" si="65"/>
        <v>250160750</v>
      </c>
      <c r="B1014" s="263">
        <v>250</v>
      </c>
      <c r="C1014" s="193">
        <v>160</v>
      </c>
      <c r="D1014" s="193">
        <v>750</v>
      </c>
      <c r="E1014" s="180">
        <f t="shared" si="64"/>
        <v>1.5</v>
      </c>
      <c r="F1014" s="180">
        <f t="shared" si="64"/>
        <v>4.5</v>
      </c>
      <c r="G1014" s="180">
        <f t="shared" si="64"/>
        <v>11.5</v>
      </c>
      <c r="H1014" s="180">
        <f t="shared" si="64"/>
        <v>13</v>
      </c>
      <c r="I1014" s="180">
        <f t="shared" si="64"/>
        <v>18</v>
      </c>
      <c r="J1014" s="180">
        <f t="shared" si="64"/>
        <v>20.5</v>
      </c>
      <c r="K1014" s="180">
        <f t="shared" si="64"/>
        <v>11</v>
      </c>
      <c r="L1014" s="180">
        <f t="shared" si="64"/>
        <v>7.5</v>
      </c>
      <c r="M1014" s="232"/>
      <c r="N1014" s="233"/>
      <c r="O1014" s="233"/>
    </row>
    <row r="1015" spans="1:15" s="234" customFormat="1">
      <c r="A1015" s="404" t="str">
        <f t="shared" si="65"/>
        <v>250170750</v>
      </c>
      <c r="B1015" s="263">
        <v>250</v>
      </c>
      <c r="C1015" s="193">
        <v>170</v>
      </c>
      <c r="D1015" s="193">
        <v>750</v>
      </c>
      <c r="E1015" s="180">
        <f t="shared" si="64"/>
        <v>1.5</v>
      </c>
      <c r="F1015" s="180">
        <f t="shared" si="64"/>
        <v>4.5</v>
      </c>
      <c r="G1015" s="180">
        <f t="shared" si="64"/>
        <v>11</v>
      </c>
      <c r="H1015" s="180">
        <f t="shared" si="64"/>
        <v>12.5</v>
      </c>
      <c r="I1015" s="180">
        <f t="shared" si="64"/>
        <v>17</v>
      </c>
      <c r="J1015" s="180">
        <f t="shared" si="64"/>
        <v>19</v>
      </c>
      <c r="K1015" s="180">
        <f t="shared" si="64"/>
        <v>10.5</v>
      </c>
      <c r="L1015" s="180">
        <f t="shared" si="64"/>
        <v>7.5</v>
      </c>
      <c r="M1015" s="232"/>
      <c r="N1015" s="233"/>
      <c r="O1015" s="233"/>
    </row>
    <row r="1016" spans="1:15" s="234" customFormat="1">
      <c r="A1016" s="404" t="str">
        <f t="shared" si="65"/>
        <v>250180750</v>
      </c>
      <c r="B1016" s="263">
        <v>250</v>
      </c>
      <c r="C1016" s="193">
        <v>180</v>
      </c>
      <c r="D1016" s="193">
        <v>750</v>
      </c>
      <c r="E1016" s="180">
        <f t="shared" ref="E1016:L1023" si="66">(E1322+E710)/2</f>
        <v>1.5</v>
      </c>
      <c r="F1016" s="180">
        <f t="shared" si="66"/>
        <v>4</v>
      </c>
      <c r="G1016" s="180">
        <f t="shared" si="66"/>
        <v>10</v>
      </c>
      <c r="H1016" s="180">
        <f t="shared" si="66"/>
        <v>11.5</v>
      </c>
      <c r="I1016" s="180">
        <f t="shared" si="66"/>
        <v>16</v>
      </c>
      <c r="J1016" s="180">
        <f t="shared" si="66"/>
        <v>17</v>
      </c>
      <c r="K1016" s="180">
        <f t="shared" si="66"/>
        <v>9</v>
      </c>
      <c r="L1016" s="180">
        <f t="shared" si="66"/>
        <v>7.5</v>
      </c>
      <c r="M1016" s="232"/>
      <c r="N1016" s="233"/>
      <c r="O1016" s="233"/>
    </row>
    <row r="1017" spans="1:15" s="234" customFormat="1">
      <c r="A1017" s="404" t="str">
        <f t="shared" si="65"/>
        <v>250190750</v>
      </c>
      <c r="B1017" s="263">
        <v>250</v>
      </c>
      <c r="C1017" s="193">
        <v>190</v>
      </c>
      <c r="D1017" s="193">
        <v>750</v>
      </c>
      <c r="E1017" s="180">
        <f t="shared" si="66"/>
        <v>1.5</v>
      </c>
      <c r="F1017" s="180">
        <f t="shared" si="66"/>
        <v>4</v>
      </c>
      <c r="G1017" s="180">
        <f t="shared" si="66"/>
        <v>10</v>
      </c>
      <c r="H1017" s="180">
        <f t="shared" si="66"/>
        <v>11.5</v>
      </c>
      <c r="I1017" s="180">
        <f t="shared" si="66"/>
        <v>15</v>
      </c>
      <c r="J1017" s="180">
        <f t="shared" si="66"/>
        <v>16.5</v>
      </c>
      <c r="K1017" s="180">
        <f t="shared" si="66"/>
        <v>9</v>
      </c>
      <c r="L1017" s="180">
        <f t="shared" si="66"/>
        <v>7.5</v>
      </c>
      <c r="M1017" s="232"/>
      <c r="N1017" s="233"/>
      <c r="O1017" s="233"/>
    </row>
    <row r="1018" spans="1:15" s="234" customFormat="1">
      <c r="A1018" s="404" t="str">
        <f t="shared" si="65"/>
        <v>250200750</v>
      </c>
      <c r="B1018" s="263">
        <v>250</v>
      </c>
      <c r="C1018" s="193">
        <v>200</v>
      </c>
      <c r="D1018" s="193">
        <v>750</v>
      </c>
      <c r="E1018" s="180">
        <f t="shared" si="66"/>
        <v>1.5</v>
      </c>
      <c r="F1018" s="180">
        <f t="shared" si="66"/>
        <v>4</v>
      </c>
      <c r="G1018" s="180">
        <f t="shared" si="66"/>
        <v>9</v>
      </c>
      <c r="H1018" s="180">
        <f t="shared" si="66"/>
        <v>10.5</v>
      </c>
      <c r="I1018" s="180">
        <f t="shared" si="66"/>
        <v>14</v>
      </c>
      <c r="J1018" s="180">
        <f t="shared" si="66"/>
        <v>15.5</v>
      </c>
      <c r="K1018" s="180">
        <f t="shared" si="66"/>
        <v>8</v>
      </c>
      <c r="L1018" s="180">
        <f t="shared" si="66"/>
        <v>6.5</v>
      </c>
      <c r="M1018" s="232"/>
      <c r="N1018" s="233"/>
      <c r="O1018" s="233"/>
    </row>
    <row r="1019" spans="1:15" s="234" customFormat="1">
      <c r="A1019" s="404" t="str">
        <f t="shared" si="65"/>
        <v>250210750</v>
      </c>
      <c r="B1019" s="263">
        <v>250</v>
      </c>
      <c r="C1019" s="193">
        <v>210</v>
      </c>
      <c r="D1019" s="193">
        <v>750</v>
      </c>
      <c r="E1019" s="180">
        <f t="shared" si="66"/>
        <v>1</v>
      </c>
      <c r="F1019" s="180">
        <f t="shared" si="66"/>
        <v>2.5</v>
      </c>
      <c r="G1019" s="180">
        <f t="shared" si="66"/>
        <v>4.5</v>
      </c>
      <c r="H1019" s="180">
        <f t="shared" si="66"/>
        <v>5.5</v>
      </c>
      <c r="I1019" s="180">
        <f t="shared" si="66"/>
        <v>7</v>
      </c>
      <c r="J1019" s="180">
        <f t="shared" si="66"/>
        <v>7.5</v>
      </c>
      <c r="K1019" s="180">
        <f t="shared" si="66"/>
        <v>4</v>
      </c>
      <c r="L1019" s="180">
        <f t="shared" si="66"/>
        <v>3.5</v>
      </c>
      <c r="M1019" s="232"/>
      <c r="N1019" s="233"/>
      <c r="O1019" s="233"/>
    </row>
    <row r="1020" spans="1:15" s="234" customFormat="1">
      <c r="A1020" s="404" t="str">
        <f t="shared" si="65"/>
        <v>250220750</v>
      </c>
      <c r="B1020" s="263">
        <v>250</v>
      </c>
      <c r="C1020" s="193">
        <v>220</v>
      </c>
      <c r="D1020" s="193">
        <v>750</v>
      </c>
      <c r="E1020" s="180">
        <f t="shared" si="66"/>
        <v>1</v>
      </c>
      <c r="F1020" s="180">
        <f t="shared" si="66"/>
        <v>2</v>
      </c>
      <c r="G1020" s="180">
        <f t="shared" si="66"/>
        <v>4</v>
      </c>
      <c r="H1020" s="180">
        <f t="shared" si="66"/>
        <v>5</v>
      </c>
      <c r="I1020" s="180">
        <f t="shared" si="66"/>
        <v>6.5</v>
      </c>
      <c r="J1020" s="180">
        <f t="shared" si="66"/>
        <v>7</v>
      </c>
      <c r="K1020" s="180">
        <f t="shared" si="66"/>
        <v>4</v>
      </c>
      <c r="L1020" s="180">
        <f t="shared" si="66"/>
        <v>2.5</v>
      </c>
      <c r="M1020" s="232"/>
      <c r="N1020" s="233"/>
      <c r="O1020" s="233"/>
    </row>
    <row r="1021" spans="1:15" s="234" customFormat="1">
      <c r="A1021" s="404" t="str">
        <f t="shared" si="65"/>
        <v>250230750</v>
      </c>
      <c r="B1021" s="263">
        <v>250</v>
      </c>
      <c r="C1021" s="193">
        <v>230</v>
      </c>
      <c r="D1021" s="193">
        <v>750</v>
      </c>
      <c r="E1021" s="180">
        <f t="shared" si="66"/>
        <v>1</v>
      </c>
      <c r="F1021" s="180">
        <f t="shared" si="66"/>
        <v>2</v>
      </c>
      <c r="G1021" s="180">
        <f t="shared" si="66"/>
        <v>4</v>
      </c>
      <c r="H1021" s="180">
        <f t="shared" si="66"/>
        <v>5</v>
      </c>
      <c r="I1021" s="276">
        <v>6</v>
      </c>
      <c r="J1021" s="180">
        <f t="shared" si="66"/>
        <v>7</v>
      </c>
      <c r="K1021" s="180">
        <f t="shared" si="66"/>
        <v>4</v>
      </c>
      <c r="L1021" s="180">
        <f t="shared" si="66"/>
        <v>2.5</v>
      </c>
      <c r="M1021" s="232"/>
      <c r="N1021" s="233"/>
      <c r="O1021" s="233"/>
    </row>
    <row r="1022" spans="1:15" s="234" customFormat="1">
      <c r="A1022" s="404" t="str">
        <f t="shared" si="65"/>
        <v>250240750</v>
      </c>
      <c r="B1022" s="263">
        <v>250</v>
      </c>
      <c r="C1022" s="193">
        <v>240</v>
      </c>
      <c r="D1022" s="193">
        <v>750</v>
      </c>
      <c r="E1022" s="180">
        <f t="shared" si="66"/>
        <v>1</v>
      </c>
      <c r="F1022" s="180">
        <f t="shared" si="66"/>
        <v>2</v>
      </c>
      <c r="G1022" s="180">
        <f t="shared" si="66"/>
        <v>4</v>
      </c>
      <c r="H1022" s="180">
        <f t="shared" si="66"/>
        <v>4.5</v>
      </c>
      <c r="I1022" s="180">
        <f t="shared" si="66"/>
        <v>6</v>
      </c>
      <c r="J1022" s="180">
        <f t="shared" si="66"/>
        <v>6.5</v>
      </c>
      <c r="K1022" s="180">
        <f t="shared" si="66"/>
        <v>3.5</v>
      </c>
      <c r="L1022" s="180">
        <f t="shared" si="66"/>
        <v>2.5</v>
      </c>
      <c r="M1022" s="232"/>
      <c r="N1022" s="233"/>
      <c r="O1022" s="233"/>
    </row>
    <row r="1023" spans="1:15" s="234" customFormat="1">
      <c r="A1023" s="404" t="str">
        <f t="shared" si="65"/>
        <v>250250750</v>
      </c>
      <c r="B1023" s="263">
        <v>250</v>
      </c>
      <c r="C1023" s="193">
        <v>250</v>
      </c>
      <c r="D1023" s="193">
        <v>750</v>
      </c>
      <c r="E1023" s="180">
        <f t="shared" si="66"/>
        <v>1</v>
      </c>
      <c r="F1023" s="180">
        <f t="shared" si="66"/>
        <v>2</v>
      </c>
      <c r="G1023" s="180">
        <f t="shared" si="66"/>
        <v>4</v>
      </c>
      <c r="H1023" s="180">
        <f t="shared" si="66"/>
        <v>4.5</v>
      </c>
      <c r="I1023" s="180">
        <f t="shared" si="66"/>
        <v>6</v>
      </c>
      <c r="J1023" s="180">
        <f t="shared" si="66"/>
        <v>6.5</v>
      </c>
      <c r="K1023" s="180">
        <f t="shared" si="66"/>
        <v>3.5</v>
      </c>
      <c r="L1023" s="180">
        <f t="shared" si="66"/>
        <v>3</v>
      </c>
      <c r="M1023" s="232"/>
      <c r="N1023" s="233"/>
      <c r="O1023" s="233"/>
    </row>
    <row r="1024" spans="1:15" s="234" customFormat="1">
      <c r="A1024" s="404" t="str">
        <f t="shared" si="65"/>
        <v>250260750</v>
      </c>
      <c r="B1024" s="263">
        <v>250</v>
      </c>
      <c r="C1024" s="193">
        <v>260</v>
      </c>
      <c r="D1024" s="193">
        <v>750</v>
      </c>
      <c r="E1024" s="243">
        <v>0</v>
      </c>
      <c r="F1024" s="243">
        <v>0</v>
      </c>
      <c r="G1024" s="243">
        <v>0</v>
      </c>
      <c r="H1024" s="243">
        <v>0</v>
      </c>
      <c r="I1024" s="243">
        <v>0</v>
      </c>
      <c r="J1024" s="243">
        <v>0</v>
      </c>
      <c r="K1024" s="243">
        <v>0</v>
      </c>
      <c r="L1024" s="243">
        <v>0</v>
      </c>
      <c r="M1024" s="232"/>
      <c r="N1024" s="233"/>
      <c r="O1024" s="233"/>
    </row>
    <row r="1025" spans="1:15" s="234" customFormat="1">
      <c r="A1025" s="404" t="str">
        <f t="shared" si="65"/>
        <v>250270750</v>
      </c>
      <c r="B1025" s="263">
        <v>250</v>
      </c>
      <c r="C1025" s="193">
        <v>270</v>
      </c>
      <c r="D1025" s="193">
        <v>750</v>
      </c>
      <c r="E1025" s="243">
        <v>0</v>
      </c>
      <c r="F1025" s="243">
        <v>0</v>
      </c>
      <c r="G1025" s="243">
        <v>0</v>
      </c>
      <c r="H1025" s="243">
        <v>0</v>
      </c>
      <c r="I1025" s="243">
        <v>0</v>
      </c>
      <c r="J1025" s="243">
        <v>0</v>
      </c>
      <c r="K1025" s="243">
        <v>0</v>
      </c>
      <c r="L1025" s="243">
        <v>0</v>
      </c>
      <c r="M1025" s="232"/>
      <c r="N1025" s="233"/>
      <c r="O1025" s="233"/>
    </row>
    <row r="1026" spans="1:15" s="234" customFormat="1">
      <c r="A1026" s="404" t="str">
        <f t="shared" si="65"/>
        <v>250280750</v>
      </c>
      <c r="B1026" s="263">
        <v>250</v>
      </c>
      <c r="C1026" s="193">
        <v>280</v>
      </c>
      <c r="D1026" s="193">
        <v>750</v>
      </c>
      <c r="E1026" s="243">
        <v>0</v>
      </c>
      <c r="F1026" s="243">
        <v>0</v>
      </c>
      <c r="G1026" s="243">
        <v>0</v>
      </c>
      <c r="H1026" s="243">
        <v>0</v>
      </c>
      <c r="I1026" s="243">
        <v>0</v>
      </c>
      <c r="J1026" s="243">
        <v>0</v>
      </c>
      <c r="K1026" s="243">
        <v>0</v>
      </c>
      <c r="L1026" s="243">
        <v>0</v>
      </c>
      <c r="M1026" s="232"/>
      <c r="N1026" s="233"/>
      <c r="O1026" s="233"/>
    </row>
    <row r="1027" spans="1:15" s="234" customFormat="1">
      <c r="A1027" s="404" t="str">
        <f t="shared" si="65"/>
        <v>250290750</v>
      </c>
      <c r="B1027" s="263">
        <v>250</v>
      </c>
      <c r="C1027" s="193">
        <v>290</v>
      </c>
      <c r="D1027" s="193">
        <v>750</v>
      </c>
      <c r="E1027" s="243">
        <v>0</v>
      </c>
      <c r="F1027" s="243">
        <v>0</v>
      </c>
      <c r="G1027" s="243">
        <v>0</v>
      </c>
      <c r="H1027" s="243">
        <v>0</v>
      </c>
      <c r="I1027" s="243">
        <v>0</v>
      </c>
      <c r="J1027" s="243">
        <v>0</v>
      </c>
      <c r="K1027" s="243">
        <v>0</v>
      </c>
      <c r="L1027" s="243">
        <v>0</v>
      </c>
      <c r="M1027" s="232"/>
      <c r="N1027" s="233"/>
      <c r="O1027" s="233"/>
    </row>
    <row r="1028" spans="1:15" s="234" customFormat="1">
      <c r="A1028" s="404" t="str">
        <f t="shared" si="65"/>
        <v>250300750</v>
      </c>
      <c r="B1028" s="263">
        <v>250</v>
      </c>
      <c r="C1028" s="193">
        <v>300</v>
      </c>
      <c r="D1028" s="193">
        <v>750</v>
      </c>
      <c r="E1028" s="243">
        <v>0</v>
      </c>
      <c r="F1028" s="243">
        <v>0</v>
      </c>
      <c r="G1028" s="243">
        <v>0</v>
      </c>
      <c r="H1028" s="243">
        <v>0</v>
      </c>
      <c r="I1028" s="243">
        <v>0</v>
      </c>
      <c r="J1028" s="243">
        <v>0</v>
      </c>
      <c r="K1028" s="243">
        <v>0</v>
      </c>
      <c r="L1028" s="243">
        <v>0</v>
      </c>
      <c r="M1028" s="232"/>
      <c r="N1028" s="233"/>
      <c r="O1028" s="233"/>
    </row>
    <row r="1029" spans="1:15" s="234" customFormat="1">
      <c r="A1029" s="404" t="str">
        <f t="shared" si="65"/>
        <v>250310750</v>
      </c>
      <c r="B1029" s="263">
        <v>250</v>
      </c>
      <c r="C1029" s="193">
        <v>310</v>
      </c>
      <c r="D1029" s="193">
        <v>750</v>
      </c>
      <c r="E1029" s="243">
        <v>0</v>
      </c>
      <c r="F1029" s="243">
        <v>0</v>
      </c>
      <c r="G1029" s="243">
        <v>0</v>
      </c>
      <c r="H1029" s="243">
        <v>0</v>
      </c>
      <c r="I1029" s="243">
        <v>0</v>
      </c>
      <c r="J1029" s="243">
        <v>0</v>
      </c>
      <c r="K1029" s="243">
        <v>0</v>
      </c>
      <c r="L1029" s="243">
        <v>0</v>
      </c>
      <c r="M1029" s="232"/>
      <c r="N1029" s="233"/>
      <c r="O1029" s="233"/>
    </row>
    <row r="1030" spans="1:15" s="234" customFormat="1">
      <c r="A1030" s="404" t="str">
        <f t="shared" si="65"/>
        <v>250320750</v>
      </c>
      <c r="B1030" s="263">
        <v>250</v>
      </c>
      <c r="C1030" s="193">
        <v>320</v>
      </c>
      <c r="D1030" s="193">
        <v>750</v>
      </c>
      <c r="E1030" s="243">
        <v>0</v>
      </c>
      <c r="F1030" s="243">
        <v>0</v>
      </c>
      <c r="G1030" s="243">
        <v>0</v>
      </c>
      <c r="H1030" s="243">
        <v>0</v>
      </c>
      <c r="I1030" s="243">
        <v>0</v>
      </c>
      <c r="J1030" s="243">
        <v>0</v>
      </c>
      <c r="K1030" s="243">
        <v>0</v>
      </c>
      <c r="L1030" s="243">
        <v>0</v>
      </c>
      <c r="M1030" s="232"/>
      <c r="N1030" s="233"/>
      <c r="O1030" s="233"/>
    </row>
    <row r="1031" spans="1:15" s="234" customFormat="1">
      <c r="A1031" s="404" t="str">
        <f t="shared" si="65"/>
        <v>250330750</v>
      </c>
      <c r="B1031" s="263">
        <v>250</v>
      </c>
      <c r="C1031" s="193">
        <v>330</v>
      </c>
      <c r="D1031" s="193">
        <v>750</v>
      </c>
      <c r="E1031" s="243">
        <v>0</v>
      </c>
      <c r="F1031" s="243">
        <v>0</v>
      </c>
      <c r="G1031" s="243">
        <v>0</v>
      </c>
      <c r="H1031" s="243">
        <v>0</v>
      </c>
      <c r="I1031" s="243">
        <v>0</v>
      </c>
      <c r="J1031" s="243">
        <v>0</v>
      </c>
      <c r="K1031" s="243">
        <v>0</v>
      </c>
      <c r="L1031" s="243">
        <v>0</v>
      </c>
      <c r="M1031" s="232"/>
      <c r="N1031" s="233"/>
      <c r="O1031" s="233"/>
    </row>
    <row r="1032" spans="1:15" s="234" customFormat="1">
      <c r="A1032" s="404" t="str">
        <f t="shared" si="65"/>
        <v>250340750</v>
      </c>
      <c r="B1032" s="263">
        <v>250</v>
      </c>
      <c r="C1032" s="193">
        <v>340</v>
      </c>
      <c r="D1032" s="193">
        <v>750</v>
      </c>
      <c r="E1032" s="243">
        <v>0</v>
      </c>
      <c r="F1032" s="243">
        <v>0</v>
      </c>
      <c r="G1032" s="243">
        <v>0</v>
      </c>
      <c r="H1032" s="243">
        <v>0</v>
      </c>
      <c r="I1032" s="243">
        <v>0</v>
      </c>
      <c r="J1032" s="243">
        <v>0</v>
      </c>
      <c r="K1032" s="243">
        <v>0</v>
      </c>
      <c r="L1032" s="243">
        <v>0</v>
      </c>
      <c r="M1032" s="232"/>
      <c r="N1032" s="233"/>
      <c r="O1032" s="233"/>
    </row>
    <row r="1033" spans="1:15" s="234" customFormat="1">
      <c r="A1033" s="404" t="str">
        <f t="shared" si="65"/>
        <v>250350750</v>
      </c>
      <c r="B1033" s="263">
        <v>250</v>
      </c>
      <c r="C1033" s="193">
        <v>350</v>
      </c>
      <c r="D1033" s="193">
        <v>750</v>
      </c>
      <c r="E1033" s="243">
        <v>0</v>
      </c>
      <c r="F1033" s="243">
        <v>0</v>
      </c>
      <c r="G1033" s="243">
        <v>0</v>
      </c>
      <c r="H1033" s="243">
        <v>0</v>
      </c>
      <c r="I1033" s="243">
        <v>0</v>
      </c>
      <c r="J1033" s="243">
        <v>0</v>
      </c>
      <c r="K1033" s="243">
        <v>0</v>
      </c>
      <c r="L1033" s="243">
        <v>0</v>
      </c>
      <c r="M1033" s="232"/>
      <c r="N1033" s="233"/>
      <c r="O1033" s="233"/>
    </row>
    <row r="1034" spans="1:15" s="234" customFormat="1">
      <c r="A1034" s="404" t="str">
        <f t="shared" si="65"/>
        <v>250201000</v>
      </c>
      <c r="B1034" s="263">
        <v>250</v>
      </c>
      <c r="C1034" s="193">
        <v>20</v>
      </c>
      <c r="D1034" s="193">
        <v>1000</v>
      </c>
      <c r="E1034" s="180">
        <f t="shared" ref="E1034:L1049" si="67">(E1340+E728)/2</f>
        <v>14.5</v>
      </c>
      <c r="F1034" s="180">
        <f t="shared" si="67"/>
        <v>31.5</v>
      </c>
      <c r="G1034" s="180">
        <f t="shared" si="67"/>
        <v>41</v>
      </c>
      <c r="H1034" s="180">
        <f t="shared" si="67"/>
        <v>50</v>
      </c>
      <c r="I1034" s="180">
        <f t="shared" si="67"/>
        <v>55</v>
      </c>
      <c r="J1034" s="180">
        <f t="shared" si="67"/>
        <v>60</v>
      </c>
      <c r="K1034" s="180">
        <f t="shared" si="67"/>
        <v>58</v>
      </c>
      <c r="L1034" s="180">
        <f t="shared" si="67"/>
        <v>56</v>
      </c>
      <c r="M1034" s="232"/>
      <c r="N1034" s="233"/>
      <c r="O1034" s="233"/>
    </row>
    <row r="1035" spans="1:15" s="234" customFormat="1">
      <c r="A1035" s="404" t="str">
        <f t="shared" si="65"/>
        <v>250301000</v>
      </c>
      <c r="B1035" s="263">
        <v>250</v>
      </c>
      <c r="C1035" s="193">
        <v>30</v>
      </c>
      <c r="D1035" s="193">
        <v>1000</v>
      </c>
      <c r="E1035" s="180">
        <f t="shared" si="67"/>
        <v>11</v>
      </c>
      <c r="F1035" s="180">
        <f t="shared" si="67"/>
        <v>27.5</v>
      </c>
      <c r="G1035" s="180">
        <f t="shared" si="67"/>
        <v>41</v>
      </c>
      <c r="H1035" s="180">
        <f t="shared" si="67"/>
        <v>50</v>
      </c>
      <c r="I1035" s="180">
        <f t="shared" si="67"/>
        <v>55</v>
      </c>
      <c r="J1035" s="180">
        <f t="shared" si="67"/>
        <v>60</v>
      </c>
      <c r="K1035" s="180">
        <f t="shared" si="67"/>
        <v>58</v>
      </c>
      <c r="L1035" s="180">
        <f t="shared" si="67"/>
        <v>46.5</v>
      </c>
      <c r="M1035" s="232"/>
      <c r="N1035" s="233"/>
      <c r="O1035" s="233"/>
    </row>
    <row r="1036" spans="1:15" s="234" customFormat="1">
      <c r="A1036" s="404" t="str">
        <f t="shared" si="65"/>
        <v>250401000</v>
      </c>
      <c r="B1036" s="263">
        <v>250</v>
      </c>
      <c r="C1036" s="193">
        <v>40</v>
      </c>
      <c r="D1036" s="193">
        <v>1000</v>
      </c>
      <c r="E1036" s="180">
        <f t="shared" si="67"/>
        <v>8</v>
      </c>
      <c r="F1036" s="180">
        <f t="shared" si="67"/>
        <v>23.5</v>
      </c>
      <c r="G1036" s="180">
        <f t="shared" si="67"/>
        <v>41</v>
      </c>
      <c r="H1036" s="180">
        <f t="shared" si="67"/>
        <v>50</v>
      </c>
      <c r="I1036" s="180">
        <f t="shared" si="67"/>
        <v>55</v>
      </c>
      <c r="J1036" s="180">
        <f t="shared" si="67"/>
        <v>60</v>
      </c>
      <c r="K1036" s="180">
        <f t="shared" si="67"/>
        <v>53</v>
      </c>
      <c r="L1036" s="180">
        <f t="shared" si="67"/>
        <v>36</v>
      </c>
      <c r="M1036" s="232"/>
      <c r="N1036" s="233"/>
      <c r="O1036" s="233"/>
    </row>
    <row r="1037" spans="1:15" s="234" customFormat="1">
      <c r="A1037" s="404" t="str">
        <f t="shared" si="65"/>
        <v>250501000</v>
      </c>
      <c r="B1037" s="263">
        <v>250</v>
      </c>
      <c r="C1037" s="193">
        <v>50</v>
      </c>
      <c r="D1037" s="193">
        <v>1000</v>
      </c>
      <c r="E1037" s="180">
        <f t="shared" si="67"/>
        <v>7</v>
      </c>
      <c r="F1037" s="180">
        <f t="shared" si="67"/>
        <v>20</v>
      </c>
      <c r="G1037" s="180">
        <f t="shared" si="67"/>
        <v>40</v>
      </c>
      <c r="H1037" s="180">
        <f t="shared" si="67"/>
        <v>48.5</v>
      </c>
      <c r="I1037" s="180">
        <f t="shared" si="67"/>
        <v>55</v>
      </c>
      <c r="J1037" s="180">
        <f t="shared" si="67"/>
        <v>60</v>
      </c>
      <c r="K1037" s="180">
        <f t="shared" si="67"/>
        <v>44.5</v>
      </c>
      <c r="L1037" s="180">
        <f t="shared" si="67"/>
        <v>29.5</v>
      </c>
      <c r="M1037" s="232"/>
      <c r="N1037" s="233"/>
      <c r="O1037" s="233"/>
    </row>
    <row r="1038" spans="1:15" s="234" customFormat="1">
      <c r="A1038" s="404" t="str">
        <f t="shared" si="65"/>
        <v>250601000</v>
      </c>
      <c r="B1038" s="263">
        <v>250</v>
      </c>
      <c r="C1038" s="193">
        <v>60</v>
      </c>
      <c r="D1038" s="193">
        <v>1000</v>
      </c>
      <c r="E1038" s="180">
        <f t="shared" si="67"/>
        <v>5.5</v>
      </c>
      <c r="F1038" s="180">
        <f t="shared" si="67"/>
        <v>17</v>
      </c>
      <c r="G1038" s="180">
        <f t="shared" si="67"/>
        <v>41.5</v>
      </c>
      <c r="H1038" s="180">
        <f t="shared" si="67"/>
        <v>50</v>
      </c>
      <c r="I1038" s="180">
        <f t="shared" si="67"/>
        <v>56.5</v>
      </c>
      <c r="J1038" s="180">
        <f t="shared" si="67"/>
        <v>48</v>
      </c>
      <c r="K1038" s="180">
        <f t="shared" si="67"/>
        <v>30</v>
      </c>
      <c r="L1038" s="180">
        <f t="shared" si="67"/>
        <v>21</v>
      </c>
      <c r="M1038" s="232"/>
      <c r="N1038" s="233"/>
      <c r="O1038" s="233"/>
    </row>
    <row r="1039" spans="1:15" s="234" customFormat="1">
      <c r="A1039" s="404" t="str">
        <f t="shared" si="65"/>
        <v>250701000</v>
      </c>
      <c r="B1039" s="263">
        <v>250</v>
      </c>
      <c r="C1039" s="193">
        <v>70</v>
      </c>
      <c r="D1039" s="193">
        <v>1000</v>
      </c>
      <c r="E1039" s="180">
        <f t="shared" si="67"/>
        <v>5</v>
      </c>
      <c r="F1039" s="180">
        <f t="shared" si="67"/>
        <v>14.5</v>
      </c>
      <c r="G1039" s="180">
        <f t="shared" si="67"/>
        <v>34</v>
      </c>
      <c r="H1039" s="180">
        <f t="shared" si="67"/>
        <v>40</v>
      </c>
      <c r="I1039" s="180">
        <f t="shared" si="67"/>
        <v>51.5</v>
      </c>
      <c r="J1039" s="180">
        <f t="shared" si="67"/>
        <v>55.5</v>
      </c>
      <c r="K1039" s="180">
        <f t="shared" si="67"/>
        <v>32</v>
      </c>
      <c r="L1039" s="180">
        <f t="shared" si="67"/>
        <v>20.5</v>
      </c>
      <c r="M1039" s="232"/>
      <c r="N1039" s="233"/>
      <c r="O1039" s="233"/>
    </row>
    <row r="1040" spans="1:15" s="234" customFormat="1">
      <c r="A1040" s="404" t="str">
        <f t="shared" si="65"/>
        <v>250801000</v>
      </c>
      <c r="B1040" s="263">
        <v>250</v>
      </c>
      <c r="C1040" s="193">
        <v>80</v>
      </c>
      <c r="D1040" s="193">
        <v>1000</v>
      </c>
      <c r="E1040" s="180">
        <f t="shared" si="67"/>
        <v>4</v>
      </c>
      <c r="F1040" s="180">
        <f t="shared" si="67"/>
        <v>12.5</v>
      </c>
      <c r="G1040" s="180">
        <f t="shared" si="67"/>
        <v>30</v>
      </c>
      <c r="H1040" s="180">
        <f t="shared" si="67"/>
        <v>35</v>
      </c>
      <c r="I1040" s="180">
        <f t="shared" si="67"/>
        <v>47</v>
      </c>
      <c r="J1040" s="180">
        <f t="shared" si="67"/>
        <v>50.5</v>
      </c>
      <c r="K1040" s="180">
        <f t="shared" si="67"/>
        <v>27.5</v>
      </c>
      <c r="L1040" s="180">
        <f t="shared" si="67"/>
        <v>17.5</v>
      </c>
      <c r="M1040" s="232"/>
      <c r="N1040" s="233"/>
      <c r="O1040" s="233"/>
    </row>
    <row r="1041" spans="1:15" s="234" customFormat="1">
      <c r="A1041" s="404" t="str">
        <f t="shared" si="65"/>
        <v>250901000</v>
      </c>
      <c r="B1041" s="263">
        <v>250</v>
      </c>
      <c r="C1041" s="193">
        <v>90</v>
      </c>
      <c r="D1041" s="193">
        <v>1000</v>
      </c>
      <c r="E1041" s="180">
        <f t="shared" si="67"/>
        <v>4</v>
      </c>
      <c r="F1041" s="180">
        <f t="shared" si="67"/>
        <v>11.5</v>
      </c>
      <c r="G1041" s="180">
        <f t="shared" si="67"/>
        <v>27</v>
      </c>
      <c r="H1041" s="180">
        <f t="shared" si="67"/>
        <v>32</v>
      </c>
      <c r="I1041" s="180">
        <f t="shared" si="67"/>
        <v>42.5</v>
      </c>
      <c r="J1041" s="180">
        <f t="shared" si="67"/>
        <v>45.5</v>
      </c>
      <c r="K1041" s="180">
        <f t="shared" si="67"/>
        <v>24.5</v>
      </c>
      <c r="L1041" s="180">
        <f t="shared" si="67"/>
        <v>16.5</v>
      </c>
      <c r="M1041" s="232"/>
      <c r="N1041" s="233"/>
      <c r="O1041" s="233"/>
    </row>
    <row r="1042" spans="1:15" s="234" customFormat="1">
      <c r="A1042" s="404" t="str">
        <f t="shared" si="65"/>
        <v>2501001000</v>
      </c>
      <c r="B1042" s="263">
        <v>250</v>
      </c>
      <c r="C1042" s="193">
        <v>100</v>
      </c>
      <c r="D1042" s="193">
        <v>1000</v>
      </c>
      <c r="E1042" s="180">
        <f t="shared" si="67"/>
        <v>3.5</v>
      </c>
      <c r="F1042" s="180">
        <f t="shared" si="67"/>
        <v>10</v>
      </c>
      <c r="G1042" s="180">
        <f t="shared" si="67"/>
        <v>24.5</v>
      </c>
      <c r="H1042" s="180">
        <f t="shared" si="67"/>
        <v>28.5</v>
      </c>
      <c r="I1042" s="180">
        <f t="shared" si="67"/>
        <v>38</v>
      </c>
      <c r="J1042" s="180">
        <f t="shared" si="67"/>
        <v>41</v>
      </c>
      <c r="K1042" s="180">
        <f t="shared" si="67"/>
        <v>21.5</v>
      </c>
      <c r="L1042" s="180">
        <f t="shared" si="67"/>
        <v>14.5</v>
      </c>
      <c r="M1042" s="232"/>
      <c r="N1042" s="233"/>
      <c r="O1042" s="233"/>
    </row>
    <row r="1043" spans="1:15" s="234" customFormat="1">
      <c r="A1043" s="404" t="str">
        <f t="shared" si="65"/>
        <v>2501101000</v>
      </c>
      <c r="B1043" s="263">
        <v>250</v>
      </c>
      <c r="C1043" s="193">
        <v>110</v>
      </c>
      <c r="D1043" s="193">
        <v>1000</v>
      </c>
      <c r="E1043" s="180">
        <f t="shared" si="67"/>
        <v>3.5</v>
      </c>
      <c r="F1043" s="180">
        <f t="shared" si="67"/>
        <v>9.5</v>
      </c>
      <c r="G1043" s="180">
        <f t="shared" si="67"/>
        <v>22</v>
      </c>
      <c r="H1043" s="180">
        <f t="shared" si="67"/>
        <v>26</v>
      </c>
      <c r="I1043" s="180">
        <f t="shared" si="67"/>
        <v>35</v>
      </c>
      <c r="J1043" s="180">
        <f t="shared" si="67"/>
        <v>37.5</v>
      </c>
      <c r="K1043" s="180">
        <f t="shared" si="67"/>
        <v>20</v>
      </c>
      <c r="L1043" s="180">
        <f t="shared" si="67"/>
        <v>13.5</v>
      </c>
      <c r="M1043" s="232"/>
      <c r="N1043" s="233"/>
      <c r="O1043" s="233"/>
    </row>
    <row r="1044" spans="1:15" s="234" customFormat="1">
      <c r="A1044" s="404" t="str">
        <f t="shared" si="65"/>
        <v>2501201000</v>
      </c>
      <c r="B1044" s="263">
        <v>250</v>
      </c>
      <c r="C1044" s="193">
        <v>120</v>
      </c>
      <c r="D1044" s="193">
        <v>1000</v>
      </c>
      <c r="E1044" s="180">
        <f t="shared" si="67"/>
        <v>2.5</v>
      </c>
      <c r="F1044" s="180">
        <f t="shared" si="67"/>
        <v>8.5</v>
      </c>
      <c r="G1044" s="180">
        <f t="shared" si="67"/>
        <v>20.5</v>
      </c>
      <c r="H1044" s="180">
        <f t="shared" si="67"/>
        <v>23.5</v>
      </c>
      <c r="I1044" s="180">
        <f t="shared" si="67"/>
        <v>32</v>
      </c>
      <c r="J1044" s="180">
        <f t="shared" si="67"/>
        <v>34</v>
      </c>
      <c r="K1044" s="180">
        <f t="shared" si="67"/>
        <v>18.5</v>
      </c>
      <c r="L1044" s="180">
        <f t="shared" si="67"/>
        <v>12</v>
      </c>
      <c r="M1044" s="232"/>
      <c r="N1044" s="233"/>
      <c r="O1044" s="233"/>
    </row>
    <row r="1045" spans="1:15" s="234" customFormat="1">
      <c r="A1045" s="404" t="str">
        <f t="shared" si="65"/>
        <v>2501301000</v>
      </c>
      <c r="B1045" s="263">
        <v>250</v>
      </c>
      <c r="C1045" s="193">
        <v>130</v>
      </c>
      <c r="D1045" s="193">
        <v>1000</v>
      </c>
      <c r="E1045" s="180">
        <f t="shared" si="67"/>
        <v>2.5</v>
      </c>
      <c r="F1045" s="180">
        <f t="shared" si="67"/>
        <v>8</v>
      </c>
      <c r="G1045" s="180">
        <f t="shared" si="67"/>
        <v>19</v>
      </c>
      <c r="H1045" s="180">
        <f t="shared" si="67"/>
        <v>21.5</v>
      </c>
      <c r="I1045" s="180">
        <f t="shared" si="67"/>
        <v>29.5</v>
      </c>
      <c r="J1045" s="180">
        <f t="shared" si="67"/>
        <v>31.5</v>
      </c>
      <c r="K1045" s="180">
        <f t="shared" si="67"/>
        <v>17</v>
      </c>
      <c r="L1045" s="180">
        <f t="shared" si="67"/>
        <v>11</v>
      </c>
      <c r="M1045" s="232"/>
      <c r="N1045" s="233"/>
      <c r="O1045" s="233"/>
    </row>
    <row r="1046" spans="1:15" s="234" customFormat="1">
      <c r="A1046" s="404" t="str">
        <f t="shared" si="65"/>
        <v>2501401000</v>
      </c>
      <c r="B1046" s="263">
        <v>250</v>
      </c>
      <c r="C1046" s="193">
        <v>140</v>
      </c>
      <c r="D1046" s="193">
        <v>1000</v>
      </c>
      <c r="E1046" s="180">
        <f t="shared" si="67"/>
        <v>2.5</v>
      </c>
      <c r="F1046" s="180">
        <f t="shared" si="67"/>
        <v>7</v>
      </c>
      <c r="G1046" s="180">
        <f t="shared" si="67"/>
        <v>17.5</v>
      </c>
      <c r="H1046" s="180">
        <f t="shared" si="67"/>
        <v>20</v>
      </c>
      <c r="I1046" s="180">
        <f t="shared" si="67"/>
        <v>27</v>
      </c>
      <c r="J1046" s="180">
        <f t="shared" si="67"/>
        <v>29</v>
      </c>
      <c r="K1046" s="180">
        <f t="shared" si="67"/>
        <v>15.5</v>
      </c>
      <c r="L1046" s="180">
        <f t="shared" si="67"/>
        <v>10</v>
      </c>
      <c r="M1046" s="232"/>
      <c r="N1046" s="233"/>
      <c r="O1046" s="233"/>
    </row>
    <row r="1047" spans="1:15" s="234" customFormat="1">
      <c r="A1047" s="404" t="str">
        <f t="shared" si="65"/>
        <v>2501501000</v>
      </c>
      <c r="B1047" s="263">
        <v>250</v>
      </c>
      <c r="C1047" s="193">
        <v>150</v>
      </c>
      <c r="D1047" s="193">
        <v>1000</v>
      </c>
      <c r="E1047" s="180">
        <f t="shared" si="67"/>
        <v>2.5</v>
      </c>
      <c r="F1047" s="180">
        <f t="shared" si="67"/>
        <v>7</v>
      </c>
      <c r="G1047" s="180">
        <f t="shared" si="67"/>
        <v>16.5</v>
      </c>
      <c r="H1047" s="180">
        <f t="shared" si="67"/>
        <v>19</v>
      </c>
      <c r="I1047" s="180">
        <f t="shared" si="67"/>
        <v>26</v>
      </c>
      <c r="J1047" s="180">
        <f t="shared" si="67"/>
        <v>27.5</v>
      </c>
      <c r="K1047" s="180">
        <f t="shared" si="67"/>
        <v>14.5</v>
      </c>
      <c r="L1047" s="180">
        <f t="shared" si="67"/>
        <v>10</v>
      </c>
      <c r="M1047" s="232"/>
      <c r="N1047" s="233"/>
      <c r="O1047" s="233"/>
    </row>
    <row r="1048" spans="1:15" s="234" customFormat="1">
      <c r="A1048" s="404" t="str">
        <f t="shared" si="65"/>
        <v>2501601000</v>
      </c>
      <c r="B1048" s="263">
        <v>250</v>
      </c>
      <c r="C1048" s="193">
        <v>160</v>
      </c>
      <c r="D1048" s="193">
        <v>1000</v>
      </c>
      <c r="E1048" s="180">
        <f t="shared" si="67"/>
        <v>2</v>
      </c>
      <c r="F1048" s="180">
        <f t="shared" si="67"/>
        <v>6</v>
      </c>
      <c r="G1048" s="180">
        <f t="shared" si="67"/>
        <v>15</v>
      </c>
      <c r="H1048" s="180">
        <f t="shared" si="67"/>
        <v>17.5</v>
      </c>
      <c r="I1048" s="180">
        <f t="shared" si="67"/>
        <v>24</v>
      </c>
      <c r="J1048" s="180">
        <f t="shared" si="67"/>
        <v>25.5</v>
      </c>
      <c r="K1048" s="180">
        <f t="shared" si="67"/>
        <v>13.5</v>
      </c>
      <c r="L1048" s="180">
        <f t="shared" si="67"/>
        <v>9</v>
      </c>
      <c r="M1048" s="232"/>
      <c r="N1048" s="233"/>
      <c r="O1048" s="233"/>
    </row>
    <row r="1049" spans="1:15" s="234" customFormat="1">
      <c r="A1049" s="404" t="str">
        <f t="shared" si="65"/>
        <v>2501701000</v>
      </c>
      <c r="B1049" s="263">
        <v>250</v>
      </c>
      <c r="C1049" s="193">
        <v>170</v>
      </c>
      <c r="D1049" s="193">
        <v>1000</v>
      </c>
      <c r="E1049" s="180">
        <f t="shared" si="67"/>
        <v>2</v>
      </c>
      <c r="F1049" s="180">
        <f t="shared" si="67"/>
        <v>6</v>
      </c>
      <c r="G1049" s="180">
        <f t="shared" si="67"/>
        <v>14.5</v>
      </c>
      <c r="H1049" s="180">
        <f t="shared" si="67"/>
        <v>16.5</v>
      </c>
      <c r="I1049" s="180">
        <f t="shared" si="67"/>
        <v>23</v>
      </c>
      <c r="J1049" s="180">
        <f t="shared" si="67"/>
        <v>24.5</v>
      </c>
      <c r="K1049" s="180">
        <f t="shared" si="67"/>
        <v>13</v>
      </c>
      <c r="L1049" s="180">
        <f t="shared" si="67"/>
        <v>9</v>
      </c>
      <c r="M1049" s="232"/>
      <c r="N1049" s="233"/>
      <c r="O1049" s="233"/>
    </row>
    <row r="1050" spans="1:15" s="234" customFormat="1">
      <c r="A1050" s="404" t="str">
        <f t="shared" si="65"/>
        <v>2501801000</v>
      </c>
      <c r="B1050" s="263">
        <v>250</v>
      </c>
      <c r="C1050" s="193">
        <v>180</v>
      </c>
      <c r="D1050" s="193">
        <v>1000</v>
      </c>
      <c r="E1050" s="180">
        <f t="shared" ref="E1050:L1057" si="68">(E1356+E744)/2</f>
        <v>2</v>
      </c>
      <c r="F1050" s="180">
        <f t="shared" si="68"/>
        <v>5.5</v>
      </c>
      <c r="G1050" s="180">
        <f t="shared" si="68"/>
        <v>13.5</v>
      </c>
      <c r="H1050" s="180">
        <f t="shared" si="68"/>
        <v>15.5</v>
      </c>
      <c r="I1050" s="180">
        <f t="shared" si="68"/>
        <v>21</v>
      </c>
      <c r="J1050" s="180">
        <f t="shared" si="68"/>
        <v>23</v>
      </c>
      <c r="K1050" s="180">
        <f t="shared" si="68"/>
        <v>12</v>
      </c>
      <c r="L1050" s="180">
        <f t="shared" si="68"/>
        <v>8</v>
      </c>
      <c r="M1050" s="232"/>
      <c r="N1050" s="233"/>
      <c r="O1050" s="233"/>
    </row>
    <row r="1051" spans="1:15" s="234" customFormat="1">
      <c r="A1051" s="404" t="str">
        <f t="shared" si="65"/>
        <v>2501901000</v>
      </c>
      <c r="B1051" s="263">
        <v>250</v>
      </c>
      <c r="C1051" s="193">
        <v>190</v>
      </c>
      <c r="D1051" s="193">
        <v>1000</v>
      </c>
      <c r="E1051" s="180">
        <f t="shared" si="68"/>
        <v>2</v>
      </c>
      <c r="F1051" s="180">
        <f t="shared" si="68"/>
        <v>5.5</v>
      </c>
      <c r="G1051" s="180">
        <f t="shared" si="68"/>
        <v>13</v>
      </c>
      <c r="H1051" s="180">
        <f t="shared" si="68"/>
        <v>15</v>
      </c>
      <c r="I1051" s="180">
        <f t="shared" si="68"/>
        <v>20</v>
      </c>
      <c r="J1051" s="180">
        <f t="shared" si="68"/>
        <v>22</v>
      </c>
      <c r="K1051" s="180">
        <f t="shared" si="68"/>
        <v>12</v>
      </c>
      <c r="L1051" s="180">
        <f t="shared" si="68"/>
        <v>8</v>
      </c>
      <c r="M1051" s="232"/>
      <c r="N1051" s="233"/>
      <c r="O1051" s="233"/>
    </row>
    <row r="1052" spans="1:15" s="234" customFormat="1">
      <c r="A1052" s="404" t="str">
        <f t="shared" si="65"/>
        <v>2502001000</v>
      </c>
      <c r="B1052" s="263">
        <v>250</v>
      </c>
      <c r="C1052" s="193">
        <v>200</v>
      </c>
      <c r="D1052" s="193">
        <v>1000</v>
      </c>
      <c r="E1052" s="180">
        <f t="shared" si="68"/>
        <v>1.5</v>
      </c>
      <c r="F1052" s="180">
        <f t="shared" si="68"/>
        <v>5.5</v>
      </c>
      <c r="G1052" s="180">
        <f t="shared" si="68"/>
        <v>12</v>
      </c>
      <c r="H1052" s="180">
        <f t="shared" si="68"/>
        <v>14</v>
      </c>
      <c r="I1052" s="180">
        <f t="shared" si="68"/>
        <v>19</v>
      </c>
      <c r="J1052" s="180">
        <f t="shared" si="68"/>
        <v>20.5</v>
      </c>
      <c r="K1052" s="180">
        <f t="shared" si="68"/>
        <v>11</v>
      </c>
      <c r="L1052" s="180">
        <f t="shared" si="68"/>
        <v>7</v>
      </c>
      <c r="M1052" s="232"/>
      <c r="N1052" s="233"/>
      <c r="O1052" s="233"/>
    </row>
    <row r="1053" spans="1:15" s="234" customFormat="1">
      <c r="A1053" s="404" t="str">
        <f t="shared" si="65"/>
        <v>2502101000</v>
      </c>
      <c r="B1053" s="263">
        <v>250</v>
      </c>
      <c r="C1053" s="193">
        <v>210</v>
      </c>
      <c r="D1053" s="193">
        <v>1000</v>
      </c>
      <c r="E1053" s="180">
        <f t="shared" si="68"/>
        <v>1</v>
      </c>
      <c r="F1053" s="180">
        <f t="shared" si="68"/>
        <v>3.5</v>
      </c>
      <c r="G1053" s="180">
        <f t="shared" si="68"/>
        <v>6</v>
      </c>
      <c r="H1053" s="180">
        <f t="shared" si="68"/>
        <v>7</v>
      </c>
      <c r="I1053" s="180">
        <f t="shared" si="68"/>
        <v>9</v>
      </c>
      <c r="J1053" s="180">
        <f t="shared" si="68"/>
        <v>10</v>
      </c>
      <c r="K1053" s="180">
        <f t="shared" si="68"/>
        <v>5.5</v>
      </c>
      <c r="L1053" s="180">
        <f t="shared" si="68"/>
        <v>3.5</v>
      </c>
      <c r="M1053" s="232"/>
      <c r="N1053" s="233"/>
      <c r="O1053" s="233"/>
    </row>
    <row r="1054" spans="1:15" s="234" customFormat="1">
      <c r="A1054" s="404" t="str">
        <f t="shared" si="65"/>
        <v>2502201000</v>
      </c>
      <c r="B1054" s="263">
        <v>250</v>
      </c>
      <c r="C1054" s="193">
        <v>220</v>
      </c>
      <c r="D1054" s="193">
        <v>1000</v>
      </c>
      <c r="E1054" s="180">
        <f t="shared" si="68"/>
        <v>1</v>
      </c>
      <c r="F1054" s="180">
        <f t="shared" si="68"/>
        <v>3</v>
      </c>
      <c r="G1054" s="180">
        <f t="shared" si="68"/>
        <v>5.5</v>
      </c>
      <c r="H1054" s="180">
        <f t="shared" si="68"/>
        <v>6.5</v>
      </c>
      <c r="I1054" s="180">
        <f t="shared" si="68"/>
        <v>8.5</v>
      </c>
      <c r="J1054" s="180">
        <f t="shared" si="68"/>
        <v>9.5</v>
      </c>
      <c r="K1054" s="180">
        <f t="shared" si="68"/>
        <v>5</v>
      </c>
      <c r="L1054" s="180">
        <f t="shared" si="68"/>
        <v>3.5</v>
      </c>
      <c r="M1054" s="232"/>
      <c r="N1054" s="233"/>
      <c r="O1054" s="233"/>
    </row>
    <row r="1055" spans="1:15" s="234" customFormat="1">
      <c r="A1055" s="404" t="str">
        <f t="shared" si="65"/>
        <v>2502301000</v>
      </c>
      <c r="B1055" s="263">
        <v>250</v>
      </c>
      <c r="C1055" s="193">
        <v>230</v>
      </c>
      <c r="D1055" s="193">
        <v>1000</v>
      </c>
      <c r="E1055" s="180">
        <f t="shared" si="68"/>
        <v>1</v>
      </c>
      <c r="F1055" s="180">
        <f t="shared" si="68"/>
        <v>3</v>
      </c>
      <c r="G1055" s="180">
        <f t="shared" si="68"/>
        <v>5.5</v>
      </c>
      <c r="H1055" s="180">
        <f t="shared" si="68"/>
        <v>6.5</v>
      </c>
      <c r="I1055" s="276">
        <v>8</v>
      </c>
      <c r="J1055" s="180">
        <f t="shared" si="68"/>
        <v>9.5</v>
      </c>
      <c r="K1055" s="180">
        <f t="shared" si="68"/>
        <v>5</v>
      </c>
      <c r="L1055" s="180">
        <f t="shared" si="68"/>
        <v>3.5</v>
      </c>
      <c r="M1055" s="232"/>
      <c r="N1055" s="233"/>
      <c r="O1055" s="233"/>
    </row>
    <row r="1056" spans="1:15" s="234" customFormat="1">
      <c r="A1056" s="404" t="str">
        <f t="shared" si="65"/>
        <v>2502401000</v>
      </c>
      <c r="B1056" s="263">
        <v>250</v>
      </c>
      <c r="C1056" s="193">
        <v>240</v>
      </c>
      <c r="D1056" s="193">
        <v>1000</v>
      </c>
      <c r="E1056" s="180">
        <f t="shared" si="68"/>
        <v>1</v>
      </c>
      <c r="F1056" s="180">
        <f t="shared" si="68"/>
        <v>2.5</v>
      </c>
      <c r="G1056" s="180">
        <f t="shared" si="68"/>
        <v>5</v>
      </c>
      <c r="H1056" s="180">
        <f t="shared" si="68"/>
        <v>6</v>
      </c>
      <c r="I1056" s="180">
        <f t="shared" si="68"/>
        <v>8</v>
      </c>
      <c r="J1056" s="180">
        <f t="shared" si="68"/>
        <v>9</v>
      </c>
      <c r="K1056" s="180">
        <f t="shared" si="68"/>
        <v>4.5</v>
      </c>
      <c r="L1056" s="180">
        <f t="shared" si="68"/>
        <v>3</v>
      </c>
      <c r="M1056" s="232"/>
      <c r="N1056" s="233"/>
      <c r="O1056" s="233"/>
    </row>
    <row r="1057" spans="1:15" s="234" customFormat="1">
      <c r="A1057" s="404" t="str">
        <f t="shared" si="65"/>
        <v>2502501000</v>
      </c>
      <c r="B1057" s="263">
        <v>250</v>
      </c>
      <c r="C1057" s="193">
        <v>250</v>
      </c>
      <c r="D1057" s="193">
        <v>1000</v>
      </c>
      <c r="E1057" s="180">
        <f t="shared" si="68"/>
        <v>1</v>
      </c>
      <c r="F1057" s="180">
        <f t="shared" si="68"/>
        <v>2.5</v>
      </c>
      <c r="G1057" s="180">
        <f t="shared" si="68"/>
        <v>5</v>
      </c>
      <c r="H1057" s="180">
        <f t="shared" si="68"/>
        <v>6</v>
      </c>
      <c r="I1057" s="180">
        <f t="shared" si="68"/>
        <v>8</v>
      </c>
      <c r="J1057" s="180">
        <f t="shared" si="68"/>
        <v>8.5</v>
      </c>
      <c r="K1057" s="180">
        <f t="shared" si="68"/>
        <v>4.5</v>
      </c>
      <c r="L1057" s="180">
        <f t="shared" si="68"/>
        <v>3</v>
      </c>
      <c r="M1057" s="232"/>
      <c r="N1057" s="233"/>
      <c r="O1057" s="233"/>
    </row>
    <row r="1058" spans="1:15" s="234" customFormat="1">
      <c r="A1058" s="404" t="str">
        <f t="shared" si="65"/>
        <v>2502601000</v>
      </c>
      <c r="B1058" s="263">
        <v>250</v>
      </c>
      <c r="C1058" s="193">
        <v>260</v>
      </c>
      <c r="D1058" s="193">
        <v>1000</v>
      </c>
      <c r="E1058" s="243">
        <v>0</v>
      </c>
      <c r="F1058" s="243">
        <v>0</v>
      </c>
      <c r="G1058" s="243">
        <v>0</v>
      </c>
      <c r="H1058" s="243">
        <v>0</v>
      </c>
      <c r="I1058" s="243">
        <v>0</v>
      </c>
      <c r="J1058" s="243">
        <v>0</v>
      </c>
      <c r="K1058" s="243">
        <v>0</v>
      </c>
      <c r="L1058" s="243">
        <v>0</v>
      </c>
      <c r="M1058" s="232"/>
      <c r="N1058" s="233"/>
      <c r="O1058" s="233"/>
    </row>
    <row r="1059" spans="1:15" s="234" customFormat="1">
      <c r="A1059" s="404" t="str">
        <f t="shared" si="65"/>
        <v>2502701000</v>
      </c>
      <c r="B1059" s="263">
        <v>250</v>
      </c>
      <c r="C1059" s="193">
        <v>270</v>
      </c>
      <c r="D1059" s="193">
        <v>1000</v>
      </c>
      <c r="E1059" s="243">
        <v>0</v>
      </c>
      <c r="F1059" s="243">
        <v>0</v>
      </c>
      <c r="G1059" s="243">
        <v>0</v>
      </c>
      <c r="H1059" s="243">
        <v>0</v>
      </c>
      <c r="I1059" s="243">
        <v>0</v>
      </c>
      <c r="J1059" s="243">
        <v>0</v>
      </c>
      <c r="K1059" s="243">
        <v>0</v>
      </c>
      <c r="L1059" s="243">
        <v>0</v>
      </c>
      <c r="M1059" s="232"/>
      <c r="N1059" s="233"/>
      <c r="O1059" s="233"/>
    </row>
    <row r="1060" spans="1:15" s="234" customFormat="1">
      <c r="A1060" s="404" t="str">
        <f t="shared" si="65"/>
        <v>2502801000</v>
      </c>
      <c r="B1060" s="263">
        <v>250</v>
      </c>
      <c r="C1060" s="193">
        <v>280</v>
      </c>
      <c r="D1060" s="193">
        <v>1000</v>
      </c>
      <c r="E1060" s="243">
        <v>0</v>
      </c>
      <c r="F1060" s="243">
        <v>0</v>
      </c>
      <c r="G1060" s="243">
        <v>0</v>
      </c>
      <c r="H1060" s="243">
        <v>0</v>
      </c>
      <c r="I1060" s="243">
        <v>0</v>
      </c>
      <c r="J1060" s="243">
        <v>0</v>
      </c>
      <c r="K1060" s="243">
        <v>0</v>
      </c>
      <c r="L1060" s="243">
        <v>0</v>
      </c>
      <c r="M1060" s="232"/>
      <c r="N1060" s="233"/>
      <c r="O1060" s="233"/>
    </row>
    <row r="1061" spans="1:15" s="234" customFormat="1">
      <c r="A1061" s="404" t="str">
        <f t="shared" si="65"/>
        <v>2502901000</v>
      </c>
      <c r="B1061" s="263">
        <v>250</v>
      </c>
      <c r="C1061" s="193">
        <v>290</v>
      </c>
      <c r="D1061" s="193">
        <v>1000</v>
      </c>
      <c r="E1061" s="243">
        <v>0</v>
      </c>
      <c r="F1061" s="243">
        <v>0</v>
      </c>
      <c r="G1061" s="243">
        <v>0</v>
      </c>
      <c r="H1061" s="243">
        <v>0</v>
      </c>
      <c r="I1061" s="243">
        <v>0</v>
      </c>
      <c r="J1061" s="243">
        <v>0</v>
      </c>
      <c r="K1061" s="243">
        <v>0</v>
      </c>
      <c r="L1061" s="243">
        <v>0</v>
      </c>
      <c r="M1061" s="232"/>
      <c r="N1061" s="233"/>
      <c r="O1061" s="233"/>
    </row>
    <row r="1062" spans="1:15" s="234" customFormat="1">
      <c r="A1062" s="404" t="str">
        <f t="shared" si="65"/>
        <v>2503001000</v>
      </c>
      <c r="B1062" s="263">
        <v>250</v>
      </c>
      <c r="C1062" s="193">
        <v>300</v>
      </c>
      <c r="D1062" s="193">
        <v>1000</v>
      </c>
      <c r="E1062" s="243">
        <v>0</v>
      </c>
      <c r="F1062" s="243">
        <v>0</v>
      </c>
      <c r="G1062" s="243">
        <v>0</v>
      </c>
      <c r="H1062" s="243">
        <v>0</v>
      </c>
      <c r="I1062" s="243">
        <v>0</v>
      </c>
      <c r="J1062" s="243">
        <v>0</v>
      </c>
      <c r="K1062" s="243">
        <v>0</v>
      </c>
      <c r="L1062" s="243">
        <v>0</v>
      </c>
      <c r="M1062" s="232"/>
      <c r="N1062" s="233"/>
      <c r="O1062" s="233"/>
    </row>
    <row r="1063" spans="1:15" s="234" customFormat="1">
      <c r="A1063" s="404" t="str">
        <f t="shared" si="65"/>
        <v>2503101000</v>
      </c>
      <c r="B1063" s="263">
        <v>250</v>
      </c>
      <c r="C1063" s="193">
        <v>310</v>
      </c>
      <c r="D1063" s="193">
        <v>1000</v>
      </c>
      <c r="E1063" s="243">
        <v>0</v>
      </c>
      <c r="F1063" s="243">
        <v>0</v>
      </c>
      <c r="G1063" s="243">
        <v>0</v>
      </c>
      <c r="H1063" s="243">
        <v>0</v>
      </c>
      <c r="I1063" s="243">
        <v>0</v>
      </c>
      <c r="J1063" s="243">
        <v>0</v>
      </c>
      <c r="K1063" s="243">
        <v>0</v>
      </c>
      <c r="L1063" s="243">
        <v>0</v>
      </c>
      <c r="M1063" s="232"/>
      <c r="N1063" s="233"/>
      <c r="O1063" s="233"/>
    </row>
    <row r="1064" spans="1:15" s="234" customFormat="1">
      <c r="A1064" s="404" t="str">
        <f t="shared" si="65"/>
        <v>2503201000</v>
      </c>
      <c r="B1064" s="263">
        <v>250</v>
      </c>
      <c r="C1064" s="193">
        <v>320</v>
      </c>
      <c r="D1064" s="193">
        <v>1000</v>
      </c>
      <c r="E1064" s="243">
        <v>0</v>
      </c>
      <c r="F1064" s="243">
        <v>0</v>
      </c>
      <c r="G1064" s="243">
        <v>0</v>
      </c>
      <c r="H1064" s="243">
        <v>0</v>
      </c>
      <c r="I1064" s="243">
        <v>0</v>
      </c>
      <c r="J1064" s="243">
        <v>0</v>
      </c>
      <c r="K1064" s="243">
        <v>0</v>
      </c>
      <c r="L1064" s="243">
        <v>0</v>
      </c>
      <c r="M1064" s="232"/>
      <c r="N1064" s="233"/>
      <c r="O1064" s="233"/>
    </row>
    <row r="1065" spans="1:15" s="234" customFormat="1">
      <c r="A1065" s="404" t="str">
        <f t="shared" si="65"/>
        <v>2503301000</v>
      </c>
      <c r="B1065" s="263">
        <v>250</v>
      </c>
      <c r="C1065" s="193">
        <v>330</v>
      </c>
      <c r="D1065" s="193">
        <v>1000</v>
      </c>
      <c r="E1065" s="243">
        <v>0</v>
      </c>
      <c r="F1065" s="243">
        <v>0</v>
      </c>
      <c r="G1065" s="243">
        <v>0</v>
      </c>
      <c r="H1065" s="243">
        <v>0</v>
      </c>
      <c r="I1065" s="243">
        <v>0</v>
      </c>
      <c r="J1065" s="243">
        <v>0</v>
      </c>
      <c r="K1065" s="243">
        <v>0</v>
      </c>
      <c r="L1065" s="243">
        <v>0</v>
      </c>
      <c r="M1065" s="232"/>
      <c r="N1065" s="233"/>
      <c r="O1065" s="233"/>
    </row>
    <row r="1066" spans="1:15" s="234" customFormat="1">
      <c r="A1066" s="404" t="str">
        <f t="shared" si="65"/>
        <v>2503401000</v>
      </c>
      <c r="B1066" s="263">
        <v>250</v>
      </c>
      <c r="C1066" s="193">
        <v>340</v>
      </c>
      <c r="D1066" s="193">
        <v>1000</v>
      </c>
      <c r="E1066" s="243">
        <v>0</v>
      </c>
      <c r="F1066" s="243">
        <v>0</v>
      </c>
      <c r="G1066" s="243">
        <v>0</v>
      </c>
      <c r="H1066" s="243">
        <v>0</v>
      </c>
      <c r="I1066" s="243">
        <v>0</v>
      </c>
      <c r="J1066" s="243">
        <v>0</v>
      </c>
      <c r="K1066" s="243">
        <v>0</v>
      </c>
      <c r="L1066" s="243">
        <v>0</v>
      </c>
      <c r="M1066" s="232"/>
      <c r="N1066" s="233"/>
      <c r="O1066" s="233"/>
    </row>
    <row r="1067" spans="1:15" s="234" customFormat="1">
      <c r="A1067" s="404" t="str">
        <f t="shared" si="65"/>
        <v>2503501000</v>
      </c>
      <c r="B1067" s="263">
        <v>250</v>
      </c>
      <c r="C1067" s="193">
        <v>350</v>
      </c>
      <c r="D1067" s="193">
        <v>1000</v>
      </c>
      <c r="E1067" s="243">
        <v>0</v>
      </c>
      <c r="F1067" s="243">
        <v>0</v>
      </c>
      <c r="G1067" s="243">
        <v>0</v>
      </c>
      <c r="H1067" s="243">
        <v>0</v>
      </c>
      <c r="I1067" s="243">
        <v>0</v>
      </c>
      <c r="J1067" s="243">
        <v>0</v>
      </c>
      <c r="K1067" s="243">
        <v>0</v>
      </c>
      <c r="L1067" s="243">
        <v>0</v>
      </c>
      <c r="M1067" s="232"/>
      <c r="N1067" s="233"/>
      <c r="O1067" s="233"/>
    </row>
    <row r="1068" spans="1:15" s="234" customFormat="1">
      <c r="A1068" s="404" t="str">
        <f t="shared" si="65"/>
        <v>250201250</v>
      </c>
      <c r="B1068" s="263">
        <v>250</v>
      </c>
      <c r="C1068" s="193">
        <v>20</v>
      </c>
      <c r="D1068" s="193">
        <v>1250</v>
      </c>
      <c r="E1068" s="180">
        <f t="shared" ref="E1068:L1083" si="69">(E1374+E762)/2</f>
        <v>16.5</v>
      </c>
      <c r="F1068" s="180">
        <f t="shared" si="69"/>
        <v>32</v>
      </c>
      <c r="G1068" s="180">
        <f t="shared" si="69"/>
        <v>41</v>
      </c>
      <c r="H1068" s="180">
        <f t="shared" si="69"/>
        <v>50</v>
      </c>
      <c r="I1068" s="180">
        <f t="shared" si="69"/>
        <v>55</v>
      </c>
      <c r="J1068" s="180">
        <f t="shared" si="69"/>
        <v>60</v>
      </c>
      <c r="K1068" s="180">
        <f t="shared" si="69"/>
        <v>58</v>
      </c>
      <c r="L1068" s="180">
        <f t="shared" si="69"/>
        <v>56</v>
      </c>
      <c r="M1068" s="232"/>
      <c r="N1068" s="233"/>
      <c r="O1068" s="233"/>
    </row>
    <row r="1069" spans="1:15" s="234" customFormat="1">
      <c r="A1069" s="404" t="str">
        <f t="shared" si="65"/>
        <v>250301250</v>
      </c>
      <c r="B1069" s="263">
        <v>250</v>
      </c>
      <c r="C1069" s="193">
        <v>30</v>
      </c>
      <c r="D1069" s="193">
        <v>1250</v>
      </c>
      <c r="E1069" s="180">
        <f t="shared" si="69"/>
        <v>12.5</v>
      </c>
      <c r="F1069" s="180">
        <f t="shared" si="69"/>
        <v>30</v>
      </c>
      <c r="G1069" s="180">
        <f t="shared" si="69"/>
        <v>41</v>
      </c>
      <c r="H1069" s="180">
        <f t="shared" si="69"/>
        <v>50</v>
      </c>
      <c r="I1069" s="180">
        <f t="shared" si="69"/>
        <v>55</v>
      </c>
      <c r="J1069" s="180">
        <f t="shared" si="69"/>
        <v>60</v>
      </c>
      <c r="K1069" s="180">
        <f t="shared" si="69"/>
        <v>58</v>
      </c>
      <c r="L1069" s="180">
        <f t="shared" si="69"/>
        <v>54.5</v>
      </c>
      <c r="M1069" s="232"/>
      <c r="N1069" s="233"/>
      <c r="O1069" s="233"/>
    </row>
    <row r="1070" spans="1:15" s="234" customFormat="1">
      <c r="A1070" s="404" t="str">
        <f t="shared" si="65"/>
        <v>250401250</v>
      </c>
      <c r="B1070" s="263">
        <v>250</v>
      </c>
      <c r="C1070" s="193">
        <v>40</v>
      </c>
      <c r="D1070" s="193">
        <v>1250</v>
      </c>
      <c r="E1070" s="180">
        <f t="shared" si="69"/>
        <v>10.5</v>
      </c>
      <c r="F1070" s="180">
        <f t="shared" si="69"/>
        <v>27</v>
      </c>
      <c r="G1070" s="180">
        <f t="shared" si="69"/>
        <v>41</v>
      </c>
      <c r="H1070" s="180">
        <f t="shared" si="69"/>
        <v>50</v>
      </c>
      <c r="I1070" s="180">
        <f t="shared" si="69"/>
        <v>55</v>
      </c>
      <c r="J1070" s="180">
        <f t="shared" si="69"/>
        <v>60</v>
      </c>
      <c r="K1070" s="180">
        <f t="shared" si="69"/>
        <v>57.5</v>
      </c>
      <c r="L1070" s="180">
        <f t="shared" si="69"/>
        <v>44.5</v>
      </c>
      <c r="M1070" s="232"/>
      <c r="N1070" s="233"/>
      <c r="O1070" s="233"/>
    </row>
    <row r="1071" spans="1:15" s="234" customFormat="1">
      <c r="A1071" s="404" t="str">
        <f t="shared" si="65"/>
        <v>250501250</v>
      </c>
      <c r="B1071" s="263">
        <v>250</v>
      </c>
      <c r="C1071" s="193">
        <v>50</v>
      </c>
      <c r="D1071" s="193">
        <v>1250</v>
      </c>
      <c r="E1071" s="180">
        <f t="shared" si="69"/>
        <v>8.5</v>
      </c>
      <c r="F1071" s="180">
        <f t="shared" si="69"/>
        <v>23.5</v>
      </c>
      <c r="G1071" s="180">
        <f t="shared" si="69"/>
        <v>41</v>
      </c>
      <c r="H1071" s="180">
        <f t="shared" si="69"/>
        <v>50</v>
      </c>
      <c r="I1071" s="180">
        <f t="shared" si="69"/>
        <v>55</v>
      </c>
      <c r="J1071" s="180">
        <f t="shared" si="69"/>
        <v>60</v>
      </c>
      <c r="K1071" s="180">
        <f t="shared" si="69"/>
        <v>52</v>
      </c>
      <c r="L1071" s="180">
        <f t="shared" si="69"/>
        <v>37</v>
      </c>
      <c r="M1071" s="232"/>
      <c r="N1071" s="233"/>
      <c r="O1071" s="233"/>
    </row>
    <row r="1072" spans="1:15" s="234" customFormat="1">
      <c r="A1072" s="404" t="str">
        <f t="shared" si="65"/>
        <v>250601250</v>
      </c>
      <c r="B1072" s="263">
        <v>250</v>
      </c>
      <c r="C1072" s="193">
        <v>60</v>
      </c>
      <c r="D1072" s="193">
        <v>1250</v>
      </c>
      <c r="E1072" s="180">
        <f t="shared" si="69"/>
        <v>7</v>
      </c>
      <c r="F1072" s="180">
        <f t="shared" si="69"/>
        <v>20.5</v>
      </c>
      <c r="G1072" s="180">
        <f t="shared" si="69"/>
        <v>41</v>
      </c>
      <c r="H1072" s="180">
        <f t="shared" si="69"/>
        <v>49.5</v>
      </c>
      <c r="I1072" s="180">
        <f t="shared" si="69"/>
        <v>55</v>
      </c>
      <c r="J1072" s="180">
        <f t="shared" si="69"/>
        <v>60</v>
      </c>
      <c r="K1072" s="180">
        <f t="shared" si="69"/>
        <v>45</v>
      </c>
      <c r="L1072" s="180">
        <f t="shared" si="69"/>
        <v>30</v>
      </c>
      <c r="M1072" s="232"/>
      <c r="N1072" s="233"/>
      <c r="O1072" s="233"/>
    </row>
    <row r="1073" spans="1:15" s="234" customFormat="1">
      <c r="A1073" s="404" t="str">
        <f t="shared" ref="A1073:A1136" si="70">B1073&amp;C1073&amp;D1073</f>
        <v>250701250</v>
      </c>
      <c r="B1073" s="263">
        <v>250</v>
      </c>
      <c r="C1073" s="193">
        <v>70</v>
      </c>
      <c r="D1073" s="193">
        <v>1250</v>
      </c>
      <c r="E1073" s="180">
        <f t="shared" si="69"/>
        <v>6</v>
      </c>
      <c r="F1073" s="180">
        <f t="shared" si="69"/>
        <v>18</v>
      </c>
      <c r="G1073" s="180">
        <f t="shared" si="69"/>
        <v>39</v>
      </c>
      <c r="H1073" s="180">
        <f t="shared" si="69"/>
        <v>47</v>
      </c>
      <c r="I1073" s="180">
        <f t="shared" si="69"/>
        <v>55</v>
      </c>
      <c r="J1073" s="180">
        <f t="shared" si="69"/>
        <v>60</v>
      </c>
      <c r="K1073" s="180">
        <f t="shared" si="69"/>
        <v>39.5</v>
      </c>
      <c r="L1073" s="180">
        <f t="shared" si="69"/>
        <v>26</v>
      </c>
      <c r="M1073" s="232"/>
      <c r="N1073" s="233"/>
      <c r="O1073" s="233"/>
    </row>
    <row r="1074" spans="1:15" s="234" customFormat="1">
      <c r="A1074" s="404" t="str">
        <f t="shared" si="70"/>
        <v>250801250</v>
      </c>
      <c r="B1074" s="263">
        <v>250</v>
      </c>
      <c r="C1074" s="193">
        <v>80</v>
      </c>
      <c r="D1074" s="193">
        <v>1250</v>
      </c>
      <c r="E1074" s="180">
        <f t="shared" si="69"/>
        <v>5.5</v>
      </c>
      <c r="F1074" s="180">
        <f t="shared" si="69"/>
        <v>15.5</v>
      </c>
      <c r="G1074" s="180">
        <f t="shared" si="69"/>
        <v>36.5</v>
      </c>
      <c r="H1074" s="180">
        <f t="shared" si="69"/>
        <v>43</v>
      </c>
      <c r="I1074" s="180">
        <f t="shared" si="69"/>
        <v>54</v>
      </c>
      <c r="J1074" s="180">
        <f t="shared" si="69"/>
        <v>58.5</v>
      </c>
      <c r="K1074" s="180">
        <f t="shared" si="69"/>
        <v>34</v>
      </c>
      <c r="L1074" s="180">
        <f t="shared" si="69"/>
        <v>22.5</v>
      </c>
      <c r="M1074" s="232"/>
      <c r="N1074" s="233"/>
      <c r="O1074" s="233"/>
    </row>
    <row r="1075" spans="1:15" s="234" customFormat="1">
      <c r="A1075" s="404" t="str">
        <f t="shared" si="70"/>
        <v>250901250</v>
      </c>
      <c r="B1075" s="263">
        <v>250</v>
      </c>
      <c r="C1075" s="193">
        <v>90</v>
      </c>
      <c r="D1075" s="193">
        <v>1250</v>
      </c>
      <c r="E1075" s="180">
        <f t="shared" si="69"/>
        <v>4.5</v>
      </c>
      <c r="F1075" s="180">
        <f t="shared" si="69"/>
        <v>14</v>
      </c>
      <c r="G1075" s="180">
        <f t="shared" si="69"/>
        <v>33</v>
      </c>
      <c r="H1075" s="180">
        <f t="shared" si="69"/>
        <v>39</v>
      </c>
      <c r="I1075" s="180">
        <f t="shared" si="69"/>
        <v>51</v>
      </c>
      <c r="J1075" s="180">
        <f t="shared" si="69"/>
        <v>55</v>
      </c>
      <c r="K1075" s="180">
        <f t="shared" si="69"/>
        <v>31</v>
      </c>
      <c r="L1075" s="180">
        <f t="shared" si="69"/>
        <v>20</v>
      </c>
      <c r="M1075" s="232"/>
      <c r="N1075" s="233"/>
      <c r="O1075" s="233"/>
    </row>
    <row r="1076" spans="1:15" s="234" customFormat="1">
      <c r="A1076" s="404" t="str">
        <f t="shared" si="70"/>
        <v>2501001250</v>
      </c>
      <c r="B1076" s="263">
        <v>250</v>
      </c>
      <c r="C1076" s="193">
        <v>100</v>
      </c>
      <c r="D1076" s="193">
        <v>1250</v>
      </c>
      <c r="E1076" s="180">
        <f t="shared" si="69"/>
        <v>4</v>
      </c>
      <c r="F1076" s="180">
        <f t="shared" si="69"/>
        <v>12.5</v>
      </c>
      <c r="G1076" s="180">
        <f t="shared" si="69"/>
        <v>30</v>
      </c>
      <c r="H1076" s="180">
        <f t="shared" si="69"/>
        <v>35</v>
      </c>
      <c r="I1076" s="180">
        <f t="shared" si="69"/>
        <v>47</v>
      </c>
      <c r="J1076" s="180">
        <f t="shared" si="69"/>
        <v>50.5</v>
      </c>
      <c r="K1076" s="180">
        <f t="shared" si="69"/>
        <v>27.5</v>
      </c>
      <c r="L1076" s="180">
        <f t="shared" si="69"/>
        <v>17.5</v>
      </c>
      <c r="M1076" s="232"/>
      <c r="N1076" s="233"/>
      <c r="O1076" s="233"/>
    </row>
    <row r="1077" spans="1:15" s="234" customFormat="1">
      <c r="A1077" s="404" t="str">
        <f t="shared" si="70"/>
        <v>2501101250</v>
      </c>
      <c r="B1077" s="263">
        <v>250</v>
      </c>
      <c r="C1077" s="193">
        <v>110</v>
      </c>
      <c r="D1077" s="193">
        <v>1250</v>
      </c>
      <c r="E1077" s="180">
        <f t="shared" si="69"/>
        <v>4</v>
      </c>
      <c r="F1077" s="180">
        <f t="shared" si="69"/>
        <v>11.5</v>
      </c>
      <c r="G1077" s="180">
        <f t="shared" si="69"/>
        <v>28</v>
      </c>
      <c r="H1077" s="180">
        <f t="shared" si="69"/>
        <v>32</v>
      </c>
      <c r="I1077" s="180">
        <f t="shared" si="69"/>
        <v>43.5</v>
      </c>
      <c r="J1077" s="180">
        <f t="shared" si="69"/>
        <v>46.5</v>
      </c>
      <c r="K1077" s="180">
        <f t="shared" si="69"/>
        <v>25</v>
      </c>
      <c r="L1077" s="180">
        <f t="shared" si="69"/>
        <v>16.5</v>
      </c>
      <c r="M1077" s="232"/>
      <c r="N1077" s="233"/>
      <c r="O1077" s="233"/>
    </row>
    <row r="1078" spans="1:15" s="234" customFormat="1">
      <c r="A1078" s="404" t="str">
        <f t="shared" si="70"/>
        <v>2501201250</v>
      </c>
      <c r="B1078" s="263">
        <v>250</v>
      </c>
      <c r="C1078" s="193">
        <v>120</v>
      </c>
      <c r="D1078" s="193">
        <v>1250</v>
      </c>
      <c r="E1078" s="180">
        <f t="shared" si="69"/>
        <v>3.5</v>
      </c>
      <c r="F1078" s="180">
        <f t="shared" si="69"/>
        <v>10.5</v>
      </c>
      <c r="G1078" s="180">
        <f t="shared" si="69"/>
        <v>25.5</v>
      </c>
      <c r="H1078" s="180">
        <f t="shared" si="69"/>
        <v>29.5</v>
      </c>
      <c r="I1078" s="180">
        <f t="shared" si="69"/>
        <v>40</v>
      </c>
      <c r="J1078" s="180">
        <f t="shared" si="69"/>
        <v>42.5</v>
      </c>
      <c r="K1078" s="180">
        <f t="shared" si="69"/>
        <v>22.5</v>
      </c>
      <c r="L1078" s="180">
        <f t="shared" si="69"/>
        <v>15</v>
      </c>
      <c r="M1078" s="232"/>
      <c r="N1078" s="233"/>
      <c r="O1078" s="233"/>
    </row>
    <row r="1079" spans="1:15" s="234" customFormat="1">
      <c r="A1079" s="404" t="str">
        <f t="shared" si="70"/>
        <v>2501301250</v>
      </c>
      <c r="B1079" s="263">
        <v>250</v>
      </c>
      <c r="C1079" s="193">
        <v>130</v>
      </c>
      <c r="D1079" s="193">
        <v>1250</v>
      </c>
      <c r="E1079" s="180">
        <f t="shared" si="69"/>
        <v>3.5</v>
      </c>
      <c r="F1079" s="180">
        <f t="shared" si="69"/>
        <v>10</v>
      </c>
      <c r="G1079" s="180">
        <f t="shared" si="69"/>
        <v>24</v>
      </c>
      <c r="H1079" s="180">
        <f t="shared" si="69"/>
        <v>27.5</v>
      </c>
      <c r="I1079" s="180">
        <f t="shared" si="69"/>
        <v>37</v>
      </c>
      <c r="J1079" s="180">
        <f t="shared" si="69"/>
        <v>39.5</v>
      </c>
      <c r="K1079" s="180">
        <f t="shared" si="69"/>
        <v>21.5</v>
      </c>
      <c r="L1079" s="180">
        <f t="shared" si="69"/>
        <v>13.5</v>
      </c>
      <c r="M1079" s="232"/>
      <c r="N1079" s="233"/>
      <c r="O1079" s="233"/>
    </row>
    <row r="1080" spans="1:15" s="234" customFormat="1">
      <c r="A1080" s="404" t="str">
        <f t="shared" si="70"/>
        <v>2501401250</v>
      </c>
      <c r="B1080" s="263">
        <v>250</v>
      </c>
      <c r="C1080" s="193">
        <v>140</v>
      </c>
      <c r="D1080" s="193">
        <v>1250</v>
      </c>
      <c r="E1080" s="180">
        <f t="shared" si="69"/>
        <v>3</v>
      </c>
      <c r="F1080" s="180">
        <f t="shared" si="69"/>
        <v>9</v>
      </c>
      <c r="G1080" s="180">
        <f t="shared" si="69"/>
        <v>22</v>
      </c>
      <c r="H1080" s="180">
        <f t="shared" si="69"/>
        <v>25.5</v>
      </c>
      <c r="I1080" s="180">
        <f t="shared" si="69"/>
        <v>34</v>
      </c>
      <c r="J1080" s="180">
        <f t="shared" si="69"/>
        <v>36.5</v>
      </c>
      <c r="K1080" s="180">
        <f t="shared" si="69"/>
        <v>19.5</v>
      </c>
      <c r="L1080" s="180">
        <f t="shared" si="69"/>
        <v>12.5</v>
      </c>
      <c r="M1080" s="232"/>
      <c r="N1080" s="233"/>
      <c r="O1080" s="233"/>
    </row>
    <row r="1081" spans="1:15" s="234" customFormat="1">
      <c r="A1081" s="404" t="str">
        <f t="shared" si="70"/>
        <v>2501501250</v>
      </c>
      <c r="B1081" s="263">
        <v>250</v>
      </c>
      <c r="C1081" s="193">
        <v>150</v>
      </c>
      <c r="D1081" s="193">
        <v>1250</v>
      </c>
      <c r="E1081" s="180">
        <f t="shared" si="69"/>
        <v>3</v>
      </c>
      <c r="F1081" s="180">
        <f t="shared" si="69"/>
        <v>8.5</v>
      </c>
      <c r="G1081" s="180">
        <f t="shared" si="69"/>
        <v>21</v>
      </c>
      <c r="H1081" s="180">
        <f t="shared" si="69"/>
        <v>24</v>
      </c>
      <c r="I1081" s="180">
        <f t="shared" si="69"/>
        <v>32</v>
      </c>
      <c r="J1081" s="180">
        <f t="shared" si="69"/>
        <v>34.5</v>
      </c>
      <c r="K1081" s="180">
        <f t="shared" si="69"/>
        <v>18.5</v>
      </c>
      <c r="L1081" s="180">
        <f t="shared" si="69"/>
        <v>12</v>
      </c>
      <c r="M1081" s="232"/>
      <c r="N1081" s="233"/>
      <c r="O1081" s="233"/>
    </row>
    <row r="1082" spans="1:15" s="234" customFormat="1">
      <c r="A1082" s="404" t="str">
        <f t="shared" si="70"/>
        <v>2501601250</v>
      </c>
      <c r="B1082" s="263">
        <v>250</v>
      </c>
      <c r="C1082" s="193">
        <v>160</v>
      </c>
      <c r="D1082" s="193">
        <v>1250</v>
      </c>
      <c r="E1082" s="180">
        <f t="shared" si="69"/>
        <v>2.5</v>
      </c>
      <c r="F1082" s="180">
        <f t="shared" si="69"/>
        <v>8</v>
      </c>
      <c r="G1082" s="180">
        <f t="shared" si="69"/>
        <v>19</v>
      </c>
      <c r="H1082" s="180">
        <f t="shared" si="69"/>
        <v>22</v>
      </c>
      <c r="I1082" s="180">
        <f t="shared" si="69"/>
        <v>30</v>
      </c>
      <c r="J1082" s="180">
        <f t="shared" si="69"/>
        <v>32</v>
      </c>
      <c r="K1082" s="180">
        <f t="shared" si="69"/>
        <v>17</v>
      </c>
      <c r="L1082" s="180">
        <f t="shared" si="69"/>
        <v>11</v>
      </c>
      <c r="M1082" s="232"/>
      <c r="N1082" s="233"/>
      <c r="O1082" s="233"/>
    </row>
    <row r="1083" spans="1:15" s="234" customFormat="1">
      <c r="A1083" s="404" t="str">
        <f t="shared" si="70"/>
        <v>2501701250</v>
      </c>
      <c r="B1083" s="263">
        <v>250</v>
      </c>
      <c r="C1083" s="193">
        <v>170</v>
      </c>
      <c r="D1083" s="193">
        <v>1250</v>
      </c>
      <c r="E1083" s="180">
        <f t="shared" si="69"/>
        <v>2.5</v>
      </c>
      <c r="F1083" s="180">
        <f t="shared" si="69"/>
        <v>8</v>
      </c>
      <c r="G1083" s="180">
        <f t="shared" si="69"/>
        <v>18</v>
      </c>
      <c r="H1083" s="180">
        <f t="shared" si="69"/>
        <v>21</v>
      </c>
      <c r="I1083" s="180">
        <f t="shared" si="69"/>
        <v>28.5</v>
      </c>
      <c r="J1083" s="180">
        <f t="shared" si="69"/>
        <v>30</v>
      </c>
      <c r="K1083" s="180">
        <f t="shared" si="69"/>
        <v>16</v>
      </c>
      <c r="L1083" s="180">
        <f t="shared" si="69"/>
        <v>11</v>
      </c>
      <c r="M1083" s="232"/>
      <c r="N1083" s="233"/>
      <c r="O1083" s="233"/>
    </row>
    <row r="1084" spans="1:15" s="234" customFormat="1">
      <c r="A1084" s="404" t="str">
        <f t="shared" si="70"/>
        <v>2501801250</v>
      </c>
      <c r="B1084" s="263">
        <v>250</v>
      </c>
      <c r="C1084" s="193">
        <v>180</v>
      </c>
      <c r="D1084" s="193">
        <v>1250</v>
      </c>
      <c r="E1084" s="180">
        <f t="shared" ref="E1084:L1091" si="71">(E1390+E778)/2</f>
        <v>2</v>
      </c>
      <c r="F1084" s="180">
        <f t="shared" si="71"/>
        <v>7</v>
      </c>
      <c r="G1084" s="180">
        <f t="shared" si="71"/>
        <v>17</v>
      </c>
      <c r="H1084" s="180">
        <f t="shared" si="71"/>
        <v>19.5</v>
      </c>
      <c r="I1084" s="180">
        <f t="shared" si="71"/>
        <v>26.5</v>
      </c>
      <c r="J1084" s="180">
        <f t="shared" si="71"/>
        <v>28</v>
      </c>
      <c r="K1084" s="180">
        <f t="shared" si="71"/>
        <v>15</v>
      </c>
      <c r="L1084" s="180">
        <f t="shared" si="71"/>
        <v>10</v>
      </c>
      <c r="M1084" s="232"/>
      <c r="N1084" s="233"/>
      <c r="O1084" s="233"/>
    </row>
    <row r="1085" spans="1:15" s="234" customFormat="1">
      <c r="A1085" s="404" t="str">
        <f t="shared" si="70"/>
        <v>2501901250</v>
      </c>
      <c r="B1085" s="263">
        <v>250</v>
      </c>
      <c r="C1085" s="193">
        <v>190</v>
      </c>
      <c r="D1085" s="193">
        <v>1250</v>
      </c>
      <c r="E1085" s="180">
        <f t="shared" si="71"/>
        <v>2</v>
      </c>
      <c r="F1085" s="180">
        <f t="shared" si="71"/>
        <v>7</v>
      </c>
      <c r="G1085" s="180">
        <f t="shared" si="71"/>
        <v>16</v>
      </c>
      <c r="H1085" s="180">
        <f t="shared" si="71"/>
        <v>18.5</v>
      </c>
      <c r="I1085" s="180">
        <f t="shared" si="71"/>
        <v>25.5</v>
      </c>
      <c r="J1085" s="180">
        <f t="shared" si="71"/>
        <v>27</v>
      </c>
      <c r="K1085" s="180">
        <f t="shared" si="71"/>
        <v>14.5</v>
      </c>
      <c r="L1085" s="180">
        <f t="shared" si="71"/>
        <v>10</v>
      </c>
      <c r="M1085" s="232"/>
      <c r="N1085" s="233"/>
      <c r="O1085" s="233"/>
    </row>
    <row r="1086" spans="1:15" s="234" customFormat="1">
      <c r="A1086" s="404" t="str">
        <f t="shared" si="70"/>
        <v>2502001250</v>
      </c>
      <c r="B1086" s="263">
        <v>250</v>
      </c>
      <c r="C1086" s="193">
        <v>200</v>
      </c>
      <c r="D1086" s="193">
        <v>1250</v>
      </c>
      <c r="E1086" s="180">
        <f t="shared" si="71"/>
        <v>2</v>
      </c>
      <c r="F1086" s="180">
        <f t="shared" si="71"/>
        <v>6</v>
      </c>
      <c r="G1086" s="180">
        <f t="shared" si="71"/>
        <v>15</v>
      </c>
      <c r="H1086" s="180">
        <f t="shared" si="71"/>
        <v>17.5</v>
      </c>
      <c r="I1086" s="180">
        <f t="shared" si="71"/>
        <v>24</v>
      </c>
      <c r="J1086" s="180">
        <f t="shared" si="71"/>
        <v>25.5</v>
      </c>
      <c r="K1086" s="180">
        <f t="shared" si="71"/>
        <v>13.5</v>
      </c>
      <c r="L1086" s="180">
        <f t="shared" si="71"/>
        <v>9</v>
      </c>
      <c r="M1086" s="232"/>
      <c r="N1086" s="233"/>
      <c r="O1086" s="233"/>
    </row>
    <row r="1087" spans="1:15" s="234" customFormat="1">
      <c r="A1087" s="404" t="str">
        <f t="shared" si="70"/>
        <v>2502101250</v>
      </c>
      <c r="B1087" s="263">
        <v>250</v>
      </c>
      <c r="C1087" s="193">
        <v>210</v>
      </c>
      <c r="D1087" s="193">
        <v>1250</v>
      </c>
      <c r="E1087" s="180">
        <f t="shared" si="71"/>
        <v>1.5</v>
      </c>
      <c r="F1087" s="180">
        <f t="shared" si="71"/>
        <v>4</v>
      </c>
      <c r="G1087" s="180">
        <f t="shared" si="71"/>
        <v>7.5</v>
      </c>
      <c r="H1087" s="180">
        <f t="shared" si="71"/>
        <v>8.5</v>
      </c>
      <c r="I1087" s="180">
        <f t="shared" si="71"/>
        <v>11.5</v>
      </c>
      <c r="J1087" s="180">
        <f t="shared" si="71"/>
        <v>12.5</v>
      </c>
      <c r="K1087" s="180">
        <f t="shared" si="71"/>
        <v>7</v>
      </c>
      <c r="L1087" s="180">
        <f t="shared" si="71"/>
        <v>4.5</v>
      </c>
      <c r="M1087" s="232"/>
      <c r="N1087" s="233"/>
      <c r="O1087" s="233"/>
    </row>
    <row r="1088" spans="1:15" s="234" customFormat="1">
      <c r="A1088" s="404" t="str">
        <f t="shared" si="70"/>
        <v>2502201250</v>
      </c>
      <c r="B1088" s="263">
        <v>250</v>
      </c>
      <c r="C1088" s="193">
        <v>220</v>
      </c>
      <c r="D1088" s="193">
        <v>1250</v>
      </c>
      <c r="E1088" s="180">
        <f t="shared" si="71"/>
        <v>1.5</v>
      </c>
      <c r="F1088" s="180">
        <f t="shared" si="71"/>
        <v>3.5</v>
      </c>
      <c r="G1088" s="180">
        <f t="shared" si="71"/>
        <v>7</v>
      </c>
      <c r="H1088" s="180">
        <f t="shared" si="71"/>
        <v>8</v>
      </c>
      <c r="I1088" s="276">
        <v>12</v>
      </c>
      <c r="J1088" s="180">
        <f t="shared" si="71"/>
        <v>12</v>
      </c>
      <c r="K1088" s="180">
        <f t="shared" si="71"/>
        <v>6.5</v>
      </c>
      <c r="L1088" s="180">
        <f t="shared" si="71"/>
        <v>4</v>
      </c>
      <c r="M1088" s="232"/>
      <c r="N1088" s="233"/>
      <c r="O1088" s="233"/>
    </row>
    <row r="1089" spans="1:15" s="234" customFormat="1">
      <c r="A1089" s="404" t="str">
        <f t="shared" si="70"/>
        <v>2502301250</v>
      </c>
      <c r="B1089" s="263">
        <v>250</v>
      </c>
      <c r="C1089" s="193">
        <v>230</v>
      </c>
      <c r="D1089" s="193">
        <v>1250</v>
      </c>
      <c r="E1089" s="180">
        <f t="shared" si="71"/>
        <v>1.5</v>
      </c>
      <c r="F1089" s="180">
        <f t="shared" si="71"/>
        <v>3.5</v>
      </c>
      <c r="G1089" s="180">
        <f t="shared" si="71"/>
        <v>7</v>
      </c>
      <c r="H1089" s="180">
        <f t="shared" si="71"/>
        <v>8</v>
      </c>
      <c r="I1089" s="180">
        <f t="shared" si="71"/>
        <v>10.5</v>
      </c>
      <c r="J1089" s="180">
        <f t="shared" si="71"/>
        <v>11.5</v>
      </c>
      <c r="K1089" s="180">
        <f t="shared" si="71"/>
        <v>6.5</v>
      </c>
      <c r="L1089" s="180">
        <f t="shared" si="71"/>
        <v>4</v>
      </c>
      <c r="M1089" s="232"/>
      <c r="N1089" s="233"/>
      <c r="O1089" s="233"/>
    </row>
    <row r="1090" spans="1:15" s="234" customFormat="1">
      <c r="A1090" s="404" t="str">
        <f t="shared" si="70"/>
        <v>2502401250</v>
      </c>
      <c r="B1090" s="263">
        <v>250</v>
      </c>
      <c r="C1090" s="193">
        <v>240</v>
      </c>
      <c r="D1090" s="193">
        <v>1250</v>
      </c>
      <c r="E1090" s="180">
        <f t="shared" si="71"/>
        <v>1.5</v>
      </c>
      <c r="F1090" s="180">
        <f t="shared" si="71"/>
        <v>3.5</v>
      </c>
      <c r="G1090" s="180">
        <f t="shared" si="71"/>
        <v>6.5</v>
      </c>
      <c r="H1090" s="180">
        <f t="shared" si="71"/>
        <v>7.5</v>
      </c>
      <c r="I1090" s="180">
        <f t="shared" si="71"/>
        <v>10</v>
      </c>
      <c r="J1090" s="180">
        <f t="shared" si="71"/>
        <v>11</v>
      </c>
      <c r="K1090" s="180">
        <f t="shared" si="71"/>
        <v>6</v>
      </c>
      <c r="L1090" s="180">
        <f t="shared" si="71"/>
        <v>4</v>
      </c>
      <c r="M1090" s="232"/>
      <c r="N1090" s="233"/>
      <c r="O1090" s="233"/>
    </row>
    <row r="1091" spans="1:15" s="234" customFormat="1">
      <c r="A1091" s="404" t="str">
        <f t="shared" si="70"/>
        <v>2502501250</v>
      </c>
      <c r="B1091" s="263">
        <v>250</v>
      </c>
      <c r="C1091" s="193">
        <v>250</v>
      </c>
      <c r="D1091" s="193">
        <v>1250</v>
      </c>
      <c r="E1091" s="180">
        <f t="shared" si="71"/>
        <v>1.5</v>
      </c>
      <c r="F1091" s="180">
        <f t="shared" si="71"/>
        <v>3.5</v>
      </c>
      <c r="G1091" s="180">
        <f t="shared" si="71"/>
        <v>6.5</v>
      </c>
      <c r="H1091" s="180">
        <f t="shared" si="71"/>
        <v>7.5</v>
      </c>
      <c r="I1091" s="180">
        <f t="shared" si="71"/>
        <v>9.5</v>
      </c>
      <c r="J1091" s="276">
        <v>10</v>
      </c>
      <c r="K1091" s="180">
        <f t="shared" si="71"/>
        <v>6</v>
      </c>
      <c r="L1091" s="180">
        <f t="shared" si="71"/>
        <v>4</v>
      </c>
      <c r="M1091" s="232"/>
      <c r="N1091" s="233"/>
      <c r="O1091" s="233"/>
    </row>
    <row r="1092" spans="1:15" s="234" customFormat="1">
      <c r="A1092" s="404" t="str">
        <f t="shared" si="70"/>
        <v>2502601250</v>
      </c>
      <c r="B1092" s="263">
        <v>250</v>
      </c>
      <c r="C1092" s="193">
        <v>260</v>
      </c>
      <c r="D1092" s="193">
        <v>1250</v>
      </c>
      <c r="E1092" s="243">
        <v>0</v>
      </c>
      <c r="F1092" s="243">
        <v>0</v>
      </c>
      <c r="G1092" s="243">
        <v>0</v>
      </c>
      <c r="H1092" s="243">
        <v>0</v>
      </c>
      <c r="I1092" s="243">
        <v>0</v>
      </c>
      <c r="J1092" s="243">
        <v>0</v>
      </c>
      <c r="K1092" s="243">
        <v>0</v>
      </c>
      <c r="L1092" s="243">
        <v>0</v>
      </c>
      <c r="M1092" s="232"/>
      <c r="N1092" s="233"/>
      <c r="O1092" s="233"/>
    </row>
    <row r="1093" spans="1:15" s="234" customFormat="1">
      <c r="A1093" s="404" t="str">
        <f t="shared" si="70"/>
        <v>2502701250</v>
      </c>
      <c r="B1093" s="263">
        <v>250</v>
      </c>
      <c r="C1093" s="193">
        <v>270</v>
      </c>
      <c r="D1093" s="193">
        <v>1250</v>
      </c>
      <c r="E1093" s="243">
        <v>0</v>
      </c>
      <c r="F1093" s="243">
        <v>0</v>
      </c>
      <c r="G1093" s="243">
        <v>0</v>
      </c>
      <c r="H1093" s="243">
        <v>0</v>
      </c>
      <c r="I1093" s="243">
        <v>0</v>
      </c>
      <c r="J1093" s="243">
        <v>0</v>
      </c>
      <c r="K1093" s="243">
        <v>0</v>
      </c>
      <c r="L1093" s="243">
        <v>0</v>
      </c>
      <c r="M1093" s="232"/>
      <c r="N1093" s="233"/>
      <c r="O1093" s="233"/>
    </row>
    <row r="1094" spans="1:15" s="234" customFormat="1">
      <c r="A1094" s="404" t="str">
        <f t="shared" si="70"/>
        <v>2502801250</v>
      </c>
      <c r="B1094" s="263">
        <v>250</v>
      </c>
      <c r="C1094" s="193">
        <v>280</v>
      </c>
      <c r="D1094" s="193">
        <v>1250</v>
      </c>
      <c r="E1094" s="243">
        <v>0</v>
      </c>
      <c r="F1094" s="243">
        <v>0</v>
      </c>
      <c r="G1094" s="243">
        <v>0</v>
      </c>
      <c r="H1094" s="243">
        <v>0</v>
      </c>
      <c r="I1094" s="243">
        <v>0</v>
      </c>
      <c r="J1094" s="243">
        <v>0</v>
      </c>
      <c r="K1094" s="243">
        <v>0</v>
      </c>
      <c r="L1094" s="243">
        <v>0</v>
      </c>
      <c r="M1094" s="232"/>
      <c r="N1094" s="233"/>
      <c r="O1094" s="233"/>
    </row>
    <row r="1095" spans="1:15" s="234" customFormat="1">
      <c r="A1095" s="404" t="str">
        <f t="shared" si="70"/>
        <v>2502901250</v>
      </c>
      <c r="B1095" s="263">
        <v>250</v>
      </c>
      <c r="C1095" s="193">
        <v>290</v>
      </c>
      <c r="D1095" s="193">
        <v>1250</v>
      </c>
      <c r="E1095" s="243">
        <v>0</v>
      </c>
      <c r="F1095" s="243">
        <v>0</v>
      </c>
      <c r="G1095" s="243">
        <v>0</v>
      </c>
      <c r="H1095" s="243">
        <v>0</v>
      </c>
      <c r="I1095" s="243">
        <v>0</v>
      </c>
      <c r="J1095" s="243">
        <v>0</v>
      </c>
      <c r="K1095" s="243">
        <v>0</v>
      </c>
      <c r="L1095" s="243">
        <v>0</v>
      </c>
      <c r="M1095" s="232"/>
      <c r="N1095" s="233"/>
      <c r="O1095" s="233"/>
    </row>
    <row r="1096" spans="1:15" s="234" customFormat="1">
      <c r="A1096" s="404" t="str">
        <f t="shared" si="70"/>
        <v>2503001250</v>
      </c>
      <c r="B1096" s="263">
        <v>250</v>
      </c>
      <c r="C1096" s="193">
        <v>300</v>
      </c>
      <c r="D1096" s="193">
        <v>1250</v>
      </c>
      <c r="E1096" s="243">
        <v>0</v>
      </c>
      <c r="F1096" s="243">
        <v>0</v>
      </c>
      <c r="G1096" s="243">
        <v>0</v>
      </c>
      <c r="H1096" s="243">
        <v>0</v>
      </c>
      <c r="I1096" s="243">
        <v>0</v>
      </c>
      <c r="J1096" s="243">
        <v>0</v>
      </c>
      <c r="K1096" s="243">
        <v>0</v>
      </c>
      <c r="L1096" s="243">
        <v>0</v>
      </c>
      <c r="M1096" s="232"/>
      <c r="N1096" s="233"/>
      <c r="O1096" s="233"/>
    </row>
    <row r="1097" spans="1:15" s="234" customFormat="1">
      <c r="A1097" s="404" t="str">
        <f t="shared" si="70"/>
        <v>2503101250</v>
      </c>
      <c r="B1097" s="263">
        <v>250</v>
      </c>
      <c r="C1097" s="193">
        <v>310</v>
      </c>
      <c r="D1097" s="193">
        <v>1250</v>
      </c>
      <c r="E1097" s="243">
        <v>0</v>
      </c>
      <c r="F1097" s="243">
        <v>0</v>
      </c>
      <c r="G1097" s="243">
        <v>0</v>
      </c>
      <c r="H1097" s="243">
        <v>0</v>
      </c>
      <c r="I1097" s="243">
        <v>0</v>
      </c>
      <c r="J1097" s="243">
        <v>0</v>
      </c>
      <c r="K1097" s="243">
        <v>0</v>
      </c>
      <c r="L1097" s="243">
        <v>0</v>
      </c>
      <c r="M1097" s="232"/>
      <c r="N1097" s="233"/>
      <c r="O1097" s="233"/>
    </row>
    <row r="1098" spans="1:15" s="234" customFormat="1">
      <c r="A1098" s="404" t="str">
        <f t="shared" si="70"/>
        <v>2503201250</v>
      </c>
      <c r="B1098" s="263">
        <v>250</v>
      </c>
      <c r="C1098" s="193">
        <v>320</v>
      </c>
      <c r="D1098" s="193">
        <v>1250</v>
      </c>
      <c r="E1098" s="243">
        <v>0</v>
      </c>
      <c r="F1098" s="243">
        <v>0</v>
      </c>
      <c r="G1098" s="243">
        <v>0</v>
      </c>
      <c r="H1098" s="243">
        <v>0</v>
      </c>
      <c r="I1098" s="243">
        <v>0</v>
      </c>
      <c r="J1098" s="243">
        <v>0</v>
      </c>
      <c r="K1098" s="243">
        <v>0</v>
      </c>
      <c r="L1098" s="243">
        <v>0</v>
      </c>
      <c r="M1098" s="232"/>
      <c r="N1098" s="233"/>
      <c r="O1098" s="233"/>
    </row>
    <row r="1099" spans="1:15" s="234" customFormat="1">
      <c r="A1099" s="404" t="str">
        <f t="shared" si="70"/>
        <v>2503301250</v>
      </c>
      <c r="B1099" s="263">
        <v>250</v>
      </c>
      <c r="C1099" s="193">
        <v>330</v>
      </c>
      <c r="D1099" s="193">
        <v>1250</v>
      </c>
      <c r="E1099" s="243">
        <v>0</v>
      </c>
      <c r="F1099" s="243">
        <v>0</v>
      </c>
      <c r="G1099" s="243">
        <v>0</v>
      </c>
      <c r="H1099" s="243">
        <v>0</v>
      </c>
      <c r="I1099" s="243">
        <v>0</v>
      </c>
      <c r="J1099" s="243">
        <v>0</v>
      </c>
      <c r="K1099" s="243">
        <v>0</v>
      </c>
      <c r="L1099" s="243">
        <v>0</v>
      </c>
      <c r="M1099" s="232"/>
      <c r="N1099" s="233"/>
      <c r="O1099" s="233"/>
    </row>
    <row r="1100" spans="1:15" s="234" customFormat="1">
      <c r="A1100" s="404" t="str">
        <f t="shared" si="70"/>
        <v>2503401250</v>
      </c>
      <c r="B1100" s="263">
        <v>250</v>
      </c>
      <c r="C1100" s="193">
        <v>340</v>
      </c>
      <c r="D1100" s="193">
        <v>1250</v>
      </c>
      <c r="E1100" s="243">
        <v>0</v>
      </c>
      <c r="F1100" s="243">
        <v>0</v>
      </c>
      <c r="G1100" s="243">
        <v>0</v>
      </c>
      <c r="H1100" s="243">
        <v>0</v>
      </c>
      <c r="I1100" s="243">
        <v>0</v>
      </c>
      <c r="J1100" s="243">
        <v>0</v>
      </c>
      <c r="K1100" s="243">
        <v>0</v>
      </c>
      <c r="L1100" s="243">
        <v>0</v>
      </c>
      <c r="M1100" s="232"/>
      <c r="N1100" s="233"/>
      <c r="O1100" s="233"/>
    </row>
    <row r="1101" spans="1:15" s="234" customFormat="1">
      <c r="A1101" s="404" t="str">
        <f t="shared" si="70"/>
        <v>2503501250</v>
      </c>
      <c r="B1101" s="263">
        <v>250</v>
      </c>
      <c r="C1101" s="193">
        <v>350</v>
      </c>
      <c r="D1101" s="193">
        <v>1250</v>
      </c>
      <c r="E1101" s="243">
        <v>0</v>
      </c>
      <c r="F1101" s="243">
        <v>0</v>
      </c>
      <c r="G1101" s="243">
        <v>0</v>
      </c>
      <c r="H1101" s="243">
        <v>0</v>
      </c>
      <c r="I1101" s="243">
        <v>0</v>
      </c>
      <c r="J1101" s="243">
        <v>0</v>
      </c>
      <c r="K1101" s="243">
        <v>0</v>
      </c>
      <c r="L1101" s="243">
        <v>0</v>
      </c>
      <c r="M1101" s="232"/>
      <c r="N1101" s="233"/>
      <c r="O1101" s="233"/>
    </row>
    <row r="1102" spans="1:15" s="234" customFormat="1">
      <c r="A1102" s="404" t="str">
        <f t="shared" si="70"/>
        <v>250201500</v>
      </c>
      <c r="B1102" s="263">
        <v>250</v>
      </c>
      <c r="C1102" s="193">
        <v>20</v>
      </c>
      <c r="D1102" s="193">
        <v>1500</v>
      </c>
      <c r="E1102" s="180">
        <f t="shared" ref="E1102:L1117" si="72">(E1408+E796)/2</f>
        <v>17.5</v>
      </c>
      <c r="F1102" s="180">
        <f t="shared" si="72"/>
        <v>32</v>
      </c>
      <c r="G1102" s="180">
        <f t="shared" si="72"/>
        <v>41</v>
      </c>
      <c r="H1102" s="180">
        <f t="shared" si="72"/>
        <v>50</v>
      </c>
      <c r="I1102" s="180">
        <f t="shared" si="72"/>
        <v>55</v>
      </c>
      <c r="J1102" s="180">
        <f t="shared" si="72"/>
        <v>60</v>
      </c>
      <c r="K1102" s="180">
        <f t="shared" si="72"/>
        <v>58</v>
      </c>
      <c r="L1102" s="180">
        <f t="shared" si="72"/>
        <v>56</v>
      </c>
      <c r="M1102" s="232"/>
      <c r="N1102" s="233"/>
      <c r="O1102" s="233"/>
    </row>
    <row r="1103" spans="1:15" s="234" customFormat="1">
      <c r="A1103" s="404" t="str">
        <f t="shared" si="70"/>
        <v>250301500</v>
      </c>
      <c r="B1103" s="263">
        <v>250</v>
      </c>
      <c r="C1103" s="193">
        <v>30</v>
      </c>
      <c r="D1103" s="193">
        <v>1500</v>
      </c>
      <c r="E1103" s="180">
        <f t="shared" si="72"/>
        <v>14.5</v>
      </c>
      <c r="F1103" s="180">
        <f t="shared" si="72"/>
        <v>31.5</v>
      </c>
      <c r="G1103" s="180">
        <f t="shared" si="72"/>
        <v>41</v>
      </c>
      <c r="H1103" s="180">
        <f t="shared" si="72"/>
        <v>50</v>
      </c>
      <c r="I1103" s="180">
        <f t="shared" si="72"/>
        <v>55</v>
      </c>
      <c r="J1103" s="180">
        <f t="shared" si="72"/>
        <v>60</v>
      </c>
      <c r="K1103" s="180">
        <f t="shared" si="72"/>
        <v>58</v>
      </c>
      <c r="L1103" s="180">
        <f t="shared" si="72"/>
        <v>56</v>
      </c>
      <c r="M1103" s="232"/>
      <c r="N1103" s="233"/>
      <c r="O1103" s="233"/>
    </row>
    <row r="1104" spans="1:15" s="234" customFormat="1">
      <c r="A1104" s="404" t="str">
        <f t="shared" si="70"/>
        <v>250401500</v>
      </c>
      <c r="B1104" s="263">
        <v>250</v>
      </c>
      <c r="C1104" s="193">
        <v>40</v>
      </c>
      <c r="D1104" s="193">
        <v>1500</v>
      </c>
      <c r="E1104" s="180">
        <f t="shared" si="72"/>
        <v>12</v>
      </c>
      <c r="F1104" s="180">
        <f t="shared" si="72"/>
        <v>29</v>
      </c>
      <c r="G1104" s="180">
        <f t="shared" si="72"/>
        <v>41</v>
      </c>
      <c r="H1104" s="180">
        <f t="shared" si="72"/>
        <v>50</v>
      </c>
      <c r="I1104" s="180">
        <f t="shared" si="72"/>
        <v>55</v>
      </c>
      <c r="J1104" s="180">
        <f t="shared" si="72"/>
        <v>60</v>
      </c>
      <c r="K1104" s="180">
        <f t="shared" si="72"/>
        <v>58</v>
      </c>
      <c r="L1104" s="180">
        <f t="shared" si="72"/>
        <v>52</v>
      </c>
      <c r="M1104" s="232"/>
      <c r="N1104" s="233"/>
      <c r="O1104" s="233"/>
    </row>
    <row r="1105" spans="1:15" s="234" customFormat="1">
      <c r="A1105" s="404" t="str">
        <f t="shared" si="70"/>
        <v>250501500</v>
      </c>
      <c r="B1105" s="263">
        <v>250</v>
      </c>
      <c r="C1105" s="193">
        <v>50</v>
      </c>
      <c r="D1105" s="193">
        <v>1500</v>
      </c>
      <c r="E1105" s="180">
        <f t="shared" si="72"/>
        <v>10</v>
      </c>
      <c r="F1105" s="180">
        <f t="shared" si="72"/>
        <v>26</v>
      </c>
      <c r="G1105" s="180">
        <f t="shared" si="72"/>
        <v>41</v>
      </c>
      <c r="H1105" s="180">
        <f t="shared" si="72"/>
        <v>50</v>
      </c>
      <c r="I1105" s="180">
        <f t="shared" si="72"/>
        <v>55</v>
      </c>
      <c r="J1105" s="180">
        <f t="shared" si="72"/>
        <v>60</v>
      </c>
      <c r="K1105" s="180">
        <f t="shared" si="72"/>
        <v>56.5</v>
      </c>
      <c r="L1105" s="180">
        <f t="shared" si="72"/>
        <v>43.5</v>
      </c>
      <c r="M1105" s="232"/>
      <c r="N1105" s="233"/>
      <c r="O1105" s="233"/>
    </row>
    <row r="1106" spans="1:15" s="234" customFormat="1">
      <c r="A1106" s="404" t="str">
        <f t="shared" si="70"/>
        <v>250601500</v>
      </c>
      <c r="B1106" s="263">
        <v>250</v>
      </c>
      <c r="C1106" s="193">
        <v>60</v>
      </c>
      <c r="D1106" s="193">
        <v>1500</v>
      </c>
      <c r="E1106" s="180">
        <f t="shared" si="72"/>
        <v>8</v>
      </c>
      <c r="F1106" s="180">
        <f t="shared" si="72"/>
        <v>23.5</v>
      </c>
      <c r="G1106" s="180">
        <f t="shared" si="72"/>
        <v>41</v>
      </c>
      <c r="H1106" s="180">
        <f t="shared" si="72"/>
        <v>50</v>
      </c>
      <c r="I1106" s="180">
        <f t="shared" si="72"/>
        <v>55</v>
      </c>
      <c r="J1106" s="180">
        <f t="shared" si="72"/>
        <v>60</v>
      </c>
      <c r="K1106" s="180">
        <f t="shared" si="72"/>
        <v>53</v>
      </c>
      <c r="L1106" s="180">
        <f t="shared" si="72"/>
        <v>36</v>
      </c>
      <c r="M1106" s="232"/>
      <c r="N1106" s="233"/>
      <c r="O1106" s="233"/>
    </row>
    <row r="1107" spans="1:15" s="234" customFormat="1">
      <c r="A1107" s="404" t="str">
        <f t="shared" si="70"/>
        <v>250701500</v>
      </c>
      <c r="B1107" s="263">
        <v>250</v>
      </c>
      <c r="C1107" s="193">
        <v>70</v>
      </c>
      <c r="D1107" s="193">
        <v>1500</v>
      </c>
      <c r="E1107" s="180">
        <f t="shared" si="72"/>
        <v>7.5</v>
      </c>
      <c r="F1107" s="180">
        <f t="shared" si="72"/>
        <v>15.5</v>
      </c>
      <c r="G1107" s="180">
        <f t="shared" si="72"/>
        <v>41</v>
      </c>
      <c r="H1107" s="180">
        <f t="shared" si="72"/>
        <v>49.5</v>
      </c>
      <c r="I1107" s="180">
        <f t="shared" si="72"/>
        <v>55</v>
      </c>
      <c r="J1107" s="180">
        <f t="shared" si="72"/>
        <v>60</v>
      </c>
      <c r="K1107" s="180">
        <f t="shared" si="72"/>
        <v>47</v>
      </c>
      <c r="L1107" s="180">
        <f t="shared" si="72"/>
        <v>30.5</v>
      </c>
      <c r="M1107" s="232"/>
      <c r="N1107" s="233"/>
      <c r="O1107" s="233"/>
    </row>
    <row r="1108" spans="1:15" s="234" customFormat="1">
      <c r="A1108" s="404" t="str">
        <f t="shared" si="70"/>
        <v>250801500</v>
      </c>
      <c r="B1108" s="263">
        <v>250</v>
      </c>
      <c r="C1108" s="193">
        <v>80</v>
      </c>
      <c r="D1108" s="193">
        <v>1500</v>
      </c>
      <c r="E1108" s="180">
        <f t="shared" si="72"/>
        <v>6</v>
      </c>
      <c r="F1108" s="180">
        <f t="shared" si="72"/>
        <v>7.5</v>
      </c>
      <c r="G1108" s="180">
        <f t="shared" si="72"/>
        <v>40</v>
      </c>
      <c r="H1108" s="180">
        <f t="shared" si="72"/>
        <v>48</v>
      </c>
      <c r="I1108" s="180">
        <f t="shared" si="72"/>
        <v>55</v>
      </c>
      <c r="J1108" s="180">
        <f t="shared" si="72"/>
        <v>60</v>
      </c>
      <c r="K1108" s="180">
        <f t="shared" si="72"/>
        <v>41</v>
      </c>
      <c r="L1108" s="180">
        <f t="shared" si="72"/>
        <v>25.5</v>
      </c>
      <c r="M1108" s="232"/>
      <c r="N1108" s="233"/>
      <c r="O1108" s="233"/>
    </row>
    <row r="1109" spans="1:15" s="234" customFormat="1">
      <c r="A1109" s="404" t="str">
        <f t="shared" si="70"/>
        <v>250901500</v>
      </c>
      <c r="B1109" s="263">
        <v>250</v>
      </c>
      <c r="C1109" s="193">
        <v>90</v>
      </c>
      <c r="D1109" s="193">
        <v>1500</v>
      </c>
      <c r="E1109" s="180">
        <f t="shared" si="72"/>
        <v>5.5</v>
      </c>
      <c r="F1109" s="180">
        <f t="shared" si="72"/>
        <v>11.5</v>
      </c>
      <c r="G1109" s="180">
        <f t="shared" si="72"/>
        <v>38</v>
      </c>
      <c r="H1109" s="180">
        <f t="shared" si="72"/>
        <v>45</v>
      </c>
      <c r="I1109" s="180">
        <f t="shared" si="72"/>
        <v>54</v>
      </c>
      <c r="J1109" s="180">
        <f t="shared" si="72"/>
        <v>59</v>
      </c>
      <c r="K1109" s="180">
        <f t="shared" si="72"/>
        <v>37</v>
      </c>
      <c r="L1109" s="180">
        <f t="shared" si="72"/>
        <v>23.5</v>
      </c>
      <c r="M1109" s="232"/>
      <c r="N1109" s="233"/>
      <c r="O1109" s="233"/>
    </row>
    <row r="1110" spans="1:15" s="234" customFormat="1">
      <c r="A1110" s="404" t="str">
        <f t="shared" si="70"/>
        <v>2501001500</v>
      </c>
      <c r="B1110" s="263">
        <v>250</v>
      </c>
      <c r="C1110" s="193">
        <v>100</v>
      </c>
      <c r="D1110" s="193">
        <v>1500</v>
      </c>
      <c r="E1110" s="180">
        <f t="shared" si="72"/>
        <v>5</v>
      </c>
      <c r="F1110" s="180">
        <f t="shared" si="72"/>
        <v>15.5</v>
      </c>
      <c r="G1110" s="180">
        <f t="shared" si="72"/>
        <v>35.5</v>
      </c>
      <c r="H1110" s="180">
        <f t="shared" si="72"/>
        <v>41.5</v>
      </c>
      <c r="I1110" s="180">
        <f t="shared" si="72"/>
        <v>53</v>
      </c>
      <c r="J1110" s="180">
        <f t="shared" si="72"/>
        <v>57.5</v>
      </c>
      <c r="K1110" s="180">
        <f t="shared" si="72"/>
        <v>32.5</v>
      </c>
      <c r="L1110" s="180">
        <f t="shared" si="72"/>
        <v>21.5</v>
      </c>
      <c r="M1110" s="232"/>
      <c r="N1110" s="233"/>
      <c r="O1110" s="233"/>
    </row>
    <row r="1111" spans="1:15" s="234" customFormat="1">
      <c r="A1111" s="404" t="str">
        <f t="shared" si="70"/>
        <v>2501101500</v>
      </c>
      <c r="B1111" s="263">
        <v>250</v>
      </c>
      <c r="C1111" s="193">
        <v>110</v>
      </c>
      <c r="D1111" s="193">
        <v>1500</v>
      </c>
      <c r="E1111" s="180">
        <f t="shared" si="72"/>
        <v>4.5</v>
      </c>
      <c r="F1111" s="180">
        <f t="shared" si="72"/>
        <v>14</v>
      </c>
      <c r="G1111" s="180">
        <f t="shared" si="72"/>
        <v>33</v>
      </c>
      <c r="H1111" s="180">
        <f t="shared" si="72"/>
        <v>38</v>
      </c>
      <c r="I1111" s="180">
        <f t="shared" si="72"/>
        <v>50</v>
      </c>
      <c r="J1111" s="180">
        <f t="shared" si="72"/>
        <v>54</v>
      </c>
      <c r="K1111" s="180">
        <f t="shared" si="72"/>
        <v>30</v>
      </c>
      <c r="L1111" s="180">
        <f t="shared" si="72"/>
        <v>19.5</v>
      </c>
      <c r="M1111" s="232"/>
      <c r="N1111" s="233"/>
      <c r="O1111" s="233"/>
    </row>
    <row r="1112" spans="1:15" s="234" customFormat="1">
      <c r="A1112" s="404" t="str">
        <f t="shared" si="70"/>
        <v>2501201500</v>
      </c>
      <c r="B1112" s="263">
        <v>250</v>
      </c>
      <c r="C1112" s="193">
        <v>120</v>
      </c>
      <c r="D1112" s="193">
        <v>1500</v>
      </c>
      <c r="E1112" s="180">
        <f t="shared" si="72"/>
        <v>4</v>
      </c>
      <c r="F1112" s="180">
        <f t="shared" si="72"/>
        <v>12.5</v>
      </c>
      <c r="G1112" s="180">
        <f t="shared" si="72"/>
        <v>30</v>
      </c>
      <c r="H1112" s="180">
        <f t="shared" si="72"/>
        <v>35</v>
      </c>
      <c r="I1112" s="180">
        <f t="shared" si="72"/>
        <v>47</v>
      </c>
      <c r="J1112" s="180">
        <f t="shared" si="72"/>
        <v>50.5</v>
      </c>
      <c r="K1112" s="180">
        <f t="shared" si="72"/>
        <v>27.5</v>
      </c>
      <c r="L1112" s="180">
        <f t="shared" si="72"/>
        <v>17.5</v>
      </c>
      <c r="M1112" s="232"/>
      <c r="N1112" s="233"/>
      <c r="O1112" s="233"/>
    </row>
    <row r="1113" spans="1:15" s="234" customFormat="1">
      <c r="A1113" s="404" t="str">
        <f t="shared" si="70"/>
        <v>2501301500</v>
      </c>
      <c r="B1113" s="263">
        <v>250</v>
      </c>
      <c r="C1113" s="193">
        <v>130</v>
      </c>
      <c r="D1113" s="193">
        <v>1500</v>
      </c>
      <c r="E1113" s="180">
        <f t="shared" si="72"/>
        <v>4</v>
      </c>
      <c r="F1113" s="180">
        <f t="shared" si="72"/>
        <v>11.5</v>
      </c>
      <c r="G1113" s="180">
        <f t="shared" si="72"/>
        <v>28</v>
      </c>
      <c r="H1113" s="180">
        <f t="shared" si="72"/>
        <v>33</v>
      </c>
      <c r="I1113" s="180">
        <f t="shared" si="72"/>
        <v>44</v>
      </c>
      <c r="J1113" s="180">
        <f t="shared" si="72"/>
        <v>47.5</v>
      </c>
      <c r="K1113" s="180">
        <f t="shared" si="72"/>
        <v>25.5</v>
      </c>
      <c r="L1113" s="180">
        <f t="shared" si="72"/>
        <v>16.5</v>
      </c>
      <c r="M1113" s="232"/>
      <c r="N1113" s="233"/>
      <c r="O1113" s="233"/>
    </row>
    <row r="1114" spans="1:15" s="234" customFormat="1">
      <c r="A1114" s="404" t="str">
        <f t="shared" si="70"/>
        <v>2501401500</v>
      </c>
      <c r="B1114" s="263">
        <v>250</v>
      </c>
      <c r="C1114" s="193">
        <v>140</v>
      </c>
      <c r="D1114" s="193">
        <v>1500</v>
      </c>
      <c r="E1114" s="180">
        <f t="shared" si="72"/>
        <v>3.5</v>
      </c>
      <c r="F1114" s="180">
        <f t="shared" si="72"/>
        <v>11</v>
      </c>
      <c r="G1114" s="180">
        <f t="shared" si="72"/>
        <v>26</v>
      </c>
      <c r="H1114" s="180">
        <f t="shared" si="72"/>
        <v>30.5</v>
      </c>
      <c r="I1114" s="180">
        <f t="shared" si="72"/>
        <v>41</v>
      </c>
      <c r="J1114" s="180">
        <f t="shared" si="72"/>
        <v>43.5</v>
      </c>
      <c r="K1114" s="180">
        <f t="shared" si="72"/>
        <v>23.5</v>
      </c>
      <c r="L1114" s="180">
        <f t="shared" si="72"/>
        <v>15.5</v>
      </c>
      <c r="M1114" s="232"/>
      <c r="N1114" s="233"/>
      <c r="O1114" s="233"/>
    </row>
    <row r="1115" spans="1:15" s="234" customFormat="1">
      <c r="A1115" s="404" t="str">
        <f t="shared" si="70"/>
        <v>2501501500</v>
      </c>
      <c r="B1115" s="263">
        <v>250</v>
      </c>
      <c r="C1115" s="193">
        <v>150</v>
      </c>
      <c r="D1115" s="193">
        <v>1500</v>
      </c>
      <c r="E1115" s="180">
        <f t="shared" si="72"/>
        <v>3.5</v>
      </c>
      <c r="F1115" s="180">
        <f t="shared" si="72"/>
        <v>10.5</v>
      </c>
      <c r="G1115" s="180">
        <f t="shared" si="72"/>
        <v>25</v>
      </c>
      <c r="H1115" s="180">
        <f t="shared" si="72"/>
        <v>28.5</v>
      </c>
      <c r="I1115" s="180">
        <f t="shared" si="72"/>
        <v>39</v>
      </c>
      <c r="J1115" s="180">
        <f t="shared" si="72"/>
        <v>41.5</v>
      </c>
      <c r="K1115" s="180">
        <f t="shared" si="72"/>
        <v>22.5</v>
      </c>
      <c r="L1115" s="180">
        <f t="shared" si="72"/>
        <v>14.5</v>
      </c>
      <c r="M1115" s="232"/>
      <c r="N1115" s="233"/>
      <c r="O1115" s="233"/>
    </row>
    <row r="1116" spans="1:15" s="234" customFormat="1">
      <c r="A1116" s="404" t="str">
        <f t="shared" si="70"/>
        <v>2501601500</v>
      </c>
      <c r="B1116" s="263">
        <v>250</v>
      </c>
      <c r="C1116" s="193">
        <v>160</v>
      </c>
      <c r="D1116" s="193">
        <v>1500</v>
      </c>
      <c r="E1116" s="180">
        <f t="shared" si="72"/>
        <v>3.5</v>
      </c>
      <c r="F1116" s="180">
        <f t="shared" si="72"/>
        <v>9.5</v>
      </c>
      <c r="G1116" s="180">
        <f t="shared" si="72"/>
        <v>23</v>
      </c>
      <c r="H1116" s="180">
        <f t="shared" si="72"/>
        <v>26.5</v>
      </c>
      <c r="I1116" s="180">
        <f t="shared" si="72"/>
        <v>36</v>
      </c>
      <c r="J1116" s="180">
        <f t="shared" si="72"/>
        <v>38.5</v>
      </c>
      <c r="K1116" s="180">
        <f t="shared" si="72"/>
        <v>20.5</v>
      </c>
      <c r="L1116" s="180">
        <f t="shared" si="72"/>
        <v>13.5</v>
      </c>
      <c r="M1116" s="232"/>
      <c r="N1116" s="233"/>
      <c r="O1116" s="233"/>
    </row>
    <row r="1117" spans="1:15" s="234" customFormat="1">
      <c r="A1117" s="404" t="str">
        <f t="shared" si="70"/>
        <v>2501701500</v>
      </c>
      <c r="B1117" s="263">
        <v>250</v>
      </c>
      <c r="C1117" s="193">
        <v>170</v>
      </c>
      <c r="D1117" s="193">
        <v>1500</v>
      </c>
      <c r="E1117" s="180">
        <f t="shared" si="72"/>
        <v>3.5</v>
      </c>
      <c r="F1117" s="180">
        <f t="shared" si="72"/>
        <v>9.5</v>
      </c>
      <c r="G1117" s="180">
        <f t="shared" si="72"/>
        <v>22</v>
      </c>
      <c r="H1117" s="180">
        <f t="shared" si="72"/>
        <v>25.5</v>
      </c>
      <c r="I1117" s="180">
        <f t="shared" si="72"/>
        <v>34</v>
      </c>
      <c r="J1117" s="180">
        <f t="shared" si="72"/>
        <v>36.5</v>
      </c>
      <c r="K1117" s="180">
        <f t="shared" si="72"/>
        <v>19.5</v>
      </c>
      <c r="L1117" s="180">
        <f t="shared" si="72"/>
        <v>13</v>
      </c>
      <c r="M1117" s="232"/>
      <c r="N1117" s="233"/>
      <c r="O1117" s="233"/>
    </row>
    <row r="1118" spans="1:15" s="234" customFormat="1">
      <c r="A1118" s="404" t="str">
        <f t="shared" si="70"/>
        <v>2501801500</v>
      </c>
      <c r="B1118" s="263">
        <v>250</v>
      </c>
      <c r="C1118" s="193">
        <v>180</v>
      </c>
      <c r="D1118" s="193">
        <v>1500</v>
      </c>
      <c r="E1118" s="180">
        <f t="shared" ref="E1118:L1125" si="73">(E1424+E812)/2</f>
        <v>2.5</v>
      </c>
      <c r="F1118" s="180">
        <f t="shared" si="73"/>
        <v>8.5</v>
      </c>
      <c r="G1118" s="180">
        <f t="shared" si="73"/>
        <v>20.5</v>
      </c>
      <c r="H1118" s="180">
        <f t="shared" si="73"/>
        <v>23.5</v>
      </c>
      <c r="I1118" s="180">
        <f t="shared" si="73"/>
        <v>32</v>
      </c>
      <c r="J1118" s="180">
        <f t="shared" si="73"/>
        <v>34</v>
      </c>
      <c r="K1118" s="180">
        <f t="shared" si="73"/>
        <v>18.5</v>
      </c>
      <c r="L1118" s="180">
        <f t="shared" si="73"/>
        <v>12</v>
      </c>
      <c r="M1118" s="232"/>
      <c r="N1118" s="233"/>
      <c r="O1118" s="233"/>
    </row>
    <row r="1119" spans="1:15" s="234" customFormat="1">
      <c r="A1119" s="404" t="str">
        <f t="shared" si="70"/>
        <v>2501901500</v>
      </c>
      <c r="B1119" s="263">
        <v>250</v>
      </c>
      <c r="C1119" s="193">
        <v>190</v>
      </c>
      <c r="D1119" s="193">
        <v>1500</v>
      </c>
      <c r="E1119" s="180">
        <f t="shared" si="73"/>
        <v>2.5</v>
      </c>
      <c r="F1119" s="180">
        <f t="shared" si="73"/>
        <v>8.5</v>
      </c>
      <c r="G1119" s="180">
        <f t="shared" si="73"/>
        <v>19.5</v>
      </c>
      <c r="H1119" s="180">
        <f t="shared" si="73"/>
        <v>22.5</v>
      </c>
      <c r="I1119" s="180">
        <f t="shared" si="73"/>
        <v>31</v>
      </c>
      <c r="J1119" s="180">
        <f t="shared" si="73"/>
        <v>33</v>
      </c>
      <c r="K1119" s="180">
        <f t="shared" si="73"/>
        <v>17.5</v>
      </c>
      <c r="L1119" s="180">
        <f t="shared" si="73"/>
        <v>11.5</v>
      </c>
      <c r="M1119" s="232"/>
      <c r="N1119" s="233"/>
      <c r="O1119" s="233"/>
    </row>
    <row r="1120" spans="1:15" s="234" customFormat="1">
      <c r="A1120" s="404" t="str">
        <f t="shared" si="70"/>
        <v>2502001500</v>
      </c>
      <c r="B1120" s="263">
        <v>250</v>
      </c>
      <c r="C1120" s="193">
        <v>200</v>
      </c>
      <c r="D1120" s="193">
        <v>1500</v>
      </c>
      <c r="E1120" s="180">
        <f t="shared" si="73"/>
        <v>2.5</v>
      </c>
      <c r="F1120" s="180">
        <f t="shared" si="73"/>
        <v>7.5</v>
      </c>
      <c r="G1120" s="180">
        <f t="shared" si="73"/>
        <v>18.5</v>
      </c>
      <c r="H1120" s="180">
        <f t="shared" si="73"/>
        <v>21</v>
      </c>
      <c r="I1120" s="180">
        <f t="shared" si="73"/>
        <v>29</v>
      </c>
      <c r="J1120" s="180">
        <f t="shared" si="73"/>
        <v>31</v>
      </c>
      <c r="K1120" s="180">
        <f t="shared" si="73"/>
        <v>16.5</v>
      </c>
      <c r="L1120" s="180">
        <f t="shared" si="73"/>
        <v>10.5</v>
      </c>
      <c r="M1120" s="232"/>
      <c r="N1120" s="233"/>
      <c r="O1120" s="233"/>
    </row>
    <row r="1121" spans="1:15" s="234" customFormat="1">
      <c r="A1121" s="404" t="str">
        <f t="shared" si="70"/>
        <v>2502101500</v>
      </c>
      <c r="B1121" s="263">
        <v>250</v>
      </c>
      <c r="C1121" s="193">
        <v>210</v>
      </c>
      <c r="D1121" s="193">
        <v>1500</v>
      </c>
      <c r="E1121" s="180">
        <f t="shared" si="73"/>
        <v>2</v>
      </c>
      <c r="F1121" s="180">
        <f t="shared" si="73"/>
        <v>5</v>
      </c>
      <c r="G1121" s="180">
        <f t="shared" si="73"/>
        <v>8.5</v>
      </c>
      <c r="H1121" s="180">
        <f t="shared" si="73"/>
        <v>10</v>
      </c>
      <c r="I1121" s="180">
        <f t="shared" si="73"/>
        <v>14</v>
      </c>
      <c r="J1121" s="180">
        <f t="shared" si="73"/>
        <v>15.5</v>
      </c>
      <c r="K1121" s="180">
        <f t="shared" si="73"/>
        <v>8</v>
      </c>
      <c r="L1121" s="180">
        <f t="shared" si="73"/>
        <v>5.5</v>
      </c>
      <c r="M1121" s="232"/>
      <c r="N1121" s="233"/>
      <c r="O1121" s="233"/>
    </row>
    <row r="1122" spans="1:15" s="234" customFormat="1">
      <c r="A1122" s="404" t="str">
        <f t="shared" si="70"/>
        <v>2502201500</v>
      </c>
      <c r="B1122" s="263">
        <v>250</v>
      </c>
      <c r="C1122" s="193">
        <v>220</v>
      </c>
      <c r="D1122" s="193">
        <v>1500</v>
      </c>
      <c r="E1122" s="180">
        <f t="shared" si="73"/>
        <v>1.5</v>
      </c>
      <c r="F1122" s="180">
        <f t="shared" si="73"/>
        <v>4.5</v>
      </c>
      <c r="G1122" s="180">
        <f t="shared" si="73"/>
        <v>8</v>
      </c>
      <c r="H1122" s="180">
        <f t="shared" si="73"/>
        <v>9.5</v>
      </c>
      <c r="I1122" s="180">
        <f t="shared" si="73"/>
        <v>13</v>
      </c>
      <c r="J1122" s="180">
        <f t="shared" si="73"/>
        <v>14.5</v>
      </c>
      <c r="K1122" s="180">
        <f t="shared" si="73"/>
        <v>7.5</v>
      </c>
      <c r="L1122" s="180">
        <f t="shared" si="73"/>
        <v>5</v>
      </c>
      <c r="M1122" s="232"/>
      <c r="N1122" s="233"/>
      <c r="O1122" s="233"/>
    </row>
    <row r="1123" spans="1:15" s="234" customFormat="1">
      <c r="A1123" s="404" t="str">
        <f t="shared" si="70"/>
        <v>2502301500</v>
      </c>
      <c r="B1123" s="263">
        <v>250</v>
      </c>
      <c r="C1123" s="193">
        <v>230</v>
      </c>
      <c r="D1123" s="193">
        <v>1500</v>
      </c>
      <c r="E1123" s="180">
        <f t="shared" si="73"/>
        <v>1.5</v>
      </c>
      <c r="F1123" s="180">
        <f t="shared" si="73"/>
        <v>4.5</v>
      </c>
      <c r="G1123" s="180">
        <f t="shared" si="73"/>
        <v>8</v>
      </c>
      <c r="H1123" s="180">
        <f t="shared" si="73"/>
        <v>9.5</v>
      </c>
      <c r="I1123" s="180">
        <v>12</v>
      </c>
      <c r="J1123" s="180">
        <f t="shared" si="73"/>
        <v>14</v>
      </c>
      <c r="K1123" s="180">
        <f t="shared" si="73"/>
        <v>7.5</v>
      </c>
      <c r="L1123" s="180">
        <f t="shared" si="73"/>
        <v>5</v>
      </c>
      <c r="M1123" s="232"/>
      <c r="N1123" s="233"/>
      <c r="O1123" s="233"/>
    </row>
    <row r="1124" spans="1:15" s="234" customFormat="1">
      <c r="A1124" s="404" t="str">
        <f t="shared" si="70"/>
        <v>2502401500</v>
      </c>
      <c r="B1124" s="263">
        <v>250</v>
      </c>
      <c r="C1124" s="193">
        <v>240</v>
      </c>
      <c r="D1124" s="193">
        <v>1500</v>
      </c>
      <c r="E1124" s="180">
        <f t="shared" si="73"/>
        <v>1.5</v>
      </c>
      <c r="F1124" s="180">
        <f t="shared" si="73"/>
        <v>4</v>
      </c>
      <c r="G1124" s="180">
        <f t="shared" si="73"/>
        <v>7.5</v>
      </c>
      <c r="H1124" s="180">
        <f t="shared" si="73"/>
        <v>9</v>
      </c>
      <c r="I1124" s="180">
        <f t="shared" si="73"/>
        <v>12</v>
      </c>
      <c r="J1124" s="180">
        <f t="shared" si="73"/>
        <v>13</v>
      </c>
      <c r="K1124" s="180">
        <f t="shared" si="73"/>
        <v>7</v>
      </c>
      <c r="L1124" s="180">
        <f t="shared" si="73"/>
        <v>4.5</v>
      </c>
      <c r="M1124" s="232"/>
      <c r="N1124" s="233"/>
      <c r="O1124" s="233"/>
    </row>
    <row r="1125" spans="1:15" s="234" customFormat="1">
      <c r="A1125" s="404" t="str">
        <f t="shared" si="70"/>
        <v>2502501500</v>
      </c>
      <c r="B1125" s="263">
        <v>250</v>
      </c>
      <c r="C1125" s="193">
        <v>250</v>
      </c>
      <c r="D1125" s="193">
        <v>1500</v>
      </c>
      <c r="E1125" s="180">
        <f t="shared" si="73"/>
        <v>1.5</v>
      </c>
      <c r="F1125" s="180">
        <f t="shared" si="73"/>
        <v>4</v>
      </c>
      <c r="G1125" s="180">
        <f t="shared" si="73"/>
        <v>7.5</v>
      </c>
      <c r="H1125" s="180">
        <f t="shared" si="73"/>
        <v>8.5</v>
      </c>
      <c r="I1125" s="180">
        <f t="shared" si="73"/>
        <v>11.5</v>
      </c>
      <c r="J1125" s="276">
        <v>12</v>
      </c>
      <c r="K1125" s="180">
        <f t="shared" si="73"/>
        <v>7</v>
      </c>
      <c r="L1125" s="180">
        <f t="shared" si="73"/>
        <v>4.5</v>
      </c>
      <c r="M1125" s="232"/>
      <c r="N1125" s="233"/>
      <c r="O1125" s="233"/>
    </row>
    <row r="1126" spans="1:15" s="234" customFormat="1">
      <c r="A1126" s="404" t="str">
        <f t="shared" si="70"/>
        <v>2502601500</v>
      </c>
      <c r="B1126" s="263">
        <v>250</v>
      </c>
      <c r="C1126" s="193">
        <v>260</v>
      </c>
      <c r="D1126" s="193">
        <v>1500</v>
      </c>
      <c r="E1126" s="243">
        <v>0</v>
      </c>
      <c r="F1126" s="243">
        <v>0</v>
      </c>
      <c r="G1126" s="243">
        <v>0</v>
      </c>
      <c r="H1126" s="243">
        <v>0</v>
      </c>
      <c r="I1126" s="243">
        <v>0</v>
      </c>
      <c r="J1126" s="243">
        <v>0</v>
      </c>
      <c r="K1126" s="243">
        <v>0</v>
      </c>
      <c r="L1126" s="243">
        <v>0</v>
      </c>
      <c r="M1126" s="232"/>
      <c r="N1126" s="233"/>
      <c r="O1126" s="233"/>
    </row>
    <row r="1127" spans="1:15" s="234" customFormat="1">
      <c r="A1127" s="404" t="str">
        <f t="shared" si="70"/>
        <v>2502701500</v>
      </c>
      <c r="B1127" s="263">
        <v>250</v>
      </c>
      <c r="C1127" s="193">
        <v>270</v>
      </c>
      <c r="D1127" s="193">
        <v>1500</v>
      </c>
      <c r="E1127" s="243">
        <v>0</v>
      </c>
      <c r="F1127" s="243">
        <v>0</v>
      </c>
      <c r="G1127" s="243">
        <v>0</v>
      </c>
      <c r="H1127" s="243">
        <v>0</v>
      </c>
      <c r="I1127" s="243">
        <v>0</v>
      </c>
      <c r="J1127" s="243">
        <v>0</v>
      </c>
      <c r="K1127" s="243">
        <v>0</v>
      </c>
      <c r="L1127" s="243">
        <v>0</v>
      </c>
      <c r="M1127" s="232"/>
      <c r="N1127" s="233"/>
      <c r="O1127" s="233"/>
    </row>
    <row r="1128" spans="1:15" s="234" customFormat="1">
      <c r="A1128" s="404" t="str">
        <f t="shared" si="70"/>
        <v>2502801500</v>
      </c>
      <c r="B1128" s="263">
        <v>250</v>
      </c>
      <c r="C1128" s="193">
        <v>280</v>
      </c>
      <c r="D1128" s="193">
        <v>1500</v>
      </c>
      <c r="E1128" s="243">
        <v>0</v>
      </c>
      <c r="F1128" s="243">
        <v>0</v>
      </c>
      <c r="G1128" s="243">
        <v>0</v>
      </c>
      <c r="H1128" s="243">
        <v>0</v>
      </c>
      <c r="I1128" s="243">
        <v>0</v>
      </c>
      <c r="J1128" s="243">
        <v>0</v>
      </c>
      <c r="K1128" s="243">
        <v>0</v>
      </c>
      <c r="L1128" s="243">
        <v>0</v>
      </c>
      <c r="M1128" s="232"/>
      <c r="N1128" s="233"/>
      <c r="O1128" s="233"/>
    </row>
    <row r="1129" spans="1:15" s="234" customFormat="1">
      <c r="A1129" s="404" t="str">
        <f t="shared" si="70"/>
        <v>2502901500</v>
      </c>
      <c r="B1129" s="263">
        <v>250</v>
      </c>
      <c r="C1129" s="193">
        <v>290</v>
      </c>
      <c r="D1129" s="193">
        <v>1500</v>
      </c>
      <c r="E1129" s="243">
        <v>0</v>
      </c>
      <c r="F1129" s="243">
        <v>0</v>
      </c>
      <c r="G1129" s="243">
        <v>0</v>
      </c>
      <c r="H1129" s="243">
        <v>0</v>
      </c>
      <c r="I1129" s="243">
        <v>0</v>
      </c>
      <c r="J1129" s="243">
        <v>0</v>
      </c>
      <c r="K1129" s="243">
        <v>0</v>
      </c>
      <c r="L1129" s="243">
        <v>0</v>
      </c>
      <c r="M1129" s="232"/>
      <c r="N1129" s="233"/>
      <c r="O1129" s="233"/>
    </row>
    <row r="1130" spans="1:15" s="234" customFormat="1">
      <c r="A1130" s="404" t="str">
        <f t="shared" si="70"/>
        <v>2503001500</v>
      </c>
      <c r="B1130" s="263">
        <v>250</v>
      </c>
      <c r="C1130" s="193">
        <v>300</v>
      </c>
      <c r="D1130" s="193">
        <v>1500</v>
      </c>
      <c r="E1130" s="243">
        <v>0</v>
      </c>
      <c r="F1130" s="243">
        <v>0</v>
      </c>
      <c r="G1130" s="243">
        <v>0</v>
      </c>
      <c r="H1130" s="243">
        <v>0</v>
      </c>
      <c r="I1130" s="243">
        <v>0</v>
      </c>
      <c r="J1130" s="243">
        <v>0</v>
      </c>
      <c r="K1130" s="243">
        <v>0</v>
      </c>
      <c r="L1130" s="243">
        <v>0</v>
      </c>
      <c r="M1130" s="232"/>
      <c r="N1130" s="233"/>
      <c r="O1130" s="233"/>
    </row>
    <row r="1131" spans="1:15" s="234" customFormat="1">
      <c r="A1131" s="404" t="str">
        <f t="shared" si="70"/>
        <v>2503101500</v>
      </c>
      <c r="B1131" s="263">
        <v>250</v>
      </c>
      <c r="C1131" s="193">
        <v>310</v>
      </c>
      <c r="D1131" s="193">
        <v>1500</v>
      </c>
      <c r="E1131" s="243">
        <v>0</v>
      </c>
      <c r="F1131" s="243">
        <v>0</v>
      </c>
      <c r="G1131" s="243">
        <v>0</v>
      </c>
      <c r="H1131" s="243">
        <v>0</v>
      </c>
      <c r="I1131" s="243">
        <v>0</v>
      </c>
      <c r="J1131" s="243">
        <v>0</v>
      </c>
      <c r="K1131" s="243">
        <v>0</v>
      </c>
      <c r="L1131" s="243">
        <v>0</v>
      </c>
      <c r="M1131" s="232"/>
      <c r="N1131" s="233"/>
      <c r="O1131" s="233"/>
    </row>
    <row r="1132" spans="1:15" s="234" customFormat="1">
      <c r="A1132" s="404" t="str">
        <f t="shared" si="70"/>
        <v>2503201500</v>
      </c>
      <c r="B1132" s="263">
        <v>250</v>
      </c>
      <c r="C1132" s="193">
        <v>320</v>
      </c>
      <c r="D1132" s="193">
        <v>1500</v>
      </c>
      <c r="E1132" s="243">
        <v>0</v>
      </c>
      <c r="F1132" s="243">
        <v>0</v>
      </c>
      <c r="G1132" s="243">
        <v>0</v>
      </c>
      <c r="H1132" s="243">
        <v>0</v>
      </c>
      <c r="I1132" s="243">
        <v>0</v>
      </c>
      <c r="J1132" s="243">
        <v>0</v>
      </c>
      <c r="K1132" s="243">
        <v>0</v>
      </c>
      <c r="L1132" s="243">
        <v>0</v>
      </c>
      <c r="M1132" s="232"/>
      <c r="N1132" s="233"/>
      <c r="O1132" s="233"/>
    </row>
    <row r="1133" spans="1:15" s="234" customFormat="1">
      <c r="A1133" s="404" t="str">
        <f t="shared" si="70"/>
        <v>2503301500</v>
      </c>
      <c r="B1133" s="263">
        <v>250</v>
      </c>
      <c r="C1133" s="193">
        <v>330</v>
      </c>
      <c r="D1133" s="193">
        <v>1500</v>
      </c>
      <c r="E1133" s="243">
        <v>0</v>
      </c>
      <c r="F1133" s="243">
        <v>0</v>
      </c>
      <c r="G1133" s="243">
        <v>0</v>
      </c>
      <c r="H1133" s="243">
        <v>0</v>
      </c>
      <c r="I1133" s="243">
        <v>0</v>
      </c>
      <c r="J1133" s="243">
        <v>0</v>
      </c>
      <c r="K1133" s="243">
        <v>0</v>
      </c>
      <c r="L1133" s="243">
        <v>0</v>
      </c>
      <c r="M1133" s="232"/>
      <c r="N1133" s="233"/>
      <c r="O1133" s="233"/>
    </row>
    <row r="1134" spans="1:15" s="234" customFormat="1">
      <c r="A1134" s="404" t="str">
        <f t="shared" si="70"/>
        <v>2503401500</v>
      </c>
      <c r="B1134" s="263">
        <v>250</v>
      </c>
      <c r="C1134" s="193">
        <v>340</v>
      </c>
      <c r="D1134" s="193">
        <v>1500</v>
      </c>
      <c r="E1134" s="243">
        <v>0</v>
      </c>
      <c r="F1134" s="243">
        <v>0</v>
      </c>
      <c r="G1134" s="243">
        <v>0</v>
      </c>
      <c r="H1134" s="243">
        <v>0</v>
      </c>
      <c r="I1134" s="243">
        <v>0</v>
      </c>
      <c r="J1134" s="243">
        <v>0</v>
      </c>
      <c r="K1134" s="243">
        <v>0</v>
      </c>
      <c r="L1134" s="243">
        <v>0</v>
      </c>
      <c r="M1134" s="232"/>
      <c r="N1134" s="233"/>
      <c r="O1134" s="233"/>
    </row>
    <row r="1135" spans="1:15" s="234" customFormat="1">
      <c r="A1135" s="404" t="str">
        <f t="shared" si="70"/>
        <v>2503501500</v>
      </c>
      <c r="B1135" s="263">
        <v>250</v>
      </c>
      <c r="C1135" s="193">
        <v>350</v>
      </c>
      <c r="D1135" s="193">
        <v>1500</v>
      </c>
      <c r="E1135" s="243">
        <v>0</v>
      </c>
      <c r="F1135" s="243">
        <v>0</v>
      </c>
      <c r="G1135" s="243">
        <v>0</v>
      </c>
      <c r="H1135" s="243">
        <v>0</v>
      </c>
      <c r="I1135" s="243">
        <v>0</v>
      </c>
      <c r="J1135" s="243">
        <v>0</v>
      </c>
      <c r="K1135" s="243">
        <v>0</v>
      </c>
      <c r="L1135" s="243">
        <v>0</v>
      </c>
      <c r="M1135" s="232"/>
      <c r="N1135" s="233"/>
      <c r="O1135" s="233"/>
    </row>
    <row r="1136" spans="1:15" s="234" customFormat="1">
      <c r="A1136" s="404" t="str">
        <f t="shared" si="70"/>
        <v>250201750</v>
      </c>
      <c r="B1136" s="263">
        <v>250</v>
      </c>
      <c r="C1136" s="193">
        <v>20</v>
      </c>
      <c r="D1136" s="193">
        <v>1750</v>
      </c>
      <c r="E1136" s="180">
        <f t="shared" ref="E1136:L1151" si="74">(E1442+E830)/2</f>
        <v>18.5</v>
      </c>
      <c r="F1136" s="180">
        <f t="shared" si="74"/>
        <v>32</v>
      </c>
      <c r="G1136" s="180">
        <f t="shared" si="74"/>
        <v>41</v>
      </c>
      <c r="H1136" s="180">
        <f t="shared" si="74"/>
        <v>50</v>
      </c>
      <c r="I1136" s="180">
        <f t="shared" si="74"/>
        <v>55</v>
      </c>
      <c r="J1136" s="180">
        <f t="shared" si="74"/>
        <v>60</v>
      </c>
      <c r="K1136" s="180">
        <f t="shared" si="74"/>
        <v>58</v>
      </c>
      <c r="L1136" s="180">
        <f t="shared" si="74"/>
        <v>56</v>
      </c>
      <c r="M1136" s="232"/>
      <c r="N1136" s="233"/>
      <c r="O1136" s="233"/>
    </row>
    <row r="1137" spans="1:15" s="234" customFormat="1">
      <c r="A1137" s="404" t="str">
        <f t="shared" ref="A1137:A1200" si="75">B1137&amp;C1137&amp;D1137</f>
        <v>250301750</v>
      </c>
      <c r="B1137" s="263">
        <v>250</v>
      </c>
      <c r="C1137" s="193">
        <v>30</v>
      </c>
      <c r="D1137" s="193">
        <v>1750</v>
      </c>
      <c r="E1137" s="180">
        <f t="shared" si="74"/>
        <v>15.5</v>
      </c>
      <c r="F1137" s="180">
        <f t="shared" si="74"/>
        <v>32</v>
      </c>
      <c r="G1137" s="180">
        <f t="shared" si="74"/>
        <v>41</v>
      </c>
      <c r="H1137" s="180">
        <f t="shared" si="74"/>
        <v>50</v>
      </c>
      <c r="I1137" s="180">
        <f t="shared" si="74"/>
        <v>55</v>
      </c>
      <c r="J1137" s="180">
        <f t="shared" si="74"/>
        <v>60</v>
      </c>
      <c r="K1137" s="180">
        <f t="shared" si="74"/>
        <v>58</v>
      </c>
      <c r="L1137" s="180">
        <f t="shared" si="74"/>
        <v>56</v>
      </c>
      <c r="M1137" s="232"/>
      <c r="N1137" s="233"/>
      <c r="O1137" s="233"/>
    </row>
    <row r="1138" spans="1:15" s="234" customFormat="1">
      <c r="A1138" s="404" t="str">
        <f t="shared" si="75"/>
        <v>250401750</v>
      </c>
      <c r="B1138" s="263">
        <v>250</v>
      </c>
      <c r="C1138" s="193">
        <v>40</v>
      </c>
      <c r="D1138" s="193">
        <v>1750</v>
      </c>
      <c r="E1138" s="180">
        <f t="shared" si="74"/>
        <v>14</v>
      </c>
      <c r="F1138" s="180">
        <f t="shared" si="74"/>
        <v>30.5</v>
      </c>
      <c r="G1138" s="180">
        <f t="shared" si="74"/>
        <v>41</v>
      </c>
      <c r="H1138" s="180">
        <f t="shared" si="74"/>
        <v>50</v>
      </c>
      <c r="I1138" s="180">
        <f t="shared" si="74"/>
        <v>55</v>
      </c>
      <c r="J1138" s="180">
        <f t="shared" si="74"/>
        <v>60</v>
      </c>
      <c r="K1138" s="180">
        <f t="shared" si="74"/>
        <v>58</v>
      </c>
      <c r="L1138" s="180">
        <f t="shared" si="74"/>
        <v>55</v>
      </c>
      <c r="M1138" s="232"/>
      <c r="N1138" s="233"/>
      <c r="O1138" s="233"/>
    </row>
    <row r="1139" spans="1:15" s="234" customFormat="1">
      <c r="A1139" s="404" t="str">
        <f t="shared" si="75"/>
        <v>250501750</v>
      </c>
      <c r="B1139" s="263">
        <v>250</v>
      </c>
      <c r="C1139" s="193">
        <v>50</v>
      </c>
      <c r="D1139" s="193">
        <v>1750</v>
      </c>
      <c r="E1139" s="180">
        <f t="shared" si="74"/>
        <v>11.5</v>
      </c>
      <c r="F1139" s="180">
        <f t="shared" si="74"/>
        <v>28</v>
      </c>
      <c r="G1139" s="180">
        <f t="shared" si="74"/>
        <v>41</v>
      </c>
      <c r="H1139" s="180">
        <f t="shared" si="74"/>
        <v>50</v>
      </c>
      <c r="I1139" s="180">
        <f t="shared" si="74"/>
        <v>55</v>
      </c>
      <c r="J1139" s="180">
        <f t="shared" si="74"/>
        <v>60</v>
      </c>
      <c r="K1139" s="180">
        <f t="shared" si="74"/>
        <v>58</v>
      </c>
      <c r="L1139" s="180">
        <f t="shared" si="74"/>
        <v>48.5</v>
      </c>
      <c r="M1139" s="232"/>
      <c r="N1139" s="233"/>
      <c r="O1139" s="233"/>
    </row>
    <row r="1140" spans="1:15" s="234" customFormat="1">
      <c r="A1140" s="404" t="str">
        <f t="shared" si="75"/>
        <v>250601750</v>
      </c>
      <c r="B1140" s="263">
        <v>250</v>
      </c>
      <c r="C1140" s="193">
        <v>60</v>
      </c>
      <c r="D1140" s="193">
        <v>1750</v>
      </c>
      <c r="E1140" s="180">
        <f t="shared" si="74"/>
        <v>9.5</v>
      </c>
      <c r="F1140" s="180">
        <f t="shared" si="74"/>
        <v>26</v>
      </c>
      <c r="G1140" s="180">
        <f t="shared" si="74"/>
        <v>41</v>
      </c>
      <c r="H1140" s="180">
        <f t="shared" si="74"/>
        <v>50</v>
      </c>
      <c r="I1140" s="180">
        <f t="shared" si="74"/>
        <v>55</v>
      </c>
      <c r="J1140" s="180">
        <f t="shared" si="74"/>
        <v>60</v>
      </c>
      <c r="K1140" s="180">
        <f t="shared" si="74"/>
        <v>57</v>
      </c>
      <c r="L1140" s="180">
        <f t="shared" si="74"/>
        <v>42</v>
      </c>
      <c r="M1140" s="232"/>
      <c r="N1140" s="233"/>
      <c r="O1140" s="233"/>
    </row>
    <row r="1141" spans="1:15" s="234" customFormat="1">
      <c r="A1141" s="404" t="str">
        <f t="shared" si="75"/>
        <v>250701750</v>
      </c>
      <c r="B1141" s="263">
        <v>250</v>
      </c>
      <c r="C1141" s="193">
        <v>70</v>
      </c>
      <c r="D1141" s="193">
        <v>1750</v>
      </c>
      <c r="E1141" s="180">
        <f t="shared" si="74"/>
        <v>8.5</v>
      </c>
      <c r="F1141" s="180">
        <f t="shared" si="74"/>
        <v>23.5</v>
      </c>
      <c r="G1141" s="180">
        <f t="shared" si="74"/>
        <v>41</v>
      </c>
      <c r="H1141" s="180">
        <f t="shared" si="74"/>
        <v>50</v>
      </c>
      <c r="I1141" s="180">
        <f t="shared" si="74"/>
        <v>55</v>
      </c>
      <c r="J1141" s="180">
        <f t="shared" si="74"/>
        <v>60</v>
      </c>
      <c r="K1141" s="180">
        <f t="shared" si="74"/>
        <v>52.5</v>
      </c>
      <c r="L1141" s="180">
        <f t="shared" si="74"/>
        <v>36.5</v>
      </c>
      <c r="M1141" s="232"/>
      <c r="N1141" s="233"/>
      <c r="O1141" s="233"/>
    </row>
    <row r="1142" spans="1:15" s="234" customFormat="1">
      <c r="A1142" s="404" t="str">
        <f t="shared" si="75"/>
        <v>250801750</v>
      </c>
      <c r="B1142" s="263">
        <v>250</v>
      </c>
      <c r="C1142" s="193">
        <v>80</v>
      </c>
      <c r="D1142" s="193">
        <v>1750</v>
      </c>
      <c r="E1142" s="180">
        <f t="shared" si="74"/>
        <v>7.5</v>
      </c>
      <c r="F1142" s="180">
        <f t="shared" si="74"/>
        <v>21.5</v>
      </c>
      <c r="G1142" s="180">
        <f t="shared" si="74"/>
        <v>41</v>
      </c>
      <c r="H1142" s="180">
        <f t="shared" si="74"/>
        <v>50</v>
      </c>
      <c r="I1142" s="180">
        <f t="shared" si="74"/>
        <v>55</v>
      </c>
      <c r="J1142" s="180">
        <f t="shared" si="74"/>
        <v>60</v>
      </c>
      <c r="K1142" s="180">
        <f t="shared" si="74"/>
        <v>47</v>
      </c>
      <c r="L1142" s="180">
        <f t="shared" si="74"/>
        <v>31.5</v>
      </c>
      <c r="M1142" s="232"/>
      <c r="N1142" s="233"/>
      <c r="O1142" s="233"/>
    </row>
    <row r="1143" spans="1:15" s="234" customFormat="1">
      <c r="A1143" s="404" t="str">
        <f t="shared" si="75"/>
        <v>250901750</v>
      </c>
      <c r="B1143" s="263">
        <v>250</v>
      </c>
      <c r="C1143" s="193">
        <v>90</v>
      </c>
      <c r="D1143" s="193">
        <v>1750</v>
      </c>
      <c r="E1143" s="180">
        <f t="shared" si="74"/>
        <v>6.5</v>
      </c>
      <c r="F1143" s="180">
        <f t="shared" si="74"/>
        <v>22</v>
      </c>
      <c r="G1143" s="180">
        <f t="shared" si="74"/>
        <v>40</v>
      </c>
      <c r="H1143" s="180">
        <f t="shared" si="74"/>
        <v>48.5</v>
      </c>
      <c r="I1143" s="180">
        <f t="shared" si="74"/>
        <v>55</v>
      </c>
      <c r="J1143" s="180">
        <f t="shared" si="74"/>
        <v>60</v>
      </c>
      <c r="K1143" s="180">
        <f t="shared" si="74"/>
        <v>43</v>
      </c>
      <c r="L1143" s="180">
        <f t="shared" si="74"/>
        <v>28</v>
      </c>
      <c r="M1143" s="232"/>
      <c r="N1143" s="233"/>
      <c r="O1143" s="233"/>
    </row>
    <row r="1144" spans="1:15" s="234" customFormat="1">
      <c r="A1144" s="404" t="str">
        <f t="shared" si="75"/>
        <v>2501001750</v>
      </c>
      <c r="B1144" s="263">
        <v>250</v>
      </c>
      <c r="C1144" s="193">
        <v>100</v>
      </c>
      <c r="D1144" s="193">
        <v>1750</v>
      </c>
      <c r="E1144" s="180">
        <f t="shared" si="74"/>
        <v>6</v>
      </c>
      <c r="F1144" s="180">
        <f t="shared" si="74"/>
        <v>22.5</v>
      </c>
      <c r="G1144" s="180">
        <f t="shared" si="74"/>
        <v>39</v>
      </c>
      <c r="H1144" s="180">
        <f t="shared" si="74"/>
        <v>46.5</v>
      </c>
      <c r="I1144" s="180">
        <f t="shared" si="74"/>
        <v>55</v>
      </c>
      <c r="J1144" s="180">
        <f t="shared" si="74"/>
        <v>60</v>
      </c>
      <c r="K1144" s="180">
        <f t="shared" si="74"/>
        <v>38</v>
      </c>
      <c r="L1144" s="180">
        <f t="shared" si="74"/>
        <v>25</v>
      </c>
      <c r="M1144" s="232"/>
      <c r="N1144" s="233"/>
      <c r="O1144" s="233"/>
    </row>
    <row r="1145" spans="1:15" s="234" customFormat="1">
      <c r="A1145" s="404" t="str">
        <f t="shared" si="75"/>
        <v>2501101750</v>
      </c>
      <c r="B1145" s="263">
        <v>250</v>
      </c>
      <c r="C1145" s="193">
        <v>110</v>
      </c>
      <c r="D1145" s="193">
        <v>1750</v>
      </c>
      <c r="E1145" s="180">
        <f t="shared" si="74"/>
        <v>5.5</v>
      </c>
      <c r="F1145" s="180">
        <f t="shared" si="74"/>
        <v>18.5</v>
      </c>
      <c r="G1145" s="180">
        <f t="shared" si="74"/>
        <v>37</v>
      </c>
      <c r="H1145" s="180">
        <f t="shared" si="74"/>
        <v>44</v>
      </c>
      <c r="I1145" s="180">
        <f t="shared" si="74"/>
        <v>54</v>
      </c>
      <c r="J1145" s="180">
        <f t="shared" si="74"/>
        <v>58.5</v>
      </c>
      <c r="K1145" s="180">
        <f t="shared" si="74"/>
        <v>35</v>
      </c>
      <c r="L1145" s="180">
        <f t="shared" si="74"/>
        <v>23</v>
      </c>
      <c r="M1145" s="232"/>
      <c r="N1145" s="233"/>
      <c r="O1145" s="233"/>
    </row>
    <row r="1146" spans="1:15" s="234" customFormat="1">
      <c r="A1146" s="404" t="str">
        <f t="shared" si="75"/>
        <v>2501201750</v>
      </c>
      <c r="B1146" s="263">
        <v>250</v>
      </c>
      <c r="C1146" s="193">
        <v>120</v>
      </c>
      <c r="D1146" s="193">
        <v>1750</v>
      </c>
      <c r="E1146" s="180">
        <f t="shared" si="74"/>
        <v>5</v>
      </c>
      <c r="F1146" s="180">
        <f t="shared" si="74"/>
        <v>14.5</v>
      </c>
      <c r="G1146" s="180">
        <f t="shared" si="74"/>
        <v>34.5</v>
      </c>
      <c r="H1146" s="180">
        <f t="shared" si="74"/>
        <v>41</v>
      </c>
      <c r="I1146" s="180">
        <f t="shared" si="74"/>
        <v>52</v>
      </c>
      <c r="J1146" s="180">
        <f t="shared" si="74"/>
        <v>57</v>
      </c>
      <c r="K1146" s="180">
        <f t="shared" si="74"/>
        <v>32</v>
      </c>
      <c r="L1146" s="180">
        <f t="shared" si="74"/>
        <v>20.5</v>
      </c>
      <c r="M1146" s="232"/>
      <c r="N1146" s="233"/>
      <c r="O1146" s="233"/>
    </row>
    <row r="1147" spans="1:15" s="234" customFormat="1">
      <c r="A1147" s="404" t="str">
        <f t="shared" si="75"/>
        <v>2501301750</v>
      </c>
      <c r="B1147" s="263">
        <v>250</v>
      </c>
      <c r="C1147" s="193">
        <v>130</v>
      </c>
      <c r="D1147" s="193">
        <v>1750</v>
      </c>
      <c r="E1147" s="180">
        <f t="shared" si="74"/>
        <v>4.5</v>
      </c>
      <c r="F1147" s="180">
        <f t="shared" si="74"/>
        <v>14</v>
      </c>
      <c r="G1147" s="180">
        <f t="shared" si="74"/>
        <v>32.5</v>
      </c>
      <c r="H1147" s="180">
        <f t="shared" si="74"/>
        <v>38</v>
      </c>
      <c r="I1147" s="180">
        <f t="shared" si="74"/>
        <v>50</v>
      </c>
      <c r="J1147" s="180">
        <f t="shared" si="74"/>
        <v>53.5</v>
      </c>
      <c r="K1147" s="180">
        <f t="shared" si="74"/>
        <v>30</v>
      </c>
      <c r="L1147" s="180">
        <f t="shared" si="74"/>
        <v>19.5</v>
      </c>
      <c r="M1147" s="232"/>
      <c r="N1147" s="233"/>
      <c r="O1147" s="233"/>
    </row>
    <row r="1148" spans="1:15" s="234" customFormat="1">
      <c r="A1148" s="404" t="str">
        <f t="shared" si="75"/>
        <v>2501401750</v>
      </c>
      <c r="B1148" s="263">
        <v>250</v>
      </c>
      <c r="C1148" s="193">
        <v>140</v>
      </c>
      <c r="D1148" s="193">
        <v>1750</v>
      </c>
      <c r="E1148" s="180">
        <f t="shared" si="74"/>
        <v>4</v>
      </c>
      <c r="F1148" s="180">
        <f t="shared" si="74"/>
        <v>12.5</v>
      </c>
      <c r="G1148" s="180">
        <f t="shared" si="74"/>
        <v>30</v>
      </c>
      <c r="H1148" s="180">
        <f t="shared" si="74"/>
        <v>35</v>
      </c>
      <c r="I1148" s="180">
        <f t="shared" si="74"/>
        <v>47</v>
      </c>
      <c r="J1148" s="180">
        <f t="shared" si="74"/>
        <v>50.5</v>
      </c>
      <c r="K1148" s="180">
        <f t="shared" si="74"/>
        <v>27.5</v>
      </c>
      <c r="L1148" s="180">
        <f t="shared" si="74"/>
        <v>17.5</v>
      </c>
      <c r="M1148" s="232"/>
      <c r="N1148" s="233"/>
      <c r="O1148" s="233"/>
    </row>
    <row r="1149" spans="1:15" s="234" customFormat="1">
      <c r="A1149" s="404" t="str">
        <f t="shared" si="75"/>
        <v>2501501750</v>
      </c>
      <c r="B1149" s="263">
        <v>250</v>
      </c>
      <c r="C1149" s="193">
        <v>150</v>
      </c>
      <c r="D1149" s="193">
        <v>1750</v>
      </c>
      <c r="E1149" s="180">
        <f t="shared" si="74"/>
        <v>4</v>
      </c>
      <c r="F1149" s="180">
        <f t="shared" si="74"/>
        <v>12</v>
      </c>
      <c r="G1149" s="180">
        <f t="shared" si="74"/>
        <v>28.5</v>
      </c>
      <c r="H1149" s="180">
        <f t="shared" si="74"/>
        <v>33</v>
      </c>
      <c r="I1149" s="180">
        <f t="shared" si="74"/>
        <v>44.5</v>
      </c>
      <c r="J1149" s="180">
        <f t="shared" si="74"/>
        <v>47.5</v>
      </c>
      <c r="K1149" s="180">
        <f t="shared" si="74"/>
        <v>25.5</v>
      </c>
      <c r="L1149" s="180">
        <f t="shared" si="74"/>
        <v>16.5</v>
      </c>
      <c r="M1149" s="232"/>
      <c r="N1149" s="233"/>
      <c r="O1149" s="233"/>
    </row>
    <row r="1150" spans="1:15" s="234" customFormat="1">
      <c r="A1150" s="404" t="str">
        <f t="shared" si="75"/>
        <v>2501601750</v>
      </c>
      <c r="B1150" s="263">
        <v>250</v>
      </c>
      <c r="C1150" s="193">
        <v>160</v>
      </c>
      <c r="D1150" s="193">
        <v>1750</v>
      </c>
      <c r="E1150" s="180">
        <f t="shared" si="74"/>
        <v>3.5</v>
      </c>
      <c r="F1150" s="180">
        <f t="shared" si="74"/>
        <v>11</v>
      </c>
      <c r="G1150" s="180">
        <f t="shared" si="74"/>
        <v>26.5</v>
      </c>
      <c r="H1150" s="180">
        <f t="shared" si="74"/>
        <v>30.5</v>
      </c>
      <c r="I1150" s="180">
        <f t="shared" si="74"/>
        <v>41.5</v>
      </c>
      <c r="J1150" s="180">
        <f t="shared" si="74"/>
        <v>44.5</v>
      </c>
      <c r="K1150" s="180">
        <f t="shared" si="74"/>
        <v>23.5</v>
      </c>
      <c r="L1150" s="180">
        <f t="shared" si="74"/>
        <v>15.5</v>
      </c>
      <c r="M1150" s="232"/>
      <c r="N1150" s="233"/>
      <c r="O1150" s="233"/>
    </row>
    <row r="1151" spans="1:15" s="234" customFormat="1">
      <c r="A1151" s="404" t="str">
        <f t="shared" si="75"/>
        <v>2501701750</v>
      </c>
      <c r="B1151" s="263">
        <v>250</v>
      </c>
      <c r="C1151" s="193">
        <v>170</v>
      </c>
      <c r="D1151" s="193">
        <v>1750</v>
      </c>
      <c r="E1151" s="180">
        <f t="shared" si="74"/>
        <v>3.5</v>
      </c>
      <c r="F1151" s="180">
        <f t="shared" si="74"/>
        <v>11</v>
      </c>
      <c r="G1151" s="180">
        <f t="shared" si="74"/>
        <v>25.5</v>
      </c>
      <c r="H1151" s="180">
        <f t="shared" si="74"/>
        <v>29.5</v>
      </c>
      <c r="I1151" s="180">
        <f t="shared" si="74"/>
        <v>39.5</v>
      </c>
      <c r="J1151" s="180">
        <f t="shared" si="74"/>
        <v>42.5</v>
      </c>
      <c r="K1151" s="180">
        <f t="shared" si="74"/>
        <v>22.5</v>
      </c>
      <c r="L1151" s="180">
        <f t="shared" si="74"/>
        <v>15</v>
      </c>
      <c r="M1151" s="232"/>
      <c r="N1151" s="233"/>
      <c r="O1151" s="233"/>
    </row>
    <row r="1152" spans="1:15" s="234" customFormat="1">
      <c r="A1152" s="404" t="str">
        <f t="shared" si="75"/>
        <v>2501801750</v>
      </c>
      <c r="B1152" s="263">
        <v>250</v>
      </c>
      <c r="C1152" s="193">
        <v>180</v>
      </c>
      <c r="D1152" s="193">
        <v>1750</v>
      </c>
      <c r="E1152" s="180">
        <f t="shared" ref="E1152:L1159" si="76">(E1458+E846)/2</f>
        <v>3.5</v>
      </c>
      <c r="F1152" s="180">
        <f t="shared" si="76"/>
        <v>10</v>
      </c>
      <c r="G1152" s="180">
        <f t="shared" si="76"/>
        <v>23.5</v>
      </c>
      <c r="H1152" s="180">
        <f t="shared" si="76"/>
        <v>27.5</v>
      </c>
      <c r="I1152" s="180">
        <f t="shared" si="76"/>
        <v>37</v>
      </c>
      <c r="J1152" s="180">
        <f t="shared" si="76"/>
        <v>39.5</v>
      </c>
      <c r="K1152" s="180">
        <f t="shared" si="76"/>
        <v>21.5</v>
      </c>
      <c r="L1152" s="180">
        <f t="shared" si="76"/>
        <v>14</v>
      </c>
      <c r="M1152" s="232"/>
      <c r="N1152" s="233"/>
      <c r="O1152" s="233"/>
    </row>
    <row r="1153" spans="1:15" s="234" customFormat="1">
      <c r="A1153" s="404" t="str">
        <f t="shared" si="75"/>
        <v>2501901750</v>
      </c>
      <c r="B1153" s="263">
        <v>250</v>
      </c>
      <c r="C1153" s="193">
        <v>190</v>
      </c>
      <c r="D1153" s="193">
        <v>1750</v>
      </c>
      <c r="E1153" s="180">
        <f t="shared" si="76"/>
        <v>3.5</v>
      </c>
      <c r="F1153" s="180">
        <f t="shared" si="76"/>
        <v>10</v>
      </c>
      <c r="G1153" s="180">
        <f t="shared" si="76"/>
        <v>22.5</v>
      </c>
      <c r="H1153" s="180">
        <f t="shared" si="76"/>
        <v>26.5</v>
      </c>
      <c r="I1153" s="180">
        <f t="shared" si="76"/>
        <v>35</v>
      </c>
      <c r="J1153" s="180">
        <f t="shared" si="76"/>
        <v>38</v>
      </c>
      <c r="K1153" s="180">
        <f t="shared" si="76"/>
        <v>20.5</v>
      </c>
      <c r="L1153" s="180">
        <f t="shared" si="76"/>
        <v>13.5</v>
      </c>
      <c r="M1153" s="232"/>
      <c r="N1153" s="233"/>
      <c r="O1153" s="233"/>
    </row>
    <row r="1154" spans="1:15" s="234" customFormat="1">
      <c r="A1154" s="404" t="str">
        <f t="shared" si="75"/>
        <v>2502001750</v>
      </c>
      <c r="B1154" s="263">
        <v>250</v>
      </c>
      <c r="C1154" s="193">
        <v>200</v>
      </c>
      <c r="D1154" s="193">
        <v>1750</v>
      </c>
      <c r="E1154" s="180">
        <f t="shared" si="76"/>
        <v>3</v>
      </c>
      <c r="F1154" s="180">
        <f t="shared" si="76"/>
        <v>9</v>
      </c>
      <c r="G1154" s="180">
        <f t="shared" si="76"/>
        <v>21.5</v>
      </c>
      <c r="H1154" s="180">
        <f t="shared" si="76"/>
        <v>24.5</v>
      </c>
      <c r="I1154" s="180">
        <f t="shared" si="76"/>
        <v>33</v>
      </c>
      <c r="J1154" s="180">
        <f t="shared" si="76"/>
        <v>36</v>
      </c>
      <c r="K1154" s="180">
        <f t="shared" si="76"/>
        <v>19.5</v>
      </c>
      <c r="L1154" s="180">
        <f t="shared" si="76"/>
        <v>12.5</v>
      </c>
      <c r="M1154" s="232"/>
      <c r="N1154" s="233"/>
      <c r="O1154" s="233"/>
    </row>
    <row r="1155" spans="1:15" s="234" customFormat="1">
      <c r="A1155" s="404" t="str">
        <f t="shared" si="75"/>
        <v>2502101750</v>
      </c>
      <c r="B1155" s="263">
        <v>250</v>
      </c>
      <c r="C1155" s="193">
        <v>210</v>
      </c>
      <c r="D1155" s="193">
        <v>1750</v>
      </c>
      <c r="E1155" s="180">
        <f t="shared" si="76"/>
        <v>2</v>
      </c>
      <c r="F1155" s="180">
        <f t="shared" si="76"/>
        <v>5.5</v>
      </c>
      <c r="G1155" s="180">
        <f t="shared" si="76"/>
        <v>10</v>
      </c>
      <c r="H1155" s="180">
        <f t="shared" si="76"/>
        <v>12</v>
      </c>
      <c r="I1155" s="180">
        <f t="shared" si="76"/>
        <v>16</v>
      </c>
      <c r="J1155" s="180">
        <f t="shared" si="76"/>
        <v>18</v>
      </c>
      <c r="K1155" s="180">
        <f t="shared" si="76"/>
        <v>9.5</v>
      </c>
      <c r="L1155" s="180">
        <f t="shared" si="76"/>
        <v>6.5</v>
      </c>
      <c r="M1155" s="232"/>
      <c r="N1155" s="233"/>
      <c r="O1155" s="233"/>
    </row>
    <row r="1156" spans="1:15" s="234" customFormat="1">
      <c r="A1156" s="404" t="str">
        <f t="shared" si="75"/>
        <v>2502201750</v>
      </c>
      <c r="B1156" s="263">
        <v>250</v>
      </c>
      <c r="C1156" s="193">
        <v>220</v>
      </c>
      <c r="D1156" s="193">
        <v>1750</v>
      </c>
      <c r="E1156" s="180">
        <f t="shared" si="76"/>
        <v>2</v>
      </c>
      <c r="F1156" s="180">
        <f t="shared" si="76"/>
        <v>5</v>
      </c>
      <c r="G1156" s="180">
        <f t="shared" si="76"/>
        <v>9.5</v>
      </c>
      <c r="H1156" s="180">
        <f t="shared" si="76"/>
        <v>11.5</v>
      </c>
      <c r="I1156" s="180">
        <f t="shared" si="76"/>
        <v>15</v>
      </c>
      <c r="J1156" s="180">
        <f t="shared" si="76"/>
        <v>17</v>
      </c>
      <c r="K1156" s="180">
        <f t="shared" si="76"/>
        <v>9</v>
      </c>
      <c r="L1156" s="180">
        <f t="shared" si="76"/>
        <v>6</v>
      </c>
      <c r="M1156" s="232"/>
      <c r="N1156" s="233"/>
      <c r="O1156" s="233"/>
    </row>
    <row r="1157" spans="1:15" s="234" customFormat="1">
      <c r="A1157" s="404" t="str">
        <f t="shared" si="75"/>
        <v>2502301750</v>
      </c>
      <c r="B1157" s="263">
        <v>250</v>
      </c>
      <c r="C1157" s="193">
        <v>230</v>
      </c>
      <c r="D1157" s="193">
        <v>1750</v>
      </c>
      <c r="E1157" s="180">
        <f t="shared" si="76"/>
        <v>2</v>
      </c>
      <c r="F1157" s="180">
        <f t="shared" si="76"/>
        <v>5</v>
      </c>
      <c r="G1157" s="180">
        <f t="shared" si="76"/>
        <v>9.5</v>
      </c>
      <c r="H1157" s="180">
        <f t="shared" si="76"/>
        <v>11</v>
      </c>
      <c r="I1157" s="180">
        <f t="shared" si="76"/>
        <v>14.5</v>
      </c>
      <c r="J1157" s="180">
        <f t="shared" si="76"/>
        <v>16.5</v>
      </c>
      <c r="K1157" s="180">
        <f t="shared" si="76"/>
        <v>8.5</v>
      </c>
      <c r="L1157" s="180">
        <f t="shared" si="76"/>
        <v>6</v>
      </c>
      <c r="M1157" s="232"/>
      <c r="N1157" s="233"/>
      <c r="O1157" s="233"/>
    </row>
    <row r="1158" spans="1:15" s="234" customFormat="1">
      <c r="A1158" s="404" t="str">
        <f t="shared" si="75"/>
        <v>2502401750</v>
      </c>
      <c r="B1158" s="263">
        <v>250</v>
      </c>
      <c r="C1158" s="193">
        <v>240</v>
      </c>
      <c r="D1158" s="193">
        <v>1750</v>
      </c>
      <c r="E1158" s="180">
        <f t="shared" si="76"/>
        <v>2</v>
      </c>
      <c r="F1158" s="180">
        <f t="shared" si="76"/>
        <v>5</v>
      </c>
      <c r="G1158" s="180">
        <f t="shared" si="76"/>
        <v>9</v>
      </c>
      <c r="H1158" s="180">
        <f t="shared" si="76"/>
        <v>10.5</v>
      </c>
      <c r="I1158" s="180">
        <f t="shared" si="76"/>
        <v>14</v>
      </c>
      <c r="J1158" s="180">
        <f t="shared" si="76"/>
        <v>15.5</v>
      </c>
      <c r="K1158" s="180">
        <f t="shared" si="76"/>
        <v>8</v>
      </c>
      <c r="L1158" s="180">
        <f t="shared" si="76"/>
        <v>5.5</v>
      </c>
      <c r="M1158" s="232"/>
      <c r="N1158" s="233"/>
      <c r="O1158" s="233"/>
    </row>
    <row r="1159" spans="1:15" s="234" customFormat="1">
      <c r="A1159" s="404" t="str">
        <f t="shared" si="75"/>
        <v>2502501750</v>
      </c>
      <c r="B1159" s="263">
        <v>250</v>
      </c>
      <c r="C1159" s="193">
        <v>250</v>
      </c>
      <c r="D1159" s="193">
        <v>1750</v>
      </c>
      <c r="E1159" s="180">
        <f t="shared" si="76"/>
        <v>2</v>
      </c>
      <c r="F1159" s="180">
        <f t="shared" si="76"/>
        <v>5</v>
      </c>
      <c r="G1159" s="180">
        <f t="shared" si="76"/>
        <v>8.5</v>
      </c>
      <c r="H1159" s="180">
        <f t="shared" si="76"/>
        <v>10</v>
      </c>
      <c r="I1159" s="180">
        <f t="shared" si="76"/>
        <v>13.5</v>
      </c>
      <c r="J1159" s="180">
        <f t="shared" si="76"/>
        <v>15</v>
      </c>
      <c r="K1159" s="180">
        <f t="shared" si="76"/>
        <v>8</v>
      </c>
      <c r="L1159" s="180">
        <f t="shared" si="76"/>
        <v>5.5</v>
      </c>
      <c r="M1159" s="232"/>
      <c r="N1159" s="233"/>
      <c r="O1159" s="233"/>
    </row>
    <row r="1160" spans="1:15" s="234" customFormat="1">
      <c r="A1160" s="404" t="str">
        <f t="shared" si="75"/>
        <v>2502601750</v>
      </c>
      <c r="B1160" s="263">
        <v>250</v>
      </c>
      <c r="C1160" s="193">
        <v>260</v>
      </c>
      <c r="D1160" s="193">
        <v>1750</v>
      </c>
      <c r="E1160" s="243">
        <v>0</v>
      </c>
      <c r="F1160" s="243">
        <v>0</v>
      </c>
      <c r="G1160" s="243">
        <v>0</v>
      </c>
      <c r="H1160" s="243">
        <v>0</v>
      </c>
      <c r="I1160" s="243">
        <v>0</v>
      </c>
      <c r="J1160" s="243">
        <v>0</v>
      </c>
      <c r="K1160" s="243">
        <v>0</v>
      </c>
      <c r="L1160" s="243">
        <v>0</v>
      </c>
      <c r="M1160" s="232"/>
      <c r="N1160" s="233"/>
      <c r="O1160" s="233"/>
    </row>
    <row r="1161" spans="1:15" s="234" customFormat="1">
      <c r="A1161" s="404" t="str">
        <f t="shared" si="75"/>
        <v>2502701750</v>
      </c>
      <c r="B1161" s="263">
        <v>250</v>
      </c>
      <c r="C1161" s="193">
        <v>270</v>
      </c>
      <c r="D1161" s="193">
        <v>1750</v>
      </c>
      <c r="E1161" s="243">
        <v>0</v>
      </c>
      <c r="F1161" s="243">
        <v>0</v>
      </c>
      <c r="G1161" s="243">
        <v>0</v>
      </c>
      <c r="H1161" s="243">
        <v>0</v>
      </c>
      <c r="I1161" s="243">
        <v>0</v>
      </c>
      <c r="J1161" s="243">
        <v>0</v>
      </c>
      <c r="K1161" s="243">
        <v>0</v>
      </c>
      <c r="L1161" s="243">
        <v>0</v>
      </c>
      <c r="M1161" s="232"/>
      <c r="N1161" s="233"/>
      <c r="O1161" s="233"/>
    </row>
    <row r="1162" spans="1:15" s="234" customFormat="1">
      <c r="A1162" s="404" t="str">
        <f t="shared" si="75"/>
        <v>2502801750</v>
      </c>
      <c r="B1162" s="263">
        <v>250</v>
      </c>
      <c r="C1162" s="193">
        <v>280</v>
      </c>
      <c r="D1162" s="193">
        <v>1750</v>
      </c>
      <c r="E1162" s="243">
        <v>0</v>
      </c>
      <c r="F1162" s="243">
        <v>0</v>
      </c>
      <c r="G1162" s="243">
        <v>0</v>
      </c>
      <c r="H1162" s="243">
        <v>0</v>
      </c>
      <c r="I1162" s="243">
        <v>0</v>
      </c>
      <c r="J1162" s="243">
        <v>0</v>
      </c>
      <c r="K1162" s="243">
        <v>0</v>
      </c>
      <c r="L1162" s="243">
        <v>0</v>
      </c>
      <c r="M1162" s="232"/>
      <c r="N1162" s="233"/>
      <c r="O1162" s="233"/>
    </row>
    <row r="1163" spans="1:15" s="234" customFormat="1">
      <c r="A1163" s="404" t="str">
        <f t="shared" si="75"/>
        <v>2502901750</v>
      </c>
      <c r="B1163" s="263">
        <v>250</v>
      </c>
      <c r="C1163" s="193">
        <v>290</v>
      </c>
      <c r="D1163" s="193">
        <v>1750</v>
      </c>
      <c r="E1163" s="243">
        <v>0</v>
      </c>
      <c r="F1163" s="243">
        <v>0</v>
      </c>
      <c r="G1163" s="243">
        <v>0</v>
      </c>
      <c r="H1163" s="243">
        <v>0</v>
      </c>
      <c r="I1163" s="243">
        <v>0</v>
      </c>
      <c r="J1163" s="243">
        <v>0</v>
      </c>
      <c r="K1163" s="243">
        <v>0</v>
      </c>
      <c r="L1163" s="243">
        <v>0</v>
      </c>
      <c r="M1163" s="232"/>
      <c r="N1163" s="233"/>
      <c r="O1163" s="233"/>
    </row>
    <row r="1164" spans="1:15" s="234" customFormat="1">
      <c r="A1164" s="404" t="str">
        <f t="shared" si="75"/>
        <v>2503001750</v>
      </c>
      <c r="B1164" s="263">
        <v>250</v>
      </c>
      <c r="C1164" s="193">
        <v>300</v>
      </c>
      <c r="D1164" s="193">
        <v>1750</v>
      </c>
      <c r="E1164" s="243">
        <v>0</v>
      </c>
      <c r="F1164" s="243">
        <v>0</v>
      </c>
      <c r="G1164" s="243">
        <v>0</v>
      </c>
      <c r="H1164" s="243">
        <v>0</v>
      </c>
      <c r="I1164" s="243">
        <v>0</v>
      </c>
      <c r="J1164" s="243">
        <v>0</v>
      </c>
      <c r="K1164" s="243">
        <v>0</v>
      </c>
      <c r="L1164" s="243">
        <v>0</v>
      </c>
      <c r="M1164" s="232"/>
      <c r="N1164" s="233"/>
      <c r="O1164" s="233"/>
    </row>
    <row r="1165" spans="1:15" s="234" customFormat="1">
      <c r="A1165" s="404" t="str">
        <f t="shared" si="75"/>
        <v>2503101750</v>
      </c>
      <c r="B1165" s="263">
        <v>250</v>
      </c>
      <c r="C1165" s="193">
        <v>310</v>
      </c>
      <c r="D1165" s="193">
        <v>1750</v>
      </c>
      <c r="E1165" s="243">
        <v>0</v>
      </c>
      <c r="F1165" s="243">
        <v>0</v>
      </c>
      <c r="G1165" s="243">
        <v>0</v>
      </c>
      <c r="H1165" s="243">
        <v>0</v>
      </c>
      <c r="I1165" s="243">
        <v>0</v>
      </c>
      <c r="J1165" s="243">
        <v>0</v>
      </c>
      <c r="K1165" s="243">
        <v>0</v>
      </c>
      <c r="L1165" s="243">
        <v>0</v>
      </c>
      <c r="M1165" s="232"/>
      <c r="N1165" s="233"/>
      <c r="O1165" s="233"/>
    </row>
    <row r="1166" spans="1:15" s="234" customFormat="1">
      <c r="A1166" s="404" t="str">
        <f t="shared" si="75"/>
        <v>2503201750</v>
      </c>
      <c r="B1166" s="263">
        <v>250</v>
      </c>
      <c r="C1166" s="193">
        <v>320</v>
      </c>
      <c r="D1166" s="193">
        <v>1750</v>
      </c>
      <c r="E1166" s="243">
        <v>0</v>
      </c>
      <c r="F1166" s="243">
        <v>0</v>
      </c>
      <c r="G1166" s="243">
        <v>0</v>
      </c>
      <c r="H1166" s="243">
        <v>0</v>
      </c>
      <c r="I1166" s="243">
        <v>0</v>
      </c>
      <c r="J1166" s="243">
        <v>0</v>
      </c>
      <c r="K1166" s="243">
        <v>0</v>
      </c>
      <c r="L1166" s="243">
        <v>0</v>
      </c>
      <c r="M1166" s="232"/>
      <c r="N1166" s="233"/>
      <c r="O1166" s="233"/>
    </row>
    <row r="1167" spans="1:15" s="234" customFormat="1">
      <c r="A1167" s="404" t="str">
        <f t="shared" si="75"/>
        <v>2503301750</v>
      </c>
      <c r="B1167" s="263">
        <v>250</v>
      </c>
      <c r="C1167" s="193">
        <v>330</v>
      </c>
      <c r="D1167" s="193">
        <v>1750</v>
      </c>
      <c r="E1167" s="243">
        <v>0</v>
      </c>
      <c r="F1167" s="243">
        <v>0</v>
      </c>
      <c r="G1167" s="243">
        <v>0</v>
      </c>
      <c r="H1167" s="243">
        <v>0</v>
      </c>
      <c r="I1167" s="243">
        <v>0</v>
      </c>
      <c r="J1167" s="243">
        <v>0</v>
      </c>
      <c r="K1167" s="243">
        <v>0</v>
      </c>
      <c r="L1167" s="243">
        <v>0</v>
      </c>
      <c r="M1167" s="232"/>
      <c r="N1167" s="233"/>
      <c r="O1167" s="233"/>
    </row>
    <row r="1168" spans="1:15" s="234" customFormat="1">
      <c r="A1168" s="404" t="str">
        <f t="shared" si="75"/>
        <v>2503401750</v>
      </c>
      <c r="B1168" s="263">
        <v>250</v>
      </c>
      <c r="C1168" s="193">
        <v>340</v>
      </c>
      <c r="D1168" s="193">
        <v>1750</v>
      </c>
      <c r="E1168" s="243">
        <v>0</v>
      </c>
      <c r="F1168" s="243">
        <v>0</v>
      </c>
      <c r="G1168" s="243">
        <v>0</v>
      </c>
      <c r="H1168" s="243">
        <v>0</v>
      </c>
      <c r="I1168" s="243">
        <v>0</v>
      </c>
      <c r="J1168" s="243">
        <v>0</v>
      </c>
      <c r="K1168" s="243">
        <v>0</v>
      </c>
      <c r="L1168" s="243">
        <v>0</v>
      </c>
      <c r="M1168" s="232"/>
      <c r="N1168" s="233"/>
      <c r="O1168" s="233"/>
    </row>
    <row r="1169" spans="1:15" s="234" customFormat="1">
      <c r="A1169" s="404" t="str">
        <f t="shared" si="75"/>
        <v>2503501750</v>
      </c>
      <c r="B1169" s="263">
        <v>250</v>
      </c>
      <c r="C1169" s="193">
        <v>350</v>
      </c>
      <c r="D1169" s="193">
        <v>1750</v>
      </c>
      <c r="E1169" s="243">
        <v>0</v>
      </c>
      <c r="F1169" s="243">
        <v>0</v>
      </c>
      <c r="G1169" s="243">
        <v>0</v>
      </c>
      <c r="H1169" s="243">
        <v>0</v>
      </c>
      <c r="I1169" s="243">
        <v>0</v>
      </c>
      <c r="J1169" s="243">
        <v>0</v>
      </c>
      <c r="K1169" s="243">
        <v>0</v>
      </c>
      <c r="L1169" s="243">
        <v>0</v>
      </c>
      <c r="M1169" s="232"/>
      <c r="N1169" s="233"/>
      <c r="O1169" s="233"/>
    </row>
    <row r="1170" spans="1:15" s="234" customFormat="1">
      <c r="A1170" s="404" t="str">
        <f t="shared" si="75"/>
        <v>250202000</v>
      </c>
      <c r="B1170" s="263">
        <v>250</v>
      </c>
      <c r="C1170" s="193">
        <v>20</v>
      </c>
      <c r="D1170" s="193">
        <v>2000</v>
      </c>
      <c r="E1170" s="180">
        <f t="shared" ref="E1170:L1185" si="77">(E1476+E864)/2</f>
        <v>19.5</v>
      </c>
      <c r="F1170" s="180">
        <f t="shared" si="77"/>
        <v>32</v>
      </c>
      <c r="G1170" s="180">
        <f t="shared" si="77"/>
        <v>41</v>
      </c>
      <c r="H1170" s="180">
        <f t="shared" si="77"/>
        <v>50</v>
      </c>
      <c r="I1170" s="180">
        <f t="shared" si="77"/>
        <v>55</v>
      </c>
      <c r="J1170" s="180">
        <f t="shared" si="77"/>
        <v>60</v>
      </c>
      <c r="K1170" s="180">
        <f t="shared" si="77"/>
        <v>58</v>
      </c>
      <c r="L1170" s="180">
        <f t="shared" si="77"/>
        <v>56</v>
      </c>
      <c r="M1170" s="232"/>
      <c r="N1170" s="233"/>
      <c r="O1170" s="233"/>
    </row>
    <row r="1171" spans="1:15" s="234" customFormat="1">
      <c r="A1171" s="404" t="str">
        <f t="shared" si="75"/>
        <v>250302000</v>
      </c>
      <c r="B1171" s="263">
        <v>250</v>
      </c>
      <c r="C1171" s="193">
        <v>30</v>
      </c>
      <c r="D1171" s="193">
        <v>2000</v>
      </c>
      <c r="E1171" s="180">
        <f t="shared" si="77"/>
        <v>17</v>
      </c>
      <c r="F1171" s="180">
        <f t="shared" si="77"/>
        <v>32</v>
      </c>
      <c r="G1171" s="180">
        <f t="shared" si="77"/>
        <v>41</v>
      </c>
      <c r="H1171" s="180">
        <f t="shared" si="77"/>
        <v>50</v>
      </c>
      <c r="I1171" s="180">
        <f t="shared" si="77"/>
        <v>55</v>
      </c>
      <c r="J1171" s="180">
        <f t="shared" si="77"/>
        <v>60</v>
      </c>
      <c r="K1171" s="180">
        <f t="shared" si="77"/>
        <v>58</v>
      </c>
      <c r="L1171" s="180">
        <f t="shared" si="77"/>
        <v>56</v>
      </c>
      <c r="M1171" s="232"/>
      <c r="N1171" s="233"/>
      <c r="O1171" s="233"/>
    </row>
    <row r="1172" spans="1:15" s="234" customFormat="1">
      <c r="A1172" s="404" t="str">
        <f t="shared" si="75"/>
        <v>250402000</v>
      </c>
      <c r="B1172" s="263">
        <v>250</v>
      </c>
      <c r="C1172" s="193">
        <v>40</v>
      </c>
      <c r="D1172" s="193">
        <v>2000</v>
      </c>
      <c r="E1172" s="180">
        <f t="shared" si="77"/>
        <v>14.5</v>
      </c>
      <c r="F1172" s="180">
        <f t="shared" si="77"/>
        <v>31.5</v>
      </c>
      <c r="G1172" s="180">
        <f t="shared" si="77"/>
        <v>41</v>
      </c>
      <c r="H1172" s="180">
        <f t="shared" si="77"/>
        <v>50</v>
      </c>
      <c r="I1172" s="180">
        <f t="shared" si="77"/>
        <v>55</v>
      </c>
      <c r="J1172" s="180">
        <f t="shared" si="77"/>
        <v>60</v>
      </c>
      <c r="K1172" s="180">
        <f t="shared" si="77"/>
        <v>58</v>
      </c>
      <c r="L1172" s="180">
        <f t="shared" si="77"/>
        <v>56</v>
      </c>
      <c r="M1172" s="232"/>
      <c r="N1172" s="233"/>
      <c r="O1172" s="233"/>
    </row>
    <row r="1173" spans="1:15" s="234" customFormat="1">
      <c r="A1173" s="404" t="str">
        <f t="shared" si="75"/>
        <v>250502000</v>
      </c>
      <c r="B1173" s="263">
        <v>250</v>
      </c>
      <c r="C1173" s="193">
        <v>50</v>
      </c>
      <c r="D1173" s="193">
        <v>2000</v>
      </c>
      <c r="E1173" s="180">
        <f t="shared" si="77"/>
        <v>12.5</v>
      </c>
      <c r="F1173" s="180">
        <f t="shared" si="77"/>
        <v>29.5</v>
      </c>
      <c r="G1173" s="180">
        <f t="shared" si="77"/>
        <v>41</v>
      </c>
      <c r="H1173" s="180">
        <f t="shared" si="77"/>
        <v>50</v>
      </c>
      <c r="I1173" s="180">
        <f t="shared" si="77"/>
        <v>55</v>
      </c>
      <c r="J1173" s="180">
        <f t="shared" si="77"/>
        <v>60</v>
      </c>
      <c r="K1173" s="180">
        <f t="shared" si="77"/>
        <v>58</v>
      </c>
      <c r="L1173" s="180">
        <f t="shared" si="77"/>
        <v>52.5</v>
      </c>
      <c r="M1173" s="232"/>
      <c r="N1173" s="233"/>
      <c r="O1173" s="233"/>
    </row>
    <row r="1174" spans="1:15" s="234" customFormat="1">
      <c r="A1174" s="404" t="str">
        <f t="shared" si="75"/>
        <v>250602000</v>
      </c>
      <c r="B1174" s="263">
        <v>250</v>
      </c>
      <c r="C1174" s="193">
        <v>60</v>
      </c>
      <c r="D1174" s="193">
        <v>2000</v>
      </c>
      <c r="E1174" s="180">
        <f t="shared" si="77"/>
        <v>11</v>
      </c>
      <c r="F1174" s="180">
        <f t="shared" si="77"/>
        <v>27.5</v>
      </c>
      <c r="G1174" s="180">
        <f t="shared" si="77"/>
        <v>41</v>
      </c>
      <c r="H1174" s="180">
        <f t="shared" si="77"/>
        <v>50</v>
      </c>
      <c r="I1174" s="180">
        <f t="shared" si="77"/>
        <v>55</v>
      </c>
      <c r="J1174" s="180">
        <f t="shared" si="77"/>
        <v>60</v>
      </c>
      <c r="K1174" s="180">
        <f t="shared" si="77"/>
        <v>58</v>
      </c>
      <c r="L1174" s="180">
        <f t="shared" si="77"/>
        <v>47</v>
      </c>
      <c r="M1174" s="232"/>
      <c r="N1174" s="233"/>
      <c r="O1174" s="233"/>
    </row>
    <row r="1175" spans="1:15" s="234" customFormat="1">
      <c r="A1175" s="404" t="str">
        <f t="shared" si="75"/>
        <v>250702000</v>
      </c>
      <c r="B1175" s="263">
        <v>250</v>
      </c>
      <c r="C1175" s="193">
        <v>70</v>
      </c>
      <c r="D1175" s="193">
        <v>2000</v>
      </c>
      <c r="E1175" s="180">
        <f t="shared" si="77"/>
        <v>9.5</v>
      </c>
      <c r="F1175" s="180">
        <f t="shared" si="77"/>
        <v>25.5</v>
      </c>
      <c r="G1175" s="180">
        <f t="shared" si="77"/>
        <v>41</v>
      </c>
      <c r="H1175" s="180">
        <f t="shared" si="77"/>
        <v>50</v>
      </c>
      <c r="I1175" s="180">
        <f t="shared" si="77"/>
        <v>55</v>
      </c>
      <c r="J1175" s="180">
        <f t="shared" si="77"/>
        <v>60</v>
      </c>
      <c r="K1175" s="180">
        <f t="shared" si="77"/>
        <v>56</v>
      </c>
      <c r="L1175" s="180">
        <f t="shared" si="77"/>
        <v>41.5</v>
      </c>
      <c r="M1175" s="232"/>
      <c r="N1175" s="233"/>
      <c r="O1175" s="233"/>
    </row>
    <row r="1176" spans="1:15" s="234" customFormat="1">
      <c r="A1176" s="404" t="str">
        <f t="shared" si="75"/>
        <v>250802000</v>
      </c>
      <c r="B1176" s="263">
        <v>250</v>
      </c>
      <c r="C1176" s="193">
        <v>80</v>
      </c>
      <c r="D1176" s="193">
        <v>2000</v>
      </c>
      <c r="E1176" s="180">
        <f t="shared" si="77"/>
        <v>8</v>
      </c>
      <c r="F1176" s="180">
        <f t="shared" si="77"/>
        <v>23.5</v>
      </c>
      <c r="G1176" s="180">
        <f t="shared" si="77"/>
        <v>41</v>
      </c>
      <c r="H1176" s="180">
        <f t="shared" si="77"/>
        <v>50</v>
      </c>
      <c r="I1176" s="180">
        <f t="shared" si="77"/>
        <v>55</v>
      </c>
      <c r="J1176" s="180">
        <f t="shared" si="77"/>
        <v>60</v>
      </c>
      <c r="K1176" s="180">
        <f t="shared" si="77"/>
        <v>53</v>
      </c>
      <c r="L1176" s="180">
        <f t="shared" si="77"/>
        <v>36</v>
      </c>
      <c r="M1176" s="232"/>
      <c r="N1176" s="233"/>
      <c r="O1176" s="233"/>
    </row>
    <row r="1177" spans="1:15" s="234" customFormat="1">
      <c r="A1177" s="404" t="str">
        <f t="shared" si="75"/>
        <v>250902000</v>
      </c>
      <c r="B1177" s="263">
        <v>250</v>
      </c>
      <c r="C1177" s="193">
        <v>90</v>
      </c>
      <c r="D1177" s="193">
        <v>2000</v>
      </c>
      <c r="E1177" s="180">
        <f t="shared" si="77"/>
        <v>7.5</v>
      </c>
      <c r="F1177" s="180">
        <f t="shared" si="77"/>
        <v>21.5</v>
      </c>
      <c r="G1177" s="180">
        <f t="shared" si="77"/>
        <v>41</v>
      </c>
      <c r="H1177" s="180">
        <f t="shared" si="77"/>
        <v>50</v>
      </c>
      <c r="I1177" s="180">
        <f t="shared" si="77"/>
        <v>55</v>
      </c>
      <c r="J1177" s="180">
        <f t="shared" si="77"/>
        <v>60</v>
      </c>
      <c r="K1177" s="180">
        <f t="shared" si="77"/>
        <v>48</v>
      </c>
      <c r="L1177" s="180">
        <f t="shared" si="77"/>
        <v>32</v>
      </c>
      <c r="M1177" s="232"/>
      <c r="N1177" s="233"/>
      <c r="O1177" s="233"/>
    </row>
    <row r="1178" spans="1:15" s="234" customFormat="1">
      <c r="A1178" s="404" t="str">
        <f t="shared" si="75"/>
        <v>2501002000</v>
      </c>
      <c r="B1178" s="263">
        <v>250</v>
      </c>
      <c r="C1178" s="193">
        <v>100</v>
      </c>
      <c r="D1178" s="193">
        <v>2000</v>
      </c>
      <c r="E1178" s="180">
        <f t="shared" si="77"/>
        <v>7</v>
      </c>
      <c r="F1178" s="180">
        <f t="shared" si="77"/>
        <v>19.5</v>
      </c>
      <c r="G1178" s="180">
        <f t="shared" si="77"/>
        <v>40</v>
      </c>
      <c r="H1178" s="180">
        <f t="shared" si="77"/>
        <v>49</v>
      </c>
      <c r="I1178" s="180">
        <f t="shared" si="77"/>
        <v>55</v>
      </c>
      <c r="J1178" s="180">
        <f t="shared" si="77"/>
        <v>60</v>
      </c>
      <c r="K1178" s="180">
        <f t="shared" si="77"/>
        <v>43.5</v>
      </c>
      <c r="L1178" s="180">
        <f t="shared" si="77"/>
        <v>28.5</v>
      </c>
      <c r="M1178" s="232"/>
      <c r="N1178" s="233"/>
      <c r="O1178" s="233"/>
    </row>
    <row r="1179" spans="1:15" s="234" customFormat="1">
      <c r="A1179" s="404" t="str">
        <f t="shared" si="75"/>
        <v>2501102000</v>
      </c>
      <c r="B1179" s="263">
        <v>250</v>
      </c>
      <c r="C1179" s="193">
        <v>110</v>
      </c>
      <c r="D1179" s="193">
        <v>2000</v>
      </c>
      <c r="E1179" s="180">
        <f t="shared" si="77"/>
        <v>6</v>
      </c>
      <c r="F1179" s="180">
        <f t="shared" si="77"/>
        <v>18.5</v>
      </c>
      <c r="G1179" s="180">
        <f t="shared" si="77"/>
        <v>39.5</v>
      </c>
      <c r="H1179" s="180">
        <f t="shared" si="77"/>
        <v>47.5</v>
      </c>
      <c r="I1179" s="180">
        <f t="shared" si="77"/>
        <v>55</v>
      </c>
      <c r="J1179" s="180">
        <f t="shared" si="77"/>
        <v>60</v>
      </c>
      <c r="K1179" s="180">
        <f t="shared" si="77"/>
        <v>40</v>
      </c>
      <c r="L1179" s="180">
        <f t="shared" si="77"/>
        <v>26</v>
      </c>
      <c r="M1179" s="232"/>
      <c r="N1179" s="233"/>
      <c r="O1179" s="233"/>
    </row>
    <row r="1180" spans="1:15" s="234" customFormat="1">
      <c r="A1180" s="404" t="str">
        <f t="shared" si="75"/>
        <v>2501202000</v>
      </c>
      <c r="B1180" s="263">
        <v>250</v>
      </c>
      <c r="C1180" s="193">
        <v>120</v>
      </c>
      <c r="D1180" s="193">
        <v>2000</v>
      </c>
      <c r="E1180" s="180">
        <f t="shared" si="77"/>
        <v>5.5</v>
      </c>
      <c r="F1180" s="180">
        <f t="shared" si="77"/>
        <v>17</v>
      </c>
      <c r="G1180" s="180">
        <f t="shared" si="77"/>
        <v>38</v>
      </c>
      <c r="H1180" s="180">
        <f t="shared" si="77"/>
        <v>45.5</v>
      </c>
      <c r="I1180" s="180">
        <f t="shared" si="77"/>
        <v>54</v>
      </c>
      <c r="J1180" s="180">
        <f t="shared" si="77"/>
        <v>59.5</v>
      </c>
      <c r="K1180" s="180">
        <f t="shared" si="77"/>
        <v>36.5</v>
      </c>
      <c r="L1180" s="180">
        <f t="shared" si="77"/>
        <v>23.5</v>
      </c>
      <c r="M1180" s="232"/>
      <c r="N1180" s="233"/>
      <c r="O1180" s="233"/>
    </row>
    <row r="1181" spans="1:15" s="234" customFormat="1">
      <c r="A1181" s="404" t="str">
        <f t="shared" si="75"/>
        <v>2501302000</v>
      </c>
      <c r="B1181" s="263">
        <v>250</v>
      </c>
      <c r="C1181" s="193">
        <v>130</v>
      </c>
      <c r="D1181" s="193">
        <v>2000</v>
      </c>
      <c r="E1181" s="180">
        <f t="shared" si="77"/>
        <v>5.5</v>
      </c>
      <c r="F1181" s="180">
        <f t="shared" si="77"/>
        <v>16</v>
      </c>
      <c r="G1181" s="180">
        <f t="shared" si="77"/>
        <v>36</v>
      </c>
      <c r="H1181" s="180">
        <f t="shared" si="77"/>
        <v>42.5</v>
      </c>
      <c r="I1181" s="180">
        <f t="shared" si="77"/>
        <v>53.5</v>
      </c>
      <c r="J1181" s="180">
        <f t="shared" si="77"/>
        <v>58</v>
      </c>
      <c r="K1181" s="180">
        <f t="shared" si="77"/>
        <v>34</v>
      </c>
      <c r="L1181" s="180">
        <f t="shared" si="77"/>
        <v>22.5</v>
      </c>
      <c r="M1181" s="232"/>
      <c r="N1181" s="233"/>
      <c r="O1181" s="233"/>
    </row>
    <row r="1182" spans="1:15" s="234" customFormat="1">
      <c r="A1182" s="404" t="str">
        <f t="shared" si="75"/>
        <v>2501402000</v>
      </c>
      <c r="B1182" s="263">
        <v>250</v>
      </c>
      <c r="C1182" s="193">
        <v>140</v>
      </c>
      <c r="D1182" s="193">
        <v>2000</v>
      </c>
      <c r="E1182" s="180">
        <f t="shared" si="77"/>
        <v>5</v>
      </c>
      <c r="F1182" s="180">
        <f t="shared" si="77"/>
        <v>14.5</v>
      </c>
      <c r="G1182" s="180">
        <f t="shared" si="77"/>
        <v>34</v>
      </c>
      <c r="H1182" s="180">
        <f t="shared" si="77"/>
        <v>39.5</v>
      </c>
      <c r="I1182" s="180">
        <f t="shared" si="77"/>
        <v>52</v>
      </c>
      <c r="J1182" s="180">
        <f t="shared" si="77"/>
        <v>56</v>
      </c>
      <c r="K1182" s="180">
        <f t="shared" si="77"/>
        <v>31.5</v>
      </c>
      <c r="L1182" s="180">
        <f t="shared" si="77"/>
        <v>20.5</v>
      </c>
      <c r="M1182" s="232"/>
      <c r="N1182" s="233"/>
      <c r="O1182" s="233"/>
    </row>
    <row r="1183" spans="1:15" s="234" customFormat="1">
      <c r="A1183" s="404" t="str">
        <f t="shared" si="75"/>
        <v>2501502000</v>
      </c>
      <c r="B1183" s="263">
        <v>250</v>
      </c>
      <c r="C1183" s="193">
        <v>150</v>
      </c>
      <c r="D1183" s="193">
        <v>2000</v>
      </c>
      <c r="E1183" s="180">
        <f t="shared" si="77"/>
        <v>5</v>
      </c>
      <c r="F1183" s="180">
        <f t="shared" si="77"/>
        <v>14</v>
      </c>
      <c r="G1183" s="180">
        <f t="shared" si="77"/>
        <v>32</v>
      </c>
      <c r="H1183" s="180">
        <f t="shared" si="77"/>
        <v>37.5</v>
      </c>
      <c r="I1183" s="180">
        <f t="shared" si="77"/>
        <v>50</v>
      </c>
      <c r="J1183" s="180">
        <f t="shared" si="77"/>
        <v>53.5</v>
      </c>
      <c r="K1183" s="180">
        <f t="shared" si="77"/>
        <v>29.5</v>
      </c>
      <c r="L1183" s="180">
        <f t="shared" si="77"/>
        <v>19.5</v>
      </c>
      <c r="M1183" s="232"/>
      <c r="N1183" s="233"/>
      <c r="O1183" s="233"/>
    </row>
    <row r="1184" spans="1:15" s="234" customFormat="1">
      <c r="A1184" s="404" t="str">
        <f t="shared" si="75"/>
        <v>2501602000</v>
      </c>
      <c r="B1184" s="263">
        <v>250</v>
      </c>
      <c r="C1184" s="193">
        <v>160</v>
      </c>
      <c r="D1184" s="193">
        <v>2000</v>
      </c>
      <c r="E1184" s="180">
        <f t="shared" si="77"/>
        <v>4</v>
      </c>
      <c r="F1184" s="180">
        <f t="shared" si="77"/>
        <v>12.5</v>
      </c>
      <c r="G1184" s="180">
        <f t="shared" si="77"/>
        <v>30</v>
      </c>
      <c r="H1184" s="180">
        <f t="shared" si="77"/>
        <v>35</v>
      </c>
      <c r="I1184" s="180">
        <f t="shared" si="77"/>
        <v>47</v>
      </c>
      <c r="J1184" s="180">
        <f t="shared" si="77"/>
        <v>50.5</v>
      </c>
      <c r="K1184" s="180">
        <f t="shared" si="77"/>
        <v>27.5</v>
      </c>
      <c r="L1184" s="180">
        <f t="shared" si="77"/>
        <v>17.5</v>
      </c>
      <c r="M1184" s="232"/>
      <c r="N1184" s="233"/>
      <c r="O1184" s="233"/>
    </row>
    <row r="1185" spans="1:15" s="234" customFormat="1">
      <c r="A1185" s="404" t="str">
        <f t="shared" si="75"/>
        <v>2501702000</v>
      </c>
      <c r="B1185" s="263">
        <v>250</v>
      </c>
      <c r="C1185" s="193">
        <v>170</v>
      </c>
      <c r="D1185" s="193">
        <v>2000</v>
      </c>
      <c r="E1185" s="180">
        <f t="shared" si="77"/>
        <v>4</v>
      </c>
      <c r="F1185" s="180">
        <f t="shared" si="77"/>
        <v>12.5</v>
      </c>
      <c r="G1185" s="180">
        <f t="shared" si="77"/>
        <v>29</v>
      </c>
      <c r="H1185" s="180">
        <f t="shared" si="77"/>
        <v>33.5</v>
      </c>
      <c r="I1185" s="180">
        <f t="shared" si="77"/>
        <v>45</v>
      </c>
      <c r="J1185" s="180">
        <f t="shared" si="77"/>
        <v>48.5</v>
      </c>
      <c r="K1185" s="180">
        <f t="shared" si="77"/>
        <v>26.5</v>
      </c>
      <c r="L1185" s="180">
        <f t="shared" si="77"/>
        <v>17</v>
      </c>
      <c r="M1185" s="232"/>
      <c r="N1185" s="233"/>
      <c r="O1185" s="233"/>
    </row>
    <row r="1186" spans="1:15" s="234" customFormat="1">
      <c r="A1186" s="404" t="str">
        <f t="shared" si="75"/>
        <v>2501802000</v>
      </c>
      <c r="B1186" s="263">
        <v>250</v>
      </c>
      <c r="C1186" s="193">
        <v>180</v>
      </c>
      <c r="D1186" s="193">
        <v>2000</v>
      </c>
      <c r="E1186" s="180">
        <f t="shared" ref="E1186:L1193" si="78">(E1492+E880)/2</f>
        <v>3.5</v>
      </c>
      <c r="F1186" s="180">
        <f t="shared" si="78"/>
        <v>11.5</v>
      </c>
      <c r="G1186" s="180">
        <f t="shared" si="78"/>
        <v>27</v>
      </c>
      <c r="H1186" s="180">
        <f t="shared" si="78"/>
        <v>31.5</v>
      </c>
      <c r="I1186" s="180">
        <f t="shared" si="78"/>
        <v>42</v>
      </c>
      <c r="J1186" s="180">
        <f t="shared" si="78"/>
        <v>45.5</v>
      </c>
      <c r="K1186" s="180">
        <f t="shared" si="78"/>
        <v>24.5</v>
      </c>
      <c r="L1186" s="180">
        <f t="shared" si="78"/>
        <v>16</v>
      </c>
      <c r="M1186" s="232"/>
      <c r="N1186" s="233"/>
      <c r="O1186" s="233"/>
    </row>
    <row r="1187" spans="1:15" s="234" customFormat="1">
      <c r="A1187" s="404" t="str">
        <f t="shared" si="75"/>
        <v>2501902000</v>
      </c>
      <c r="B1187" s="263">
        <v>250</v>
      </c>
      <c r="C1187" s="193">
        <v>190</v>
      </c>
      <c r="D1187" s="193">
        <v>2000</v>
      </c>
      <c r="E1187" s="180">
        <f t="shared" si="78"/>
        <v>3.5</v>
      </c>
      <c r="F1187" s="180">
        <f t="shared" si="78"/>
        <v>11</v>
      </c>
      <c r="G1187" s="180">
        <f t="shared" si="78"/>
        <v>26</v>
      </c>
      <c r="H1187" s="180">
        <f t="shared" si="78"/>
        <v>30.5</v>
      </c>
      <c r="I1187" s="180">
        <f t="shared" si="78"/>
        <v>40</v>
      </c>
      <c r="J1187" s="180">
        <f t="shared" si="78"/>
        <v>43.5</v>
      </c>
      <c r="K1187" s="180">
        <f t="shared" si="78"/>
        <v>23.5</v>
      </c>
      <c r="L1187" s="180">
        <f t="shared" si="78"/>
        <v>15.5</v>
      </c>
      <c r="M1187" s="232"/>
      <c r="N1187" s="233"/>
      <c r="O1187" s="233"/>
    </row>
    <row r="1188" spans="1:15" s="234" customFormat="1">
      <c r="A1188" s="404" t="str">
        <f t="shared" si="75"/>
        <v>2502002000</v>
      </c>
      <c r="B1188" s="263">
        <v>250</v>
      </c>
      <c r="C1188" s="193">
        <v>200</v>
      </c>
      <c r="D1188" s="193">
        <v>2000</v>
      </c>
      <c r="E1188" s="180">
        <f t="shared" si="78"/>
        <v>3.5</v>
      </c>
      <c r="F1188" s="180">
        <f t="shared" si="78"/>
        <v>10</v>
      </c>
      <c r="G1188" s="180">
        <f t="shared" si="78"/>
        <v>24.5</v>
      </c>
      <c r="H1188" s="180">
        <f t="shared" si="78"/>
        <v>28.5</v>
      </c>
      <c r="I1188" s="180">
        <f t="shared" si="78"/>
        <v>38</v>
      </c>
      <c r="J1188" s="180">
        <f t="shared" si="78"/>
        <v>41</v>
      </c>
      <c r="K1188" s="180">
        <f t="shared" si="78"/>
        <v>21.5</v>
      </c>
      <c r="L1188" s="180">
        <f t="shared" si="78"/>
        <v>14.5</v>
      </c>
      <c r="M1188" s="232"/>
      <c r="N1188" s="233"/>
      <c r="O1188" s="233"/>
    </row>
    <row r="1189" spans="1:15" s="234" customFormat="1">
      <c r="A1189" s="404" t="str">
        <f t="shared" si="75"/>
        <v>2502102000</v>
      </c>
      <c r="B1189" s="263">
        <v>250</v>
      </c>
      <c r="C1189" s="193">
        <v>210</v>
      </c>
      <c r="D1189" s="193">
        <v>2000</v>
      </c>
      <c r="E1189" s="180">
        <f t="shared" si="78"/>
        <v>2.5</v>
      </c>
      <c r="F1189" s="180">
        <f t="shared" si="78"/>
        <v>6.5</v>
      </c>
      <c r="G1189" s="180">
        <f t="shared" si="78"/>
        <v>11.5</v>
      </c>
      <c r="H1189" s="180">
        <f t="shared" si="78"/>
        <v>16</v>
      </c>
      <c r="I1189" s="180">
        <f t="shared" si="78"/>
        <v>19.5</v>
      </c>
      <c r="J1189" s="180">
        <f t="shared" si="78"/>
        <v>15.5</v>
      </c>
      <c r="K1189" s="180">
        <f t="shared" si="78"/>
        <v>9</v>
      </c>
      <c r="L1189" s="180">
        <f t="shared" si="78"/>
        <v>7</v>
      </c>
      <c r="M1189" s="232"/>
      <c r="N1189" s="233"/>
      <c r="O1189" s="233"/>
    </row>
    <row r="1190" spans="1:15" s="234" customFormat="1">
      <c r="A1190" s="404" t="str">
        <f t="shared" si="75"/>
        <v>2502202000</v>
      </c>
      <c r="B1190" s="263">
        <v>250</v>
      </c>
      <c r="C1190" s="193">
        <v>220</v>
      </c>
      <c r="D1190" s="193">
        <v>2000</v>
      </c>
      <c r="E1190" s="180">
        <f t="shared" si="78"/>
        <v>2</v>
      </c>
      <c r="F1190" s="180">
        <f t="shared" si="78"/>
        <v>6</v>
      </c>
      <c r="G1190" s="180">
        <f t="shared" si="78"/>
        <v>11</v>
      </c>
      <c r="H1190" s="180">
        <f t="shared" si="78"/>
        <v>17.5</v>
      </c>
      <c r="I1190" s="180">
        <f t="shared" si="78"/>
        <v>19.5</v>
      </c>
      <c r="J1190" s="180">
        <f t="shared" si="78"/>
        <v>10</v>
      </c>
      <c r="K1190" s="180">
        <f t="shared" si="78"/>
        <v>6.5</v>
      </c>
      <c r="L1190" s="180">
        <f t="shared" si="78"/>
        <v>6</v>
      </c>
      <c r="M1190" s="232"/>
      <c r="N1190" s="233"/>
      <c r="O1190" s="233"/>
    </row>
    <row r="1191" spans="1:15" s="234" customFormat="1">
      <c r="A1191" s="404" t="str">
        <f t="shared" si="75"/>
        <v>2502302000</v>
      </c>
      <c r="B1191" s="263">
        <v>250</v>
      </c>
      <c r="C1191" s="193">
        <v>230</v>
      </c>
      <c r="D1191" s="193">
        <v>2000</v>
      </c>
      <c r="E1191" s="180">
        <f t="shared" si="78"/>
        <v>2</v>
      </c>
      <c r="F1191" s="180">
        <f t="shared" si="78"/>
        <v>6</v>
      </c>
      <c r="G1191" s="180">
        <f t="shared" si="78"/>
        <v>10.5</v>
      </c>
      <c r="H1191" s="180">
        <f t="shared" si="78"/>
        <v>15</v>
      </c>
      <c r="I1191" s="180">
        <f t="shared" si="78"/>
        <v>18</v>
      </c>
      <c r="J1191" s="180">
        <f t="shared" si="78"/>
        <v>14</v>
      </c>
      <c r="K1191" s="180">
        <f t="shared" si="78"/>
        <v>8</v>
      </c>
      <c r="L1191" s="180">
        <f t="shared" si="78"/>
        <v>6</v>
      </c>
      <c r="M1191" s="232"/>
      <c r="N1191" s="233"/>
      <c r="O1191" s="233"/>
    </row>
    <row r="1192" spans="1:15" s="234" customFormat="1">
      <c r="A1192" s="404" t="str">
        <f t="shared" si="75"/>
        <v>2502402000</v>
      </c>
      <c r="B1192" s="263">
        <v>250</v>
      </c>
      <c r="C1192" s="193">
        <v>240</v>
      </c>
      <c r="D1192" s="193">
        <v>2000</v>
      </c>
      <c r="E1192" s="180">
        <f t="shared" si="78"/>
        <v>2</v>
      </c>
      <c r="F1192" s="180">
        <f t="shared" si="78"/>
        <v>5.5</v>
      </c>
      <c r="G1192" s="180">
        <f t="shared" si="78"/>
        <v>10</v>
      </c>
      <c r="H1192" s="180">
        <f t="shared" si="78"/>
        <v>12</v>
      </c>
      <c r="I1192" s="180">
        <f t="shared" si="78"/>
        <v>16</v>
      </c>
      <c r="J1192" s="180">
        <f t="shared" si="78"/>
        <v>17.5</v>
      </c>
      <c r="K1192" s="180">
        <f t="shared" si="78"/>
        <v>9.5</v>
      </c>
      <c r="L1192" s="180">
        <f t="shared" si="78"/>
        <v>6</v>
      </c>
      <c r="M1192" s="232"/>
      <c r="N1192" s="233"/>
      <c r="O1192" s="233"/>
    </row>
    <row r="1193" spans="1:15" s="234" customFormat="1">
      <c r="A1193" s="404" t="str">
        <f t="shared" si="75"/>
        <v>2502502000</v>
      </c>
      <c r="B1193" s="263">
        <v>250</v>
      </c>
      <c r="C1193" s="193">
        <v>250</v>
      </c>
      <c r="D1193" s="193">
        <v>2000</v>
      </c>
      <c r="E1193" s="180">
        <f t="shared" si="78"/>
        <v>2</v>
      </c>
      <c r="F1193" s="180">
        <f t="shared" si="78"/>
        <v>5.5</v>
      </c>
      <c r="G1193" s="180">
        <f t="shared" si="78"/>
        <v>10</v>
      </c>
      <c r="H1193" s="180">
        <f t="shared" si="78"/>
        <v>11.5</v>
      </c>
      <c r="I1193" s="180">
        <f t="shared" si="78"/>
        <v>15.5</v>
      </c>
      <c r="J1193" s="180">
        <f t="shared" si="78"/>
        <v>17</v>
      </c>
      <c r="K1193" s="180">
        <f t="shared" si="78"/>
        <v>9</v>
      </c>
      <c r="L1193" s="180">
        <f t="shared" si="78"/>
        <v>6</v>
      </c>
      <c r="M1193" s="232"/>
      <c r="N1193" s="233"/>
      <c r="O1193" s="233"/>
    </row>
    <row r="1194" spans="1:15" s="234" customFormat="1">
      <c r="A1194" s="404" t="str">
        <f t="shared" si="75"/>
        <v>2502602000</v>
      </c>
      <c r="B1194" s="263">
        <v>250</v>
      </c>
      <c r="C1194" s="193">
        <v>260</v>
      </c>
      <c r="D1194" s="193">
        <v>2000</v>
      </c>
      <c r="E1194" s="243">
        <v>0</v>
      </c>
      <c r="F1194" s="243">
        <v>0</v>
      </c>
      <c r="G1194" s="243">
        <v>0</v>
      </c>
      <c r="H1194" s="243">
        <v>0</v>
      </c>
      <c r="I1194" s="243">
        <v>0</v>
      </c>
      <c r="J1194" s="243">
        <v>0</v>
      </c>
      <c r="K1194" s="243">
        <v>0</v>
      </c>
      <c r="L1194" s="243">
        <v>0</v>
      </c>
      <c r="M1194" s="232"/>
      <c r="N1194" s="233"/>
      <c r="O1194" s="233"/>
    </row>
    <row r="1195" spans="1:15" s="234" customFormat="1">
      <c r="A1195" s="404" t="str">
        <f t="shared" si="75"/>
        <v>2502702000</v>
      </c>
      <c r="B1195" s="263">
        <v>250</v>
      </c>
      <c r="C1195" s="193">
        <v>270</v>
      </c>
      <c r="D1195" s="193">
        <v>2000</v>
      </c>
      <c r="E1195" s="243">
        <v>0</v>
      </c>
      <c r="F1195" s="243">
        <v>0</v>
      </c>
      <c r="G1195" s="243">
        <v>0</v>
      </c>
      <c r="H1195" s="243">
        <v>0</v>
      </c>
      <c r="I1195" s="243">
        <v>0</v>
      </c>
      <c r="J1195" s="243">
        <v>0</v>
      </c>
      <c r="K1195" s="243">
        <v>0</v>
      </c>
      <c r="L1195" s="243">
        <v>0</v>
      </c>
      <c r="M1195" s="232"/>
      <c r="N1195" s="233"/>
      <c r="O1195" s="233"/>
    </row>
    <row r="1196" spans="1:15" s="234" customFormat="1">
      <c r="A1196" s="404" t="str">
        <f t="shared" si="75"/>
        <v>2502802000</v>
      </c>
      <c r="B1196" s="263">
        <v>250</v>
      </c>
      <c r="C1196" s="193">
        <v>280</v>
      </c>
      <c r="D1196" s="193">
        <v>2000</v>
      </c>
      <c r="E1196" s="243">
        <v>0</v>
      </c>
      <c r="F1196" s="243">
        <v>0</v>
      </c>
      <c r="G1196" s="243">
        <v>0</v>
      </c>
      <c r="H1196" s="243">
        <v>0</v>
      </c>
      <c r="I1196" s="243">
        <v>0</v>
      </c>
      <c r="J1196" s="243">
        <v>0</v>
      </c>
      <c r="K1196" s="243">
        <v>0</v>
      </c>
      <c r="L1196" s="243">
        <v>0</v>
      </c>
      <c r="M1196" s="232"/>
      <c r="N1196" s="233"/>
      <c r="O1196" s="233"/>
    </row>
    <row r="1197" spans="1:15" s="234" customFormat="1">
      <c r="A1197" s="404" t="str">
        <f t="shared" si="75"/>
        <v>2502902000</v>
      </c>
      <c r="B1197" s="263">
        <v>250</v>
      </c>
      <c r="C1197" s="193">
        <v>290</v>
      </c>
      <c r="D1197" s="193">
        <v>2000</v>
      </c>
      <c r="E1197" s="243">
        <v>0</v>
      </c>
      <c r="F1197" s="243">
        <v>0</v>
      </c>
      <c r="G1197" s="243">
        <v>0</v>
      </c>
      <c r="H1197" s="243">
        <v>0</v>
      </c>
      <c r="I1197" s="243">
        <v>0</v>
      </c>
      <c r="J1197" s="243">
        <v>0</v>
      </c>
      <c r="K1197" s="243">
        <v>0</v>
      </c>
      <c r="L1197" s="243">
        <v>0</v>
      </c>
      <c r="M1197" s="232"/>
      <c r="N1197" s="233"/>
      <c r="O1197" s="233"/>
    </row>
    <row r="1198" spans="1:15" s="234" customFormat="1">
      <c r="A1198" s="404" t="str">
        <f t="shared" si="75"/>
        <v>2503002000</v>
      </c>
      <c r="B1198" s="263">
        <v>250</v>
      </c>
      <c r="C1198" s="193">
        <v>300</v>
      </c>
      <c r="D1198" s="193">
        <v>2000</v>
      </c>
      <c r="E1198" s="243">
        <v>0</v>
      </c>
      <c r="F1198" s="243">
        <v>0</v>
      </c>
      <c r="G1198" s="243">
        <v>0</v>
      </c>
      <c r="H1198" s="243">
        <v>0</v>
      </c>
      <c r="I1198" s="243">
        <v>0</v>
      </c>
      <c r="J1198" s="243">
        <v>0</v>
      </c>
      <c r="K1198" s="243">
        <v>0</v>
      </c>
      <c r="L1198" s="243">
        <v>0</v>
      </c>
      <c r="M1198" s="232"/>
      <c r="N1198" s="233"/>
      <c r="O1198" s="233"/>
    </row>
    <row r="1199" spans="1:15" s="234" customFormat="1">
      <c r="A1199" s="404" t="str">
        <f t="shared" si="75"/>
        <v>2503102000</v>
      </c>
      <c r="B1199" s="263">
        <v>250</v>
      </c>
      <c r="C1199" s="193">
        <v>310</v>
      </c>
      <c r="D1199" s="193">
        <v>2000</v>
      </c>
      <c r="E1199" s="243">
        <v>0</v>
      </c>
      <c r="F1199" s="243">
        <v>0</v>
      </c>
      <c r="G1199" s="243">
        <v>0</v>
      </c>
      <c r="H1199" s="243">
        <v>0</v>
      </c>
      <c r="I1199" s="243">
        <v>0</v>
      </c>
      <c r="J1199" s="243">
        <v>0</v>
      </c>
      <c r="K1199" s="243">
        <v>0</v>
      </c>
      <c r="L1199" s="243">
        <v>0</v>
      </c>
      <c r="M1199" s="232"/>
      <c r="N1199" s="233"/>
      <c r="O1199" s="233"/>
    </row>
    <row r="1200" spans="1:15" s="234" customFormat="1">
      <c r="A1200" s="404" t="str">
        <f t="shared" si="75"/>
        <v>2503202000</v>
      </c>
      <c r="B1200" s="263">
        <v>250</v>
      </c>
      <c r="C1200" s="193">
        <v>320</v>
      </c>
      <c r="D1200" s="193">
        <v>2000</v>
      </c>
      <c r="E1200" s="243">
        <v>0</v>
      </c>
      <c r="F1200" s="243">
        <v>0</v>
      </c>
      <c r="G1200" s="243">
        <v>0</v>
      </c>
      <c r="H1200" s="243">
        <v>0</v>
      </c>
      <c r="I1200" s="243">
        <v>0</v>
      </c>
      <c r="J1200" s="243">
        <v>0</v>
      </c>
      <c r="K1200" s="243">
        <v>0</v>
      </c>
      <c r="L1200" s="243">
        <v>0</v>
      </c>
      <c r="M1200" s="232"/>
      <c r="N1200" s="233"/>
      <c r="O1200" s="233"/>
    </row>
    <row r="1201" spans="1:15" s="234" customFormat="1">
      <c r="A1201" s="404" t="str">
        <f t="shared" ref="A1201:A1264" si="79">B1201&amp;C1201&amp;D1201</f>
        <v>2503302000</v>
      </c>
      <c r="B1201" s="263">
        <v>250</v>
      </c>
      <c r="C1201" s="193">
        <v>330</v>
      </c>
      <c r="D1201" s="193">
        <v>2000</v>
      </c>
      <c r="E1201" s="243">
        <v>0</v>
      </c>
      <c r="F1201" s="243">
        <v>0</v>
      </c>
      <c r="G1201" s="243">
        <v>0</v>
      </c>
      <c r="H1201" s="243">
        <v>0</v>
      </c>
      <c r="I1201" s="243">
        <v>0</v>
      </c>
      <c r="J1201" s="243">
        <v>0</v>
      </c>
      <c r="K1201" s="243">
        <v>0</v>
      </c>
      <c r="L1201" s="243">
        <v>0</v>
      </c>
      <c r="M1201" s="232"/>
      <c r="N1201" s="233"/>
      <c r="O1201" s="233"/>
    </row>
    <row r="1202" spans="1:15" s="234" customFormat="1">
      <c r="A1202" s="404" t="str">
        <f t="shared" si="79"/>
        <v>2503402000</v>
      </c>
      <c r="B1202" s="263">
        <v>250</v>
      </c>
      <c r="C1202" s="193">
        <v>340</v>
      </c>
      <c r="D1202" s="193">
        <v>2000</v>
      </c>
      <c r="E1202" s="243">
        <v>0</v>
      </c>
      <c r="F1202" s="243">
        <v>0</v>
      </c>
      <c r="G1202" s="243">
        <v>0</v>
      </c>
      <c r="H1202" s="243">
        <v>0</v>
      </c>
      <c r="I1202" s="243">
        <v>0</v>
      </c>
      <c r="J1202" s="243">
        <v>0</v>
      </c>
      <c r="K1202" s="243">
        <v>0</v>
      </c>
      <c r="L1202" s="243">
        <v>0</v>
      </c>
      <c r="M1202" s="232"/>
      <c r="N1202" s="233"/>
      <c r="O1202" s="233"/>
    </row>
    <row r="1203" spans="1:15" s="234" customFormat="1">
      <c r="A1203" s="404" t="str">
        <f t="shared" si="79"/>
        <v>2503502000</v>
      </c>
      <c r="B1203" s="263">
        <v>250</v>
      </c>
      <c r="C1203" s="193">
        <v>350</v>
      </c>
      <c r="D1203" s="193">
        <v>2000</v>
      </c>
      <c r="E1203" s="243">
        <v>0</v>
      </c>
      <c r="F1203" s="243">
        <v>0</v>
      </c>
      <c r="G1203" s="243">
        <v>0</v>
      </c>
      <c r="H1203" s="243">
        <v>0</v>
      </c>
      <c r="I1203" s="243">
        <v>0</v>
      </c>
      <c r="J1203" s="243">
        <v>0</v>
      </c>
      <c r="K1203" s="243">
        <v>0</v>
      </c>
      <c r="L1203" s="243">
        <v>0</v>
      </c>
      <c r="M1203" s="232"/>
      <c r="N1203" s="233"/>
      <c r="O1203" s="233"/>
    </row>
    <row r="1204" spans="1:15" s="234" customFormat="1">
      <c r="A1204" s="404" t="str">
        <f t="shared" si="79"/>
        <v>250202250</v>
      </c>
      <c r="B1204" s="263">
        <v>250</v>
      </c>
      <c r="C1204" s="193">
        <v>20</v>
      </c>
      <c r="D1204" s="193">
        <v>2250</v>
      </c>
      <c r="E1204" s="180">
        <f t="shared" ref="E1204:L1219" si="80">(E1510+E898)/2</f>
        <v>20</v>
      </c>
      <c r="F1204" s="180">
        <f t="shared" si="80"/>
        <v>32</v>
      </c>
      <c r="G1204" s="180">
        <f t="shared" si="80"/>
        <v>41</v>
      </c>
      <c r="H1204" s="180">
        <f t="shared" si="80"/>
        <v>50</v>
      </c>
      <c r="I1204" s="180">
        <f t="shared" si="80"/>
        <v>55</v>
      </c>
      <c r="J1204" s="180">
        <f t="shared" si="80"/>
        <v>60</v>
      </c>
      <c r="K1204" s="180">
        <f t="shared" si="80"/>
        <v>58</v>
      </c>
      <c r="L1204" s="180">
        <f t="shared" si="80"/>
        <v>56</v>
      </c>
      <c r="M1204" s="232"/>
      <c r="N1204" s="233"/>
      <c r="O1204" s="233"/>
    </row>
    <row r="1205" spans="1:15" s="234" customFormat="1">
      <c r="A1205" s="404" t="str">
        <f t="shared" si="79"/>
        <v>250302250</v>
      </c>
      <c r="B1205" s="263">
        <v>250</v>
      </c>
      <c r="C1205" s="193">
        <v>30</v>
      </c>
      <c r="D1205" s="193">
        <v>2250</v>
      </c>
      <c r="E1205" s="180">
        <f t="shared" si="80"/>
        <v>17.5</v>
      </c>
      <c r="F1205" s="180">
        <f t="shared" si="80"/>
        <v>32</v>
      </c>
      <c r="G1205" s="180">
        <f t="shared" si="80"/>
        <v>41</v>
      </c>
      <c r="H1205" s="180">
        <f t="shared" si="80"/>
        <v>50</v>
      </c>
      <c r="I1205" s="180">
        <f t="shared" si="80"/>
        <v>55</v>
      </c>
      <c r="J1205" s="180">
        <f t="shared" si="80"/>
        <v>60</v>
      </c>
      <c r="K1205" s="180">
        <f t="shared" si="80"/>
        <v>58</v>
      </c>
      <c r="L1205" s="180">
        <f t="shared" si="80"/>
        <v>56</v>
      </c>
      <c r="M1205" s="232"/>
      <c r="N1205" s="233"/>
      <c r="O1205" s="233"/>
    </row>
    <row r="1206" spans="1:15" s="234" customFormat="1">
      <c r="A1206" s="404" t="str">
        <f t="shared" si="79"/>
        <v>250402250</v>
      </c>
      <c r="B1206" s="263">
        <v>250</v>
      </c>
      <c r="C1206" s="193">
        <v>40</v>
      </c>
      <c r="D1206" s="193">
        <v>2250</v>
      </c>
      <c r="E1206" s="180">
        <f t="shared" si="80"/>
        <v>15.5</v>
      </c>
      <c r="F1206" s="180">
        <f t="shared" si="80"/>
        <v>31.5</v>
      </c>
      <c r="G1206" s="180">
        <f t="shared" si="80"/>
        <v>41</v>
      </c>
      <c r="H1206" s="180">
        <f t="shared" si="80"/>
        <v>50</v>
      </c>
      <c r="I1206" s="180">
        <f t="shared" si="80"/>
        <v>55</v>
      </c>
      <c r="J1206" s="180">
        <f t="shared" si="80"/>
        <v>60</v>
      </c>
      <c r="K1206" s="180">
        <f t="shared" si="80"/>
        <v>58</v>
      </c>
      <c r="L1206" s="180">
        <f t="shared" si="80"/>
        <v>56</v>
      </c>
      <c r="M1206" s="232"/>
      <c r="N1206" s="233"/>
      <c r="O1206" s="233"/>
    </row>
    <row r="1207" spans="1:15" s="234" customFormat="1">
      <c r="A1207" s="404" t="str">
        <f t="shared" si="79"/>
        <v>250502250</v>
      </c>
      <c r="B1207" s="263">
        <v>250</v>
      </c>
      <c r="C1207" s="193">
        <v>50</v>
      </c>
      <c r="D1207" s="193">
        <v>2250</v>
      </c>
      <c r="E1207" s="180">
        <f t="shared" si="80"/>
        <v>13.5</v>
      </c>
      <c r="F1207" s="180">
        <f t="shared" si="80"/>
        <v>30.5</v>
      </c>
      <c r="G1207" s="180">
        <f t="shared" si="80"/>
        <v>41</v>
      </c>
      <c r="H1207" s="180">
        <f t="shared" si="80"/>
        <v>50</v>
      </c>
      <c r="I1207" s="180">
        <f t="shared" si="80"/>
        <v>55</v>
      </c>
      <c r="J1207" s="180">
        <f t="shared" si="80"/>
        <v>60</v>
      </c>
      <c r="K1207" s="180">
        <f t="shared" si="80"/>
        <v>58</v>
      </c>
      <c r="L1207" s="180">
        <f t="shared" si="80"/>
        <v>55</v>
      </c>
      <c r="M1207" s="232"/>
      <c r="N1207" s="233"/>
      <c r="O1207" s="233"/>
    </row>
    <row r="1208" spans="1:15" s="234" customFormat="1">
      <c r="A1208" s="404" t="str">
        <f t="shared" si="79"/>
        <v>250602250</v>
      </c>
      <c r="B1208" s="263">
        <v>250</v>
      </c>
      <c r="C1208" s="193">
        <v>60</v>
      </c>
      <c r="D1208" s="193">
        <v>2250</v>
      </c>
      <c r="E1208" s="180">
        <f t="shared" si="80"/>
        <v>12</v>
      </c>
      <c r="F1208" s="180">
        <f t="shared" si="80"/>
        <v>29</v>
      </c>
      <c r="G1208" s="180">
        <f t="shared" si="80"/>
        <v>41</v>
      </c>
      <c r="H1208" s="180">
        <f t="shared" si="80"/>
        <v>50</v>
      </c>
      <c r="I1208" s="180">
        <f t="shared" si="80"/>
        <v>55</v>
      </c>
      <c r="J1208" s="180">
        <f t="shared" si="80"/>
        <v>60</v>
      </c>
      <c r="K1208" s="180">
        <f t="shared" si="80"/>
        <v>58</v>
      </c>
      <c r="L1208" s="180">
        <f t="shared" si="80"/>
        <v>52</v>
      </c>
      <c r="M1208" s="232"/>
      <c r="N1208" s="233"/>
      <c r="O1208" s="233"/>
    </row>
    <row r="1209" spans="1:15" s="234" customFormat="1">
      <c r="A1209" s="404" t="str">
        <f t="shared" si="79"/>
        <v>250702250</v>
      </c>
      <c r="B1209" s="263">
        <v>250</v>
      </c>
      <c r="C1209" s="193">
        <v>70</v>
      </c>
      <c r="D1209" s="193">
        <v>2250</v>
      </c>
      <c r="E1209" s="180">
        <f t="shared" si="80"/>
        <v>10.5</v>
      </c>
      <c r="F1209" s="180">
        <f t="shared" si="80"/>
        <v>27.5</v>
      </c>
      <c r="G1209" s="180">
        <f t="shared" si="80"/>
        <v>41</v>
      </c>
      <c r="H1209" s="180">
        <f t="shared" si="80"/>
        <v>50</v>
      </c>
      <c r="I1209" s="180">
        <f t="shared" si="80"/>
        <v>55</v>
      </c>
      <c r="J1209" s="180">
        <f t="shared" si="80"/>
        <v>60</v>
      </c>
      <c r="K1209" s="180">
        <f t="shared" si="80"/>
        <v>58</v>
      </c>
      <c r="L1209" s="180">
        <f t="shared" si="80"/>
        <v>46</v>
      </c>
      <c r="M1209" s="232"/>
      <c r="N1209" s="233"/>
      <c r="O1209" s="233"/>
    </row>
    <row r="1210" spans="1:15" s="234" customFormat="1">
      <c r="A1210" s="404" t="str">
        <f t="shared" si="79"/>
        <v>250802250</v>
      </c>
      <c r="B1210" s="263">
        <v>250</v>
      </c>
      <c r="C1210" s="193">
        <v>80</v>
      </c>
      <c r="D1210" s="193">
        <v>2250</v>
      </c>
      <c r="E1210" s="180">
        <f t="shared" si="80"/>
        <v>9</v>
      </c>
      <c r="F1210" s="180">
        <f t="shared" si="80"/>
        <v>25.5</v>
      </c>
      <c r="G1210" s="180">
        <f t="shared" si="80"/>
        <v>41</v>
      </c>
      <c r="H1210" s="180">
        <f t="shared" si="80"/>
        <v>50</v>
      </c>
      <c r="I1210" s="180">
        <f t="shared" si="80"/>
        <v>55</v>
      </c>
      <c r="J1210" s="180">
        <f t="shared" si="80"/>
        <v>60</v>
      </c>
      <c r="K1210" s="180">
        <f t="shared" si="80"/>
        <v>56.5</v>
      </c>
      <c r="L1210" s="180">
        <f t="shared" si="80"/>
        <v>40</v>
      </c>
      <c r="M1210" s="232"/>
      <c r="N1210" s="233"/>
      <c r="O1210" s="233"/>
    </row>
    <row r="1211" spans="1:15" s="234" customFormat="1">
      <c r="A1211" s="404" t="str">
        <f t="shared" si="79"/>
        <v>250902250</v>
      </c>
      <c r="B1211" s="263">
        <v>250</v>
      </c>
      <c r="C1211" s="193">
        <v>90</v>
      </c>
      <c r="D1211" s="193">
        <v>2250</v>
      </c>
      <c r="E1211" s="180">
        <f t="shared" si="80"/>
        <v>8</v>
      </c>
      <c r="F1211" s="180">
        <f t="shared" si="80"/>
        <v>24</v>
      </c>
      <c r="G1211" s="180">
        <f t="shared" si="80"/>
        <v>41</v>
      </c>
      <c r="H1211" s="180">
        <f t="shared" si="80"/>
        <v>50</v>
      </c>
      <c r="I1211" s="180">
        <f t="shared" si="80"/>
        <v>55</v>
      </c>
      <c r="J1211" s="180">
        <f t="shared" si="80"/>
        <v>60</v>
      </c>
      <c r="K1211" s="180">
        <f t="shared" si="80"/>
        <v>53</v>
      </c>
      <c r="L1211" s="180">
        <f t="shared" si="80"/>
        <v>36</v>
      </c>
      <c r="M1211" s="232"/>
      <c r="N1211" s="233"/>
      <c r="O1211" s="233"/>
    </row>
    <row r="1212" spans="1:15" s="234" customFormat="1">
      <c r="A1212" s="404" t="str">
        <f t="shared" si="79"/>
        <v>2501002250</v>
      </c>
      <c r="B1212" s="263">
        <v>250</v>
      </c>
      <c r="C1212" s="193">
        <v>100</v>
      </c>
      <c r="D1212" s="193">
        <v>2250</v>
      </c>
      <c r="E1212" s="180">
        <f t="shared" si="80"/>
        <v>7.5</v>
      </c>
      <c r="F1212" s="180">
        <f t="shared" si="80"/>
        <v>22</v>
      </c>
      <c r="G1212" s="180">
        <f t="shared" si="80"/>
        <v>41</v>
      </c>
      <c r="H1212" s="180">
        <f t="shared" si="80"/>
        <v>50</v>
      </c>
      <c r="I1212" s="180">
        <f t="shared" si="80"/>
        <v>55</v>
      </c>
      <c r="J1212" s="180">
        <f t="shared" si="80"/>
        <v>60</v>
      </c>
      <c r="K1212" s="180">
        <f t="shared" si="80"/>
        <v>49</v>
      </c>
      <c r="L1212" s="180">
        <f t="shared" si="80"/>
        <v>32</v>
      </c>
      <c r="M1212" s="232"/>
      <c r="N1212" s="233"/>
      <c r="O1212" s="233"/>
    </row>
    <row r="1213" spans="1:15" s="234" customFormat="1">
      <c r="A1213" s="404" t="str">
        <f t="shared" si="79"/>
        <v>2501102250</v>
      </c>
      <c r="B1213" s="263">
        <v>250</v>
      </c>
      <c r="C1213" s="193">
        <v>110</v>
      </c>
      <c r="D1213" s="193">
        <v>2250</v>
      </c>
      <c r="E1213" s="180">
        <f t="shared" si="80"/>
        <v>7</v>
      </c>
      <c r="F1213" s="180">
        <f t="shared" si="80"/>
        <v>20.5</v>
      </c>
      <c r="G1213" s="180">
        <f t="shared" si="80"/>
        <v>41</v>
      </c>
      <c r="H1213" s="180">
        <f t="shared" si="80"/>
        <v>49</v>
      </c>
      <c r="I1213" s="180">
        <f t="shared" si="80"/>
        <v>55</v>
      </c>
      <c r="J1213" s="180">
        <f t="shared" si="80"/>
        <v>60</v>
      </c>
      <c r="K1213" s="180">
        <f t="shared" si="80"/>
        <v>45</v>
      </c>
      <c r="L1213" s="180">
        <f t="shared" si="80"/>
        <v>30</v>
      </c>
      <c r="M1213" s="232"/>
      <c r="N1213" s="233"/>
      <c r="O1213" s="233"/>
    </row>
    <row r="1214" spans="1:15" s="234" customFormat="1">
      <c r="A1214" s="404" t="str">
        <f t="shared" si="79"/>
        <v>2501202250</v>
      </c>
      <c r="B1214" s="263">
        <v>250</v>
      </c>
      <c r="C1214" s="193">
        <v>120</v>
      </c>
      <c r="D1214" s="193">
        <v>2250</v>
      </c>
      <c r="E1214" s="180">
        <f t="shared" si="80"/>
        <v>6</v>
      </c>
      <c r="F1214" s="180">
        <f t="shared" si="80"/>
        <v>18.5</v>
      </c>
      <c r="G1214" s="180">
        <f t="shared" si="80"/>
        <v>40</v>
      </c>
      <c r="H1214" s="180">
        <f t="shared" si="80"/>
        <v>48</v>
      </c>
      <c r="I1214" s="180">
        <f t="shared" si="80"/>
        <v>55</v>
      </c>
      <c r="J1214" s="180">
        <f t="shared" si="80"/>
        <v>60</v>
      </c>
      <c r="K1214" s="180">
        <f t="shared" si="80"/>
        <v>41</v>
      </c>
      <c r="L1214" s="180">
        <f t="shared" si="80"/>
        <v>27</v>
      </c>
      <c r="M1214" s="232"/>
      <c r="N1214" s="233"/>
      <c r="O1214" s="233"/>
    </row>
    <row r="1215" spans="1:15" s="234" customFormat="1">
      <c r="A1215" s="404" t="str">
        <f t="shared" si="79"/>
        <v>2501302250</v>
      </c>
      <c r="B1215" s="263">
        <v>250</v>
      </c>
      <c r="C1215" s="193">
        <v>130</v>
      </c>
      <c r="D1215" s="193">
        <v>2250</v>
      </c>
      <c r="E1215" s="180">
        <f t="shared" si="80"/>
        <v>6</v>
      </c>
      <c r="F1215" s="180">
        <f t="shared" si="80"/>
        <v>17.5</v>
      </c>
      <c r="G1215" s="180">
        <f t="shared" si="80"/>
        <v>39</v>
      </c>
      <c r="H1215" s="180">
        <f t="shared" si="80"/>
        <v>46.5</v>
      </c>
      <c r="I1215" s="180">
        <f t="shared" si="80"/>
        <v>55</v>
      </c>
      <c r="J1215" s="180">
        <f t="shared" si="80"/>
        <v>59.5</v>
      </c>
      <c r="K1215" s="180">
        <f t="shared" si="80"/>
        <v>38</v>
      </c>
      <c r="L1215" s="180">
        <f t="shared" si="80"/>
        <v>25</v>
      </c>
      <c r="M1215" s="232"/>
      <c r="N1215" s="233"/>
      <c r="O1215" s="233"/>
    </row>
    <row r="1216" spans="1:15" s="234" customFormat="1">
      <c r="A1216" s="404" t="str">
        <f t="shared" si="79"/>
        <v>2501402250</v>
      </c>
      <c r="B1216" s="263">
        <v>250</v>
      </c>
      <c r="C1216" s="193">
        <v>140</v>
      </c>
      <c r="D1216" s="193">
        <v>2250</v>
      </c>
      <c r="E1216" s="180">
        <f t="shared" si="80"/>
        <v>5.5</v>
      </c>
      <c r="F1216" s="180">
        <f t="shared" si="80"/>
        <v>16.5</v>
      </c>
      <c r="G1216" s="180">
        <f t="shared" si="80"/>
        <v>37</v>
      </c>
      <c r="H1216" s="180">
        <f t="shared" si="80"/>
        <v>44</v>
      </c>
      <c r="I1216" s="180">
        <f t="shared" si="80"/>
        <v>54</v>
      </c>
      <c r="J1216" s="180">
        <f t="shared" si="80"/>
        <v>58.5</v>
      </c>
      <c r="K1216" s="180">
        <f t="shared" si="80"/>
        <v>35</v>
      </c>
      <c r="L1216" s="180">
        <f t="shared" si="80"/>
        <v>23</v>
      </c>
      <c r="M1216" s="232"/>
      <c r="N1216" s="233"/>
      <c r="O1216" s="233"/>
    </row>
    <row r="1217" spans="1:15" s="234" customFormat="1">
      <c r="A1217" s="404" t="str">
        <f t="shared" si="79"/>
        <v>2501502250</v>
      </c>
      <c r="B1217" s="263">
        <v>250</v>
      </c>
      <c r="C1217" s="193">
        <v>150</v>
      </c>
      <c r="D1217" s="193">
        <v>2250</v>
      </c>
      <c r="E1217" s="180">
        <f t="shared" si="80"/>
        <v>5.5</v>
      </c>
      <c r="F1217" s="180">
        <f t="shared" si="80"/>
        <v>15.5</v>
      </c>
      <c r="G1217" s="180">
        <f t="shared" si="80"/>
        <v>35.5</v>
      </c>
      <c r="H1217" s="180">
        <f t="shared" si="80"/>
        <v>42</v>
      </c>
      <c r="I1217" s="180">
        <f t="shared" si="80"/>
        <v>53</v>
      </c>
      <c r="J1217" s="180">
        <f t="shared" si="80"/>
        <v>57</v>
      </c>
      <c r="K1217" s="180">
        <f t="shared" si="80"/>
        <v>33</v>
      </c>
      <c r="L1217" s="180">
        <f t="shared" si="80"/>
        <v>22</v>
      </c>
      <c r="M1217" s="232"/>
      <c r="N1217" s="233"/>
      <c r="O1217" s="233"/>
    </row>
    <row r="1218" spans="1:15" s="234" customFormat="1">
      <c r="A1218" s="404" t="str">
        <f t="shared" si="79"/>
        <v>2501602250</v>
      </c>
      <c r="B1218" s="263">
        <v>250</v>
      </c>
      <c r="C1218" s="193">
        <v>160</v>
      </c>
      <c r="D1218" s="193">
        <v>2250</v>
      </c>
      <c r="E1218" s="180">
        <f t="shared" si="80"/>
        <v>4.5</v>
      </c>
      <c r="F1218" s="180">
        <f t="shared" si="80"/>
        <v>14</v>
      </c>
      <c r="G1218" s="180">
        <f t="shared" si="80"/>
        <v>33.5</v>
      </c>
      <c r="H1218" s="180">
        <f t="shared" si="80"/>
        <v>39</v>
      </c>
      <c r="I1218" s="180">
        <f t="shared" si="80"/>
        <v>51</v>
      </c>
      <c r="J1218" s="180">
        <f t="shared" si="80"/>
        <v>55.5</v>
      </c>
      <c r="K1218" s="180">
        <f t="shared" si="80"/>
        <v>30.5</v>
      </c>
      <c r="L1218" s="180">
        <f t="shared" si="80"/>
        <v>20.5</v>
      </c>
      <c r="M1218" s="232"/>
      <c r="N1218" s="233"/>
      <c r="O1218" s="233"/>
    </row>
    <row r="1219" spans="1:15" s="234" customFormat="1">
      <c r="A1219" s="404" t="str">
        <f t="shared" si="79"/>
        <v>2501702250</v>
      </c>
      <c r="B1219" s="263">
        <v>250</v>
      </c>
      <c r="C1219" s="193">
        <v>170</v>
      </c>
      <c r="D1219" s="193">
        <v>2250</v>
      </c>
      <c r="E1219" s="180">
        <f t="shared" si="80"/>
        <v>4.5</v>
      </c>
      <c r="F1219" s="180">
        <f t="shared" si="80"/>
        <v>13.5</v>
      </c>
      <c r="G1219" s="180">
        <f t="shared" si="80"/>
        <v>32</v>
      </c>
      <c r="H1219" s="180">
        <f t="shared" si="80"/>
        <v>37</v>
      </c>
      <c r="I1219" s="180">
        <f t="shared" si="80"/>
        <v>49</v>
      </c>
      <c r="J1219" s="180">
        <f t="shared" si="80"/>
        <v>53.5</v>
      </c>
      <c r="K1219" s="180">
        <f t="shared" si="80"/>
        <v>29.5</v>
      </c>
      <c r="L1219" s="180">
        <f t="shared" si="80"/>
        <v>19.5</v>
      </c>
      <c r="M1219" s="232"/>
      <c r="N1219" s="233"/>
      <c r="O1219" s="233"/>
    </row>
    <row r="1220" spans="1:15" s="234" customFormat="1">
      <c r="A1220" s="404" t="str">
        <f t="shared" si="79"/>
        <v>2501802250</v>
      </c>
      <c r="B1220" s="263">
        <v>250</v>
      </c>
      <c r="C1220" s="193">
        <v>180</v>
      </c>
      <c r="D1220" s="193">
        <v>2250</v>
      </c>
      <c r="E1220" s="180">
        <f t="shared" ref="E1220:L1227" si="81">(E1526+E914)/2</f>
        <v>4</v>
      </c>
      <c r="F1220" s="180">
        <f t="shared" si="81"/>
        <v>12.5</v>
      </c>
      <c r="G1220" s="180">
        <f t="shared" si="81"/>
        <v>30</v>
      </c>
      <c r="H1220" s="180">
        <f t="shared" si="81"/>
        <v>35</v>
      </c>
      <c r="I1220" s="180">
        <f t="shared" si="81"/>
        <v>47</v>
      </c>
      <c r="J1220" s="180">
        <f t="shared" si="81"/>
        <v>50.5</v>
      </c>
      <c r="K1220" s="180">
        <f t="shared" si="81"/>
        <v>27.5</v>
      </c>
      <c r="L1220" s="180">
        <f t="shared" si="81"/>
        <v>17.5</v>
      </c>
      <c r="M1220" s="232"/>
      <c r="N1220" s="233"/>
      <c r="O1220" s="233"/>
    </row>
    <row r="1221" spans="1:15" s="234" customFormat="1">
      <c r="A1221" s="404" t="str">
        <f t="shared" si="79"/>
        <v>2501902250</v>
      </c>
      <c r="B1221" s="263">
        <v>250</v>
      </c>
      <c r="C1221" s="193">
        <v>190</v>
      </c>
      <c r="D1221" s="193">
        <v>2250</v>
      </c>
      <c r="E1221" s="180">
        <f t="shared" si="81"/>
        <v>4</v>
      </c>
      <c r="F1221" s="180">
        <f t="shared" si="81"/>
        <v>12.5</v>
      </c>
      <c r="G1221" s="180">
        <f t="shared" si="81"/>
        <v>29</v>
      </c>
      <c r="H1221" s="180">
        <f t="shared" si="81"/>
        <v>33.5</v>
      </c>
      <c r="I1221" s="180">
        <f t="shared" si="81"/>
        <v>45</v>
      </c>
      <c r="J1221" s="180">
        <f t="shared" si="81"/>
        <v>48.5</v>
      </c>
      <c r="K1221" s="180">
        <f t="shared" si="81"/>
        <v>26.5</v>
      </c>
      <c r="L1221" s="180">
        <f t="shared" si="81"/>
        <v>17.5</v>
      </c>
      <c r="M1221" s="232"/>
      <c r="N1221" s="233"/>
      <c r="O1221" s="233"/>
    </row>
    <row r="1222" spans="1:15" s="234" customFormat="1">
      <c r="A1222" s="404" t="str">
        <f t="shared" si="79"/>
        <v>2502002250</v>
      </c>
      <c r="B1222" s="263">
        <v>250</v>
      </c>
      <c r="C1222" s="193">
        <v>200</v>
      </c>
      <c r="D1222" s="193">
        <v>2250</v>
      </c>
      <c r="E1222" s="180">
        <f t="shared" si="81"/>
        <v>4</v>
      </c>
      <c r="F1222" s="180">
        <f t="shared" si="81"/>
        <v>11.5</v>
      </c>
      <c r="G1222" s="180">
        <f t="shared" si="81"/>
        <v>27.5</v>
      </c>
      <c r="H1222" s="180">
        <f t="shared" si="81"/>
        <v>31.5</v>
      </c>
      <c r="I1222" s="180">
        <f t="shared" si="81"/>
        <v>43</v>
      </c>
      <c r="J1222" s="180">
        <f t="shared" si="81"/>
        <v>45.5</v>
      </c>
      <c r="K1222" s="180">
        <f t="shared" si="81"/>
        <v>24.5</v>
      </c>
      <c r="L1222" s="180">
        <f t="shared" si="81"/>
        <v>16.5</v>
      </c>
      <c r="M1222" s="232"/>
      <c r="N1222" s="233"/>
      <c r="O1222" s="233"/>
    </row>
    <row r="1223" spans="1:15" s="234" customFormat="1">
      <c r="A1223" s="404" t="str">
        <f t="shared" si="79"/>
        <v>2502102250</v>
      </c>
      <c r="B1223" s="263">
        <v>250</v>
      </c>
      <c r="C1223" s="193">
        <v>210</v>
      </c>
      <c r="D1223" s="193">
        <v>2250</v>
      </c>
      <c r="E1223" s="180">
        <f t="shared" si="81"/>
        <v>3</v>
      </c>
      <c r="F1223" s="180">
        <f t="shared" si="81"/>
        <v>7</v>
      </c>
      <c r="G1223" s="180">
        <f t="shared" si="81"/>
        <v>13</v>
      </c>
      <c r="H1223" s="180">
        <f t="shared" si="81"/>
        <v>15.5</v>
      </c>
      <c r="I1223" s="180">
        <f t="shared" si="81"/>
        <v>20.5</v>
      </c>
      <c r="J1223" s="180">
        <f t="shared" si="81"/>
        <v>22.5</v>
      </c>
      <c r="K1223" s="180">
        <f t="shared" si="81"/>
        <v>12</v>
      </c>
      <c r="L1223" s="180">
        <f t="shared" si="81"/>
        <v>8</v>
      </c>
      <c r="M1223" s="232"/>
      <c r="N1223" s="233"/>
      <c r="O1223" s="233"/>
    </row>
    <row r="1224" spans="1:15" s="234" customFormat="1">
      <c r="A1224" s="404" t="str">
        <f t="shared" si="79"/>
        <v>2502202250</v>
      </c>
      <c r="B1224" s="263">
        <v>250</v>
      </c>
      <c r="C1224" s="193">
        <v>220</v>
      </c>
      <c r="D1224" s="193">
        <v>2250</v>
      </c>
      <c r="E1224" s="180">
        <f t="shared" si="81"/>
        <v>2.5</v>
      </c>
      <c r="F1224" s="180">
        <f t="shared" si="81"/>
        <v>6.5</v>
      </c>
      <c r="G1224" s="180">
        <f t="shared" si="81"/>
        <v>12.5</v>
      </c>
      <c r="H1224" s="180">
        <f t="shared" si="81"/>
        <v>14.5</v>
      </c>
      <c r="I1224" s="180">
        <f t="shared" si="81"/>
        <v>19.5</v>
      </c>
      <c r="J1224" s="180">
        <f t="shared" si="81"/>
        <v>21.5</v>
      </c>
      <c r="K1224" s="180">
        <f t="shared" si="81"/>
        <v>11.5</v>
      </c>
      <c r="L1224" s="180">
        <f t="shared" si="81"/>
        <v>7.5</v>
      </c>
      <c r="M1224" s="232"/>
      <c r="N1224" s="233"/>
      <c r="O1224" s="233"/>
    </row>
    <row r="1225" spans="1:15" s="234" customFormat="1">
      <c r="A1225" s="404" t="str">
        <f t="shared" si="79"/>
        <v>2502302250</v>
      </c>
      <c r="B1225" s="263">
        <v>250</v>
      </c>
      <c r="C1225" s="193">
        <v>230</v>
      </c>
      <c r="D1225" s="193">
        <v>2250</v>
      </c>
      <c r="E1225" s="180">
        <f t="shared" si="81"/>
        <v>2.5</v>
      </c>
      <c r="F1225" s="180">
        <f t="shared" si="81"/>
        <v>6.5</v>
      </c>
      <c r="G1225" s="180">
        <f t="shared" si="81"/>
        <v>12</v>
      </c>
      <c r="H1225" s="180">
        <f t="shared" si="81"/>
        <v>14</v>
      </c>
      <c r="I1225" s="180">
        <f t="shared" si="81"/>
        <v>19</v>
      </c>
      <c r="J1225" s="180">
        <f t="shared" si="81"/>
        <v>21</v>
      </c>
      <c r="K1225" s="180">
        <f t="shared" si="81"/>
        <v>11</v>
      </c>
      <c r="L1225" s="180">
        <f t="shared" si="81"/>
        <v>7.5</v>
      </c>
      <c r="M1225" s="232"/>
      <c r="N1225" s="233"/>
      <c r="O1225" s="233"/>
    </row>
    <row r="1226" spans="1:15" s="234" customFormat="1">
      <c r="A1226" s="404" t="str">
        <f t="shared" si="79"/>
        <v>2502402250</v>
      </c>
      <c r="B1226" s="263">
        <v>250</v>
      </c>
      <c r="C1226" s="193">
        <v>240</v>
      </c>
      <c r="D1226" s="193">
        <v>2250</v>
      </c>
      <c r="E1226" s="180">
        <f t="shared" si="81"/>
        <v>2.5</v>
      </c>
      <c r="F1226" s="180">
        <f t="shared" si="81"/>
        <v>6</v>
      </c>
      <c r="G1226" s="180">
        <f t="shared" si="81"/>
        <v>11.5</v>
      </c>
      <c r="H1226" s="180">
        <f t="shared" si="81"/>
        <v>13.5</v>
      </c>
      <c r="I1226" s="180">
        <f t="shared" si="81"/>
        <v>18</v>
      </c>
      <c r="J1226" s="180">
        <f t="shared" si="81"/>
        <v>20</v>
      </c>
      <c r="K1226" s="180">
        <f t="shared" si="81"/>
        <v>10.5</v>
      </c>
      <c r="L1226" s="180">
        <f t="shared" si="81"/>
        <v>7</v>
      </c>
      <c r="M1226" s="232"/>
      <c r="N1226" s="233"/>
      <c r="O1226" s="233"/>
    </row>
    <row r="1227" spans="1:15" s="234" customFormat="1">
      <c r="A1227" s="404" t="str">
        <f t="shared" si="79"/>
        <v>2502502250</v>
      </c>
      <c r="B1227" s="263">
        <v>250</v>
      </c>
      <c r="C1227" s="193">
        <v>250</v>
      </c>
      <c r="D1227" s="193">
        <v>2250</v>
      </c>
      <c r="E1227" s="180">
        <f t="shared" si="81"/>
        <v>2.5</v>
      </c>
      <c r="F1227" s="180">
        <f t="shared" si="81"/>
        <v>6</v>
      </c>
      <c r="G1227" s="180">
        <f t="shared" si="81"/>
        <v>11</v>
      </c>
      <c r="H1227" s="180">
        <f t="shared" si="81"/>
        <v>13</v>
      </c>
      <c r="I1227" s="180">
        <f t="shared" si="81"/>
        <v>17.5</v>
      </c>
      <c r="J1227" s="180">
        <f t="shared" si="81"/>
        <v>19.5</v>
      </c>
      <c r="K1227" s="180">
        <f t="shared" si="81"/>
        <v>10</v>
      </c>
      <c r="L1227" s="180">
        <f t="shared" si="81"/>
        <v>7</v>
      </c>
      <c r="M1227" s="232"/>
      <c r="N1227" s="233"/>
      <c r="O1227" s="233"/>
    </row>
    <row r="1228" spans="1:15" s="234" customFormat="1">
      <c r="A1228" s="404" t="str">
        <f t="shared" si="79"/>
        <v>2502602250</v>
      </c>
      <c r="B1228" s="263">
        <v>250</v>
      </c>
      <c r="C1228" s="193">
        <v>260</v>
      </c>
      <c r="D1228" s="193">
        <v>2250</v>
      </c>
      <c r="E1228" s="243">
        <v>0</v>
      </c>
      <c r="F1228" s="243">
        <v>0</v>
      </c>
      <c r="G1228" s="243">
        <v>0</v>
      </c>
      <c r="H1228" s="243">
        <v>0</v>
      </c>
      <c r="I1228" s="243">
        <v>0</v>
      </c>
      <c r="J1228" s="243">
        <v>0</v>
      </c>
      <c r="K1228" s="243">
        <v>0</v>
      </c>
      <c r="L1228" s="243">
        <v>0</v>
      </c>
      <c r="M1228" s="232"/>
      <c r="N1228" s="233"/>
      <c r="O1228" s="233"/>
    </row>
    <row r="1229" spans="1:15" s="234" customFormat="1">
      <c r="A1229" s="404" t="str">
        <f t="shared" si="79"/>
        <v>2502702250</v>
      </c>
      <c r="B1229" s="263">
        <v>250</v>
      </c>
      <c r="C1229" s="193">
        <v>270</v>
      </c>
      <c r="D1229" s="193">
        <v>2250</v>
      </c>
      <c r="E1229" s="243">
        <v>0</v>
      </c>
      <c r="F1229" s="243">
        <v>0</v>
      </c>
      <c r="G1229" s="243">
        <v>0</v>
      </c>
      <c r="H1229" s="243">
        <v>0</v>
      </c>
      <c r="I1229" s="243">
        <v>0</v>
      </c>
      <c r="J1229" s="243">
        <v>0</v>
      </c>
      <c r="K1229" s="243">
        <v>0</v>
      </c>
      <c r="L1229" s="243">
        <v>0</v>
      </c>
      <c r="M1229" s="232"/>
      <c r="N1229" s="233"/>
      <c r="O1229" s="233"/>
    </row>
    <row r="1230" spans="1:15" s="234" customFormat="1">
      <c r="A1230" s="404" t="str">
        <f t="shared" si="79"/>
        <v>2502802250</v>
      </c>
      <c r="B1230" s="263">
        <v>250</v>
      </c>
      <c r="C1230" s="193">
        <v>280</v>
      </c>
      <c r="D1230" s="193">
        <v>2250</v>
      </c>
      <c r="E1230" s="243">
        <v>0</v>
      </c>
      <c r="F1230" s="243">
        <v>0</v>
      </c>
      <c r="G1230" s="243">
        <v>0</v>
      </c>
      <c r="H1230" s="243">
        <v>0</v>
      </c>
      <c r="I1230" s="243">
        <v>0</v>
      </c>
      <c r="J1230" s="243">
        <v>0</v>
      </c>
      <c r="K1230" s="243">
        <v>0</v>
      </c>
      <c r="L1230" s="243">
        <v>0</v>
      </c>
      <c r="M1230" s="232"/>
      <c r="N1230" s="233"/>
      <c r="O1230" s="233"/>
    </row>
    <row r="1231" spans="1:15" s="234" customFormat="1">
      <c r="A1231" s="404" t="str">
        <f t="shared" si="79"/>
        <v>2502902250</v>
      </c>
      <c r="B1231" s="263">
        <v>250</v>
      </c>
      <c r="C1231" s="193">
        <v>290</v>
      </c>
      <c r="D1231" s="193">
        <v>2250</v>
      </c>
      <c r="E1231" s="243">
        <v>0</v>
      </c>
      <c r="F1231" s="243">
        <v>0</v>
      </c>
      <c r="G1231" s="243">
        <v>0</v>
      </c>
      <c r="H1231" s="243">
        <v>0</v>
      </c>
      <c r="I1231" s="243">
        <v>0</v>
      </c>
      <c r="J1231" s="243">
        <v>0</v>
      </c>
      <c r="K1231" s="243">
        <v>0</v>
      </c>
      <c r="L1231" s="243">
        <v>0</v>
      </c>
      <c r="M1231" s="232"/>
      <c r="N1231" s="233"/>
      <c r="O1231" s="233"/>
    </row>
    <row r="1232" spans="1:15" s="234" customFormat="1">
      <c r="A1232" s="404" t="str">
        <f t="shared" si="79"/>
        <v>2503002250</v>
      </c>
      <c r="B1232" s="263">
        <v>250</v>
      </c>
      <c r="C1232" s="193">
        <v>300</v>
      </c>
      <c r="D1232" s="193">
        <v>2250</v>
      </c>
      <c r="E1232" s="243">
        <v>0</v>
      </c>
      <c r="F1232" s="243">
        <v>0</v>
      </c>
      <c r="G1232" s="243">
        <v>0</v>
      </c>
      <c r="H1232" s="243">
        <v>0</v>
      </c>
      <c r="I1232" s="243">
        <v>0</v>
      </c>
      <c r="J1232" s="243">
        <v>0</v>
      </c>
      <c r="K1232" s="243">
        <v>0</v>
      </c>
      <c r="L1232" s="243">
        <v>0</v>
      </c>
      <c r="M1232" s="232"/>
      <c r="N1232" s="233"/>
      <c r="O1232" s="233"/>
    </row>
    <row r="1233" spans="1:15" s="234" customFormat="1">
      <c r="A1233" s="404" t="str">
        <f t="shared" si="79"/>
        <v>2503102250</v>
      </c>
      <c r="B1233" s="263">
        <v>250</v>
      </c>
      <c r="C1233" s="193">
        <v>310</v>
      </c>
      <c r="D1233" s="193">
        <v>2250</v>
      </c>
      <c r="E1233" s="243">
        <v>0</v>
      </c>
      <c r="F1233" s="243">
        <v>0</v>
      </c>
      <c r="G1233" s="243">
        <v>0</v>
      </c>
      <c r="H1233" s="243">
        <v>0</v>
      </c>
      <c r="I1233" s="243">
        <v>0</v>
      </c>
      <c r="J1233" s="243">
        <v>0</v>
      </c>
      <c r="K1233" s="243">
        <v>0</v>
      </c>
      <c r="L1233" s="243">
        <v>0</v>
      </c>
      <c r="M1233" s="232"/>
      <c r="N1233" s="233"/>
      <c r="O1233" s="233"/>
    </row>
    <row r="1234" spans="1:15" s="234" customFormat="1">
      <c r="A1234" s="404" t="str">
        <f t="shared" si="79"/>
        <v>2503202250</v>
      </c>
      <c r="B1234" s="263">
        <v>250</v>
      </c>
      <c r="C1234" s="193">
        <v>320</v>
      </c>
      <c r="D1234" s="193">
        <v>2250</v>
      </c>
      <c r="E1234" s="243">
        <v>0</v>
      </c>
      <c r="F1234" s="243">
        <v>0</v>
      </c>
      <c r="G1234" s="243">
        <v>0</v>
      </c>
      <c r="H1234" s="243">
        <v>0</v>
      </c>
      <c r="I1234" s="243">
        <v>0</v>
      </c>
      <c r="J1234" s="243">
        <v>0</v>
      </c>
      <c r="K1234" s="243">
        <v>0</v>
      </c>
      <c r="L1234" s="243">
        <v>0</v>
      </c>
      <c r="M1234" s="232"/>
      <c r="N1234" s="233"/>
      <c r="O1234" s="233"/>
    </row>
    <row r="1235" spans="1:15" s="234" customFormat="1">
      <c r="A1235" s="404" t="str">
        <f t="shared" si="79"/>
        <v>2503302250</v>
      </c>
      <c r="B1235" s="263">
        <v>250</v>
      </c>
      <c r="C1235" s="193">
        <v>330</v>
      </c>
      <c r="D1235" s="193">
        <v>2250</v>
      </c>
      <c r="E1235" s="243">
        <v>0</v>
      </c>
      <c r="F1235" s="243">
        <v>0</v>
      </c>
      <c r="G1235" s="243">
        <v>0</v>
      </c>
      <c r="H1235" s="243">
        <v>0</v>
      </c>
      <c r="I1235" s="243">
        <v>0</v>
      </c>
      <c r="J1235" s="243">
        <v>0</v>
      </c>
      <c r="K1235" s="243">
        <v>0</v>
      </c>
      <c r="L1235" s="243">
        <v>0</v>
      </c>
      <c r="M1235" s="232"/>
      <c r="N1235" s="233"/>
      <c r="O1235" s="233"/>
    </row>
    <row r="1236" spans="1:15" s="234" customFormat="1">
      <c r="A1236" s="404" t="str">
        <f t="shared" si="79"/>
        <v>2503402250</v>
      </c>
      <c r="B1236" s="263">
        <v>250</v>
      </c>
      <c r="C1236" s="193">
        <v>340</v>
      </c>
      <c r="D1236" s="193">
        <v>2250</v>
      </c>
      <c r="E1236" s="243">
        <v>0</v>
      </c>
      <c r="F1236" s="243">
        <v>0</v>
      </c>
      <c r="G1236" s="243">
        <v>0</v>
      </c>
      <c r="H1236" s="243">
        <v>0</v>
      </c>
      <c r="I1236" s="243">
        <v>0</v>
      </c>
      <c r="J1236" s="243">
        <v>0</v>
      </c>
      <c r="K1236" s="243">
        <v>0</v>
      </c>
      <c r="L1236" s="243">
        <v>0</v>
      </c>
      <c r="M1236" s="232"/>
      <c r="N1236" s="233"/>
      <c r="O1236" s="233"/>
    </row>
    <row r="1237" spans="1:15" s="234" customFormat="1">
      <c r="A1237" s="404" t="str">
        <f t="shared" si="79"/>
        <v>2503502250</v>
      </c>
      <c r="B1237" s="263">
        <v>250</v>
      </c>
      <c r="C1237" s="193">
        <v>350</v>
      </c>
      <c r="D1237" s="193">
        <v>2250</v>
      </c>
      <c r="E1237" s="243">
        <v>0</v>
      </c>
      <c r="F1237" s="243">
        <v>0</v>
      </c>
      <c r="G1237" s="243">
        <v>0</v>
      </c>
      <c r="H1237" s="243">
        <v>0</v>
      </c>
      <c r="I1237" s="243">
        <v>0</v>
      </c>
      <c r="J1237" s="243">
        <v>0</v>
      </c>
      <c r="K1237" s="243">
        <v>0</v>
      </c>
      <c r="L1237" s="243">
        <v>0</v>
      </c>
      <c r="M1237" s="232"/>
      <c r="N1237" s="233"/>
      <c r="O1237" s="233"/>
    </row>
    <row r="1238" spans="1:15" s="234" customFormat="1">
      <c r="A1238" s="404" t="str">
        <f t="shared" si="79"/>
        <v>250202500</v>
      </c>
      <c r="B1238" s="263">
        <v>250</v>
      </c>
      <c r="C1238" s="193">
        <v>20</v>
      </c>
      <c r="D1238" s="193">
        <v>2500</v>
      </c>
      <c r="E1238" s="180">
        <f t="shared" ref="E1238:L1253" si="82">(E1544+E932)/2</f>
        <v>20.5</v>
      </c>
      <c r="F1238" s="180">
        <f t="shared" si="82"/>
        <v>32</v>
      </c>
      <c r="G1238" s="180">
        <f t="shared" si="82"/>
        <v>41</v>
      </c>
      <c r="H1238" s="180">
        <f t="shared" si="82"/>
        <v>50</v>
      </c>
      <c r="I1238" s="180">
        <f t="shared" si="82"/>
        <v>55</v>
      </c>
      <c r="J1238" s="180">
        <f t="shared" si="82"/>
        <v>60</v>
      </c>
      <c r="K1238" s="180">
        <f t="shared" si="82"/>
        <v>58</v>
      </c>
      <c r="L1238" s="180">
        <f t="shared" si="82"/>
        <v>56</v>
      </c>
      <c r="M1238" s="232"/>
      <c r="N1238" s="233"/>
      <c r="O1238" s="233"/>
    </row>
    <row r="1239" spans="1:15" s="234" customFormat="1">
      <c r="A1239" s="404" t="str">
        <f t="shared" si="79"/>
        <v>250302500</v>
      </c>
      <c r="B1239" s="263">
        <v>250</v>
      </c>
      <c r="C1239" s="193">
        <v>30</v>
      </c>
      <c r="D1239" s="193">
        <v>2500</v>
      </c>
      <c r="E1239" s="180">
        <f t="shared" si="82"/>
        <v>18</v>
      </c>
      <c r="F1239" s="180">
        <f t="shared" si="82"/>
        <v>32</v>
      </c>
      <c r="G1239" s="180">
        <f t="shared" si="82"/>
        <v>41</v>
      </c>
      <c r="H1239" s="180">
        <f t="shared" si="82"/>
        <v>50</v>
      </c>
      <c r="I1239" s="180">
        <f t="shared" si="82"/>
        <v>55</v>
      </c>
      <c r="J1239" s="180">
        <f t="shared" si="82"/>
        <v>60</v>
      </c>
      <c r="K1239" s="180">
        <f t="shared" si="82"/>
        <v>58</v>
      </c>
      <c r="L1239" s="180">
        <f t="shared" si="82"/>
        <v>56</v>
      </c>
      <c r="M1239" s="232"/>
      <c r="N1239" s="233"/>
      <c r="O1239" s="233"/>
    </row>
    <row r="1240" spans="1:15" s="234" customFormat="1">
      <c r="A1240" s="404" t="str">
        <f t="shared" si="79"/>
        <v>250402500</v>
      </c>
      <c r="B1240" s="263">
        <v>250</v>
      </c>
      <c r="C1240" s="193">
        <v>40</v>
      </c>
      <c r="D1240" s="193">
        <v>2500</v>
      </c>
      <c r="E1240" s="180">
        <f t="shared" si="82"/>
        <v>16.5</v>
      </c>
      <c r="F1240" s="180">
        <f t="shared" si="82"/>
        <v>32</v>
      </c>
      <c r="G1240" s="180">
        <f t="shared" si="82"/>
        <v>41</v>
      </c>
      <c r="H1240" s="180">
        <f t="shared" si="82"/>
        <v>50</v>
      </c>
      <c r="I1240" s="180">
        <f t="shared" si="82"/>
        <v>55</v>
      </c>
      <c r="J1240" s="180">
        <f t="shared" si="82"/>
        <v>60</v>
      </c>
      <c r="K1240" s="180">
        <f t="shared" si="82"/>
        <v>58</v>
      </c>
      <c r="L1240" s="180">
        <f t="shared" si="82"/>
        <v>56</v>
      </c>
      <c r="M1240" s="232"/>
      <c r="N1240" s="233"/>
      <c r="O1240" s="233"/>
    </row>
    <row r="1241" spans="1:15" s="234" customFormat="1">
      <c r="A1241" s="404" t="str">
        <f t="shared" si="79"/>
        <v>250502500</v>
      </c>
      <c r="B1241" s="263">
        <v>250</v>
      </c>
      <c r="C1241" s="193">
        <v>50</v>
      </c>
      <c r="D1241" s="193">
        <v>2500</v>
      </c>
      <c r="E1241" s="180">
        <f t="shared" si="82"/>
        <v>14.5</v>
      </c>
      <c r="F1241" s="180">
        <f t="shared" si="82"/>
        <v>31.5</v>
      </c>
      <c r="G1241" s="180">
        <f t="shared" si="82"/>
        <v>41</v>
      </c>
      <c r="H1241" s="180">
        <f t="shared" si="82"/>
        <v>50</v>
      </c>
      <c r="I1241" s="180">
        <f t="shared" si="82"/>
        <v>55</v>
      </c>
      <c r="J1241" s="180">
        <f t="shared" si="82"/>
        <v>60</v>
      </c>
      <c r="K1241" s="180">
        <f t="shared" si="82"/>
        <v>58</v>
      </c>
      <c r="L1241" s="180">
        <f t="shared" si="82"/>
        <v>56</v>
      </c>
      <c r="M1241" s="232"/>
      <c r="N1241" s="233"/>
      <c r="O1241" s="233"/>
    </row>
    <row r="1242" spans="1:15" s="234" customFormat="1">
      <c r="A1242" s="404" t="str">
        <f t="shared" si="79"/>
        <v>250602500</v>
      </c>
      <c r="B1242" s="263">
        <v>250</v>
      </c>
      <c r="C1242" s="193">
        <v>60</v>
      </c>
      <c r="D1242" s="193">
        <v>2500</v>
      </c>
      <c r="E1242" s="180">
        <f t="shared" si="82"/>
        <v>12.5</v>
      </c>
      <c r="F1242" s="180">
        <f t="shared" si="82"/>
        <v>30</v>
      </c>
      <c r="G1242" s="180">
        <f t="shared" si="82"/>
        <v>41</v>
      </c>
      <c r="H1242" s="180">
        <f t="shared" si="82"/>
        <v>50</v>
      </c>
      <c r="I1242" s="180">
        <f t="shared" si="82"/>
        <v>55</v>
      </c>
      <c r="J1242" s="180">
        <f t="shared" si="82"/>
        <v>60</v>
      </c>
      <c r="K1242" s="180">
        <f t="shared" si="82"/>
        <v>58</v>
      </c>
      <c r="L1242" s="180">
        <f t="shared" si="82"/>
        <v>54.5</v>
      </c>
      <c r="M1242" s="232"/>
      <c r="N1242" s="233"/>
      <c r="O1242" s="233"/>
    </row>
    <row r="1243" spans="1:15" s="234" customFormat="1">
      <c r="A1243" s="404" t="str">
        <f t="shared" si="79"/>
        <v>250702500</v>
      </c>
      <c r="B1243" s="263">
        <v>250</v>
      </c>
      <c r="C1243" s="193">
        <v>70</v>
      </c>
      <c r="D1243" s="193">
        <v>2500</v>
      </c>
      <c r="E1243" s="180">
        <f t="shared" si="82"/>
        <v>11.5</v>
      </c>
      <c r="F1243" s="180">
        <f t="shared" si="82"/>
        <v>28.5</v>
      </c>
      <c r="G1243" s="180">
        <f t="shared" si="82"/>
        <v>41</v>
      </c>
      <c r="H1243" s="180">
        <f t="shared" si="82"/>
        <v>50</v>
      </c>
      <c r="I1243" s="180">
        <f t="shared" si="82"/>
        <v>55</v>
      </c>
      <c r="J1243" s="180">
        <f t="shared" si="82"/>
        <v>60</v>
      </c>
      <c r="K1243" s="180">
        <f t="shared" si="82"/>
        <v>58</v>
      </c>
      <c r="L1243" s="180">
        <f t="shared" si="82"/>
        <v>49</v>
      </c>
      <c r="M1243" s="232"/>
      <c r="N1243" s="233"/>
      <c r="O1243" s="233"/>
    </row>
    <row r="1244" spans="1:15" s="234" customFormat="1">
      <c r="A1244" s="404" t="str">
        <f t="shared" si="79"/>
        <v>250802500</v>
      </c>
      <c r="B1244" s="263">
        <v>250</v>
      </c>
      <c r="C1244" s="193">
        <v>80</v>
      </c>
      <c r="D1244" s="193">
        <v>2500</v>
      </c>
      <c r="E1244" s="180">
        <f t="shared" si="82"/>
        <v>10.5</v>
      </c>
      <c r="F1244" s="180">
        <f t="shared" si="82"/>
        <v>27</v>
      </c>
      <c r="G1244" s="180">
        <f t="shared" si="82"/>
        <v>41</v>
      </c>
      <c r="H1244" s="180">
        <f t="shared" si="82"/>
        <v>50</v>
      </c>
      <c r="I1244" s="180">
        <f t="shared" si="82"/>
        <v>55</v>
      </c>
      <c r="J1244" s="180">
        <f t="shared" si="82"/>
        <v>60</v>
      </c>
      <c r="K1244" s="180">
        <f t="shared" si="82"/>
        <v>57.5</v>
      </c>
      <c r="L1244" s="180">
        <f t="shared" si="82"/>
        <v>43</v>
      </c>
      <c r="M1244" s="232"/>
      <c r="N1244" s="233"/>
      <c r="O1244" s="233"/>
    </row>
    <row r="1245" spans="1:15" s="234" customFormat="1">
      <c r="A1245" s="404" t="str">
        <f t="shared" si="79"/>
        <v>250902500</v>
      </c>
      <c r="B1245" s="263">
        <v>250</v>
      </c>
      <c r="C1245" s="193">
        <v>90</v>
      </c>
      <c r="D1245" s="193">
        <v>2500</v>
      </c>
      <c r="E1245" s="180">
        <f t="shared" si="82"/>
        <v>9.5</v>
      </c>
      <c r="F1245" s="180">
        <f t="shared" si="82"/>
        <v>25.5</v>
      </c>
      <c r="G1245" s="180">
        <f t="shared" si="82"/>
        <v>41</v>
      </c>
      <c r="H1245" s="180">
        <f t="shared" si="82"/>
        <v>50</v>
      </c>
      <c r="I1245" s="180">
        <f t="shared" si="82"/>
        <v>55</v>
      </c>
      <c r="J1245" s="180">
        <f t="shared" si="82"/>
        <v>60</v>
      </c>
      <c r="K1245" s="180">
        <f t="shared" si="82"/>
        <v>57</v>
      </c>
      <c r="L1245" s="180">
        <f t="shared" si="82"/>
        <v>39.5</v>
      </c>
      <c r="M1245" s="232"/>
      <c r="N1245" s="233"/>
      <c r="O1245" s="233"/>
    </row>
    <row r="1246" spans="1:15" s="234" customFormat="1">
      <c r="A1246" s="404" t="str">
        <f t="shared" si="79"/>
        <v>2501002500</v>
      </c>
      <c r="B1246" s="263">
        <v>250</v>
      </c>
      <c r="C1246" s="193">
        <v>100</v>
      </c>
      <c r="D1246" s="193">
        <v>2500</v>
      </c>
      <c r="E1246" s="180">
        <f t="shared" si="82"/>
        <v>8</v>
      </c>
      <c r="F1246" s="180">
        <f t="shared" si="82"/>
        <v>23.5</v>
      </c>
      <c r="G1246" s="180">
        <f t="shared" si="82"/>
        <v>41</v>
      </c>
      <c r="H1246" s="180">
        <f t="shared" si="82"/>
        <v>50</v>
      </c>
      <c r="I1246" s="180">
        <f t="shared" si="82"/>
        <v>55</v>
      </c>
      <c r="J1246" s="180">
        <f t="shared" si="82"/>
        <v>60</v>
      </c>
      <c r="K1246" s="180">
        <f t="shared" si="82"/>
        <v>54.5</v>
      </c>
      <c r="L1246" s="180">
        <f t="shared" si="82"/>
        <v>36</v>
      </c>
      <c r="M1246" s="232"/>
      <c r="N1246" s="233"/>
      <c r="O1246" s="233"/>
    </row>
    <row r="1247" spans="1:15" s="234" customFormat="1">
      <c r="A1247" s="404" t="str">
        <f t="shared" si="79"/>
        <v>2501102500</v>
      </c>
      <c r="B1247" s="263">
        <v>250</v>
      </c>
      <c r="C1247" s="193">
        <v>110</v>
      </c>
      <c r="D1247" s="193">
        <v>2500</v>
      </c>
      <c r="E1247" s="180">
        <f t="shared" si="82"/>
        <v>7.5</v>
      </c>
      <c r="F1247" s="180">
        <f t="shared" si="82"/>
        <v>22</v>
      </c>
      <c r="G1247" s="180">
        <f t="shared" si="82"/>
        <v>41</v>
      </c>
      <c r="H1247" s="180">
        <f t="shared" si="82"/>
        <v>50</v>
      </c>
      <c r="I1247" s="180">
        <f t="shared" si="82"/>
        <v>55</v>
      </c>
      <c r="J1247" s="180">
        <f t="shared" si="82"/>
        <v>60</v>
      </c>
      <c r="K1247" s="180">
        <f t="shared" si="82"/>
        <v>50</v>
      </c>
      <c r="L1247" s="180">
        <f t="shared" si="82"/>
        <v>33</v>
      </c>
      <c r="M1247" s="232"/>
      <c r="N1247" s="233"/>
      <c r="O1247" s="233"/>
    </row>
    <row r="1248" spans="1:15" s="234" customFormat="1">
      <c r="A1248" s="404" t="str">
        <f t="shared" si="79"/>
        <v>2501202500</v>
      </c>
      <c r="B1248" s="263">
        <v>250</v>
      </c>
      <c r="C1248" s="193">
        <v>120</v>
      </c>
      <c r="D1248" s="193">
        <v>2500</v>
      </c>
      <c r="E1248" s="180">
        <f t="shared" si="82"/>
        <v>7</v>
      </c>
      <c r="F1248" s="180">
        <f t="shared" si="82"/>
        <v>20.5</v>
      </c>
      <c r="G1248" s="180">
        <f t="shared" si="82"/>
        <v>41</v>
      </c>
      <c r="H1248" s="180">
        <f t="shared" si="82"/>
        <v>49.5</v>
      </c>
      <c r="I1248" s="180">
        <f t="shared" si="82"/>
        <v>55</v>
      </c>
      <c r="J1248" s="180">
        <f t="shared" si="82"/>
        <v>60</v>
      </c>
      <c r="K1248" s="180">
        <f t="shared" si="82"/>
        <v>45</v>
      </c>
      <c r="L1248" s="180">
        <f t="shared" si="82"/>
        <v>30</v>
      </c>
      <c r="M1248" s="232"/>
      <c r="N1248" s="233"/>
      <c r="O1248" s="233"/>
    </row>
    <row r="1249" spans="1:15" s="234" customFormat="1">
      <c r="A1249" s="404" t="str">
        <f t="shared" si="79"/>
        <v>2501302500</v>
      </c>
      <c r="B1249" s="263">
        <v>250</v>
      </c>
      <c r="C1249" s="193">
        <v>130</v>
      </c>
      <c r="D1249" s="193">
        <v>2500</v>
      </c>
      <c r="E1249" s="180">
        <f t="shared" si="82"/>
        <v>6.5</v>
      </c>
      <c r="F1249" s="180">
        <f t="shared" si="82"/>
        <v>19.5</v>
      </c>
      <c r="G1249" s="180">
        <f t="shared" si="82"/>
        <v>40</v>
      </c>
      <c r="H1249" s="180">
        <f t="shared" si="82"/>
        <v>48.5</v>
      </c>
      <c r="I1249" s="180">
        <f t="shared" si="82"/>
        <v>55</v>
      </c>
      <c r="J1249" s="180">
        <f t="shared" si="82"/>
        <v>60</v>
      </c>
      <c r="K1249" s="180">
        <f t="shared" si="82"/>
        <v>42</v>
      </c>
      <c r="L1249" s="180">
        <f t="shared" si="82"/>
        <v>28</v>
      </c>
      <c r="M1249" s="232"/>
      <c r="N1249" s="233"/>
      <c r="O1249" s="233"/>
    </row>
    <row r="1250" spans="1:15" s="234" customFormat="1">
      <c r="A1250" s="404" t="str">
        <f t="shared" si="79"/>
        <v>2501402500</v>
      </c>
      <c r="B1250" s="263">
        <v>250</v>
      </c>
      <c r="C1250" s="193">
        <v>140</v>
      </c>
      <c r="D1250" s="193">
        <v>2500</v>
      </c>
      <c r="E1250" s="180">
        <f t="shared" si="82"/>
        <v>6</v>
      </c>
      <c r="F1250" s="180">
        <f t="shared" si="82"/>
        <v>18</v>
      </c>
      <c r="G1250" s="180">
        <f t="shared" si="82"/>
        <v>39</v>
      </c>
      <c r="H1250" s="180">
        <f t="shared" si="82"/>
        <v>47</v>
      </c>
      <c r="I1250" s="180">
        <f t="shared" si="82"/>
        <v>55</v>
      </c>
      <c r="J1250" s="180">
        <f t="shared" si="82"/>
        <v>60</v>
      </c>
      <c r="K1250" s="180">
        <f t="shared" si="82"/>
        <v>39</v>
      </c>
      <c r="L1250" s="180">
        <f t="shared" si="82"/>
        <v>25.5</v>
      </c>
      <c r="M1250" s="232"/>
      <c r="N1250" s="233"/>
      <c r="O1250" s="233"/>
    </row>
    <row r="1251" spans="1:15" s="234" customFormat="1">
      <c r="A1251" s="404" t="str">
        <f t="shared" si="79"/>
        <v>2501502500</v>
      </c>
      <c r="B1251" s="263">
        <v>250</v>
      </c>
      <c r="C1251" s="193">
        <v>150</v>
      </c>
      <c r="D1251" s="193">
        <v>2500</v>
      </c>
      <c r="E1251" s="180">
        <f t="shared" si="82"/>
        <v>6</v>
      </c>
      <c r="F1251" s="180">
        <f t="shared" si="82"/>
        <v>17</v>
      </c>
      <c r="G1251" s="180">
        <f t="shared" si="82"/>
        <v>38</v>
      </c>
      <c r="H1251" s="180">
        <f t="shared" si="82"/>
        <v>45.5</v>
      </c>
      <c r="I1251" s="180">
        <f t="shared" si="82"/>
        <v>55</v>
      </c>
      <c r="J1251" s="180">
        <f t="shared" si="82"/>
        <v>59.5</v>
      </c>
      <c r="K1251" s="180">
        <f t="shared" si="82"/>
        <v>37</v>
      </c>
      <c r="L1251" s="180">
        <f t="shared" si="82"/>
        <v>24.5</v>
      </c>
      <c r="M1251" s="232"/>
      <c r="N1251" s="233"/>
      <c r="O1251" s="233"/>
    </row>
    <row r="1252" spans="1:15" s="234" customFormat="1">
      <c r="A1252" s="404" t="str">
        <f t="shared" si="79"/>
        <v>2501602500</v>
      </c>
      <c r="B1252" s="263">
        <v>250</v>
      </c>
      <c r="C1252" s="193">
        <v>160</v>
      </c>
      <c r="D1252" s="193">
        <v>2500</v>
      </c>
      <c r="E1252" s="180">
        <f t="shared" si="82"/>
        <v>5.5</v>
      </c>
      <c r="F1252" s="180">
        <f t="shared" si="82"/>
        <v>15.5</v>
      </c>
      <c r="G1252" s="180">
        <f t="shared" si="82"/>
        <v>36.5</v>
      </c>
      <c r="H1252" s="180">
        <f t="shared" si="82"/>
        <v>43</v>
      </c>
      <c r="I1252" s="180">
        <f t="shared" si="82"/>
        <v>54</v>
      </c>
      <c r="J1252" s="180">
        <f t="shared" si="82"/>
        <v>58.5</v>
      </c>
      <c r="K1252" s="180">
        <f t="shared" si="82"/>
        <v>34</v>
      </c>
      <c r="L1252" s="180">
        <f t="shared" si="82"/>
        <v>22.5</v>
      </c>
      <c r="M1252" s="232"/>
      <c r="N1252" s="233"/>
      <c r="O1252" s="233"/>
    </row>
    <row r="1253" spans="1:15" s="234" customFormat="1">
      <c r="A1253" s="404" t="str">
        <f t="shared" si="79"/>
        <v>2501702500</v>
      </c>
      <c r="B1253" s="263">
        <v>250</v>
      </c>
      <c r="C1253" s="193">
        <v>170</v>
      </c>
      <c r="D1253" s="193">
        <v>2500</v>
      </c>
      <c r="E1253" s="180">
        <f t="shared" si="82"/>
        <v>5.5</v>
      </c>
      <c r="F1253" s="180">
        <f t="shared" si="82"/>
        <v>15</v>
      </c>
      <c r="G1253" s="180">
        <f t="shared" si="82"/>
        <v>35</v>
      </c>
      <c r="H1253" s="180">
        <f t="shared" si="82"/>
        <v>41</v>
      </c>
      <c r="I1253" s="180">
        <f t="shared" si="82"/>
        <v>53</v>
      </c>
      <c r="J1253" s="180">
        <f t="shared" si="82"/>
        <v>57</v>
      </c>
      <c r="K1253" s="180">
        <f t="shared" si="82"/>
        <v>32.5</v>
      </c>
      <c r="L1253" s="180">
        <f t="shared" si="82"/>
        <v>21.5</v>
      </c>
      <c r="M1253" s="232"/>
      <c r="N1253" s="233"/>
      <c r="O1253" s="233"/>
    </row>
    <row r="1254" spans="1:15" s="234" customFormat="1">
      <c r="A1254" s="404" t="str">
        <f t="shared" si="79"/>
        <v>2501802500</v>
      </c>
      <c r="B1254" s="263">
        <v>250</v>
      </c>
      <c r="C1254" s="193">
        <v>180</v>
      </c>
      <c r="D1254" s="193">
        <v>2500</v>
      </c>
      <c r="E1254" s="180">
        <f t="shared" ref="E1254:L1261" si="83">(E1560+E948)/2</f>
        <v>4.5</v>
      </c>
      <c r="F1254" s="180">
        <f t="shared" si="83"/>
        <v>14</v>
      </c>
      <c r="G1254" s="180">
        <f t="shared" si="83"/>
        <v>33</v>
      </c>
      <c r="H1254" s="180">
        <f t="shared" si="83"/>
        <v>38.5</v>
      </c>
      <c r="I1254" s="180">
        <f t="shared" si="83"/>
        <v>51</v>
      </c>
      <c r="J1254" s="180">
        <f t="shared" si="83"/>
        <v>55</v>
      </c>
      <c r="K1254" s="180">
        <f t="shared" si="83"/>
        <v>30.5</v>
      </c>
      <c r="L1254" s="180">
        <f t="shared" si="83"/>
        <v>19.5</v>
      </c>
      <c r="M1254" s="232"/>
      <c r="N1254" s="233"/>
      <c r="O1254" s="233"/>
    </row>
    <row r="1255" spans="1:15" s="234" customFormat="1">
      <c r="A1255" s="404" t="str">
        <f t="shared" si="79"/>
        <v>2501902500</v>
      </c>
      <c r="B1255" s="263">
        <v>250</v>
      </c>
      <c r="C1255" s="193">
        <v>190</v>
      </c>
      <c r="D1255" s="193">
        <v>2500</v>
      </c>
      <c r="E1255" s="180">
        <f t="shared" si="83"/>
        <v>4.5</v>
      </c>
      <c r="F1255" s="180">
        <f t="shared" si="83"/>
        <v>13.5</v>
      </c>
      <c r="G1255" s="180">
        <f t="shared" si="83"/>
        <v>32</v>
      </c>
      <c r="H1255" s="180">
        <f t="shared" si="83"/>
        <v>37</v>
      </c>
      <c r="I1255" s="180">
        <f t="shared" si="83"/>
        <v>49</v>
      </c>
      <c r="J1255" s="180">
        <f t="shared" si="83"/>
        <v>53</v>
      </c>
      <c r="K1255" s="180">
        <f t="shared" si="83"/>
        <v>29.5</v>
      </c>
      <c r="L1255" s="180">
        <f t="shared" si="83"/>
        <v>17.5</v>
      </c>
      <c r="M1255" s="232"/>
      <c r="N1255" s="233"/>
      <c r="O1255" s="233"/>
    </row>
    <row r="1256" spans="1:15" s="234" customFormat="1">
      <c r="A1256" s="404" t="str">
        <f t="shared" si="79"/>
        <v>2502002500</v>
      </c>
      <c r="B1256" s="263">
        <v>250</v>
      </c>
      <c r="C1256" s="193">
        <v>200</v>
      </c>
      <c r="D1256" s="193">
        <v>2500</v>
      </c>
      <c r="E1256" s="180">
        <f t="shared" si="83"/>
        <v>4</v>
      </c>
      <c r="F1256" s="180">
        <f t="shared" si="83"/>
        <v>12.5</v>
      </c>
      <c r="G1256" s="180">
        <f t="shared" si="83"/>
        <v>30</v>
      </c>
      <c r="H1256" s="180">
        <f t="shared" si="83"/>
        <v>35</v>
      </c>
      <c r="I1256" s="180">
        <f t="shared" si="83"/>
        <v>47</v>
      </c>
      <c r="J1256" s="180">
        <f t="shared" si="83"/>
        <v>50.5</v>
      </c>
      <c r="K1256" s="180">
        <f t="shared" si="83"/>
        <v>27.5</v>
      </c>
      <c r="L1256" s="180">
        <f t="shared" si="83"/>
        <v>15.5</v>
      </c>
      <c r="M1256" s="232"/>
      <c r="N1256" s="233"/>
      <c r="O1256" s="233"/>
    </row>
    <row r="1257" spans="1:15" s="234" customFormat="1">
      <c r="A1257" s="404" t="str">
        <f t="shared" si="79"/>
        <v>2502102500</v>
      </c>
      <c r="B1257" s="263">
        <v>250</v>
      </c>
      <c r="C1257" s="193">
        <v>210</v>
      </c>
      <c r="D1257" s="193">
        <v>2500</v>
      </c>
      <c r="E1257" s="180">
        <f t="shared" si="83"/>
        <v>3</v>
      </c>
      <c r="F1257" s="180">
        <f t="shared" si="83"/>
        <v>8</v>
      </c>
      <c r="G1257" s="180">
        <f t="shared" si="83"/>
        <v>14.5</v>
      </c>
      <c r="H1257" s="180">
        <f t="shared" si="83"/>
        <v>17</v>
      </c>
      <c r="I1257" s="180">
        <f t="shared" si="83"/>
        <v>22.5</v>
      </c>
      <c r="J1257" s="180">
        <f t="shared" si="83"/>
        <v>25</v>
      </c>
      <c r="K1257" s="180">
        <f t="shared" si="83"/>
        <v>13.5</v>
      </c>
      <c r="L1257" s="180">
        <f t="shared" si="83"/>
        <v>9</v>
      </c>
      <c r="M1257" s="232"/>
      <c r="N1257" s="233"/>
      <c r="O1257" s="233"/>
    </row>
    <row r="1258" spans="1:15" s="234" customFormat="1">
      <c r="A1258" s="404" t="str">
        <f t="shared" si="79"/>
        <v>2502202500</v>
      </c>
      <c r="B1258" s="263">
        <v>250</v>
      </c>
      <c r="C1258" s="193">
        <v>220</v>
      </c>
      <c r="D1258" s="193">
        <v>2500</v>
      </c>
      <c r="E1258" s="180">
        <f t="shared" si="83"/>
        <v>3</v>
      </c>
      <c r="F1258" s="180">
        <f t="shared" si="83"/>
        <v>7.5</v>
      </c>
      <c r="G1258" s="180">
        <f t="shared" si="83"/>
        <v>13.5</v>
      </c>
      <c r="H1258" s="180">
        <f t="shared" si="83"/>
        <v>16</v>
      </c>
      <c r="I1258" s="180">
        <f t="shared" si="83"/>
        <v>21.5</v>
      </c>
      <c r="J1258" s="180">
        <f t="shared" si="83"/>
        <v>24</v>
      </c>
      <c r="K1258" s="180">
        <f t="shared" si="83"/>
        <v>12.5</v>
      </c>
      <c r="L1258" s="180">
        <f t="shared" si="83"/>
        <v>8.5</v>
      </c>
      <c r="M1258" s="232"/>
      <c r="N1258" s="233"/>
      <c r="O1258" s="233"/>
    </row>
    <row r="1259" spans="1:15" s="234" customFormat="1">
      <c r="A1259" s="404" t="str">
        <f t="shared" si="79"/>
        <v>2502302500</v>
      </c>
      <c r="B1259" s="263">
        <v>250</v>
      </c>
      <c r="C1259" s="193">
        <v>230</v>
      </c>
      <c r="D1259" s="193">
        <v>2500</v>
      </c>
      <c r="E1259" s="180">
        <f t="shared" si="83"/>
        <v>3</v>
      </c>
      <c r="F1259" s="180">
        <f t="shared" si="83"/>
        <v>7.5</v>
      </c>
      <c r="G1259" s="180">
        <f t="shared" si="83"/>
        <v>13</v>
      </c>
      <c r="H1259" s="180">
        <f t="shared" si="83"/>
        <v>15.5</v>
      </c>
      <c r="I1259" s="180">
        <f t="shared" si="83"/>
        <v>21</v>
      </c>
      <c r="J1259" s="180">
        <f t="shared" si="83"/>
        <v>23</v>
      </c>
      <c r="K1259" s="180">
        <f t="shared" si="83"/>
        <v>12</v>
      </c>
      <c r="L1259" s="180">
        <f t="shared" si="83"/>
        <v>8</v>
      </c>
      <c r="M1259" s="232"/>
      <c r="N1259" s="233"/>
      <c r="O1259" s="233"/>
    </row>
    <row r="1260" spans="1:15" s="234" customFormat="1">
      <c r="A1260" s="404" t="str">
        <f t="shared" si="79"/>
        <v>2502402500</v>
      </c>
      <c r="B1260" s="263">
        <v>250</v>
      </c>
      <c r="C1260" s="193">
        <v>240</v>
      </c>
      <c r="D1260" s="193">
        <v>2500</v>
      </c>
      <c r="E1260" s="180">
        <f t="shared" si="83"/>
        <v>2.5</v>
      </c>
      <c r="F1260" s="180">
        <f t="shared" si="83"/>
        <v>7</v>
      </c>
      <c r="G1260" s="180">
        <f t="shared" si="83"/>
        <v>12.5</v>
      </c>
      <c r="H1260" s="180">
        <f t="shared" si="83"/>
        <v>15</v>
      </c>
      <c r="I1260" s="180">
        <f t="shared" si="83"/>
        <v>20</v>
      </c>
      <c r="J1260" s="180">
        <f t="shared" si="83"/>
        <v>22</v>
      </c>
      <c r="K1260" s="180">
        <f t="shared" si="83"/>
        <v>11.5</v>
      </c>
      <c r="L1260" s="180">
        <f t="shared" si="83"/>
        <v>7.5</v>
      </c>
      <c r="M1260" s="232"/>
      <c r="N1260" s="233"/>
      <c r="O1260" s="233"/>
    </row>
    <row r="1261" spans="1:15" s="234" customFormat="1">
      <c r="A1261" s="404" t="str">
        <f t="shared" si="79"/>
        <v>2502502500</v>
      </c>
      <c r="B1261" s="263">
        <v>250</v>
      </c>
      <c r="C1261" s="193">
        <v>250</v>
      </c>
      <c r="D1261" s="193">
        <v>2500</v>
      </c>
      <c r="E1261" s="180">
        <f t="shared" si="83"/>
        <v>2.5</v>
      </c>
      <c r="F1261" s="180">
        <f t="shared" si="83"/>
        <v>7</v>
      </c>
      <c r="G1261" s="180">
        <f t="shared" si="83"/>
        <v>12</v>
      </c>
      <c r="H1261" s="180">
        <f t="shared" si="83"/>
        <v>14.5</v>
      </c>
      <c r="I1261" s="180">
        <f t="shared" si="83"/>
        <v>19.5</v>
      </c>
      <c r="J1261" s="180">
        <f t="shared" si="83"/>
        <v>21.5</v>
      </c>
      <c r="K1261" s="180">
        <f t="shared" si="83"/>
        <v>11</v>
      </c>
      <c r="L1261" s="180">
        <f t="shared" si="83"/>
        <v>7.5</v>
      </c>
      <c r="M1261" s="232"/>
      <c r="N1261" s="233"/>
      <c r="O1261" s="233"/>
    </row>
    <row r="1262" spans="1:15" s="234" customFormat="1">
      <c r="A1262" s="404" t="str">
        <f t="shared" si="79"/>
        <v>2502602500</v>
      </c>
      <c r="B1262" s="263">
        <v>250</v>
      </c>
      <c r="C1262" s="193">
        <v>260</v>
      </c>
      <c r="D1262" s="193">
        <v>2500</v>
      </c>
      <c r="E1262" s="243">
        <v>0</v>
      </c>
      <c r="F1262" s="243">
        <v>0</v>
      </c>
      <c r="G1262" s="243">
        <v>0</v>
      </c>
      <c r="H1262" s="243">
        <v>0</v>
      </c>
      <c r="I1262" s="243">
        <v>0</v>
      </c>
      <c r="J1262" s="243">
        <v>0</v>
      </c>
      <c r="K1262" s="243">
        <v>0</v>
      </c>
      <c r="L1262" s="243">
        <v>0</v>
      </c>
      <c r="M1262" s="232"/>
      <c r="N1262" s="233"/>
      <c r="O1262" s="233"/>
    </row>
    <row r="1263" spans="1:15" s="234" customFormat="1">
      <c r="A1263" s="404" t="str">
        <f t="shared" si="79"/>
        <v>2502702500</v>
      </c>
      <c r="B1263" s="263">
        <v>250</v>
      </c>
      <c r="C1263" s="193">
        <v>270</v>
      </c>
      <c r="D1263" s="193">
        <v>2500</v>
      </c>
      <c r="E1263" s="243">
        <v>0</v>
      </c>
      <c r="F1263" s="243">
        <v>0</v>
      </c>
      <c r="G1263" s="243">
        <v>0</v>
      </c>
      <c r="H1263" s="243">
        <v>0</v>
      </c>
      <c r="I1263" s="243">
        <v>0</v>
      </c>
      <c r="J1263" s="243">
        <v>0</v>
      </c>
      <c r="K1263" s="243">
        <v>0</v>
      </c>
      <c r="L1263" s="243">
        <v>0</v>
      </c>
      <c r="M1263" s="232"/>
      <c r="N1263" s="233"/>
      <c r="O1263" s="233"/>
    </row>
    <row r="1264" spans="1:15" s="234" customFormat="1">
      <c r="A1264" s="404" t="str">
        <f t="shared" si="79"/>
        <v>2502802500</v>
      </c>
      <c r="B1264" s="263">
        <v>250</v>
      </c>
      <c r="C1264" s="193">
        <v>280</v>
      </c>
      <c r="D1264" s="193">
        <v>2500</v>
      </c>
      <c r="E1264" s="243">
        <v>0</v>
      </c>
      <c r="F1264" s="243">
        <v>0</v>
      </c>
      <c r="G1264" s="243">
        <v>0</v>
      </c>
      <c r="H1264" s="243">
        <v>0</v>
      </c>
      <c r="I1264" s="243">
        <v>0</v>
      </c>
      <c r="J1264" s="243">
        <v>0</v>
      </c>
      <c r="K1264" s="243">
        <v>0</v>
      </c>
      <c r="L1264" s="243">
        <v>0</v>
      </c>
      <c r="M1264" s="232"/>
      <c r="N1264" s="233"/>
      <c r="O1264" s="233"/>
    </row>
    <row r="1265" spans="1:15" s="234" customFormat="1">
      <c r="A1265" s="404" t="str">
        <f t="shared" ref="A1265:A1328" si="84">B1265&amp;C1265&amp;D1265</f>
        <v>2502902500</v>
      </c>
      <c r="B1265" s="263">
        <v>250</v>
      </c>
      <c r="C1265" s="193">
        <v>290</v>
      </c>
      <c r="D1265" s="193">
        <v>2500</v>
      </c>
      <c r="E1265" s="243">
        <v>0</v>
      </c>
      <c r="F1265" s="243">
        <v>0</v>
      </c>
      <c r="G1265" s="243">
        <v>0</v>
      </c>
      <c r="H1265" s="243">
        <v>0</v>
      </c>
      <c r="I1265" s="243">
        <v>0</v>
      </c>
      <c r="J1265" s="243">
        <v>0</v>
      </c>
      <c r="K1265" s="243">
        <v>0</v>
      </c>
      <c r="L1265" s="243">
        <v>0</v>
      </c>
      <c r="M1265" s="232"/>
      <c r="N1265" s="233"/>
      <c r="O1265" s="233"/>
    </row>
    <row r="1266" spans="1:15" s="234" customFormat="1">
      <c r="A1266" s="404" t="str">
        <f t="shared" si="84"/>
        <v>2503002500</v>
      </c>
      <c r="B1266" s="263">
        <v>250</v>
      </c>
      <c r="C1266" s="193">
        <v>300</v>
      </c>
      <c r="D1266" s="193">
        <v>2500</v>
      </c>
      <c r="E1266" s="243">
        <v>0</v>
      </c>
      <c r="F1266" s="243">
        <v>0</v>
      </c>
      <c r="G1266" s="243">
        <v>0</v>
      </c>
      <c r="H1266" s="243">
        <v>0</v>
      </c>
      <c r="I1266" s="243">
        <v>0</v>
      </c>
      <c r="J1266" s="243">
        <v>0</v>
      </c>
      <c r="K1266" s="243">
        <v>0</v>
      </c>
      <c r="L1266" s="243">
        <v>0</v>
      </c>
      <c r="M1266" s="232"/>
      <c r="N1266" s="233"/>
      <c r="O1266" s="233"/>
    </row>
    <row r="1267" spans="1:15" s="234" customFormat="1">
      <c r="A1267" s="404" t="str">
        <f t="shared" si="84"/>
        <v>2503102500</v>
      </c>
      <c r="B1267" s="263">
        <v>250</v>
      </c>
      <c r="C1267" s="193">
        <v>310</v>
      </c>
      <c r="D1267" s="193">
        <v>2500</v>
      </c>
      <c r="E1267" s="243">
        <v>0</v>
      </c>
      <c r="F1267" s="243">
        <v>0</v>
      </c>
      <c r="G1267" s="243">
        <v>0</v>
      </c>
      <c r="H1267" s="243">
        <v>0</v>
      </c>
      <c r="I1267" s="243">
        <v>0</v>
      </c>
      <c r="J1267" s="243">
        <v>0</v>
      </c>
      <c r="K1267" s="243">
        <v>0</v>
      </c>
      <c r="L1267" s="243">
        <v>0</v>
      </c>
      <c r="M1267" s="232"/>
      <c r="N1267" s="233"/>
      <c r="O1267" s="233"/>
    </row>
    <row r="1268" spans="1:15" s="234" customFormat="1">
      <c r="A1268" s="404" t="str">
        <f t="shared" si="84"/>
        <v>2503202500</v>
      </c>
      <c r="B1268" s="263">
        <v>250</v>
      </c>
      <c r="C1268" s="193">
        <v>320</v>
      </c>
      <c r="D1268" s="193">
        <v>2500</v>
      </c>
      <c r="E1268" s="243">
        <v>0</v>
      </c>
      <c r="F1268" s="243">
        <v>0</v>
      </c>
      <c r="G1268" s="243">
        <v>0</v>
      </c>
      <c r="H1268" s="243">
        <v>0</v>
      </c>
      <c r="I1268" s="243">
        <v>0</v>
      </c>
      <c r="J1268" s="243">
        <v>0</v>
      </c>
      <c r="K1268" s="243">
        <v>0</v>
      </c>
      <c r="L1268" s="243">
        <v>0</v>
      </c>
      <c r="M1268" s="232"/>
      <c r="N1268" s="233"/>
      <c r="O1268" s="233"/>
    </row>
    <row r="1269" spans="1:15" s="234" customFormat="1">
      <c r="A1269" s="404" t="str">
        <f t="shared" si="84"/>
        <v>2503302500</v>
      </c>
      <c r="B1269" s="263">
        <v>250</v>
      </c>
      <c r="C1269" s="193">
        <v>330</v>
      </c>
      <c r="D1269" s="193">
        <v>2500</v>
      </c>
      <c r="E1269" s="243">
        <v>0</v>
      </c>
      <c r="F1269" s="243">
        <v>0</v>
      </c>
      <c r="G1269" s="243">
        <v>0</v>
      </c>
      <c r="H1269" s="243">
        <v>0</v>
      </c>
      <c r="I1269" s="243">
        <v>0</v>
      </c>
      <c r="J1269" s="243">
        <v>0</v>
      </c>
      <c r="K1269" s="243">
        <v>0</v>
      </c>
      <c r="L1269" s="243">
        <v>0</v>
      </c>
      <c r="M1269" s="232"/>
      <c r="N1269" s="233"/>
      <c r="O1269" s="233"/>
    </row>
    <row r="1270" spans="1:15" s="234" customFormat="1">
      <c r="A1270" s="404" t="str">
        <f t="shared" si="84"/>
        <v>2503402500</v>
      </c>
      <c r="B1270" s="263">
        <v>250</v>
      </c>
      <c r="C1270" s="193">
        <v>340</v>
      </c>
      <c r="D1270" s="193">
        <v>2500</v>
      </c>
      <c r="E1270" s="243">
        <v>0</v>
      </c>
      <c r="F1270" s="243">
        <v>0</v>
      </c>
      <c r="G1270" s="243">
        <v>0</v>
      </c>
      <c r="H1270" s="243">
        <v>0</v>
      </c>
      <c r="I1270" s="243">
        <v>0</v>
      </c>
      <c r="J1270" s="243">
        <v>0</v>
      </c>
      <c r="K1270" s="243">
        <v>0</v>
      </c>
      <c r="L1270" s="243">
        <v>0</v>
      </c>
      <c r="M1270" s="232"/>
      <c r="N1270" s="233"/>
      <c r="O1270" s="233"/>
    </row>
    <row r="1271" spans="1:15" s="234" customFormat="1">
      <c r="A1271" s="404" t="str">
        <f t="shared" si="84"/>
        <v>2503502500</v>
      </c>
      <c r="B1271" s="263">
        <v>250</v>
      </c>
      <c r="C1271" s="193">
        <v>350</v>
      </c>
      <c r="D1271" s="193">
        <v>2500</v>
      </c>
      <c r="E1271" s="243">
        <v>0</v>
      </c>
      <c r="F1271" s="243">
        <v>0</v>
      </c>
      <c r="G1271" s="243">
        <v>0</v>
      </c>
      <c r="H1271" s="243">
        <v>0</v>
      </c>
      <c r="I1271" s="243">
        <v>0</v>
      </c>
      <c r="J1271" s="243">
        <v>0</v>
      </c>
      <c r="K1271" s="243">
        <v>0</v>
      </c>
      <c r="L1271" s="243">
        <v>0</v>
      </c>
      <c r="M1271" s="232"/>
      <c r="N1271" s="233"/>
      <c r="O1271" s="233"/>
    </row>
    <row r="1272" spans="1:15" s="234" customFormat="1">
      <c r="A1272" s="404" t="str">
        <f t="shared" si="84"/>
        <v>30020500</v>
      </c>
      <c r="B1272" s="268">
        <v>300</v>
      </c>
      <c r="C1272" s="193">
        <v>20</v>
      </c>
      <c r="D1272" s="193">
        <v>500</v>
      </c>
      <c r="E1272" s="194">
        <f>IF(E1306-(E1340-E1306)&gt;0,E1306-(E1340-E1306),0)</f>
        <v>14</v>
      </c>
      <c r="F1272" s="194">
        <f t="shared" ref="F1272:L1272" si="85">IF(F1306-(F1340-F1306)&gt;0,F1306-(F1340-F1306),0)</f>
        <v>32</v>
      </c>
      <c r="G1272" s="194">
        <f t="shared" si="85"/>
        <v>41</v>
      </c>
      <c r="H1272" s="194">
        <f t="shared" si="85"/>
        <v>50</v>
      </c>
      <c r="I1272" s="194">
        <f t="shared" si="85"/>
        <v>55</v>
      </c>
      <c r="J1272" s="194">
        <f t="shared" si="85"/>
        <v>60</v>
      </c>
      <c r="K1272" s="194">
        <f t="shared" si="85"/>
        <v>58</v>
      </c>
      <c r="L1272" s="194">
        <f t="shared" si="85"/>
        <v>50</v>
      </c>
      <c r="M1272" s="279"/>
      <c r="N1272" s="233"/>
      <c r="O1272" s="233"/>
    </row>
    <row r="1273" spans="1:15" s="234" customFormat="1">
      <c r="A1273" s="404" t="str">
        <f t="shared" si="84"/>
        <v>30030500</v>
      </c>
      <c r="B1273" s="268">
        <v>300</v>
      </c>
      <c r="C1273" s="193">
        <v>30</v>
      </c>
      <c r="D1273" s="193">
        <v>500</v>
      </c>
      <c r="E1273" s="194">
        <f t="shared" ref="E1273:L1288" si="86">IF(E1307-(E1341-E1307)&gt;0,E1307-(E1341-E1307),0)</f>
        <v>8</v>
      </c>
      <c r="F1273" s="194">
        <f t="shared" si="86"/>
        <v>26</v>
      </c>
      <c r="G1273" s="194">
        <f t="shared" si="86"/>
        <v>41</v>
      </c>
      <c r="H1273" s="194">
        <f t="shared" si="86"/>
        <v>50</v>
      </c>
      <c r="I1273" s="194">
        <f t="shared" si="86"/>
        <v>55</v>
      </c>
      <c r="J1273" s="194">
        <f t="shared" si="86"/>
        <v>60</v>
      </c>
      <c r="K1273" s="194">
        <f t="shared" si="86"/>
        <v>50</v>
      </c>
      <c r="L1273" s="194">
        <f t="shared" si="86"/>
        <v>26</v>
      </c>
      <c r="M1273" s="279"/>
      <c r="N1273" s="233"/>
      <c r="O1273" s="233"/>
    </row>
    <row r="1274" spans="1:15" s="234" customFormat="1">
      <c r="A1274" s="404" t="str">
        <f t="shared" si="84"/>
        <v>30040500</v>
      </c>
      <c r="B1274" s="268">
        <v>300</v>
      </c>
      <c r="C1274" s="193">
        <v>40</v>
      </c>
      <c r="D1274" s="193">
        <v>500</v>
      </c>
      <c r="E1274" s="194">
        <f t="shared" si="86"/>
        <v>6</v>
      </c>
      <c r="F1274" s="194">
        <f t="shared" si="86"/>
        <v>19</v>
      </c>
      <c r="G1274" s="194">
        <f t="shared" si="86"/>
        <v>39</v>
      </c>
      <c r="H1274" s="194">
        <f t="shared" si="86"/>
        <v>46</v>
      </c>
      <c r="I1274" s="194">
        <f t="shared" si="86"/>
        <v>55</v>
      </c>
      <c r="J1274" s="194">
        <f t="shared" si="86"/>
        <v>60</v>
      </c>
      <c r="K1274" s="194">
        <f t="shared" si="86"/>
        <v>30</v>
      </c>
      <c r="L1274" s="194">
        <f t="shared" si="86"/>
        <v>19</v>
      </c>
      <c r="M1274" s="279"/>
      <c r="N1274" s="233"/>
      <c r="O1274" s="233"/>
    </row>
    <row r="1275" spans="1:15" s="234" customFormat="1">
      <c r="A1275" s="404" t="str">
        <f t="shared" si="84"/>
        <v>30050500</v>
      </c>
      <c r="B1275" s="268">
        <v>300</v>
      </c>
      <c r="C1275" s="193">
        <v>50</v>
      </c>
      <c r="D1275" s="193">
        <v>500</v>
      </c>
      <c r="E1275" s="194">
        <f t="shared" si="86"/>
        <v>6</v>
      </c>
      <c r="F1275" s="194">
        <f t="shared" si="86"/>
        <v>18</v>
      </c>
      <c r="G1275" s="194">
        <f t="shared" si="86"/>
        <v>30</v>
      </c>
      <c r="H1275" s="194">
        <f t="shared" si="86"/>
        <v>36</v>
      </c>
      <c r="I1275" s="194">
        <f t="shared" si="86"/>
        <v>47</v>
      </c>
      <c r="J1275" s="194">
        <f t="shared" si="86"/>
        <v>52</v>
      </c>
      <c r="K1275" s="194">
        <f t="shared" si="86"/>
        <v>24</v>
      </c>
      <c r="L1275" s="194">
        <f t="shared" si="86"/>
        <v>15</v>
      </c>
      <c r="M1275" s="279"/>
      <c r="N1275" s="233"/>
      <c r="O1275" s="233"/>
    </row>
    <row r="1276" spans="1:15" s="234" customFormat="1">
      <c r="A1276" s="404" t="str">
        <f t="shared" si="84"/>
        <v>30060500</v>
      </c>
      <c r="B1276" s="268">
        <v>300</v>
      </c>
      <c r="C1276" s="193">
        <v>60</v>
      </c>
      <c r="D1276" s="193">
        <v>500</v>
      </c>
      <c r="E1276" s="194">
        <f t="shared" si="86"/>
        <v>4</v>
      </c>
      <c r="F1276" s="194">
        <f t="shared" si="86"/>
        <v>16</v>
      </c>
      <c r="G1276" s="194">
        <f t="shared" si="86"/>
        <v>22</v>
      </c>
      <c r="H1276" s="194">
        <f t="shared" si="86"/>
        <v>26</v>
      </c>
      <c r="I1276" s="194">
        <f t="shared" si="86"/>
        <v>40</v>
      </c>
      <c r="J1276" s="194">
        <f t="shared" si="86"/>
        <v>44</v>
      </c>
      <c r="K1276" s="194">
        <f t="shared" si="86"/>
        <v>19</v>
      </c>
      <c r="L1276" s="194">
        <f t="shared" si="86"/>
        <v>12</v>
      </c>
      <c r="M1276" s="279"/>
      <c r="N1276" s="233"/>
      <c r="O1276" s="233"/>
    </row>
    <row r="1277" spans="1:15" s="234" customFormat="1">
      <c r="A1277" s="404" t="str">
        <f t="shared" si="84"/>
        <v>30070500</v>
      </c>
      <c r="B1277" s="268">
        <v>300</v>
      </c>
      <c r="C1277" s="193">
        <v>70</v>
      </c>
      <c r="D1277" s="193">
        <v>500</v>
      </c>
      <c r="E1277" s="194">
        <f t="shared" si="86"/>
        <v>5</v>
      </c>
      <c r="F1277" s="194">
        <f t="shared" si="86"/>
        <v>13</v>
      </c>
      <c r="G1277" s="194">
        <f t="shared" si="86"/>
        <v>20</v>
      </c>
      <c r="H1277" s="194">
        <f t="shared" si="86"/>
        <v>23</v>
      </c>
      <c r="I1277" s="194">
        <f t="shared" si="86"/>
        <v>33</v>
      </c>
      <c r="J1277" s="194">
        <f t="shared" si="86"/>
        <v>36</v>
      </c>
      <c r="K1277" s="194">
        <f t="shared" si="86"/>
        <v>17</v>
      </c>
      <c r="L1277" s="194">
        <f t="shared" si="86"/>
        <v>11</v>
      </c>
      <c r="M1277" s="279"/>
      <c r="N1277" s="233"/>
      <c r="O1277" s="233"/>
    </row>
    <row r="1278" spans="1:15" s="234" customFormat="1">
      <c r="A1278" s="404" t="str">
        <f t="shared" si="84"/>
        <v>30080500</v>
      </c>
      <c r="B1278" s="268">
        <v>300</v>
      </c>
      <c r="C1278" s="193">
        <v>80</v>
      </c>
      <c r="D1278" s="193">
        <v>500</v>
      </c>
      <c r="E1278" s="194">
        <f t="shared" si="86"/>
        <v>4</v>
      </c>
      <c r="F1278" s="194">
        <f t="shared" si="86"/>
        <v>8</v>
      </c>
      <c r="G1278" s="194">
        <f t="shared" si="86"/>
        <v>16</v>
      </c>
      <c r="H1278" s="194">
        <f t="shared" si="86"/>
        <v>18</v>
      </c>
      <c r="I1278" s="194">
        <f t="shared" si="86"/>
        <v>25</v>
      </c>
      <c r="J1278" s="194">
        <f t="shared" si="86"/>
        <v>28</v>
      </c>
      <c r="K1278" s="194">
        <f t="shared" si="86"/>
        <v>14</v>
      </c>
      <c r="L1278" s="194">
        <f t="shared" si="86"/>
        <v>10</v>
      </c>
      <c r="M1278" s="279"/>
      <c r="N1278" s="233"/>
      <c r="O1278" s="233"/>
    </row>
    <row r="1279" spans="1:15" s="234" customFormat="1">
      <c r="A1279" s="404" t="str">
        <f t="shared" si="84"/>
        <v>30090500</v>
      </c>
      <c r="B1279" s="268">
        <v>300</v>
      </c>
      <c r="C1279" s="193">
        <v>90</v>
      </c>
      <c r="D1279" s="193">
        <v>500</v>
      </c>
      <c r="E1279" s="194">
        <f t="shared" si="86"/>
        <v>4</v>
      </c>
      <c r="F1279" s="194">
        <f t="shared" si="86"/>
        <v>7</v>
      </c>
      <c r="G1279" s="194">
        <f t="shared" si="86"/>
        <v>15</v>
      </c>
      <c r="H1279" s="194">
        <f t="shared" si="86"/>
        <v>15</v>
      </c>
      <c r="I1279" s="194">
        <f t="shared" si="86"/>
        <v>23</v>
      </c>
      <c r="J1279" s="194">
        <f t="shared" si="86"/>
        <v>25</v>
      </c>
      <c r="K1279" s="194">
        <f t="shared" si="86"/>
        <v>13</v>
      </c>
      <c r="L1279" s="194">
        <f t="shared" si="86"/>
        <v>9</v>
      </c>
      <c r="M1279" s="279"/>
      <c r="N1279" s="233"/>
      <c r="O1279" s="233"/>
    </row>
    <row r="1280" spans="1:15" s="234" customFormat="1">
      <c r="A1280" s="404" t="str">
        <f t="shared" si="84"/>
        <v>300100500</v>
      </c>
      <c r="B1280" s="268">
        <v>300</v>
      </c>
      <c r="C1280" s="193">
        <v>100</v>
      </c>
      <c r="D1280" s="193">
        <v>500</v>
      </c>
      <c r="E1280" s="194">
        <f t="shared" si="86"/>
        <v>3</v>
      </c>
      <c r="F1280" s="194">
        <f t="shared" si="86"/>
        <v>7</v>
      </c>
      <c r="G1280" s="194">
        <f t="shared" si="86"/>
        <v>12</v>
      </c>
      <c r="H1280" s="194">
        <f t="shared" si="86"/>
        <v>13</v>
      </c>
      <c r="I1280" s="194">
        <f t="shared" si="86"/>
        <v>20</v>
      </c>
      <c r="J1280" s="194">
        <f t="shared" si="86"/>
        <v>22</v>
      </c>
      <c r="K1280" s="194">
        <f t="shared" si="86"/>
        <v>12</v>
      </c>
      <c r="L1280" s="194">
        <f t="shared" si="86"/>
        <v>7</v>
      </c>
      <c r="M1280" s="279"/>
      <c r="N1280" s="233"/>
      <c r="O1280" s="233"/>
    </row>
    <row r="1281" spans="1:15" s="234" customFormat="1">
      <c r="A1281" s="404" t="str">
        <f t="shared" si="84"/>
        <v>300110500</v>
      </c>
      <c r="B1281" s="268">
        <v>300</v>
      </c>
      <c r="C1281" s="193">
        <v>110</v>
      </c>
      <c r="D1281" s="193">
        <v>500</v>
      </c>
      <c r="E1281" s="194">
        <f t="shared" si="86"/>
        <v>3</v>
      </c>
      <c r="F1281" s="194">
        <f t="shared" si="86"/>
        <v>6</v>
      </c>
      <c r="G1281" s="194">
        <f t="shared" si="86"/>
        <v>12</v>
      </c>
      <c r="H1281" s="194">
        <f t="shared" si="86"/>
        <v>13</v>
      </c>
      <c r="I1281" s="194">
        <f t="shared" si="86"/>
        <v>19</v>
      </c>
      <c r="J1281" s="194">
        <f t="shared" si="86"/>
        <v>19</v>
      </c>
      <c r="K1281" s="194">
        <f t="shared" si="86"/>
        <v>11</v>
      </c>
      <c r="L1281" s="194">
        <f t="shared" si="86"/>
        <v>6</v>
      </c>
      <c r="M1281" s="279"/>
      <c r="N1281" s="233"/>
      <c r="O1281" s="233"/>
    </row>
    <row r="1282" spans="1:15" s="234" customFormat="1">
      <c r="A1282" s="404" t="str">
        <f t="shared" si="84"/>
        <v>300120500</v>
      </c>
      <c r="B1282" s="268">
        <v>300</v>
      </c>
      <c r="C1282" s="193">
        <v>120</v>
      </c>
      <c r="D1282" s="193">
        <v>500</v>
      </c>
      <c r="E1282" s="194">
        <f t="shared" si="86"/>
        <v>2</v>
      </c>
      <c r="F1282" s="194">
        <f t="shared" si="86"/>
        <v>5</v>
      </c>
      <c r="G1282" s="194">
        <f t="shared" si="86"/>
        <v>10</v>
      </c>
      <c r="H1282" s="194">
        <f t="shared" si="86"/>
        <v>12</v>
      </c>
      <c r="I1282" s="194">
        <f t="shared" si="86"/>
        <v>16</v>
      </c>
      <c r="J1282" s="194">
        <f t="shared" si="86"/>
        <v>17</v>
      </c>
      <c r="K1282" s="194">
        <f t="shared" si="86"/>
        <v>9</v>
      </c>
      <c r="L1282" s="194">
        <f t="shared" si="86"/>
        <v>6</v>
      </c>
      <c r="M1282" s="279"/>
      <c r="N1282" s="233"/>
      <c r="O1282" s="233"/>
    </row>
    <row r="1283" spans="1:15" s="234" customFormat="1">
      <c r="A1283" s="404" t="str">
        <f t="shared" si="84"/>
        <v>300130500</v>
      </c>
      <c r="B1283" s="268">
        <v>300</v>
      </c>
      <c r="C1283" s="193">
        <v>130</v>
      </c>
      <c r="D1283" s="193">
        <v>500</v>
      </c>
      <c r="E1283" s="194">
        <f t="shared" si="86"/>
        <v>2</v>
      </c>
      <c r="F1283" s="194">
        <f t="shared" si="86"/>
        <v>6</v>
      </c>
      <c r="G1283" s="194">
        <f t="shared" si="86"/>
        <v>9</v>
      </c>
      <c r="H1283" s="194">
        <f t="shared" si="86"/>
        <v>12</v>
      </c>
      <c r="I1283" s="194">
        <f t="shared" si="86"/>
        <v>14</v>
      </c>
      <c r="J1283" s="194">
        <f t="shared" si="86"/>
        <v>17</v>
      </c>
      <c r="K1283" s="194">
        <f t="shared" si="86"/>
        <v>8</v>
      </c>
      <c r="L1283" s="194">
        <f t="shared" si="86"/>
        <v>7</v>
      </c>
      <c r="M1283" s="279"/>
      <c r="N1283" s="233"/>
      <c r="O1283" s="233"/>
    </row>
    <row r="1284" spans="1:15" s="234" customFormat="1">
      <c r="A1284" s="404" t="str">
        <f t="shared" si="84"/>
        <v>300140500</v>
      </c>
      <c r="B1284" s="268">
        <v>300</v>
      </c>
      <c r="C1284" s="193">
        <v>140</v>
      </c>
      <c r="D1284" s="193">
        <v>500</v>
      </c>
      <c r="E1284" s="194">
        <f t="shared" si="86"/>
        <v>2</v>
      </c>
      <c r="F1284" s="194">
        <f t="shared" si="86"/>
        <v>5</v>
      </c>
      <c r="G1284" s="194">
        <f t="shared" si="86"/>
        <v>9</v>
      </c>
      <c r="H1284" s="194">
        <f t="shared" si="86"/>
        <v>10</v>
      </c>
      <c r="I1284" s="194">
        <f t="shared" si="86"/>
        <v>13</v>
      </c>
      <c r="J1284" s="194">
        <f t="shared" si="86"/>
        <v>16</v>
      </c>
      <c r="K1284" s="194">
        <f t="shared" si="86"/>
        <v>8</v>
      </c>
      <c r="L1284" s="194">
        <f t="shared" si="86"/>
        <v>6</v>
      </c>
      <c r="M1284" s="279"/>
      <c r="N1284" s="233"/>
      <c r="O1284" s="233"/>
    </row>
    <row r="1285" spans="1:15" s="234" customFormat="1">
      <c r="A1285" s="404" t="str">
        <f t="shared" si="84"/>
        <v>300150500</v>
      </c>
      <c r="B1285" s="268">
        <v>300</v>
      </c>
      <c r="C1285" s="193">
        <v>150</v>
      </c>
      <c r="D1285" s="193">
        <v>500</v>
      </c>
      <c r="E1285" s="194">
        <f t="shared" si="86"/>
        <v>2</v>
      </c>
      <c r="F1285" s="194">
        <f t="shared" si="86"/>
        <v>5</v>
      </c>
      <c r="G1285" s="194">
        <f t="shared" si="86"/>
        <v>8</v>
      </c>
      <c r="H1285" s="194">
        <f t="shared" si="86"/>
        <v>9</v>
      </c>
      <c r="I1285" s="194">
        <f t="shared" si="86"/>
        <v>12</v>
      </c>
      <c r="J1285" s="194">
        <f t="shared" si="86"/>
        <v>16</v>
      </c>
      <c r="K1285" s="194">
        <f t="shared" si="86"/>
        <v>7</v>
      </c>
      <c r="L1285" s="194">
        <f t="shared" si="86"/>
        <v>6</v>
      </c>
      <c r="M1285" s="279"/>
      <c r="N1285" s="233"/>
      <c r="O1285" s="233"/>
    </row>
    <row r="1286" spans="1:15" s="234" customFormat="1">
      <c r="A1286" s="404" t="str">
        <f t="shared" si="84"/>
        <v>300160500</v>
      </c>
      <c r="B1286" s="268">
        <v>300</v>
      </c>
      <c r="C1286" s="193">
        <v>160</v>
      </c>
      <c r="D1286" s="193">
        <v>500</v>
      </c>
      <c r="E1286" s="194">
        <f t="shared" si="86"/>
        <v>1</v>
      </c>
      <c r="F1286" s="194">
        <f t="shared" si="86"/>
        <v>4</v>
      </c>
      <c r="G1286" s="194">
        <f t="shared" si="86"/>
        <v>7</v>
      </c>
      <c r="H1286" s="194">
        <f t="shared" si="86"/>
        <v>8</v>
      </c>
      <c r="I1286" s="194">
        <f t="shared" si="86"/>
        <v>12</v>
      </c>
      <c r="J1286" s="194">
        <f t="shared" si="86"/>
        <v>14</v>
      </c>
      <c r="K1286" s="194">
        <f t="shared" si="86"/>
        <v>6</v>
      </c>
      <c r="L1286" s="194">
        <f t="shared" si="86"/>
        <v>5</v>
      </c>
      <c r="M1286" s="279"/>
      <c r="N1286" s="233"/>
      <c r="O1286" s="233"/>
    </row>
    <row r="1287" spans="1:15" s="234" customFormat="1">
      <c r="A1287" s="404" t="str">
        <f t="shared" si="84"/>
        <v>300170500</v>
      </c>
      <c r="B1287" s="268">
        <v>300</v>
      </c>
      <c r="C1287" s="193">
        <v>170</v>
      </c>
      <c r="D1287" s="193">
        <v>500</v>
      </c>
      <c r="E1287" s="194">
        <f t="shared" si="86"/>
        <v>1</v>
      </c>
      <c r="F1287" s="194">
        <f t="shared" si="86"/>
        <v>4</v>
      </c>
      <c r="G1287" s="194">
        <f t="shared" si="86"/>
        <v>8</v>
      </c>
      <c r="H1287" s="194">
        <f t="shared" si="86"/>
        <v>9</v>
      </c>
      <c r="I1287" s="194">
        <f t="shared" si="86"/>
        <v>11</v>
      </c>
      <c r="J1287" s="194">
        <f t="shared" si="86"/>
        <v>13</v>
      </c>
      <c r="K1287" s="194">
        <f t="shared" si="86"/>
        <v>7</v>
      </c>
      <c r="L1287" s="194">
        <f t="shared" si="86"/>
        <v>7</v>
      </c>
      <c r="M1287" s="279"/>
      <c r="N1287" s="233"/>
      <c r="O1287" s="233"/>
    </row>
    <row r="1288" spans="1:15" s="234" customFormat="1">
      <c r="A1288" s="404" t="str">
        <f t="shared" si="84"/>
        <v>300180500</v>
      </c>
      <c r="B1288" s="268">
        <v>300</v>
      </c>
      <c r="C1288" s="193">
        <v>180</v>
      </c>
      <c r="D1288" s="193">
        <v>500</v>
      </c>
      <c r="E1288" s="194">
        <f t="shared" si="86"/>
        <v>1</v>
      </c>
      <c r="F1288" s="194">
        <f t="shared" si="86"/>
        <v>3</v>
      </c>
      <c r="G1288" s="194">
        <f t="shared" si="86"/>
        <v>7</v>
      </c>
      <c r="H1288" s="194">
        <f t="shared" si="86"/>
        <v>8</v>
      </c>
      <c r="I1288" s="194">
        <f t="shared" si="86"/>
        <v>11</v>
      </c>
      <c r="J1288" s="194">
        <f t="shared" si="86"/>
        <v>12</v>
      </c>
      <c r="K1288" s="194">
        <f t="shared" si="86"/>
        <v>6</v>
      </c>
      <c r="L1288" s="194">
        <f t="shared" si="86"/>
        <v>10</v>
      </c>
      <c r="M1288" s="279"/>
      <c r="N1288" s="233"/>
      <c r="O1288" s="233"/>
    </row>
    <row r="1289" spans="1:15" s="234" customFormat="1">
      <c r="A1289" s="404" t="str">
        <f t="shared" si="84"/>
        <v>300190500</v>
      </c>
      <c r="B1289" s="268">
        <v>300</v>
      </c>
      <c r="C1289" s="193">
        <v>190</v>
      </c>
      <c r="D1289" s="193">
        <v>500</v>
      </c>
      <c r="E1289" s="194">
        <f t="shared" ref="E1289:L1300" si="87">IF(E1323-(E1357-E1323)&gt;0,E1323-(E1357-E1323),0)</f>
        <v>1</v>
      </c>
      <c r="F1289" s="194">
        <f t="shared" si="87"/>
        <v>3</v>
      </c>
      <c r="G1289" s="194">
        <f t="shared" si="87"/>
        <v>7</v>
      </c>
      <c r="H1289" s="194">
        <f t="shared" si="87"/>
        <v>9</v>
      </c>
      <c r="I1289" s="194">
        <f t="shared" si="87"/>
        <v>10</v>
      </c>
      <c r="J1289" s="194">
        <f t="shared" si="87"/>
        <v>11</v>
      </c>
      <c r="K1289" s="194">
        <f t="shared" si="87"/>
        <v>6</v>
      </c>
      <c r="L1289" s="194">
        <f t="shared" si="87"/>
        <v>10</v>
      </c>
      <c r="M1289" s="279"/>
      <c r="N1289" s="233"/>
      <c r="O1289" s="233"/>
    </row>
    <row r="1290" spans="1:15" s="234" customFormat="1">
      <c r="A1290" s="404" t="str">
        <f t="shared" si="84"/>
        <v>300200500</v>
      </c>
      <c r="B1290" s="268">
        <v>300</v>
      </c>
      <c r="C1290" s="193">
        <v>200</v>
      </c>
      <c r="D1290" s="193">
        <v>500</v>
      </c>
      <c r="E1290" s="194">
        <f t="shared" si="87"/>
        <v>2</v>
      </c>
      <c r="F1290" s="194">
        <f t="shared" si="87"/>
        <v>3</v>
      </c>
      <c r="G1290" s="194">
        <f t="shared" si="87"/>
        <v>6</v>
      </c>
      <c r="H1290" s="194">
        <f t="shared" si="87"/>
        <v>8</v>
      </c>
      <c r="I1290" s="194">
        <f t="shared" si="87"/>
        <v>9</v>
      </c>
      <c r="J1290" s="194">
        <f t="shared" si="87"/>
        <v>11</v>
      </c>
      <c r="K1290" s="194">
        <f t="shared" si="87"/>
        <v>5</v>
      </c>
      <c r="L1290" s="194">
        <f t="shared" si="87"/>
        <v>9</v>
      </c>
      <c r="M1290" s="279"/>
      <c r="N1290" s="233"/>
      <c r="O1290" s="233"/>
    </row>
    <row r="1291" spans="1:15" s="234" customFormat="1">
      <c r="A1291" s="404" t="str">
        <f t="shared" si="84"/>
        <v>300210500</v>
      </c>
      <c r="B1291" s="268">
        <v>300</v>
      </c>
      <c r="C1291" s="193">
        <v>210</v>
      </c>
      <c r="D1291" s="193">
        <v>500</v>
      </c>
      <c r="E1291" s="194">
        <f t="shared" si="87"/>
        <v>2</v>
      </c>
      <c r="F1291" s="194">
        <f t="shared" si="87"/>
        <v>3</v>
      </c>
      <c r="G1291" s="194">
        <f t="shared" si="87"/>
        <v>6</v>
      </c>
      <c r="H1291" s="194">
        <f t="shared" si="87"/>
        <v>8</v>
      </c>
      <c r="I1291" s="194">
        <f t="shared" si="87"/>
        <v>10</v>
      </c>
      <c r="J1291" s="194">
        <f t="shared" si="87"/>
        <v>10</v>
      </c>
      <c r="K1291" s="194">
        <f t="shared" si="87"/>
        <v>5</v>
      </c>
      <c r="L1291" s="194">
        <f t="shared" si="87"/>
        <v>7</v>
      </c>
      <c r="M1291" s="279"/>
      <c r="N1291" s="233"/>
      <c r="O1291" s="233"/>
    </row>
    <row r="1292" spans="1:15" s="234" customFormat="1">
      <c r="A1292" s="404" t="str">
        <f t="shared" si="84"/>
        <v>300220500</v>
      </c>
      <c r="B1292" s="268">
        <v>300</v>
      </c>
      <c r="C1292" s="193">
        <v>220</v>
      </c>
      <c r="D1292" s="193">
        <v>500</v>
      </c>
      <c r="E1292" s="194">
        <f t="shared" si="87"/>
        <v>2</v>
      </c>
      <c r="F1292" s="194">
        <f t="shared" si="87"/>
        <v>2</v>
      </c>
      <c r="G1292" s="194">
        <f t="shared" si="87"/>
        <v>5</v>
      </c>
      <c r="H1292" s="194">
        <f t="shared" si="87"/>
        <v>7</v>
      </c>
      <c r="I1292" s="194">
        <f t="shared" si="87"/>
        <v>9</v>
      </c>
      <c r="J1292" s="194">
        <f t="shared" si="87"/>
        <v>9</v>
      </c>
      <c r="K1292" s="194">
        <f t="shared" si="87"/>
        <v>6</v>
      </c>
      <c r="L1292" s="194">
        <f t="shared" si="87"/>
        <v>3</v>
      </c>
      <c r="M1292" s="279"/>
      <c r="N1292" s="233"/>
      <c r="O1292" s="233"/>
    </row>
    <row r="1293" spans="1:15" s="234" customFormat="1">
      <c r="A1293" s="404" t="str">
        <f t="shared" si="84"/>
        <v>300230500</v>
      </c>
      <c r="B1293" s="268">
        <v>300</v>
      </c>
      <c r="C1293" s="193">
        <v>230</v>
      </c>
      <c r="D1293" s="193">
        <v>500</v>
      </c>
      <c r="E1293" s="194">
        <f t="shared" si="87"/>
        <v>2</v>
      </c>
      <c r="F1293" s="194">
        <f t="shared" si="87"/>
        <v>2</v>
      </c>
      <c r="G1293" s="194">
        <f t="shared" si="87"/>
        <v>5</v>
      </c>
      <c r="H1293" s="194">
        <f t="shared" si="87"/>
        <v>7</v>
      </c>
      <c r="I1293" s="194">
        <f t="shared" si="87"/>
        <v>9</v>
      </c>
      <c r="J1293" s="194">
        <f t="shared" si="87"/>
        <v>9</v>
      </c>
      <c r="K1293" s="194">
        <f t="shared" si="87"/>
        <v>6</v>
      </c>
      <c r="L1293" s="194">
        <f t="shared" si="87"/>
        <v>3</v>
      </c>
      <c r="M1293" s="279"/>
      <c r="N1293" s="233"/>
      <c r="O1293" s="233"/>
    </row>
    <row r="1294" spans="1:15" s="234" customFormat="1">
      <c r="A1294" s="404" t="str">
        <f t="shared" si="84"/>
        <v>300240500</v>
      </c>
      <c r="B1294" s="268">
        <v>300</v>
      </c>
      <c r="C1294" s="193">
        <v>240</v>
      </c>
      <c r="D1294" s="193">
        <v>500</v>
      </c>
      <c r="E1294" s="194">
        <f t="shared" si="87"/>
        <v>2</v>
      </c>
      <c r="F1294" s="194">
        <f t="shared" si="87"/>
        <v>3</v>
      </c>
      <c r="G1294" s="194">
        <f t="shared" si="87"/>
        <v>6</v>
      </c>
      <c r="H1294" s="194">
        <f t="shared" si="87"/>
        <v>6</v>
      </c>
      <c r="I1294" s="194">
        <f t="shared" si="87"/>
        <v>8</v>
      </c>
      <c r="J1294" s="194">
        <f t="shared" si="87"/>
        <v>8</v>
      </c>
      <c r="K1294" s="194">
        <f t="shared" si="87"/>
        <v>5</v>
      </c>
      <c r="L1294" s="194">
        <f t="shared" si="87"/>
        <v>4</v>
      </c>
      <c r="M1294" s="279"/>
      <c r="N1294" s="233"/>
      <c r="O1294" s="233"/>
    </row>
    <row r="1295" spans="1:15" s="234" customFormat="1">
      <c r="A1295" s="404" t="str">
        <f t="shared" si="84"/>
        <v>300250500</v>
      </c>
      <c r="B1295" s="268">
        <v>300</v>
      </c>
      <c r="C1295" s="193">
        <v>250</v>
      </c>
      <c r="D1295" s="193">
        <v>500</v>
      </c>
      <c r="E1295" s="194">
        <f t="shared" si="87"/>
        <v>2</v>
      </c>
      <c r="F1295" s="194">
        <f t="shared" si="87"/>
        <v>3</v>
      </c>
      <c r="G1295" s="194">
        <f t="shared" si="87"/>
        <v>6</v>
      </c>
      <c r="H1295" s="194">
        <f t="shared" si="87"/>
        <v>6</v>
      </c>
      <c r="I1295" s="194">
        <f t="shared" si="87"/>
        <v>8</v>
      </c>
      <c r="J1295" s="194">
        <f t="shared" si="87"/>
        <v>9</v>
      </c>
      <c r="K1295" s="194">
        <f t="shared" si="87"/>
        <v>5</v>
      </c>
      <c r="L1295" s="194">
        <f t="shared" si="87"/>
        <v>6</v>
      </c>
      <c r="M1295" s="279"/>
      <c r="N1295" s="233"/>
      <c r="O1295" s="233"/>
    </row>
    <row r="1296" spans="1:15" s="234" customFormat="1">
      <c r="A1296" s="404" t="str">
        <f t="shared" si="84"/>
        <v>300260500</v>
      </c>
      <c r="B1296" s="268">
        <v>300</v>
      </c>
      <c r="C1296" s="193">
        <v>260</v>
      </c>
      <c r="D1296" s="193">
        <v>500</v>
      </c>
      <c r="E1296" s="194">
        <f t="shared" si="87"/>
        <v>0</v>
      </c>
      <c r="F1296" s="194">
        <f t="shared" si="87"/>
        <v>3</v>
      </c>
      <c r="G1296" s="194">
        <f t="shared" si="87"/>
        <v>5</v>
      </c>
      <c r="H1296" s="194">
        <f t="shared" si="87"/>
        <v>5</v>
      </c>
      <c r="I1296" s="194">
        <f t="shared" si="87"/>
        <v>7</v>
      </c>
      <c r="J1296" s="194">
        <f t="shared" si="87"/>
        <v>8</v>
      </c>
      <c r="K1296" s="194">
        <f t="shared" si="87"/>
        <v>3</v>
      </c>
      <c r="L1296" s="194">
        <f t="shared" si="87"/>
        <v>6</v>
      </c>
      <c r="M1296" s="279"/>
      <c r="N1296" s="233"/>
      <c r="O1296" s="233"/>
    </row>
    <row r="1297" spans="1:15" s="234" customFormat="1">
      <c r="A1297" s="404" t="str">
        <f t="shared" si="84"/>
        <v>300270500</v>
      </c>
      <c r="B1297" s="268">
        <v>300</v>
      </c>
      <c r="C1297" s="193">
        <v>270</v>
      </c>
      <c r="D1297" s="193">
        <v>500</v>
      </c>
      <c r="E1297" s="194">
        <f t="shared" si="87"/>
        <v>0</v>
      </c>
      <c r="F1297" s="194">
        <f t="shared" si="87"/>
        <v>3</v>
      </c>
      <c r="G1297" s="194">
        <f t="shared" si="87"/>
        <v>5</v>
      </c>
      <c r="H1297" s="194">
        <f t="shared" si="87"/>
        <v>5</v>
      </c>
      <c r="I1297" s="194">
        <f t="shared" si="87"/>
        <v>7</v>
      </c>
      <c r="J1297" s="194">
        <f t="shared" si="87"/>
        <v>8</v>
      </c>
      <c r="K1297" s="194">
        <f t="shared" si="87"/>
        <v>3</v>
      </c>
      <c r="L1297" s="194">
        <f t="shared" si="87"/>
        <v>4</v>
      </c>
      <c r="M1297" s="279"/>
      <c r="N1297" s="233"/>
      <c r="O1297" s="233"/>
    </row>
    <row r="1298" spans="1:15" s="234" customFormat="1">
      <c r="A1298" s="404" t="str">
        <f t="shared" si="84"/>
        <v>300280500</v>
      </c>
      <c r="B1298" s="268">
        <v>300</v>
      </c>
      <c r="C1298" s="193">
        <v>280</v>
      </c>
      <c r="D1298" s="193">
        <v>500</v>
      </c>
      <c r="E1298" s="194">
        <f t="shared" si="87"/>
        <v>0</v>
      </c>
      <c r="F1298" s="194">
        <f t="shared" si="87"/>
        <v>3</v>
      </c>
      <c r="G1298" s="194">
        <f t="shared" si="87"/>
        <v>3</v>
      </c>
      <c r="H1298" s="194">
        <f t="shared" si="87"/>
        <v>6</v>
      </c>
      <c r="I1298" s="194">
        <f t="shared" si="87"/>
        <v>6</v>
      </c>
      <c r="J1298" s="194">
        <f t="shared" si="87"/>
        <v>7</v>
      </c>
      <c r="K1298" s="194">
        <f t="shared" si="87"/>
        <v>4</v>
      </c>
      <c r="L1298" s="194">
        <f t="shared" si="87"/>
        <v>3</v>
      </c>
      <c r="M1298" s="279"/>
      <c r="N1298" s="233"/>
      <c r="O1298" s="233"/>
    </row>
    <row r="1299" spans="1:15" s="234" customFormat="1">
      <c r="A1299" s="404" t="str">
        <f t="shared" si="84"/>
        <v>300290500</v>
      </c>
      <c r="B1299" s="268">
        <v>300</v>
      </c>
      <c r="C1299" s="193">
        <v>290</v>
      </c>
      <c r="D1299" s="193">
        <v>500</v>
      </c>
      <c r="E1299" s="194">
        <f t="shared" si="87"/>
        <v>0</v>
      </c>
      <c r="F1299" s="194">
        <f t="shared" si="87"/>
        <v>3</v>
      </c>
      <c r="G1299" s="194">
        <f t="shared" si="87"/>
        <v>3</v>
      </c>
      <c r="H1299" s="194">
        <f t="shared" si="87"/>
        <v>6</v>
      </c>
      <c r="I1299" s="194">
        <f t="shared" si="87"/>
        <v>6</v>
      </c>
      <c r="J1299" s="194">
        <f t="shared" si="87"/>
        <v>7</v>
      </c>
      <c r="K1299" s="194">
        <f t="shared" si="87"/>
        <v>4</v>
      </c>
      <c r="L1299" s="194">
        <f t="shared" si="87"/>
        <v>3</v>
      </c>
      <c r="M1299" s="279"/>
      <c r="N1299" s="233"/>
      <c r="O1299" s="233"/>
    </row>
    <row r="1300" spans="1:15" s="234" customFormat="1">
      <c r="A1300" s="404" t="str">
        <f t="shared" si="84"/>
        <v>300300500</v>
      </c>
      <c r="B1300" s="268">
        <v>300</v>
      </c>
      <c r="C1300" s="193">
        <v>300</v>
      </c>
      <c r="D1300" s="193">
        <v>500</v>
      </c>
      <c r="E1300" s="194">
        <f t="shared" si="87"/>
        <v>0</v>
      </c>
      <c r="F1300" s="194">
        <f t="shared" si="87"/>
        <v>2</v>
      </c>
      <c r="G1300" s="194">
        <f t="shared" si="87"/>
        <v>4</v>
      </c>
      <c r="H1300" s="194">
        <f t="shared" si="87"/>
        <v>4</v>
      </c>
      <c r="I1300" s="194">
        <f t="shared" si="87"/>
        <v>7</v>
      </c>
      <c r="J1300" s="194">
        <f t="shared" si="87"/>
        <v>8</v>
      </c>
      <c r="K1300" s="194">
        <f t="shared" si="87"/>
        <v>5</v>
      </c>
      <c r="L1300" s="194">
        <f t="shared" si="87"/>
        <v>3</v>
      </c>
      <c r="M1300" s="279"/>
      <c r="N1300" s="233"/>
      <c r="O1300" s="233"/>
    </row>
    <row r="1301" spans="1:15" s="234" customFormat="1">
      <c r="A1301" s="404" t="str">
        <f t="shared" si="84"/>
        <v>300310500</v>
      </c>
      <c r="B1301" s="268">
        <v>300</v>
      </c>
      <c r="C1301" s="193">
        <v>310</v>
      </c>
      <c r="D1301" s="193">
        <v>500</v>
      </c>
      <c r="E1301" s="271">
        <v>0</v>
      </c>
      <c r="F1301" s="271">
        <v>0</v>
      </c>
      <c r="G1301" s="271">
        <v>0</v>
      </c>
      <c r="H1301" s="271">
        <v>0</v>
      </c>
      <c r="I1301" s="271">
        <v>0</v>
      </c>
      <c r="J1301" s="271">
        <v>0</v>
      </c>
      <c r="K1301" s="271">
        <v>0</v>
      </c>
      <c r="L1301" s="271">
        <v>0</v>
      </c>
      <c r="M1301" s="232"/>
      <c r="N1301" s="233"/>
      <c r="O1301" s="233"/>
    </row>
    <row r="1302" spans="1:15" s="234" customFormat="1">
      <c r="A1302" s="404" t="str">
        <f t="shared" si="84"/>
        <v>300320500</v>
      </c>
      <c r="B1302" s="268">
        <v>300</v>
      </c>
      <c r="C1302" s="193">
        <v>320</v>
      </c>
      <c r="D1302" s="193">
        <v>500</v>
      </c>
      <c r="E1302" s="271">
        <v>0</v>
      </c>
      <c r="F1302" s="271">
        <v>0</v>
      </c>
      <c r="G1302" s="271">
        <v>0</v>
      </c>
      <c r="H1302" s="271">
        <v>0</v>
      </c>
      <c r="I1302" s="271">
        <v>0</v>
      </c>
      <c r="J1302" s="271">
        <v>0</v>
      </c>
      <c r="K1302" s="271">
        <v>0</v>
      </c>
      <c r="L1302" s="271">
        <v>0</v>
      </c>
      <c r="M1302" s="232"/>
      <c r="N1302" s="233"/>
      <c r="O1302" s="233"/>
    </row>
    <row r="1303" spans="1:15" s="234" customFormat="1">
      <c r="A1303" s="404" t="str">
        <f t="shared" si="84"/>
        <v>300330500</v>
      </c>
      <c r="B1303" s="268">
        <v>300</v>
      </c>
      <c r="C1303" s="193">
        <v>330</v>
      </c>
      <c r="D1303" s="193">
        <v>500</v>
      </c>
      <c r="E1303" s="271">
        <v>0</v>
      </c>
      <c r="F1303" s="271">
        <v>0</v>
      </c>
      <c r="G1303" s="271">
        <v>0</v>
      </c>
      <c r="H1303" s="271">
        <v>0</v>
      </c>
      <c r="I1303" s="271">
        <v>0</v>
      </c>
      <c r="J1303" s="271">
        <v>0</v>
      </c>
      <c r="K1303" s="271">
        <v>0</v>
      </c>
      <c r="L1303" s="271">
        <v>0</v>
      </c>
      <c r="M1303" s="232"/>
      <c r="N1303" s="233"/>
      <c r="O1303" s="233"/>
    </row>
    <row r="1304" spans="1:15" s="234" customFormat="1">
      <c r="A1304" s="404" t="str">
        <f t="shared" si="84"/>
        <v>300340500</v>
      </c>
      <c r="B1304" s="268">
        <v>300</v>
      </c>
      <c r="C1304" s="193">
        <v>340</v>
      </c>
      <c r="D1304" s="193">
        <v>500</v>
      </c>
      <c r="E1304" s="271">
        <v>0</v>
      </c>
      <c r="F1304" s="271">
        <v>0</v>
      </c>
      <c r="G1304" s="271">
        <v>0</v>
      </c>
      <c r="H1304" s="271">
        <v>0</v>
      </c>
      <c r="I1304" s="271">
        <v>0</v>
      </c>
      <c r="J1304" s="271">
        <v>0</v>
      </c>
      <c r="K1304" s="271">
        <v>0</v>
      </c>
      <c r="L1304" s="271">
        <v>0</v>
      </c>
      <c r="M1304" s="232"/>
      <c r="N1304" s="233"/>
      <c r="O1304" s="233"/>
    </row>
    <row r="1305" spans="1:15" s="234" customFormat="1">
      <c r="A1305" s="404" t="str">
        <f t="shared" si="84"/>
        <v>300350500</v>
      </c>
      <c r="B1305" s="268">
        <v>300</v>
      </c>
      <c r="C1305" s="193">
        <v>350</v>
      </c>
      <c r="D1305" s="193">
        <v>500</v>
      </c>
      <c r="E1305" s="271">
        <v>0</v>
      </c>
      <c r="F1305" s="271">
        <v>0</v>
      </c>
      <c r="G1305" s="271">
        <v>0</v>
      </c>
      <c r="H1305" s="271">
        <v>0</v>
      </c>
      <c r="I1305" s="271">
        <v>0</v>
      </c>
      <c r="J1305" s="271">
        <v>0</v>
      </c>
      <c r="K1305" s="271">
        <v>0</v>
      </c>
      <c r="L1305" s="271">
        <v>0</v>
      </c>
      <c r="M1305" s="232"/>
      <c r="N1305" s="233"/>
      <c r="O1305" s="233"/>
    </row>
    <row r="1306" spans="1:15" s="234" customFormat="1">
      <c r="A1306" s="404" t="str">
        <f t="shared" si="84"/>
        <v>30020750</v>
      </c>
      <c r="B1306" s="272">
        <v>300</v>
      </c>
      <c r="C1306" s="273">
        <v>20</v>
      </c>
      <c r="D1306" s="273">
        <v>750</v>
      </c>
      <c r="E1306" s="231">
        <v>17</v>
      </c>
      <c r="F1306" s="231">
        <v>32</v>
      </c>
      <c r="G1306" s="231">
        <v>41</v>
      </c>
      <c r="H1306" s="231">
        <v>50</v>
      </c>
      <c r="I1306" s="231">
        <v>55</v>
      </c>
      <c r="J1306" s="231">
        <v>60</v>
      </c>
      <c r="K1306" s="231">
        <v>58</v>
      </c>
      <c r="L1306" s="231">
        <v>53</v>
      </c>
      <c r="M1306" s="232"/>
      <c r="N1306" s="233"/>
      <c r="O1306" s="233"/>
    </row>
    <row r="1307" spans="1:15" s="234" customFormat="1">
      <c r="A1307" s="404" t="str">
        <f t="shared" si="84"/>
        <v>30030750</v>
      </c>
      <c r="B1307" s="272">
        <v>300</v>
      </c>
      <c r="C1307" s="273">
        <v>30</v>
      </c>
      <c r="D1307" s="273">
        <v>750</v>
      </c>
      <c r="E1307" s="231">
        <v>12</v>
      </c>
      <c r="F1307" s="231">
        <v>29</v>
      </c>
      <c r="G1307" s="231">
        <v>41</v>
      </c>
      <c r="H1307" s="231">
        <v>50</v>
      </c>
      <c r="I1307" s="231">
        <v>55</v>
      </c>
      <c r="J1307" s="231">
        <v>60</v>
      </c>
      <c r="K1307" s="231">
        <v>54</v>
      </c>
      <c r="L1307" s="231">
        <v>37</v>
      </c>
      <c r="M1307" s="232"/>
      <c r="N1307" s="233"/>
      <c r="O1307" s="233"/>
    </row>
    <row r="1308" spans="1:15" s="234" customFormat="1">
      <c r="A1308" s="404" t="str">
        <f t="shared" si="84"/>
        <v>30040750</v>
      </c>
      <c r="B1308" s="272">
        <v>300</v>
      </c>
      <c r="C1308" s="273">
        <v>40</v>
      </c>
      <c r="D1308" s="273">
        <v>750</v>
      </c>
      <c r="E1308" s="231">
        <v>9</v>
      </c>
      <c r="F1308" s="231">
        <v>24</v>
      </c>
      <c r="G1308" s="231">
        <v>40</v>
      </c>
      <c r="H1308" s="231">
        <v>48</v>
      </c>
      <c r="I1308" s="231">
        <v>55</v>
      </c>
      <c r="J1308" s="231">
        <v>60</v>
      </c>
      <c r="K1308" s="231">
        <v>42</v>
      </c>
      <c r="L1308" s="231">
        <v>28</v>
      </c>
      <c r="M1308" s="232"/>
      <c r="N1308" s="233"/>
      <c r="O1308" s="233"/>
    </row>
    <row r="1309" spans="1:15" s="234" customFormat="1">
      <c r="A1309" s="404" t="str">
        <f t="shared" si="84"/>
        <v>30050750</v>
      </c>
      <c r="B1309" s="272">
        <v>300</v>
      </c>
      <c r="C1309" s="273">
        <v>50</v>
      </c>
      <c r="D1309" s="273">
        <v>750</v>
      </c>
      <c r="E1309" s="271">
        <f t="shared" ref="E1309:L1309" si="88">ROUND((E1308+E1310)/2,0)</f>
        <v>8</v>
      </c>
      <c r="F1309" s="271">
        <f t="shared" si="88"/>
        <v>22</v>
      </c>
      <c r="G1309" s="271">
        <f t="shared" si="88"/>
        <v>35</v>
      </c>
      <c r="H1309" s="271">
        <f t="shared" si="88"/>
        <v>42</v>
      </c>
      <c r="I1309" s="271">
        <f t="shared" si="88"/>
        <v>51</v>
      </c>
      <c r="J1309" s="271">
        <f t="shared" si="88"/>
        <v>56</v>
      </c>
      <c r="K1309" s="271">
        <f t="shared" si="88"/>
        <v>35</v>
      </c>
      <c r="L1309" s="271">
        <f t="shared" si="88"/>
        <v>23</v>
      </c>
      <c r="M1309" s="232"/>
      <c r="N1309" s="233"/>
      <c r="O1309" s="233"/>
    </row>
    <row r="1310" spans="1:15" s="234" customFormat="1">
      <c r="A1310" s="404" t="str">
        <f t="shared" si="84"/>
        <v>30060750</v>
      </c>
      <c r="B1310" s="272">
        <v>300</v>
      </c>
      <c r="C1310" s="273">
        <v>60</v>
      </c>
      <c r="D1310" s="273">
        <v>750</v>
      </c>
      <c r="E1310" s="231">
        <v>6</v>
      </c>
      <c r="F1310" s="231">
        <v>19</v>
      </c>
      <c r="G1310" s="231">
        <v>30</v>
      </c>
      <c r="H1310" s="231">
        <v>36</v>
      </c>
      <c r="I1310" s="231">
        <v>47</v>
      </c>
      <c r="J1310" s="231">
        <v>52</v>
      </c>
      <c r="K1310" s="231">
        <v>28</v>
      </c>
      <c r="L1310" s="231">
        <v>18</v>
      </c>
      <c r="M1310" s="232"/>
      <c r="N1310" s="233"/>
      <c r="O1310" s="233"/>
    </row>
    <row r="1311" spans="1:15" s="234" customFormat="1">
      <c r="A1311" s="404" t="str">
        <f t="shared" si="84"/>
        <v>30070750</v>
      </c>
      <c r="B1311" s="272">
        <v>300</v>
      </c>
      <c r="C1311" s="273">
        <v>70</v>
      </c>
      <c r="D1311" s="273">
        <v>750</v>
      </c>
      <c r="E1311" s="271">
        <f t="shared" ref="E1311:L1311" si="89">ROUND((E1310+E1312)/2,0)</f>
        <v>6</v>
      </c>
      <c r="F1311" s="271">
        <f t="shared" si="89"/>
        <v>16</v>
      </c>
      <c r="G1311" s="271">
        <f t="shared" si="89"/>
        <v>27</v>
      </c>
      <c r="H1311" s="271">
        <f t="shared" si="89"/>
        <v>32</v>
      </c>
      <c r="I1311" s="271">
        <f t="shared" si="89"/>
        <v>42</v>
      </c>
      <c r="J1311" s="271">
        <f t="shared" si="89"/>
        <v>46</v>
      </c>
      <c r="K1311" s="271">
        <f t="shared" si="89"/>
        <v>25</v>
      </c>
      <c r="L1311" s="271">
        <f t="shared" si="89"/>
        <v>16</v>
      </c>
      <c r="M1311" s="232"/>
      <c r="N1311" s="233"/>
      <c r="O1311" s="233"/>
    </row>
    <row r="1312" spans="1:15" s="234" customFormat="1">
      <c r="A1312" s="404" t="str">
        <f t="shared" si="84"/>
        <v>30080750</v>
      </c>
      <c r="B1312" s="272">
        <v>300</v>
      </c>
      <c r="C1312" s="273">
        <v>80</v>
      </c>
      <c r="D1312" s="273">
        <v>750</v>
      </c>
      <c r="E1312" s="231">
        <v>5</v>
      </c>
      <c r="F1312" s="231">
        <v>12</v>
      </c>
      <c r="G1312" s="231">
        <v>23</v>
      </c>
      <c r="H1312" s="231">
        <v>27</v>
      </c>
      <c r="I1312" s="231">
        <v>36</v>
      </c>
      <c r="J1312" s="231">
        <v>40</v>
      </c>
      <c r="K1312" s="231">
        <v>21</v>
      </c>
      <c r="L1312" s="231">
        <v>14</v>
      </c>
      <c r="M1312" s="232"/>
      <c r="N1312" s="233"/>
      <c r="O1312" s="233"/>
    </row>
    <row r="1313" spans="1:15" s="234" customFormat="1">
      <c r="A1313" s="404" t="str">
        <f t="shared" si="84"/>
        <v>30090750</v>
      </c>
      <c r="B1313" s="272">
        <v>300</v>
      </c>
      <c r="C1313" s="273">
        <v>90</v>
      </c>
      <c r="D1313" s="273">
        <v>750</v>
      </c>
      <c r="E1313" s="271">
        <f t="shared" ref="E1313:L1313" si="90">ROUND((E1312+E1314)/2,0)</f>
        <v>5</v>
      </c>
      <c r="F1313" s="271">
        <f t="shared" si="90"/>
        <v>11</v>
      </c>
      <c r="G1313" s="271">
        <f t="shared" si="90"/>
        <v>21</v>
      </c>
      <c r="H1313" s="271">
        <f t="shared" si="90"/>
        <v>24</v>
      </c>
      <c r="I1313" s="271">
        <f t="shared" si="90"/>
        <v>33</v>
      </c>
      <c r="J1313" s="271">
        <f t="shared" si="90"/>
        <v>36</v>
      </c>
      <c r="K1313" s="271">
        <f t="shared" si="90"/>
        <v>19</v>
      </c>
      <c r="L1313" s="271">
        <f t="shared" si="90"/>
        <v>13</v>
      </c>
      <c r="M1313" s="232"/>
      <c r="N1313" s="233"/>
      <c r="O1313" s="233"/>
    </row>
    <row r="1314" spans="1:15" s="234" customFormat="1">
      <c r="A1314" s="404" t="str">
        <f t="shared" si="84"/>
        <v>300100750</v>
      </c>
      <c r="B1314" s="272">
        <v>300</v>
      </c>
      <c r="C1314" s="273">
        <v>100</v>
      </c>
      <c r="D1314" s="273">
        <v>750</v>
      </c>
      <c r="E1314" s="231">
        <v>4</v>
      </c>
      <c r="F1314" s="231">
        <v>10</v>
      </c>
      <c r="G1314" s="231">
        <v>18</v>
      </c>
      <c r="H1314" s="231">
        <v>21</v>
      </c>
      <c r="I1314" s="231">
        <v>29</v>
      </c>
      <c r="J1314" s="231">
        <v>32</v>
      </c>
      <c r="K1314" s="231">
        <v>17</v>
      </c>
      <c r="L1314" s="231">
        <v>11</v>
      </c>
      <c r="M1314" s="232"/>
      <c r="N1314" s="233"/>
      <c r="O1314" s="233"/>
    </row>
    <row r="1315" spans="1:15" s="234" customFormat="1">
      <c r="A1315" s="404" t="str">
        <f t="shared" si="84"/>
        <v>300110750</v>
      </c>
      <c r="B1315" s="272">
        <v>300</v>
      </c>
      <c r="C1315" s="273">
        <v>110</v>
      </c>
      <c r="D1315" s="273">
        <v>750</v>
      </c>
      <c r="E1315" s="271">
        <f t="shared" ref="E1315:L1315" si="91">ROUND((E1314+E1316)/2,0)</f>
        <v>4</v>
      </c>
      <c r="F1315" s="271">
        <f t="shared" si="91"/>
        <v>9</v>
      </c>
      <c r="G1315" s="271">
        <f t="shared" si="91"/>
        <v>17</v>
      </c>
      <c r="H1315" s="271">
        <f t="shared" si="91"/>
        <v>20</v>
      </c>
      <c r="I1315" s="271">
        <f t="shared" si="91"/>
        <v>27</v>
      </c>
      <c r="J1315" s="271">
        <f t="shared" si="91"/>
        <v>29</v>
      </c>
      <c r="K1315" s="271">
        <f t="shared" si="91"/>
        <v>16</v>
      </c>
      <c r="L1315" s="271">
        <f t="shared" si="91"/>
        <v>10</v>
      </c>
      <c r="M1315" s="232"/>
      <c r="N1315" s="233"/>
      <c r="O1315" s="233"/>
    </row>
    <row r="1316" spans="1:15" s="234" customFormat="1">
      <c r="A1316" s="404" t="str">
        <f t="shared" si="84"/>
        <v>300120750</v>
      </c>
      <c r="B1316" s="272">
        <v>300</v>
      </c>
      <c r="C1316" s="273">
        <v>120</v>
      </c>
      <c r="D1316" s="273">
        <v>750</v>
      </c>
      <c r="E1316" s="231">
        <v>3</v>
      </c>
      <c r="F1316" s="231">
        <v>8</v>
      </c>
      <c r="G1316" s="231">
        <v>15</v>
      </c>
      <c r="H1316" s="231">
        <v>18</v>
      </c>
      <c r="I1316" s="231">
        <v>24</v>
      </c>
      <c r="J1316" s="231">
        <v>26</v>
      </c>
      <c r="K1316" s="231">
        <v>14</v>
      </c>
      <c r="L1316" s="231">
        <v>9</v>
      </c>
      <c r="M1316" s="232"/>
      <c r="N1316" s="233"/>
      <c r="O1316" s="233"/>
    </row>
    <row r="1317" spans="1:15" s="234" customFormat="1">
      <c r="A1317" s="404" t="str">
        <f t="shared" si="84"/>
        <v>300130750</v>
      </c>
      <c r="B1317" s="272">
        <v>300</v>
      </c>
      <c r="C1317" s="273">
        <v>130</v>
      </c>
      <c r="D1317" s="273">
        <v>750</v>
      </c>
      <c r="E1317" s="271">
        <f t="shared" ref="E1317:L1317" si="92">ROUND((E1316+E1318)/2,0)</f>
        <v>3</v>
      </c>
      <c r="F1317" s="271">
        <f t="shared" si="92"/>
        <v>8</v>
      </c>
      <c r="G1317" s="271">
        <f t="shared" si="92"/>
        <v>14</v>
      </c>
      <c r="H1317" s="271">
        <f t="shared" si="92"/>
        <v>17</v>
      </c>
      <c r="I1317" s="271">
        <f t="shared" si="92"/>
        <v>22</v>
      </c>
      <c r="J1317" s="271">
        <f t="shared" si="92"/>
        <v>25</v>
      </c>
      <c r="K1317" s="271">
        <f t="shared" si="92"/>
        <v>13</v>
      </c>
      <c r="L1317" s="271">
        <f t="shared" si="92"/>
        <v>9</v>
      </c>
      <c r="M1317" s="232"/>
      <c r="N1317" s="233"/>
      <c r="O1317" s="233"/>
    </row>
    <row r="1318" spans="1:15" s="234" customFormat="1">
      <c r="A1318" s="404" t="str">
        <f t="shared" si="84"/>
        <v>300140750</v>
      </c>
      <c r="B1318" s="272">
        <v>300</v>
      </c>
      <c r="C1318" s="273">
        <v>140</v>
      </c>
      <c r="D1318" s="273">
        <v>750</v>
      </c>
      <c r="E1318" s="231">
        <v>3</v>
      </c>
      <c r="F1318" s="231">
        <v>7</v>
      </c>
      <c r="G1318" s="231">
        <v>13</v>
      </c>
      <c r="H1318" s="231">
        <v>15</v>
      </c>
      <c r="I1318" s="231">
        <v>20</v>
      </c>
      <c r="J1318" s="231">
        <v>23</v>
      </c>
      <c r="K1318" s="231">
        <v>12</v>
      </c>
      <c r="L1318" s="231">
        <v>8</v>
      </c>
      <c r="M1318" s="232"/>
      <c r="N1318" s="233"/>
      <c r="O1318" s="233"/>
    </row>
    <row r="1319" spans="1:15" s="234" customFormat="1">
      <c r="A1319" s="404" t="str">
        <f t="shared" si="84"/>
        <v>300150750</v>
      </c>
      <c r="B1319" s="272">
        <v>300</v>
      </c>
      <c r="C1319" s="273">
        <v>150</v>
      </c>
      <c r="D1319" s="273">
        <v>750</v>
      </c>
      <c r="E1319" s="271">
        <f t="shared" ref="E1319:L1319" si="93">ROUND((E1318+E1320)/2,0)</f>
        <v>3</v>
      </c>
      <c r="F1319" s="271">
        <f t="shared" si="93"/>
        <v>7</v>
      </c>
      <c r="G1319" s="271">
        <f t="shared" si="93"/>
        <v>12</v>
      </c>
      <c r="H1319" s="271">
        <f t="shared" si="93"/>
        <v>14</v>
      </c>
      <c r="I1319" s="271">
        <f t="shared" si="93"/>
        <v>19</v>
      </c>
      <c r="J1319" s="271">
        <f t="shared" si="93"/>
        <v>22</v>
      </c>
      <c r="K1319" s="271">
        <f t="shared" si="93"/>
        <v>11</v>
      </c>
      <c r="L1319" s="271">
        <f t="shared" si="93"/>
        <v>8</v>
      </c>
      <c r="M1319" s="232"/>
      <c r="N1319" s="233"/>
      <c r="O1319" s="233"/>
    </row>
    <row r="1320" spans="1:15" s="234" customFormat="1">
      <c r="A1320" s="404" t="str">
        <f t="shared" si="84"/>
        <v>300160750</v>
      </c>
      <c r="B1320" s="272">
        <v>300</v>
      </c>
      <c r="C1320" s="273">
        <v>160</v>
      </c>
      <c r="D1320" s="273">
        <v>750</v>
      </c>
      <c r="E1320" s="231">
        <v>2</v>
      </c>
      <c r="F1320" s="231">
        <v>6</v>
      </c>
      <c r="G1320" s="231">
        <v>11</v>
      </c>
      <c r="H1320" s="231">
        <v>13</v>
      </c>
      <c r="I1320" s="231">
        <v>18</v>
      </c>
      <c r="J1320" s="231">
        <v>20</v>
      </c>
      <c r="K1320" s="231">
        <v>10</v>
      </c>
      <c r="L1320" s="231">
        <v>7</v>
      </c>
      <c r="M1320" s="232"/>
      <c r="N1320" s="233"/>
      <c r="O1320" s="233"/>
    </row>
    <row r="1321" spans="1:15" s="234" customFormat="1">
      <c r="A1321" s="404" t="str">
        <f t="shared" si="84"/>
        <v>300170750</v>
      </c>
      <c r="B1321" s="272">
        <v>300</v>
      </c>
      <c r="C1321" s="273">
        <v>170</v>
      </c>
      <c r="D1321" s="273">
        <v>750</v>
      </c>
      <c r="E1321" s="271">
        <f t="shared" ref="E1321:L1321" si="94">ROUND((E1320+E1322)/2,0)</f>
        <v>2</v>
      </c>
      <c r="F1321" s="271">
        <f t="shared" si="94"/>
        <v>6</v>
      </c>
      <c r="G1321" s="271">
        <f t="shared" si="94"/>
        <v>11</v>
      </c>
      <c r="H1321" s="271">
        <f t="shared" si="94"/>
        <v>13</v>
      </c>
      <c r="I1321" s="271">
        <f t="shared" si="94"/>
        <v>17</v>
      </c>
      <c r="J1321" s="271">
        <f t="shared" si="94"/>
        <v>19</v>
      </c>
      <c r="K1321" s="271">
        <f t="shared" si="94"/>
        <v>10</v>
      </c>
      <c r="L1321" s="271">
        <f t="shared" si="94"/>
        <v>8</v>
      </c>
      <c r="M1321" s="232"/>
      <c r="N1321" s="233"/>
      <c r="O1321" s="233"/>
    </row>
    <row r="1322" spans="1:15" s="234" customFormat="1">
      <c r="A1322" s="404" t="str">
        <f t="shared" si="84"/>
        <v>300180750</v>
      </c>
      <c r="B1322" s="272">
        <v>300</v>
      </c>
      <c r="C1322" s="273">
        <v>180</v>
      </c>
      <c r="D1322" s="273">
        <v>750</v>
      </c>
      <c r="E1322" s="231">
        <v>2</v>
      </c>
      <c r="F1322" s="231">
        <v>5</v>
      </c>
      <c r="G1322" s="231">
        <v>10</v>
      </c>
      <c r="H1322" s="231">
        <v>12</v>
      </c>
      <c r="I1322" s="231">
        <v>16</v>
      </c>
      <c r="J1322" s="231">
        <v>18</v>
      </c>
      <c r="K1322" s="231">
        <v>9</v>
      </c>
      <c r="L1322" s="231">
        <v>9</v>
      </c>
      <c r="M1322" s="232"/>
      <c r="N1322" s="233"/>
      <c r="O1322" s="233"/>
    </row>
    <row r="1323" spans="1:15" s="234" customFormat="1">
      <c r="A1323" s="404" t="str">
        <f t="shared" si="84"/>
        <v>300190750</v>
      </c>
      <c r="B1323" s="272">
        <v>300</v>
      </c>
      <c r="C1323" s="273">
        <v>190</v>
      </c>
      <c r="D1323" s="273">
        <v>750</v>
      </c>
      <c r="E1323" s="271">
        <f t="shared" ref="E1323:L1323" si="95">ROUND((E1322+E1324)/2,0)</f>
        <v>2</v>
      </c>
      <c r="F1323" s="271">
        <f t="shared" si="95"/>
        <v>5</v>
      </c>
      <c r="G1323" s="271">
        <f t="shared" si="95"/>
        <v>10</v>
      </c>
      <c r="H1323" s="271">
        <f t="shared" si="95"/>
        <v>12</v>
      </c>
      <c r="I1323" s="271">
        <f t="shared" si="95"/>
        <v>15</v>
      </c>
      <c r="J1323" s="271">
        <f t="shared" si="95"/>
        <v>17</v>
      </c>
      <c r="K1323" s="271">
        <f t="shared" si="95"/>
        <v>9</v>
      </c>
      <c r="L1323" s="271">
        <f t="shared" si="95"/>
        <v>9</v>
      </c>
      <c r="M1323" s="232"/>
      <c r="N1323" s="233"/>
      <c r="O1323" s="233"/>
    </row>
    <row r="1324" spans="1:15" s="234" customFormat="1">
      <c r="A1324" s="404" t="str">
        <f t="shared" si="84"/>
        <v>300200750</v>
      </c>
      <c r="B1324" s="272">
        <v>300</v>
      </c>
      <c r="C1324" s="273">
        <v>200</v>
      </c>
      <c r="D1324" s="273">
        <v>750</v>
      </c>
      <c r="E1324" s="231">
        <v>2</v>
      </c>
      <c r="F1324" s="231">
        <v>5</v>
      </c>
      <c r="G1324" s="231">
        <v>9</v>
      </c>
      <c r="H1324" s="231">
        <v>11</v>
      </c>
      <c r="I1324" s="231">
        <v>14</v>
      </c>
      <c r="J1324" s="231">
        <v>16</v>
      </c>
      <c r="K1324" s="231">
        <v>8</v>
      </c>
      <c r="L1324" s="231">
        <v>8</v>
      </c>
      <c r="M1324" s="232"/>
      <c r="N1324" s="233"/>
      <c r="O1324" s="233"/>
    </row>
    <row r="1325" spans="1:15" s="234" customFormat="1">
      <c r="A1325" s="404" t="str">
        <f t="shared" si="84"/>
        <v>300210750</v>
      </c>
      <c r="B1325" s="272">
        <v>300</v>
      </c>
      <c r="C1325" s="273">
        <v>210</v>
      </c>
      <c r="D1325" s="273">
        <v>750</v>
      </c>
      <c r="E1325" s="271">
        <f t="shared" ref="E1325:L1325" si="96">ROUND((E1324+E1326)/2,0)</f>
        <v>2</v>
      </c>
      <c r="F1325" s="271">
        <f t="shared" si="96"/>
        <v>5</v>
      </c>
      <c r="G1325" s="271">
        <f t="shared" si="96"/>
        <v>9</v>
      </c>
      <c r="H1325" s="271">
        <f t="shared" si="96"/>
        <v>11</v>
      </c>
      <c r="I1325" s="271">
        <f t="shared" si="96"/>
        <v>14</v>
      </c>
      <c r="J1325" s="271">
        <f t="shared" si="96"/>
        <v>15</v>
      </c>
      <c r="K1325" s="271">
        <f t="shared" si="96"/>
        <v>8</v>
      </c>
      <c r="L1325" s="271">
        <f t="shared" si="96"/>
        <v>7</v>
      </c>
      <c r="M1325" s="232"/>
      <c r="N1325" s="233"/>
      <c r="O1325" s="233"/>
    </row>
    <row r="1326" spans="1:15" s="234" customFormat="1">
      <c r="A1326" s="404" t="str">
        <f t="shared" si="84"/>
        <v>300220750</v>
      </c>
      <c r="B1326" s="272">
        <v>300</v>
      </c>
      <c r="C1326" s="273">
        <v>220</v>
      </c>
      <c r="D1326" s="273">
        <v>750</v>
      </c>
      <c r="E1326" s="231">
        <v>2</v>
      </c>
      <c r="F1326" s="231">
        <v>4</v>
      </c>
      <c r="G1326" s="231">
        <v>8</v>
      </c>
      <c r="H1326" s="231">
        <v>10</v>
      </c>
      <c r="I1326" s="231">
        <v>13</v>
      </c>
      <c r="J1326" s="231">
        <v>14</v>
      </c>
      <c r="K1326" s="231">
        <v>8</v>
      </c>
      <c r="L1326" s="231">
        <v>5</v>
      </c>
      <c r="M1326" s="232"/>
      <c r="N1326" s="233"/>
      <c r="O1326" s="233"/>
    </row>
    <row r="1327" spans="1:15" s="234" customFormat="1">
      <c r="A1327" s="404" t="str">
        <f t="shared" si="84"/>
        <v>300230750</v>
      </c>
      <c r="B1327" s="272">
        <v>300</v>
      </c>
      <c r="C1327" s="273">
        <v>230</v>
      </c>
      <c r="D1327" s="273">
        <v>750</v>
      </c>
      <c r="E1327" s="271">
        <f t="shared" ref="E1327:L1327" si="97">ROUND((E1326+E1328)/2,0)</f>
        <v>2</v>
      </c>
      <c r="F1327" s="271">
        <f t="shared" si="97"/>
        <v>4</v>
      </c>
      <c r="G1327" s="271">
        <f t="shared" si="97"/>
        <v>8</v>
      </c>
      <c r="H1327" s="271">
        <f t="shared" si="97"/>
        <v>10</v>
      </c>
      <c r="I1327" s="271">
        <f t="shared" si="97"/>
        <v>13</v>
      </c>
      <c r="J1327" s="271">
        <f t="shared" si="97"/>
        <v>14</v>
      </c>
      <c r="K1327" s="271">
        <f t="shared" si="97"/>
        <v>8</v>
      </c>
      <c r="L1327" s="271">
        <f t="shared" si="97"/>
        <v>5</v>
      </c>
      <c r="M1327" s="232"/>
      <c r="N1327" s="233"/>
      <c r="O1327" s="233"/>
    </row>
    <row r="1328" spans="1:15" s="234" customFormat="1">
      <c r="A1328" s="404" t="str">
        <f t="shared" si="84"/>
        <v>300240750</v>
      </c>
      <c r="B1328" s="272">
        <v>300</v>
      </c>
      <c r="C1328" s="273">
        <v>240</v>
      </c>
      <c r="D1328" s="273">
        <v>750</v>
      </c>
      <c r="E1328" s="231">
        <v>2</v>
      </c>
      <c r="F1328" s="231">
        <v>4</v>
      </c>
      <c r="G1328" s="231">
        <v>8</v>
      </c>
      <c r="H1328" s="231">
        <v>9</v>
      </c>
      <c r="I1328" s="231">
        <v>12</v>
      </c>
      <c r="J1328" s="231">
        <v>13</v>
      </c>
      <c r="K1328" s="231">
        <v>7</v>
      </c>
      <c r="L1328" s="231">
        <v>5</v>
      </c>
      <c r="M1328" s="232"/>
      <c r="N1328" s="233"/>
      <c r="O1328" s="233"/>
    </row>
    <row r="1329" spans="1:15" s="234" customFormat="1">
      <c r="A1329" s="404" t="str">
        <f t="shared" ref="A1329:A1392" si="98">B1329&amp;C1329&amp;D1329</f>
        <v>300250750</v>
      </c>
      <c r="B1329" s="272">
        <v>300</v>
      </c>
      <c r="C1329" s="273">
        <v>250</v>
      </c>
      <c r="D1329" s="273">
        <v>750</v>
      </c>
      <c r="E1329" s="271">
        <f t="shared" ref="E1329:L1329" si="99">ROUND((E1328+E1330)/2,0)</f>
        <v>2</v>
      </c>
      <c r="F1329" s="271">
        <f t="shared" si="99"/>
        <v>4</v>
      </c>
      <c r="G1329" s="271">
        <f t="shared" si="99"/>
        <v>8</v>
      </c>
      <c r="H1329" s="271">
        <f t="shared" si="99"/>
        <v>9</v>
      </c>
      <c r="I1329" s="271">
        <f t="shared" si="99"/>
        <v>12</v>
      </c>
      <c r="J1329" s="271">
        <f t="shared" si="99"/>
        <v>13</v>
      </c>
      <c r="K1329" s="271">
        <f t="shared" si="99"/>
        <v>7</v>
      </c>
      <c r="L1329" s="271">
        <f t="shared" si="99"/>
        <v>6</v>
      </c>
      <c r="M1329" s="232"/>
      <c r="N1329" s="233"/>
      <c r="O1329" s="233"/>
    </row>
    <row r="1330" spans="1:15" s="234" customFormat="1">
      <c r="A1330" s="404" t="str">
        <f t="shared" si="98"/>
        <v>300260750</v>
      </c>
      <c r="B1330" s="272">
        <v>300</v>
      </c>
      <c r="C1330" s="273">
        <v>260</v>
      </c>
      <c r="D1330" s="273">
        <v>750</v>
      </c>
      <c r="E1330" s="231">
        <v>1</v>
      </c>
      <c r="F1330" s="231">
        <v>4</v>
      </c>
      <c r="G1330" s="231">
        <v>7</v>
      </c>
      <c r="H1330" s="231">
        <v>8</v>
      </c>
      <c r="I1330" s="231">
        <v>11</v>
      </c>
      <c r="J1330" s="231">
        <v>12</v>
      </c>
      <c r="K1330" s="231">
        <v>6</v>
      </c>
      <c r="L1330" s="231">
        <v>6</v>
      </c>
      <c r="M1330" s="232"/>
      <c r="N1330" s="233"/>
      <c r="O1330" s="233"/>
    </row>
    <row r="1331" spans="1:15" s="234" customFormat="1">
      <c r="A1331" s="404" t="str">
        <f t="shared" si="98"/>
        <v>300270750</v>
      </c>
      <c r="B1331" s="272">
        <v>300</v>
      </c>
      <c r="C1331" s="273">
        <v>270</v>
      </c>
      <c r="D1331" s="273">
        <v>750</v>
      </c>
      <c r="E1331" s="271">
        <f t="shared" ref="E1331:L1331" si="100">ROUND((E1330+E1332)/2,0)</f>
        <v>1</v>
      </c>
      <c r="F1331" s="271">
        <f t="shared" si="100"/>
        <v>4</v>
      </c>
      <c r="G1331" s="271">
        <f t="shared" si="100"/>
        <v>7</v>
      </c>
      <c r="H1331" s="271">
        <f t="shared" si="100"/>
        <v>8</v>
      </c>
      <c r="I1331" s="271">
        <f t="shared" si="100"/>
        <v>11</v>
      </c>
      <c r="J1331" s="271">
        <f t="shared" si="100"/>
        <v>12</v>
      </c>
      <c r="K1331" s="271">
        <f t="shared" si="100"/>
        <v>6</v>
      </c>
      <c r="L1331" s="271">
        <f t="shared" si="100"/>
        <v>5</v>
      </c>
      <c r="M1331" s="232"/>
      <c r="N1331" s="233"/>
      <c r="O1331" s="233"/>
    </row>
    <row r="1332" spans="1:15" s="234" customFormat="1">
      <c r="A1332" s="404" t="str">
        <f t="shared" si="98"/>
        <v>300280750</v>
      </c>
      <c r="B1332" s="272">
        <v>300</v>
      </c>
      <c r="C1332" s="273">
        <v>280</v>
      </c>
      <c r="D1332" s="273">
        <v>750</v>
      </c>
      <c r="E1332" s="231">
        <v>1</v>
      </c>
      <c r="F1332" s="231">
        <v>4</v>
      </c>
      <c r="G1332" s="231">
        <v>6</v>
      </c>
      <c r="H1332" s="231">
        <v>8</v>
      </c>
      <c r="I1332" s="231">
        <v>10</v>
      </c>
      <c r="J1332" s="231">
        <v>11</v>
      </c>
      <c r="K1332" s="231">
        <v>6</v>
      </c>
      <c r="L1332" s="231">
        <v>4</v>
      </c>
      <c r="M1332" s="232"/>
      <c r="N1332" s="233"/>
      <c r="O1332" s="233"/>
    </row>
    <row r="1333" spans="1:15" s="234" customFormat="1">
      <c r="A1333" s="404" t="str">
        <f t="shared" si="98"/>
        <v>300290750</v>
      </c>
      <c r="B1333" s="272">
        <v>300</v>
      </c>
      <c r="C1333" s="273">
        <v>290</v>
      </c>
      <c r="D1333" s="273">
        <v>750</v>
      </c>
      <c r="E1333" s="271">
        <f t="shared" ref="E1333:L1333" si="101">ROUND((E1332+E1334)/2,0)</f>
        <v>1</v>
      </c>
      <c r="F1333" s="271">
        <f t="shared" si="101"/>
        <v>4</v>
      </c>
      <c r="G1333" s="271">
        <f t="shared" si="101"/>
        <v>6</v>
      </c>
      <c r="H1333" s="271">
        <f t="shared" si="101"/>
        <v>8</v>
      </c>
      <c r="I1333" s="271">
        <f t="shared" si="101"/>
        <v>10</v>
      </c>
      <c r="J1333" s="271">
        <f t="shared" si="101"/>
        <v>11</v>
      </c>
      <c r="K1333" s="271">
        <f t="shared" si="101"/>
        <v>6</v>
      </c>
      <c r="L1333" s="271">
        <f t="shared" si="101"/>
        <v>4</v>
      </c>
      <c r="M1333" s="232"/>
      <c r="N1333" s="233"/>
      <c r="O1333" s="233"/>
    </row>
    <row r="1334" spans="1:15" s="234" customFormat="1">
      <c r="A1334" s="404" t="str">
        <f t="shared" si="98"/>
        <v>300300750</v>
      </c>
      <c r="B1334" s="272">
        <v>300</v>
      </c>
      <c r="C1334" s="273">
        <v>300</v>
      </c>
      <c r="D1334" s="273">
        <v>750</v>
      </c>
      <c r="E1334" s="231">
        <v>1</v>
      </c>
      <c r="F1334" s="231">
        <v>3</v>
      </c>
      <c r="G1334" s="231">
        <v>6</v>
      </c>
      <c r="H1334" s="231">
        <v>7</v>
      </c>
      <c r="I1334" s="231">
        <v>10</v>
      </c>
      <c r="J1334" s="231">
        <v>11</v>
      </c>
      <c r="K1334" s="231">
        <v>6</v>
      </c>
      <c r="L1334" s="231">
        <v>4</v>
      </c>
      <c r="M1334" s="232"/>
      <c r="N1334" s="233"/>
      <c r="O1334" s="233"/>
    </row>
    <row r="1335" spans="1:15" s="234" customFormat="1">
      <c r="A1335" s="404" t="str">
        <f t="shared" si="98"/>
        <v>300310750</v>
      </c>
      <c r="B1335" s="272">
        <v>300</v>
      </c>
      <c r="C1335" s="273">
        <v>310</v>
      </c>
      <c r="D1335" s="273">
        <v>750</v>
      </c>
      <c r="E1335" s="271">
        <v>0</v>
      </c>
      <c r="F1335" s="271">
        <v>0</v>
      </c>
      <c r="G1335" s="271">
        <v>0</v>
      </c>
      <c r="H1335" s="271">
        <v>0</v>
      </c>
      <c r="I1335" s="271">
        <v>0</v>
      </c>
      <c r="J1335" s="271">
        <v>0</v>
      </c>
      <c r="K1335" s="271">
        <v>0</v>
      </c>
      <c r="L1335" s="271">
        <v>0</v>
      </c>
      <c r="M1335" s="232"/>
      <c r="N1335" s="233"/>
      <c r="O1335" s="233"/>
    </row>
    <row r="1336" spans="1:15" s="234" customFormat="1">
      <c r="A1336" s="404" t="str">
        <f t="shared" si="98"/>
        <v>300320750</v>
      </c>
      <c r="B1336" s="272">
        <v>300</v>
      </c>
      <c r="C1336" s="273">
        <v>320</v>
      </c>
      <c r="D1336" s="273">
        <v>750</v>
      </c>
      <c r="E1336" s="271">
        <v>0</v>
      </c>
      <c r="F1336" s="271">
        <v>0</v>
      </c>
      <c r="G1336" s="271">
        <v>0</v>
      </c>
      <c r="H1336" s="271">
        <v>0</v>
      </c>
      <c r="I1336" s="271">
        <v>0</v>
      </c>
      <c r="J1336" s="271">
        <v>0</v>
      </c>
      <c r="K1336" s="271">
        <v>0</v>
      </c>
      <c r="L1336" s="271">
        <v>0</v>
      </c>
      <c r="M1336" s="232"/>
      <c r="N1336" s="233"/>
      <c r="O1336" s="233"/>
    </row>
    <row r="1337" spans="1:15" s="234" customFormat="1">
      <c r="A1337" s="404" t="str">
        <f t="shared" si="98"/>
        <v>300330750</v>
      </c>
      <c r="B1337" s="272">
        <v>300</v>
      </c>
      <c r="C1337" s="273">
        <v>330</v>
      </c>
      <c r="D1337" s="273">
        <v>750</v>
      </c>
      <c r="E1337" s="271">
        <v>0</v>
      </c>
      <c r="F1337" s="271">
        <v>0</v>
      </c>
      <c r="G1337" s="271">
        <v>0</v>
      </c>
      <c r="H1337" s="271">
        <v>0</v>
      </c>
      <c r="I1337" s="271">
        <v>0</v>
      </c>
      <c r="J1337" s="271">
        <v>0</v>
      </c>
      <c r="K1337" s="271">
        <v>0</v>
      </c>
      <c r="L1337" s="271">
        <v>0</v>
      </c>
      <c r="M1337" s="232"/>
      <c r="N1337" s="233"/>
      <c r="O1337" s="233"/>
    </row>
    <row r="1338" spans="1:15" s="234" customFormat="1">
      <c r="A1338" s="404" t="str">
        <f t="shared" si="98"/>
        <v>300340750</v>
      </c>
      <c r="B1338" s="272">
        <v>300</v>
      </c>
      <c r="C1338" s="273">
        <v>340</v>
      </c>
      <c r="D1338" s="273">
        <v>750</v>
      </c>
      <c r="E1338" s="271">
        <v>0</v>
      </c>
      <c r="F1338" s="271">
        <v>0</v>
      </c>
      <c r="G1338" s="271">
        <v>0</v>
      </c>
      <c r="H1338" s="271">
        <v>0</v>
      </c>
      <c r="I1338" s="271">
        <v>0</v>
      </c>
      <c r="J1338" s="271">
        <v>0</v>
      </c>
      <c r="K1338" s="271">
        <v>0</v>
      </c>
      <c r="L1338" s="271">
        <v>0</v>
      </c>
      <c r="M1338" s="232"/>
      <c r="N1338" s="233"/>
      <c r="O1338" s="233"/>
    </row>
    <row r="1339" spans="1:15" s="234" customFormat="1">
      <c r="A1339" s="404" t="str">
        <f t="shared" si="98"/>
        <v>300350750</v>
      </c>
      <c r="B1339" s="272">
        <v>300</v>
      </c>
      <c r="C1339" s="273">
        <v>350</v>
      </c>
      <c r="D1339" s="273">
        <v>750</v>
      </c>
      <c r="E1339" s="271">
        <v>0</v>
      </c>
      <c r="F1339" s="271">
        <v>0</v>
      </c>
      <c r="G1339" s="271">
        <v>0</v>
      </c>
      <c r="H1339" s="271">
        <v>0</v>
      </c>
      <c r="I1339" s="271">
        <v>0</v>
      </c>
      <c r="J1339" s="271">
        <v>0</v>
      </c>
      <c r="K1339" s="271">
        <v>0</v>
      </c>
      <c r="L1339" s="271">
        <v>0</v>
      </c>
      <c r="M1339" s="232"/>
      <c r="N1339" s="233"/>
      <c r="O1339" s="233"/>
    </row>
    <row r="1340" spans="1:15" s="234" customFormat="1">
      <c r="A1340" s="404" t="str">
        <f t="shared" si="98"/>
        <v>300201000</v>
      </c>
      <c r="B1340" s="272">
        <v>300</v>
      </c>
      <c r="C1340" s="273">
        <v>20</v>
      </c>
      <c r="D1340" s="273">
        <v>1000</v>
      </c>
      <c r="E1340" s="231">
        <v>20</v>
      </c>
      <c r="F1340" s="231">
        <v>32</v>
      </c>
      <c r="G1340" s="231">
        <v>41</v>
      </c>
      <c r="H1340" s="231">
        <v>50</v>
      </c>
      <c r="I1340" s="231">
        <v>55</v>
      </c>
      <c r="J1340" s="231">
        <v>60</v>
      </c>
      <c r="K1340" s="231">
        <v>58</v>
      </c>
      <c r="L1340" s="231">
        <v>56</v>
      </c>
      <c r="M1340" s="232"/>
      <c r="N1340" s="233"/>
      <c r="O1340" s="233"/>
    </row>
    <row r="1341" spans="1:15" s="234" customFormat="1">
      <c r="A1341" s="404" t="str">
        <f t="shared" si="98"/>
        <v>300301000</v>
      </c>
      <c r="B1341" s="272">
        <v>300</v>
      </c>
      <c r="C1341" s="273">
        <v>30</v>
      </c>
      <c r="D1341" s="273">
        <v>1000</v>
      </c>
      <c r="E1341" s="231">
        <v>16</v>
      </c>
      <c r="F1341" s="231">
        <v>32</v>
      </c>
      <c r="G1341" s="231">
        <v>41</v>
      </c>
      <c r="H1341" s="231">
        <v>50</v>
      </c>
      <c r="I1341" s="231">
        <v>55</v>
      </c>
      <c r="J1341" s="231">
        <v>60</v>
      </c>
      <c r="K1341" s="231">
        <v>58</v>
      </c>
      <c r="L1341" s="231">
        <v>48</v>
      </c>
      <c r="M1341" s="232"/>
      <c r="N1341" s="233"/>
      <c r="O1341" s="233"/>
    </row>
    <row r="1342" spans="1:15" s="234" customFormat="1">
      <c r="A1342" s="404" t="str">
        <f t="shared" si="98"/>
        <v>300401000</v>
      </c>
      <c r="B1342" s="272">
        <v>300</v>
      </c>
      <c r="C1342" s="273">
        <v>40</v>
      </c>
      <c r="D1342" s="273">
        <v>1000</v>
      </c>
      <c r="E1342" s="231">
        <v>12</v>
      </c>
      <c r="F1342" s="231">
        <v>29</v>
      </c>
      <c r="G1342" s="231">
        <v>41</v>
      </c>
      <c r="H1342" s="231">
        <v>50</v>
      </c>
      <c r="I1342" s="231">
        <v>55</v>
      </c>
      <c r="J1342" s="231">
        <v>60</v>
      </c>
      <c r="K1342" s="231">
        <v>54</v>
      </c>
      <c r="L1342" s="231">
        <v>37</v>
      </c>
      <c r="M1342" s="232"/>
      <c r="N1342" s="233"/>
      <c r="O1342" s="233"/>
    </row>
    <row r="1343" spans="1:15" s="234" customFormat="1">
      <c r="A1343" s="404" t="str">
        <f t="shared" si="98"/>
        <v>300501000</v>
      </c>
      <c r="B1343" s="272">
        <v>300</v>
      </c>
      <c r="C1343" s="273">
        <v>50</v>
      </c>
      <c r="D1343" s="273">
        <v>1000</v>
      </c>
      <c r="E1343" s="271">
        <f t="shared" ref="E1343:L1343" si="102">ROUND((E1342+E1344)/2,0)</f>
        <v>10</v>
      </c>
      <c r="F1343" s="271">
        <f t="shared" si="102"/>
        <v>26</v>
      </c>
      <c r="G1343" s="271">
        <f t="shared" si="102"/>
        <v>40</v>
      </c>
      <c r="H1343" s="271">
        <f t="shared" si="102"/>
        <v>48</v>
      </c>
      <c r="I1343" s="271">
        <f t="shared" si="102"/>
        <v>55</v>
      </c>
      <c r="J1343" s="271">
        <f t="shared" si="102"/>
        <v>60</v>
      </c>
      <c r="K1343" s="271">
        <f t="shared" si="102"/>
        <v>46</v>
      </c>
      <c r="L1343" s="271">
        <f t="shared" si="102"/>
        <v>31</v>
      </c>
      <c r="M1343" s="232"/>
      <c r="N1343" s="233"/>
      <c r="O1343" s="233"/>
    </row>
    <row r="1344" spans="1:15" s="234" customFormat="1">
      <c r="A1344" s="404" t="str">
        <f t="shared" si="98"/>
        <v>300601000</v>
      </c>
      <c r="B1344" s="272">
        <v>300</v>
      </c>
      <c r="C1344" s="273">
        <v>60</v>
      </c>
      <c r="D1344" s="273">
        <v>1000</v>
      </c>
      <c r="E1344" s="231">
        <v>8</v>
      </c>
      <c r="F1344" s="231">
        <v>22</v>
      </c>
      <c r="G1344" s="231">
        <v>38</v>
      </c>
      <c r="H1344" s="231">
        <v>46</v>
      </c>
      <c r="I1344" s="231">
        <v>54</v>
      </c>
      <c r="J1344" s="231">
        <v>60</v>
      </c>
      <c r="K1344" s="231">
        <v>37</v>
      </c>
      <c r="L1344" s="231">
        <v>24</v>
      </c>
      <c r="M1344" s="232"/>
      <c r="N1344" s="233"/>
      <c r="O1344" s="233"/>
    </row>
    <row r="1345" spans="1:15" s="234" customFormat="1">
      <c r="A1345" s="404" t="str">
        <f t="shared" si="98"/>
        <v>300701000</v>
      </c>
      <c r="B1345" s="272">
        <v>300</v>
      </c>
      <c r="C1345" s="273">
        <v>70</v>
      </c>
      <c r="D1345" s="273">
        <v>1000</v>
      </c>
      <c r="E1345" s="271">
        <f t="shared" ref="E1345:L1345" si="103">ROUND((E1344+E1346)/2,0)</f>
        <v>7</v>
      </c>
      <c r="F1345" s="271">
        <f t="shared" si="103"/>
        <v>19</v>
      </c>
      <c r="G1345" s="271">
        <f t="shared" si="103"/>
        <v>34</v>
      </c>
      <c r="H1345" s="271">
        <f t="shared" si="103"/>
        <v>41</v>
      </c>
      <c r="I1345" s="271">
        <f t="shared" si="103"/>
        <v>51</v>
      </c>
      <c r="J1345" s="271">
        <f t="shared" si="103"/>
        <v>56</v>
      </c>
      <c r="K1345" s="271">
        <f t="shared" si="103"/>
        <v>33</v>
      </c>
      <c r="L1345" s="271">
        <f t="shared" si="103"/>
        <v>21</v>
      </c>
      <c r="M1345" s="232"/>
      <c r="N1345" s="233"/>
      <c r="O1345" s="233"/>
    </row>
    <row r="1346" spans="1:15" s="234" customFormat="1">
      <c r="A1346" s="404" t="str">
        <f t="shared" si="98"/>
        <v>300801000</v>
      </c>
      <c r="B1346" s="272">
        <v>300</v>
      </c>
      <c r="C1346" s="273">
        <v>80</v>
      </c>
      <c r="D1346" s="273">
        <v>1000</v>
      </c>
      <c r="E1346" s="231">
        <v>6</v>
      </c>
      <c r="F1346" s="231">
        <v>16</v>
      </c>
      <c r="G1346" s="231">
        <v>30</v>
      </c>
      <c r="H1346" s="231">
        <v>36</v>
      </c>
      <c r="I1346" s="231">
        <v>47</v>
      </c>
      <c r="J1346" s="231">
        <v>52</v>
      </c>
      <c r="K1346" s="231">
        <v>28</v>
      </c>
      <c r="L1346" s="231">
        <v>18</v>
      </c>
      <c r="M1346" s="232"/>
      <c r="N1346" s="233"/>
      <c r="O1346" s="233"/>
    </row>
    <row r="1347" spans="1:15" s="234" customFormat="1">
      <c r="A1347" s="404" t="str">
        <f t="shared" si="98"/>
        <v>300901000</v>
      </c>
      <c r="B1347" s="272">
        <v>300</v>
      </c>
      <c r="C1347" s="273">
        <v>90</v>
      </c>
      <c r="D1347" s="273">
        <v>1000</v>
      </c>
      <c r="E1347" s="271">
        <f t="shared" ref="E1347:L1347" si="104">ROUND((E1346+E1348)/2,0)</f>
        <v>6</v>
      </c>
      <c r="F1347" s="271">
        <f t="shared" si="104"/>
        <v>15</v>
      </c>
      <c r="G1347" s="271">
        <f t="shared" si="104"/>
        <v>27</v>
      </c>
      <c r="H1347" s="271">
        <f t="shared" si="104"/>
        <v>33</v>
      </c>
      <c r="I1347" s="271">
        <f t="shared" si="104"/>
        <v>43</v>
      </c>
      <c r="J1347" s="271">
        <f t="shared" si="104"/>
        <v>47</v>
      </c>
      <c r="K1347" s="271">
        <f t="shared" si="104"/>
        <v>25</v>
      </c>
      <c r="L1347" s="271">
        <f t="shared" si="104"/>
        <v>17</v>
      </c>
      <c r="M1347" s="232"/>
      <c r="N1347" s="233"/>
      <c r="O1347" s="233"/>
    </row>
    <row r="1348" spans="1:15" s="234" customFormat="1">
      <c r="A1348" s="404" t="str">
        <f t="shared" si="98"/>
        <v>3001001000</v>
      </c>
      <c r="B1348" s="272">
        <v>300</v>
      </c>
      <c r="C1348" s="273">
        <v>100</v>
      </c>
      <c r="D1348" s="273">
        <v>1000</v>
      </c>
      <c r="E1348" s="231">
        <v>5</v>
      </c>
      <c r="F1348" s="231">
        <v>13</v>
      </c>
      <c r="G1348" s="231">
        <v>24</v>
      </c>
      <c r="H1348" s="231">
        <v>29</v>
      </c>
      <c r="I1348" s="231">
        <v>38</v>
      </c>
      <c r="J1348" s="231">
        <v>42</v>
      </c>
      <c r="K1348" s="231">
        <v>22</v>
      </c>
      <c r="L1348" s="231">
        <v>15</v>
      </c>
      <c r="M1348" s="232"/>
      <c r="N1348" s="233"/>
      <c r="O1348" s="233"/>
    </row>
    <row r="1349" spans="1:15" s="234" customFormat="1">
      <c r="A1349" s="404" t="str">
        <f t="shared" si="98"/>
        <v>3001101000</v>
      </c>
      <c r="B1349" s="272">
        <v>300</v>
      </c>
      <c r="C1349" s="273">
        <v>110</v>
      </c>
      <c r="D1349" s="273">
        <v>1000</v>
      </c>
      <c r="E1349" s="271">
        <f t="shared" ref="E1349:L1349" si="105">ROUND((E1348+E1350)/2,0)</f>
        <v>5</v>
      </c>
      <c r="F1349" s="271">
        <f t="shared" si="105"/>
        <v>12</v>
      </c>
      <c r="G1349" s="271">
        <f t="shared" si="105"/>
        <v>22</v>
      </c>
      <c r="H1349" s="271">
        <f t="shared" si="105"/>
        <v>27</v>
      </c>
      <c r="I1349" s="271">
        <f t="shared" si="105"/>
        <v>35</v>
      </c>
      <c r="J1349" s="271">
        <f t="shared" si="105"/>
        <v>39</v>
      </c>
      <c r="K1349" s="271">
        <f t="shared" si="105"/>
        <v>21</v>
      </c>
      <c r="L1349" s="271">
        <f t="shared" si="105"/>
        <v>14</v>
      </c>
      <c r="M1349" s="232"/>
      <c r="N1349" s="233"/>
      <c r="O1349" s="233"/>
    </row>
    <row r="1350" spans="1:15" s="234" customFormat="1">
      <c r="A1350" s="404" t="str">
        <f t="shared" si="98"/>
        <v>3001201000</v>
      </c>
      <c r="B1350" s="272">
        <v>300</v>
      </c>
      <c r="C1350" s="273">
        <v>120</v>
      </c>
      <c r="D1350" s="273">
        <v>1000</v>
      </c>
      <c r="E1350" s="231">
        <v>4</v>
      </c>
      <c r="F1350" s="231">
        <v>11</v>
      </c>
      <c r="G1350" s="231">
        <v>20</v>
      </c>
      <c r="H1350" s="231">
        <v>24</v>
      </c>
      <c r="I1350" s="231">
        <v>32</v>
      </c>
      <c r="J1350" s="231">
        <v>35</v>
      </c>
      <c r="K1350" s="231">
        <v>19</v>
      </c>
      <c r="L1350" s="231">
        <v>12</v>
      </c>
      <c r="M1350" s="232"/>
      <c r="N1350" s="233"/>
      <c r="O1350" s="233"/>
    </row>
    <row r="1351" spans="1:15" s="234" customFormat="1">
      <c r="A1351" s="404" t="str">
        <f t="shared" si="98"/>
        <v>3001301000</v>
      </c>
      <c r="B1351" s="272">
        <v>300</v>
      </c>
      <c r="C1351" s="273">
        <v>130</v>
      </c>
      <c r="D1351" s="273">
        <v>1000</v>
      </c>
      <c r="E1351" s="271">
        <f t="shared" ref="E1351:L1351" si="106">ROUND((E1350+E1352)/2,0)</f>
        <v>4</v>
      </c>
      <c r="F1351" s="271">
        <f t="shared" si="106"/>
        <v>10</v>
      </c>
      <c r="G1351" s="271">
        <f t="shared" si="106"/>
        <v>19</v>
      </c>
      <c r="H1351" s="271">
        <f t="shared" si="106"/>
        <v>22</v>
      </c>
      <c r="I1351" s="271">
        <f t="shared" si="106"/>
        <v>30</v>
      </c>
      <c r="J1351" s="271">
        <f t="shared" si="106"/>
        <v>33</v>
      </c>
      <c r="K1351" s="271">
        <f t="shared" si="106"/>
        <v>18</v>
      </c>
      <c r="L1351" s="271">
        <f t="shared" si="106"/>
        <v>11</v>
      </c>
      <c r="M1351" s="232"/>
      <c r="N1351" s="233"/>
      <c r="O1351" s="233"/>
    </row>
    <row r="1352" spans="1:15" s="234" customFormat="1">
      <c r="A1352" s="404" t="str">
        <f t="shared" si="98"/>
        <v>3001401000</v>
      </c>
      <c r="B1352" s="272">
        <v>300</v>
      </c>
      <c r="C1352" s="273">
        <v>140</v>
      </c>
      <c r="D1352" s="273">
        <v>1000</v>
      </c>
      <c r="E1352" s="231">
        <v>4</v>
      </c>
      <c r="F1352" s="231">
        <v>9</v>
      </c>
      <c r="G1352" s="231">
        <v>17</v>
      </c>
      <c r="H1352" s="231">
        <v>20</v>
      </c>
      <c r="I1352" s="231">
        <v>27</v>
      </c>
      <c r="J1352" s="231">
        <v>30</v>
      </c>
      <c r="K1352" s="231">
        <v>16</v>
      </c>
      <c r="L1352" s="231">
        <v>10</v>
      </c>
      <c r="M1352" s="232"/>
      <c r="N1352" s="233"/>
      <c r="O1352" s="233"/>
    </row>
    <row r="1353" spans="1:15" s="234" customFormat="1">
      <c r="A1353" s="404" t="str">
        <f t="shared" si="98"/>
        <v>3001501000</v>
      </c>
      <c r="B1353" s="272">
        <v>300</v>
      </c>
      <c r="C1353" s="273">
        <v>150</v>
      </c>
      <c r="D1353" s="273">
        <v>1000</v>
      </c>
      <c r="E1353" s="271">
        <f t="shared" ref="E1353:L1353" si="107">ROUND((E1352+E1354)/2,0)</f>
        <v>4</v>
      </c>
      <c r="F1353" s="271">
        <f t="shared" si="107"/>
        <v>9</v>
      </c>
      <c r="G1353" s="271">
        <f t="shared" si="107"/>
        <v>16</v>
      </c>
      <c r="H1353" s="271">
        <f t="shared" si="107"/>
        <v>19</v>
      </c>
      <c r="I1353" s="271">
        <f t="shared" si="107"/>
        <v>26</v>
      </c>
      <c r="J1353" s="271">
        <f t="shared" si="107"/>
        <v>28</v>
      </c>
      <c r="K1353" s="271">
        <f t="shared" si="107"/>
        <v>15</v>
      </c>
      <c r="L1353" s="271">
        <f t="shared" si="107"/>
        <v>10</v>
      </c>
      <c r="M1353" s="232"/>
      <c r="N1353" s="233"/>
      <c r="O1353" s="233"/>
    </row>
    <row r="1354" spans="1:15" s="234" customFormat="1">
      <c r="A1354" s="404" t="str">
        <f t="shared" si="98"/>
        <v>3001601000</v>
      </c>
      <c r="B1354" s="272">
        <v>300</v>
      </c>
      <c r="C1354" s="273">
        <v>160</v>
      </c>
      <c r="D1354" s="273">
        <v>1000</v>
      </c>
      <c r="E1354" s="231">
        <v>3</v>
      </c>
      <c r="F1354" s="231">
        <v>8</v>
      </c>
      <c r="G1354" s="231">
        <v>15</v>
      </c>
      <c r="H1354" s="231">
        <v>18</v>
      </c>
      <c r="I1354" s="231">
        <v>24</v>
      </c>
      <c r="J1354" s="231">
        <v>26</v>
      </c>
      <c r="K1354" s="231">
        <v>14</v>
      </c>
      <c r="L1354" s="231">
        <v>9</v>
      </c>
      <c r="M1354" s="232"/>
      <c r="N1354" s="233"/>
      <c r="O1354" s="233"/>
    </row>
    <row r="1355" spans="1:15" s="234" customFormat="1">
      <c r="A1355" s="404" t="str">
        <f t="shared" si="98"/>
        <v>3001701000</v>
      </c>
      <c r="B1355" s="272">
        <v>300</v>
      </c>
      <c r="C1355" s="273">
        <v>170</v>
      </c>
      <c r="D1355" s="273">
        <v>1000</v>
      </c>
      <c r="E1355" s="271">
        <f t="shared" ref="E1355:L1355" si="108">ROUND((E1354+E1356)/2,0)</f>
        <v>3</v>
      </c>
      <c r="F1355" s="271">
        <f t="shared" si="108"/>
        <v>8</v>
      </c>
      <c r="G1355" s="271">
        <f t="shared" si="108"/>
        <v>14</v>
      </c>
      <c r="H1355" s="271">
        <f t="shared" si="108"/>
        <v>17</v>
      </c>
      <c r="I1355" s="271">
        <f t="shared" si="108"/>
        <v>23</v>
      </c>
      <c r="J1355" s="271">
        <f t="shared" si="108"/>
        <v>25</v>
      </c>
      <c r="K1355" s="271">
        <f t="shared" si="108"/>
        <v>13</v>
      </c>
      <c r="L1355" s="271">
        <f t="shared" si="108"/>
        <v>9</v>
      </c>
      <c r="M1355" s="232"/>
      <c r="N1355" s="233"/>
      <c r="O1355" s="233"/>
    </row>
    <row r="1356" spans="1:15" s="234" customFormat="1">
      <c r="A1356" s="404" t="str">
        <f t="shared" si="98"/>
        <v>3001801000</v>
      </c>
      <c r="B1356" s="272">
        <v>300</v>
      </c>
      <c r="C1356" s="273">
        <v>180</v>
      </c>
      <c r="D1356" s="273">
        <v>1000</v>
      </c>
      <c r="E1356" s="231">
        <v>3</v>
      </c>
      <c r="F1356" s="231">
        <v>7</v>
      </c>
      <c r="G1356" s="231">
        <v>13</v>
      </c>
      <c r="H1356" s="231">
        <v>16</v>
      </c>
      <c r="I1356" s="231">
        <v>21</v>
      </c>
      <c r="J1356" s="231">
        <v>24</v>
      </c>
      <c r="K1356" s="231">
        <v>12</v>
      </c>
      <c r="L1356" s="231">
        <v>8</v>
      </c>
      <c r="M1356" s="232"/>
      <c r="N1356" s="233"/>
      <c r="O1356" s="233"/>
    </row>
    <row r="1357" spans="1:15" s="234" customFormat="1">
      <c r="A1357" s="404" t="str">
        <f t="shared" si="98"/>
        <v>3001901000</v>
      </c>
      <c r="B1357" s="272">
        <v>300</v>
      </c>
      <c r="C1357" s="273">
        <v>190</v>
      </c>
      <c r="D1357" s="273">
        <v>1000</v>
      </c>
      <c r="E1357" s="271">
        <f t="shared" ref="E1357:L1357" si="109">ROUND((E1356+E1358)/2,0)</f>
        <v>3</v>
      </c>
      <c r="F1357" s="271">
        <f t="shared" si="109"/>
        <v>7</v>
      </c>
      <c r="G1357" s="271">
        <f t="shared" si="109"/>
        <v>13</v>
      </c>
      <c r="H1357" s="271">
        <f t="shared" si="109"/>
        <v>15</v>
      </c>
      <c r="I1357" s="271">
        <f t="shared" si="109"/>
        <v>20</v>
      </c>
      <c r="J1357" s="271">
        <f t="shared" si="109"/>
        <v>23</v>
      </c>
      <c r="K1357" s="271">
        <f t="shared" si="109"/>
        <v>12</v>
      </c>
      <c r="L1357" s="271">
        <f t="shared" si="109"/>
        <v>8</v>
      </c>
      <c r="M1357" s="232"/>
      <c r="N1357" s="233"/>
      <c r="O1357" s="233"/>
    </row>
    <row r="1358" spans="1:15" s="234" customFormat="1">
      <c r="A1358" s="404" t="str">
        <f t="shared" si="98"/>
        <v>3002001000</v>
      </c>
      <c r="B1358" s="272">
        <v>300</v>
      </c>
      <c r="C1358" s="273">
        <v>200</v>
      </c>
      <c r="D1358" s="273">
        <v>1000</v>
      </c>
      <c r="E1358" s="231">
        <v>2</v>
      </c>
      <c r="F1358" s="231">
        <v>7</v>
      </c>
      <c r="G1358" s="231">
        <v>12</v>
      </c>
      <c r="H1358" s="231">
        <v>14</v>
      </c>
      <c r="I1358" s="231">
        <v>19</v>
      </c>
      <c r="J1358" s="231">
        <v>21</v>
      </c>
      <c r="K1358" s="231">
        <v>11</v>
      </c>
      <c r="L1358" s="231">
        <v>7</v>
      </c>
      <c r="M1358" s="232"/>
      <c r="N1358" s="233"/>
      <c r="O1358" s="233"/>
    </row>
    <row r="1359" spans="1:15" s="234" customFormat="1">
      <c r="A1359" s="404" t="str">
        <f t="shared" si="98"/>
        <v>3002101000</v>
      </c>
      <c r="B1359" s="272">
        <v>300</v>
      </c>
      <c r="C1359" s="273">
        <v>210</v>
      </c>
      <c r="D1359" s="273">
        <v>1000</v>
      </c>
      <c r="E1359" s="271">
        <f t="shared" ref="E1359:L1359" si="110">ROUND((E1358+E1360)/2,0)</f>
        <v>2</v>
      </c>
      <c r="F1359" s="271">
        <f t="shared" si="110"/>
        <v>7</v>
      </c>
      <c r="G1359" s="271">
        <f t="shared" si="110"/>
        <v>12</v>
      </c>
      <c r="H1359" s="271">
        <f t="shared" si="110"/>
        <v>14</v>
      </c>
      <c r="I1359" s="271">
        <f t="shared" si="110"/>
        <v>18</v>
      </c>
      <c r="J1359" s="271">
        <f t="shared" si="110"/>
        <v>20</v>
      </c>
      <c r="K1359" s="271">
        <f t="shared" si="110"/>
        <v>11</v>
      </c>
      <c r="L1359" s="271">
        <f t="shared" si="110"/>
        <v>7</v>
      </c>
      <c r="M1359" s="232"/>
      <c r="N1359" s="233"/>
      <c r="O1359" s="233"/>
    </row>
    <row r="1360" spans="1:15" s="234" customFormat="1">
      <c r="A1360" s="404" t="str">
        <f t="shared" si="98"/>
        <v>3002201000</v>
      </c>
      <c r="B1360" s="272">
        <v>300</v>
      </c>
      <c r="C1360" s="273">
        <v>220</v>
      </c>
      <c r="D1360" s="273">
        <v>1000</v>
      </c>
      <c r="E1360" s="231">
        <v>2</v>
      </c>
      <c r="F1360" s="231">
        <v>6</v>
      </c>
      <c r="G1360" s="231">
        <v>11</v>
      </c>
      <c r="H1360" s="231">
        <v>13</v>
      </c>
      <c r="I1360" s="231">
        <v>17</v>
      </c>
      <c r="J1360" s="231">
        <v>19</v>
      </c>
      <c r="K1360" s="231">
        <v>10</v>
      </c>
      <c r="L1360" s="231">
        <v>7</v>
      </c>
      <c r="M1360" s="232"/>
      <c r="N1360" s="233"/>
      <c r="O1360" s="233"/>
    </row>
    <row r="1361" spans="1:15" s="234" customFormat="1">
      <c r="A1361" s="404" t="str">
        <f t="shared" si="98"/>
        <v>3002301000</v>
      </c>
      <c r="B1361" s="272">
        <v>300</v>
      </c>
      <c r="C1361" s="273">
        <v>230</v>
      </c>
      <c r="D1361" s="273">
        <v>1000</v>
      </c>
      <c r="E1361" s="271">
        <f t="shared" ref="E1361:L1361" si="111">ROUND((E1360+E1362)/2,0)</f>
        <v>2</v>
      </c>
      <c r="F1361" s="271">
        <f t="shared" si="111"/>
        <v>6</v>
      </c>
      <c r="G1361" s="271">
        <f t="shared" si="111"/>
        <v>11</v>
      </c>
      <c r="H1361" s="271">
        <f t="shared" si="111"/>
        <v>13</v>
      </c>
      <c r="I1361" s="271">
        <f t="shared" si="111"/>
        <v>17</v>
      </c>
      <c r="J1361" s="271">
        <f t="shared" si="111"/>
        <v>19</v>
      </c>
      <c r="K1361" s="271">
        <f t="shared" si="111"/>
        <v>10</v>
      </c>
      <c r="L1361" s="271">
        <f t="shared" si="111"/>
        <v>7</v>
      </c>
      <c r="M1361" s="232"/>
      <c r="N1361" s="233"/>
      <c r="O1361" s="233"/>
    </row>
    <row r="1362" spans="1:15" s="234" customFormat="1">
      <c r="A1362" s="404" t="str">
        <f t="shared" si="98"/>
        <v>3002401000</v>
      </c>
      <c r="B1362" s="272">
        <v>300</v>
      </c>
      <c r="C1362" s="273">
        <v>240</v>
      </c>
      <c r="D1362" s="273">
        <v>1000</v>
      </c>
      <c r="E1362" s="231">
        <v>2</v>
      </c>
      <c r="F1362" s="231">
        <v>5</v>
      </c>
      <c r="G1362" s="231">
        <v>10</v>
      </c>
      <c r="H1362" s="231">
        <v>12</v>
      </c>
      <c r="I1362" s="231">
        <v>16</v>
      </c>
      <c r="J1362" s="231">
        <v>18</v>
      </c>
      <c r="K1362" s="231">
        <v>9</v>
      </c>
      <c r="L1362" s="231">
        <v>6</v>
      </c>
      <c r="M1362" s="232"/>
      <c r="N1362" s="233"/>
      <c r="O1362" s="233"/>
    </row>
    <row r="1363" spans="1:15" s="234" customFormat="1">
      <c r="A1363" s="404" t="str">
        <f t="shared" si="98"/>
        <v>3002501000</v>
      </c>
      <c r="B1363" s="272">
        <v>300</v>
      </c>
      <c r="C1363" s="273">
        <v>250</v>
      </c>
      <c r="D1363" s="273">
        <v>1000</v>
      </c>
      <c r="E1363" s="271">
        <f t="shared" ref="E1363:L1363" si="112">ROUND((E1362+E1364)/2,0)</f>
        <v>2</v>
      </c>
      <c r="F1363" s="271">
        <f t="shared" si="112"/>
        <v>5</v>
      </c>
      <c r="G1363" s="271">
        <f t="shared" si="112"/>
        <v>10</v>
      </c>
      <c r="H1363" s="271">
        <f t="shared" si="112"/>
        <v>12</v>
      </c>
      <c r="I1363" s="271">
        <f t="shared" si="112"/>
        <v>16</v>
      </c>
      <c r="J1363" s="271">
        <f t="shared" si="112"/>
        <v>17</v>
      </c>
      <c r="K1363" s="271">
        <f t="shared" si="112"/>
        <v>9</v>
      </c>
      <c r="L1363" s="271">
        <f t="shared" si="112"/>
        <v>6</v>
      </c>
      <c r="M1363" s="232"/>
      <c r="N1363" s="233"/>
      <c r="O1363" s="233"/>
    </row>
    <row r="1364" spans="1:15" s="234" customFormat="1">
      <c r="A1364" s="404" t="str">
        <f t="shared" si="98"/>
        <v>3002601000</v>
      </c>
      <c r="B1364" s="272">
        <v>300</v>
      </c>
      <c r="C1364" s="273">
        <v>260</v>
      </c>
      <c r="D1364" s="273">
        <v>1000</v>
      </c>
      <c r="E1364" s="231">
        <v>2</v>
      </c>
      <c r="F1364" s="231">
        <v>5</v>
      </c>
      <c r="G1364" s="231">
        <v>9</v>
      </c>
      <c r="H1364" s="231">
        <v>11</v>
      </c>
      <c r="I1364" s="231">
        <v>15</v>
      </c>
      <c r="J1364" s="231">
        <v>16</v>
      </c>
      <c r="K1364" s="231">
        <v>9</v>
      </c>
      <c r="L1364" s="231">
        <v>6</v>
      </c>
      <c r="M1364" s="232"/>
      <c r="N1364" s="233"/>
      <c r="O1364" s="233"/>
    </row>
    <row r="1365" spans="1:15" s="234" customFormat="1">
      <c r="A1365" s="404" t="str">
        <f t="shared" si="98"/>
        <v>3002701000</v>
      </c>
      <c r="B1365" s="272">
        <v>300</v>
      </c>
      <c r="C1365" s="273">
        <v>270</v>
      </c>
      <c r="D1365" s="273">
        <v>1000</v>
      </c>
      <c r="E1365" s="271">
        <f t="shared" ref="E1365:L1365" si="113">ROUND((E1364+E1366)/2,0)</f>
        <v>2</v>
      </c>
      <c r="F1365" s="271">
        <f t="shared" si="113"/>
        <v>5</v>
      </c>
      <c r="G1365" s="271">
        <f t="shared" si="113"/>
        <v>9</v>
      </c>
      <c r="H1365" s="271">
        <f t="shared" si="113"/>
        <v>11</v>
      </c>
      <c r="I1365" s="271">
        <f t="shared" si="113"/>
        <v>15</v>
      </c>
      <c r="J1365" s="271">
        <f t="shared" si="113"/>
        <v>16</v>
      </c>
      <c r="K1365" s="271">
        <f t="shared" si="113"/>
        <v>9</v>
      </c>
      <c r="L1365" s="271">
        <f t="shared" si="113"/>
        <v>6</v>
      </c>
      <c r="M1365" s="232"/>
      <c r="N1365" s="233"/>
      <c r="O1365" s="233"/>
    </row>
    <row r="1366" spans="1:15" s="234" customFormat="1">
      <c r="A1366" s="404" t="str">
        <f t="shared" si="98"/>
        <v>3002801000</v>
      </c>
      <c r="B1366" s="272">
        <v>300</v>
      </c>
      <c r="C1366" s="273">
        <v>280</v>
      </c>
      <c r="D1366" s="273">
        <v>1000</v>
      </c>
      <c r="E1366" s="231">
        <v>2</v>
      </c>
      <c r="F1366" s="231">
        <v>5</v>
      </c>
      <c r="G1366" s="231">
        <v>9</v>
      </c>
      <c r="H1366" s="231">
        <v>10</v>
      </c>
      <c r="I1366" s="231">
        <v>14</v>
      </c>
      <c r="J1366" s="231">
        <v>15</v>
      </c>
      <c r="K1366" s="231">
        <v>8</v>
      </c>
      <c r="L1366" s="231">
        <v>5</v>
      </c>
      <c r="M1366" s="232"/>
      <c r="N1366" s="233"/>
      <c r="O1366" s="233"/>
    </row>
    <row r="1367" spans="1:15" s="234" customFormat="1">
      <c r="A1367" s="404" t="str">
        <f t="shared" si="98"/>
        <v>3002901000</v>
      </c>
      <c r="B1367" s="272">
        <v>300</v>
      </c>
      <c r="C1367" s="273">
        <v>290</v>
      </c>
      <c r="D1367" s="273">
        <v>1000</v>
      </c>
      <c r="E1367" s="271">
        <f t="shared" ref="E1367:L1367" si="114">ROUND((E1366+E1368)/2,0)</f>
        <v>2</v>
      </c>
      <c r="F1367" s="271">
        <f t="shared" si="114"/>
        <v>5</v>
      </c>
      <c r="G1367" s="271">
        <f t="shared" si="114"/>
        <v>9</v>
      </c>
      <c r="H1367" s="271">
        <f t="shared" si="114"/>
        <v>10</v>
      </c>
      <c r="I1367" s="271">
        <f t="shared" si="114"/>
        <v>14</v>
      </c>
      <c r="J1367" s="271">
        <f t="shared" si="114"/>
        <v>15</v>
      </c>
      <c r="K1367" s="271">
        <f t="shared" si="114"/>
        <v>8</v>
      </c>
      <c r="L1367" s="271">
        <f t="shared" si="114"/>
        <v>5</v>
      </c>
      <c r="M1367" s="232"/>
      <c r="N1367" s="233"/>
      <c r="O1367" s="233"/>
    </row>
    <row r="1368" spans="1:15" s="234" customFormat="1">
      <c r="A1368" s="404" t="str">
        <f t="shared" si="98"/>
        <v>3003001000</v>
      </c>
      <c r="B1368" s="272">
        <v>300</v>
      </c>
      <c r="C1368" s="273">
        <v>300</v>
      </c>
      <c r="D1368" s="273">
        <v>1000</v>
      </c>
      <c r="E1368" s="231">
        <v>2</v>
      </c>
      <c r="F1368" s="231">
        <v>4</v>
      </c>
      <c r="G1368" s="231">
        <v>8</v>
      </c>
      <c r="H1368" s="231">
        <v>10</v>
      </c>
      <c r="I1368" s="231">
        <v>13</v>
      </c>
      <c r="J1368" s="231">
        <v>14</v>
      </c>
      <c r="K1368" s="231">
        <v>7</v>
      </c>
      <c r="L1368" s="231">
        <v>5</v>
      </c>
      <c r="M1368" s="232"/>
      <c r="N1368" s="233"/>
      <c r="O1368" s="233"/>
    </row>
    <row r="1369" spans="1:15" s="234" customFormat="1">
      <c r="A1369" s="404" t="str">
        <f t="shared" si="98"/>
        <v>3003101000</v>
      </c>
      <c r="B1369" s="272">
        <v>300</v>
      </c>
      <c r="C1369" s="273">
        <v>310</v>
      </c>
      <c r="D1369" s="273">
        <v>1000</v>
      </c>
      <c r="E1369" s="243">
        <v>0</v>
      </c>
      <c r="F1369" s="243">
        <v>0</v>
      </c>
      <c r="G1369" s="243">
        <v>0</v>
      </c>
      <c r="H1369" s="243">
        <v>0</v>
      </c>
      <c r="I1369" s="243">
        <v>0</v>
      </c>
      <c r="J1369" s="243">
        <v>0</v>
      </c>
      <c r="K1369" s="243">
        <v>0</v>
      </c>
      <c r="L1369" s="243">
        <v>0</v>
      </c>
      <c r="M1369" s="232"/>
      <c r="N1369" s="233"/>
      <c r="O1369" s="233"/>
    </row>
    <row r="1370" spans="1:15" s="234" customFormat="1">
      <c r="A1370" s="404" t="str">
        <f t="shared" si="98"/>
        <v>3003201000</v>
      </c>
      <c r="B1370" s="272">
        <v>300</v>
      </c>
      <c r="C1370" s="273">
        <v>320</v>
      </c>
      <c r="D1370" s="273">
        <v>1000</v>
      </c>
      <c r="E1370" s="243">
        <v>0</v>
      </c>
      <c r="F1370" s="243">
        <v>0</v>
      </c>
      <c r="G1370" s="243">
        <v>0</v>
      </c>
      <c r="H1370" s="243">
        <v>0</v>
      </c>
      <c r="I1370" s="243">
        <v>0</v>
      </c>
      <c r="J1370" s="243">
        <v>0</v>
      </c>
      <c r="K1370" s="243">
        <v>0</v>
      </c>
      <c r="L1370" s="243">
        <v>0</v>
      </c>
      <c r="M1370" s="232"/>
      <c r="N1370" s="233"/>
      <c r="O1370" s="233"/>
    </row>
    <row r="1371" spans="1:15" s="234" customFormat="1">
      <c r="A1371" s="404" t="str">
        <f t="shared" si="98"/>
        <v>3003301000</v>
      </c>
      <c r="B1371" s="272">
        <v>300</v>
      </c>
      <c r="C1371" s="273">
        <v>330</v>
      </c>
      <c r="D1371" s="273">
        <v>1000</v>
      </c>
      <c r="E1371" s="243">
        <v>0</v>
      </c>
      <c r="F1371" s="243">
        <v>0</v>
      </c>
      <c r="G1371" s="243">
        <v>0</v>
      </c>
      <c r="H1371" s="243">
        <v>0</v>
      </c>
      <c r="I1371" s="243">
        <v>0</v>
      </c>
      <c r="J1371" s="243">
        <v>0</v>
      </c>
      <c r="K1371" s="243">
        <v>0</v>
      </c>
      <c r="L1371" s="243">
        <v>0</v>
      </c>
      <c r="M1371" s="232"/>
      <c r="N1371" s="233"/>
      <c r="O1371" s="233"/>
    </row>
    <row r="1372" spans="1:15" s="234" customFormat="1">
      <c r="A1372" s="404" t="str">
        <f t="shared" si="98"/>
        <v>3003401000</v>
      </c>
      <c r="B1372" s="272">
        <v>300</v>
      </c>
      <c r="C1372" s="273">
        <v>340</v>
      </c>
      <c r="D1372" s="273">
        <v>1000</v>
      </c>
      <c r="E1372" s="243">
        <v>0</v>
      </c>
      <c r="F1372" s="243">
        <v>0</v>
      </c>
      <c r="G1372" s="243">
        <v>0</v>
      </c>
      <c r="H1372" s="243">
        <v>0</v>
      </c>
      <c r="I1372" s="243">
        <v>0</v>
      </c>
      <c r="J1372" s="243">
        <v>0</v>
      </c>
      <c r="K1372" s="243">
        <v>0</v>
      </c>
      <c r="L1372" s="243">
        <v>0</v>
      </c>
      <c r="M1372" s="232"/>
      <c r="N1372" s="233"/>
      <c r="O1372" s="233"/>
    </row>
    <row r="1373" spans="1:15" s="234" customFormat="1">
      <c r="A1373" s="404" t="str">
        <f t="shared" si="98"/>
        <v>3003501000</v>
      </c>
      <c r="B1373" s="272">
        <v>300</v>
      </c>
      <c r="C1373" s="273">
        <v>350</v>
      </c>
      <c r="D1373" s="273">
        <v>1000</v>
      </c>
      <c r="E1373" s="243">
        <v>0</v>
      </c>
      <c r="F1373" s="243">
        <v>0</v>
      </c>
      <c r="G1373" s="243">
        <v>0</v>
      </c>
      <c r="H1373" s="243">
        <v>0</v>
      </c>
      <c r="I1373" s="243">
        <v>0</v>
      </c>
      <c r="J1373" s="243">
        <v>0</v>
      </c>
      <c r="K1373" s="243">
        <v>0</v>
      </c>
      <c r="L1373" s="243">
        <v>0</v>
      </c>
      <c r="M1373" s="232"/>
      <c r="N1373" s="233"/>
      <c r="O1373" s="233"/>
    </row>
    <row r="1374" spans="1:15" s="234" customFormat="1">
      <c r="A1374" s="404" t="str">
        <f t="shared" si="98"/>
        <v>300201250</v>
      </c>
      <c r="B1374" s="272">
        <v>300</v>
      </c>
      <c r="C1374" s="273">
        <v>20</v>
      </c>
      <c r="D1374" s="273">
        <v>1250</v>
      </c>
      <c r="E1374" s="231">
        <v>22</v>
      </c>
      <c r="F1374" s="231">
        <v>32</v>
      </c>
      <c r="G1374" s="231">
        <v>41</v>
      </c>
      <c r="H1374" s="231">
        <v>50</v>
      </c>
      <c r="I1374" s="231">
        <v>55</v>
      </c>
      <c r="J1374" s="231">
        <v>60</v>
      </c>
      <c r="K1374" s="231">
        <v>58</v>
      </c>
      <c r="L1374" s="231">
        <v>56</v>
      </c>
      <c r="M1374" s="232"/>
      <c r="N1374" s="233"/>
      <c r="O1374" s="233"/>
    </row>
    <row r="1375" spans="1:15" s="234" customFormat="1">
      <c r="A1375" s="404" t="str">
        <f t="shared" si="98"/>
        <v>300301250</v>
      </c>
      <c r="B1375" s="272">
        <v>300</v>
      </c>
      <c r="C1375" s="273">
        <v>30</v>
      </c>
      <c r="D1375" s="273">
        <v>1250</v>
      </c>
      <c r="E1375" s="231">
        <v>18</v>
      </c>
      <c r="F1375" s="231">
        <v>32</v>
      </c>
      <c r="G1375" s="231">
        <v>41</v>
      </c>
      <c r="H1375" s="231">
        <v>50</v>
      </c>
      <c r="I1375" s="231">
        <v>55</v>
      </c>
      <c r="J1375" s="231">
        <v>60</v>
      </c>
      <c r="K1375" s="231">
        <v>58</v>
      </c>
      <c r="L1375" s="231">
        <v>55</v>
      </c>
      <c r="M1375" s="232"/>
      <c r="N1375" s="233"/>
      <c r="O1375" s="233"/>
    </row>
    <row r="1376" spans="1:15" s="234" customFormat="1">
      <c r="A1376" s="404" t="str">
        <f t="shared" si="98"/>
        <v>300401250</v>
      </c>
      <c r="B1376" s="272">
        <v>300</v>
      </c>
      <c r="C1376" s="273">
        <v>40</v>
      </c>
      <c r="D1376" s="273">
        <v>1250</v>
      </c>
      <c r="E1376" s="231">
        <v>15</v>
      </c>
      <c r="F1376" s="231">
        <v>32</v>
      </c>
      <c r="G1376" s="231">
        <v>41</v>
      </c>
      <c r="H1376" s="231">
        <v>50</v>
      </c>
      <c r="I1376" s="231">
        <v>55</v>
      </c>
      <c r="J1376" s="231">
        <v>60</v>
      </c>
      <c r="K1376" s="231">
        <v>58</v>
      </c>
      <c r="L1376" s="231">
        <v>46</v>
      </c>
      <c r="M1376" s="232"/>
      <c r="N1376" s="233"/>
      <c r="O1376" s="233"/>
    </row>
    <row r="1377" spans="1:15" s="234" customFormat="1">
      <c r="A1377" s="404" t="str">
        <f t="shared" si="98"/>
        <v>300501250</v>
      </c>
      <c r="B1377" s="272">
        <v>300</v>
      </c>
      <c r="C1377" s="273">
        <v>50</v>
      </c>
      <c r="D1377" s="273">
        <v>1250</v>
      </c>
      <c r="E1377" s="271">
        <f t="shared" ref="E1377:L1377" si="115">ROUND((E1376+E1378)/2,0)</f>
        <v>13</v>
      </c>
      <c r="F1377" s="271">
        <f t="shared" si="115"/>
        <v>29</v>
      </c>
      <c r="G1377" s="271">
        <f t="shared" si="115"/>
        <v>41</v>
      </c>
      <c r="H1377" s="271">
        <f t="shared" si="115"/>
        <v>50</v>
      </c>
      <c r="I1377" s="271">
        <f t="shared" si="115"/>
        <v>55</v>
      </c>
      <c r="J1377" s="271">
        <f t="shared" si="115"/>
        <v>60</v>
      </c>
      <c r="K1377" s="271">
        <f t="shared" si="115"/>
        <v>52</v>
      </c>
      <c r="L1377" s="271">
        <f t="shared" si="115"/>
        <v>39</v>
      </c>
      <c r="M1377" s="232"/>
      <c r="N1377" s="233"/>
      <c r="O1377" s="233"/>
    </row>
    <row r="1378" spans="1:15" s="234" customFormat="1">
      <c r="A1378" s="404" t="str">
        <f t="shared" si="98"/>
        <v>300601250</v>
      </c>
      <c r="B1378" s="272">
        <v>300</v>
      </c>
      <c r="C1378" s="273">
        <v>60</v>
      </c>
      <c r="D1378" s="273">
        <v>1250</v>
      </c>
      <c r="E1378" s="231">
        <v>10</v>
      </c>
      <c r="F1378" s="231">
        <v>26</v>
      </c>
      <c r="G1378" s="231">
        <v>41</v>
      </c>
      <c r="H1378" s="231">
        <v>50</v>
      </c>
      <c r="I1378" s="231">
        <v>55</v>
      </c>
      <c r="J1378" s="231">
        <v>60</v>
      </c>
      <c r="K1378" s="231">
        <v>46</v>
      </c>
      <c r="L1378" s="231">
        <v>31</v>
      </c>
      <c r="M1378" s="232"/>
      <c r="N1378" s="233"/>
      <c r="O1378" s="233"/>
    </row>
    <row r="1379" spans="1:15" s="234" customFormat="1">
      <c r="A1379" s="404" t="str">
        <f t="shared" si="98"/>
        <v>300701250</v>
      </c>
      <c r="B1379" s="272">
        <v>300</v>
      </c>
      <c r="C1379" s="273">
        <v>70</v>
      </c>
      <c r="D1379" s="273">
        <v>1250</v>
      </c>
      <c r="E1379" s="271">
        <f t="shared" ref="E1379:L1379" si="116">ROUND((E1378+E1380)/2,0)</f>
        <v>9</v>
      </c>
      <c r="F1379" s="271">
        <f t="shared" si="116"/>
        <v>23</v>
      </c>
      <c r="G1379" s="271">
        <f t="shared" si="116"/>
        <v>39</v>
      </c>
      <c r="H1379" s="271">
        <f t="shared" si="116"/>
        <v>47</v>
      </c>
      <c r="I1379" s="271">
        <f t="shared" si="116"/>
        <v>55</v>
      </c>
      <c r="J1379" s="271">
        <f t="shared" si="116"/>
        <v>60</v>
      </c>
      <c r="K1379" s="271">
        <f t="shared" si="116"/>
        <v>41</v>
      </c>
      <c r="L1379" s="271">
        <f t="shared" si="116"/>
        <v>27</v>
      </c>
      <c r="M1379" s="232"/>
      <c r="N1379" s="233"/>
      <c r="O1379" s="233"/>
    </row>
    <row r="1380" spans="1:15" s="234" customFormat="1">
      <c r="A1380" s="404" t="str">
        <f t="shared" si="98"/>
        <v>300801250</v>
      </c>
      <c r="B1380" s="272">
        <v>300</v>
      </c>
      <c r="C1380" s="273">
        <v>80</v>
      </c>
      <c r="D1380" s="273">
        <v>1250</v>
      </c>
      <c r="E1380" s="231">
        <v>8</v>
      </c>
      <c r="F1380" s="231">
        <v>20</v>
      </c>
      <c r="G1380" s="231">
        <v>36</v>
      </c>
      <c r="H1380" s="231">
        <v>44</v>
      </c>
      <c r="I1380" s="231">
        <v>54</v>
      </c>
      <c r="J1380" s="231">
        <v>59</v>
      </c>
      <c r="K1380" s="231">
        <v>35</v>
      </c>
      <c r="L1380" s="231">
        <v>23</v>
      </c>
      <c r="M1380" s="232"/>
      <c r="N1380" s="233"/>
      <c r="O1380" s="233"/>
    </row>
    <row r="1381" spans="1:15" s="234" customFormat="1">
      <c r="A1381" s="404" t="str">
        <f t="shared" si="98"/>
        <v>300901250</v>
      </c>
      <c r="B1381" s="272">
        <v>300</v>
      </c>
      <c r="C1381" s="273">
        <v>90</v>
      </c>
      <c r="D1381" s="273">
        <v>1250</v>
      </c>
      <c r="E1381" s="271">
        <f t="shared" ref="E1381:L1381" si="117">ROUND((E1380+E1382)/2,0)</f>
        <v>7</v>
      </c>
      <c r="F1381" s="271">
        <f t="shared" si="117"/>
        <v>18</v>
      </c>
      <c r="G1381" s="271">
        <f t="shared" si="117"/>
        <v>33</v>
      </c>
      <c r="H1381" s="271">
        <f t="shared" si="117"/>
        <v>40</v>
      </c>
      <c r="I1381" s="271">
        <f t="shared" si="117"/>
        <v>51</v>
      </c>
      <c r="J1381" s="271">
        <f t="shared" si="117"/>
        <v>56</v>
      </c>
      <c r="K1381" s="271">
        <f t="shared" si="117"/>
        <v>32</v>
      </c>
      <c r="L1381" s="271">
        <f t="shared" si="117"/>
        <v>21</v>
      </c>
      <c r="M1381" s="232"/>
      <c r="N1381" s="233"/>
      <c r="O1381" s="233"/>
    </row>
    <row r="1382" spans="1:15" s="234" customFormat="1">
      <c r="A1382" s="404" t="str">
        <f t="shared" si="98"/>
        <v>3001001250</v>
      </c>
      <c r="B1382" s="272">
        <v>300</v>
      </c>
      <c r="C1382" s="273">
        <v>100</v>
      </c>
      <c r="D1382" s="273">
        <v>1250</v>
      </c>
      <c r="E1382" s="231">
        <v>6</v>
      </c>
      <c r="F1382" s="231">
        <v>16</v>
      </c>
      <c r="G1382" s="231">
        <v>30</v>
      </c>
      <c r="H1382" s="231">
        <v>36</v>
      </c>
      <c r="I1382" s="231">
        <v>47</v>
      </c>
      <c r="J1382" s="231">
        <v>52</v>
      </c>
      <c r="K1382" s="231">
        <v>28</v>
      </c>
      <c r="L1382" s="231">
        <v>18</v>
      </c>
      <c r="M1382" s="232"/>
      <c r="N1382" s="233"/>
      <c r="O1382" s="233"/>
    </row>
    <row r="1383" spans="1:15" s="234" customFormat="1">
      <c r="A1383" s="404" t="str">
        <f t="shared" si="98"/>
        <v>3001101250</v>
      </c>
      <c r="B1383" s="272">
        <v>300</v>
      </c>
      <c r="C1383" s="273">
        <v>110</v>
      </c>
      <c r="D1383" s="273">
        <v>1250</v>
      </c>
      <c r="E1383" s="271">
        <f t="shared" ref="E1383:L1383" si="118">ROUND((E1382+E1384)/2,0)</f>
        <v>6</v>
      </c>
      <c r="F1383" s="271">
        <f t="shared" si="118"/>
        <v>15</v>
      </c>
      <c r="G1383" s="271">
        <f t="shared" si="118"/>
        <v>28</v>
      </c>
      <c r="H1383" s="271">
        <f t="shared" si="118"/>
        <v>33</v>
      </c>
      <c r="I1383" s="271">
        <f t="shared" si="118"/>
        <v>44</v>
      </c>
      <c r="J1383" s="271">
        <f t="shared" si="118"/>
        <v>48</v>
      </c>
      <c r="K1383" s="271">
        <f t="shared" si="118"/>
        <v>26</v>
      </c>
      <c r="L1383" s="271">
        <f t="shared" si="118"/>
        <v>17</v>
      </c>
      <c r="M1383" s="232"/>
      <c r="N1383" s="233"/>
      <c r="O1383" s="233"/>
    </row>
    <row r="1384" spans="1:15" s="234" customFormat="1">
      <c r="A1384" s="404" t="str">
        <f t="shared" si="98"/>
        <v>3001201250</v>
      </c>
      <c r="B1384" s="272">
        <v>300</v>
      </c>
      <c r="C1384" s="273">
        <v>120</v>
      </c>
      <c r="D1384" s="273">
        <v>1250</v>
      </c>
      <c r="E1384" s="231">
        <v>5</v>
      </c>
      <c r="F1384" s="231">
        <v>14</v>
      </c>
      <c r="G1384" s="231">
        <v>25</v>
      </c>
      <c r="H1384" s="231">
        <v>30</v>
      </c>
      <c r="I1384" s="231">
        <v>40</v>
      </c>
      <c r="J1384" s="231">
        <v>44</v>
      </c>
      <c r="K1384" s="231">
        <v>23</v>
      </c>
      <c r="L1384" s="231">
        <v>15</v>
      </c>
      <c r="M1384" s="232"/>
      <c r="N1384" s="233"/>
      <c r="O1384" s="233"/>
    </row>
    <row r="1385" spans="1:15" s="234" customFormat="1">
      <c r="A1385" s="404" t="str">
        <f t="shared" si="98"/>
        <v>3001301250</v>
      </c>
      <c r="B1385" s="272">
        <v>300</v>
      </c>
      <c r="C1385" s="273">
        <v>130</v>
      </c>
      <c r="D1385" s="273">
        <v>1250</v>
      </c>
      <c r="E1385" s="271">
        <f t="shared" ref="E1385:L1385" si="119">ROUND((E1384+E1386)/2,0)</f>
        <v>5</v>
      </c>
      <c r="F1385" s="271">
        <f t="shared" si="119"/>
        <v>13</v>
      </c>
      <c r="G1385" s="271">
        <f t="shared" si="119"/>
        <v>24</v>
      </c>
      <c r="H1385" s="271">
        <f t="shared" si="119"/>
        <v>28</v>
      </c>
      <c r="I1385" s="271">
        <f t="shared" si="119"/>
        <v>37</v>
      </c>
      <c r="J1385" s="271">
        <f t="shared" si="119"/>
        <v>41</v>
      </c>
      <c r="K1385" s="271">
        <f t="shared" si="119"/>
        <v>22</v>
      </c>
      <c r="L1385" s="271">
        <f t="shared" si="119"/>
        <v>14</v>
      </c>
      <c r="M1385" s="232"/>
      <c r="N1385" s="233"/>
      <c r="O1385" s="233"/>
    </row>
    <row r="1386" spans="1:15" s="234" customFormat="1">
      <c r="A1386" s="404" t="str">
        <f t="shared" si="98"/>
        <v>3001401250</v>
      </c>
      <c r="B1386" s="272">
        <v>300</v>
      </c>
      <c r="C1386" s="273">
        <v>140</v>
      </c>
      <c r="D1386" s="273">
        <v>1250</v>
      </c>
      <c r="E1386" s="231">
        <v>4</v>
      </c>
      <c r="F1386" s="231">
        <v>12</v>
      </c>
      <c r="G1386" s="231">
        <v>22</v>
      </c>
      <c r="H1386" s="231">
        <v>26</v>
      </c>
      <c r="I1386" s="231">
        <v>34</v>
      </c>
      <c r="J1386" s="231">
        <v>38</v>
      </c>
      <c r="K1386" s="231">
        <v>20</v>
      </c>
      <c r="L1386" s="231">
        <v>13</v>
      </c>
      <c r="M1386" s="232"/>
      <c r="N1386" s="233"/>
      <c r="O1386" s="233"/>
    </row>
    <row r="1387" spans="1:15" s="234" customFormat="1">
      <c r="A1387" s="404" t="str">
        <f t="shared" si="98"/>
        <v>3001501250</v>
      </c>
      <c r="B1387" s="272">
        <v>300</v>
      </c>
      <c r="C1387" s="273">
        <v>150</v>
      </c>
      <c r="D1387" s="273">
        <v>1250</v>
      </c>
      <c r="E1387" s="271">
        <f t="shared" ref="E1387:L1387" si="120">ROUND((E1386+E1388)/2,0)</f>
        <v>4</v>
      </c>
      <c r="F1387" s="271">
        <f t="shared" si="120"/>
        <v>11</v>
      </c>
      <c r="G1387" s="271">
        <f t="shared" si="120"/>
        <v>21</v>
      </c>
      <c r="H1387" s="271">
        <f t="shared" si="120"/>
        <v>24</v>
      </c>
      <c r="I1387" s="271">
        <f t="shared" si="120"/>
        <v>32</v>
      </c>
      <c r="J1387" s="271">
        <f t="shared" si="120"/>
        <v>36</v>
      </c>
      <c r="K1387" s="271">
        <f t="shared" si="120"/>
        <v>19</v>
      </c>
      <c r="L1387" s="271">
        <f t="shared" si="120"/>
        <v>12</v>
      </c>
      <c r="M1387" s="232"/>
      <c r="N1387" s="233"/>
      <c r="O1387" s="233"/>
    </row>
    <row r="1388" spans="1:15" s="234" customFormat="1">
      <c r="A1388" s="404" t="str">
        <f t="shared" si="98"/>
        <v>3001601250</v>
      </c>
      <c r="B1388" s="272">
        <v>300</v>
      </c>
      <c r="C1388" s="273">
        <v>160</v>
      </c>
      <c r="D1388" s="273">
        <v>1250</v>
      </c>
      <c r="E1388" s="231">
        <v>4</v>
      </c>
      <c r="F1388" s="231">
        <v>10</v>
      </c>
      <c r="G1388" s="231">
        <v>19</v>
      </c>
      <c r="H1388" s="231">
        <v>22</v>
      </c>
      <c r="I1388" s="231">
        <v>30</v>
      </c>
      <c r="J1388" s="231">
        <v>33</v>
      </c>
      <c r="K1388" s="231">
        <v>17</v>
      </c>
      <c r="L1388" s="231">
        <v>11</v>
      </c>
      <c r="M1388" s="232"/>
      <c r="N1388" s="233"/>
      <c r="O1388" s="233"/>
    </row>
    <row r="1389" spans="1:15" s="234" customFormat="1">
      <c r="A1389" s="404" t="str">
        <f t="shared" si="98"/>
        <v>3001701250</v>
      </c>
      <c r="B1389" s="272">
        <v>300</v>
      </c>
      <c r="C1389" s="273">
        <v>170</v>
      </c>
      <c r="D1389" s="273">
        <v>1250</v>
      </c>
      <c r="E1389" s="271">
        <f t="shared" ref="E1389:L1389" si="121">ROUND((E1388+E1390)/2,0)</f>
        <v>4</v>
      </c>
      <c r="F1389" s="271">
        <f t="shared" si="121"/>
        <v>10</v>
      </c>
      <c r="G1389" s="271">
        <f t="shared" si="121"/>
        <v>18</v>
      </c>
      <c r="H1389" s="271">
        <f t="shared" si="121"/>
        <v>21</v>
      </c>
      <c r="I1389" s="271">
        <f t="shared" si="121"/>
        <v>28</v>
      </c>
      <c r="J1389" s="271">
        <f t="shared" si="121"/>
        <v>31</v>
      </c>
      <c r="K1389" s="271">
        <f t="shared" si="121"/>
        <v>16</v>
      </c>
      <c r="L1389" s="271">
        <f t="shared" si="121"/>
        <v>11</v>
      </c>
      <c r="M1389" s="232"/>
      <c r="N1389" s="233"/>
      <c r="O1389" s="233"/>
    </row>
    <row r="1390" spans="1:15" s="234" customFormat="1">
      <c r="A1390" s="404" t="str">
        <f t="shared" si="98"/>
        <v>3001801250</v>
      </c>
      <c r="B1390" s="272">
        <v>300</v>
      </c>
      <c r="C1390" s="273">
        <v>180</v>
      </c>
      <c r="D1390" s="273">
        <v>1250</v>
      </c>
      <c r="E1390" s="231">
        <v>3</v>
      </c>
      <c r="F1390" s="231">
        <v>9</v>
      </c>
      <c r="G1390" s="231">
        <v>17</v>
      </c>
      <c r="H1390" s="231">
        <v>20</v>
      </c>
      <c r="I1390" s="231">
        <v>26</v>
      </c>
      <c r="J1390" s="231">
        <v>29</v>
      </c>
      <c r="K1390" s="231">
        <v>15</v>
      </c>
      <c r="L1390" s="231">
        <v>10</v>
      </c>
      <c r="M1390" s="232"/>
      <c r="N1390" s="233"/>
      <c r="O1390" s="233"/>
    </row>
    <row r="1391" spans="1:15" s="234" customFormat="1">
      <c r="A1391" s="404" t="str">
        <f t="shared" si="98"/>
        <v>3001901250</v>
      </c>
      <c r="B1391" s="272">
        <v>300</v>
      </c>
      <c r="C1391" s="273">
        <v>190</v>
      </c>
      <c r="D1391" s="273">
        <v>1250</v>
      </c>
      <c r="E1391" s="271">
        <f t="shared" ref="E1391:L1391" si="122">ROUND((E1390+E1392)/2,0)</f>
        <v>3</v>
      </c>
      <c r="F1391" s="271">
        <f t="shared" si="122"/>
        <v>9</v>
      </c>
      <c r="G1391" s="271">
        <f t="shared" si="122"/>
        <v>16</v>
      </c>
      <c r="H1391" s="271">
        <f t="shared" si="122"/>
        <v>19</v>
      </c>
      <c r="I1391" s="271">
        <f t="shared" si="122"/>
        <v>25</v>
      </c>
      <c r="J1391" s="271">
        <f t="shared" si="122"/>
        <v>28</v>
      </c>
      <c r="K1391" s="271">
        <f t="shared" si="122"/>
        <v>15</v>
      </c>
      <c r="L1391" s="271">
        <f t="shared" si="122"/>
        <v>10</v>
      </c>
      <c r="M1391" s="232"/>
      <c r="N1391" s="233"/>
      <c r="O1391" s="233"/>
    </row>
    <row r="1392" spans="1:15" s="234" customFormat="1">
      <c r="A1392" s="404" t="str">
        <f t="shared" si="98"/>
        <v>3002001250</v>
      </c>
      <c r="B1392" s="272">
        <v>300</v>
      </c>
      <c r="C1392" s="273">
        <v>200</v>
      </c>
      <c r="D1392" s="273">
        <v>1250</v>
      </c>
      <c r="E1392" s="231">
        <v>3</v>
      </c>
      <c r="F1392" s="231">
        <v>8</v>
      </c>
      <c r="G1392" s="231">
        <v>15</v>
      </c>
      <c r="H1392" s="231">
        <v>18</v>
      </c>
      <c r="I1392" s="231">
        <v>24</v>
      </c>
      <c r="J1392" s="231">
        <v>26</v>
      </c>
      <c r="K1392" s="231">
        <v>14</v>
      </c>
      <c r="L1392" s="231">
        <v>9</v>
      </c>
      <c r="M1392" s="232"/>
      <c r="N1392" s="233"/>
      <c r="O1392" s="233"/>
    </row>
    <row r="1393" spans="1:15" s="234" customFormat="1">
      <c r="A1393" s="404" t="str">
        <f t="shared" ref="A1393:A1456" si="123">B1393&amp;C1393&amp;D1393</f>
        <v>3002101250</v>
      </c>
      <c r="B1393" s="272">
        <v>300</v>
      </c>
      <c r="C1393" s="273">
        <v>210</v>
      </c>
      <c r="D1393" s="273">
        <v>1250</v>
      </c>
      <c r="E1393" s="271">
        <f t="shared" ref="E1393:L1393" si="124">ROUND((E1392+E1394)/2,0)</f>
        <v>3</v>
      </c>
      <c r="F1393" s="271">
        <f t="shared" si="124"/>
        <v>8</v>
      </c>
      <c r="G1393" s="271">
        <f t="shared" si="124"/>
        <v>15</v>
      </c>
      <c r="H1393" s="271">
        <f t="shared" si="124"/>
        <v>17</v>
      </c>
      <c r="I1393" s="271">
        <f t="shared" si="124"/>
        <v>23</v>
      </c>
      <c r="J1393" s="271">
        <f t="shared" si="124"/>
        <v>25</v>
      </c>
      <c r="K1393" s="271">
        <f t="shared" si="124"/>
        <v>14</v>
      </c>
      <c r="L1393" s="271">
        <f t="shared" si="124"/>
        <v>9</v>
      </c>
      <c r="M1393" s="232"/>
      <c r="N1393" s="233"/>
      <c r="O1393" s="233"/>
    </row>
    <row r="1394" spans="1:15" s="234" customFormat="1">
      <c r="A1394" s="404" t="str">
        <f t="shared" si="123"/>
        <v>3002201250</v>
      </c>
      <c r="B1394" s="272">
        <v>300</v>
      </c>
      <c r="C1394" s="273">
        <v>220</v>
      </c>
      <c r="D1394" s="273">
        <v>1250</v>
      </c>
      <c r="E1394" s="231">
        <v>3</v>
      </c>
      <c r="F1394" s="231">
        <v>7</v>
      </c>
      <c r="G1394" s="231">
        <v>14</v>
      </c>
      <c r="H1394" s="231">
        <v>16</v>
      </c>
      <c r="I1394" s="231">
        <v>22</v>
      </c>
      <c r="J1394" s="231">
        <v>24</v>
      </c>
      <c r="K1394" s="231">
        <v>13</v>
      </c>
      <c r="L1394" s="231">
        <v>8</v>
      </c>
      <c r="M1394" s="232"/>
      <c r="N1394" s="233"/>
      <c r="O1394" s="233"/>
    </row>
    <row r="1395" spans="1:15" s="234" customFormat="1">
      <c r="A1395" s="404" t="str">
        <f t="shared" si="123"/>
        <v>3002301250</v>
      </c>
      <c r="B1395" s="272">
        <v>300</v>
      </c>
      <c r="C1395" s="273">
        <v>230</v>
      </c>
      <c r="D1395" s="273">
        <v>1250</v>
      </c>
      <c r="E1395" s="271">
        <f t="shared" ref="E1395:L1395" si="125">ROUND((E1394+E1396)/2,0)</f>
        <v>3</v>
      </c>
      <c r="F1395" s="271">
        <f t="shared" si="125"/>
        <v>7</v>
      </c>
      <c r="G1395" s="271">
        <f t="shared" si="125"/>
        <v>14</v>
      </c>
      <c r="H1395" s="271">
        <f t="shared" si="125"/>
        <v>16</v>
      </c>
      <c r="I1395" s="271">
        <f t="shared" si="125"/>
        <v>21</v>
      </c>
      <c r="J1395" s="271">
        <f t="shared" si="125"/>
        <v>23</v>
      </c>
      <c r="K1395" s="271">
        <f t="shared" si="125"/>
        <v>13</v>
      </c>
      <c r="L1395" s="271">
        <f t="shared" si="125"/>
        <v>8</v>
      </c>
      <c r="M1395" s="232"/>
      <c r="N1395" s="233"/>
      <c r="O1395" s="233"/>
    </row>
    <row r="1396" spans="1:15" s="234" customFormat="1">
      <c r="A1396" s="404" t="str">
        <f t="shared" si="123"/>
        <v>3002401250</v>
      </c>
      <c r="B1396" s="272">
        <v>300</v>
      </c>
      <c r="C1396" s="273">
        <v>240</v>
      </c>
      <c r="D1396" s="273">
        <v>1250</v>
      </c>
      <c r="E1396" s="231">
        <v>3</v>
      </c>
      <c r="F1396" s="231">
        <v>7</v>
      </c>
      <c r="G1396" s="231">
        <v>13</v>
      </c>
      <c r="H1396" s="231">
        <v>15</v>
      </c>
      <c r="I1396" s="231">
        <v>20</v>
      </c>
      <c r="J1396" s="231">
        <v>22</v>
      </c>
      <c r="K1396" s="231">
        <v>12</v>
      </c>
      <c r="L1396" s="231">
        <v>8</v>
      </c>
      <c r="M1396" s="232"/>
      <c r="N1396" s="233"/>
      <c r="O1396" s="233"/>
    </row>
    <row r="1397" spans="1:15" s="234" customFormat="1">
      <c r="A1397" s="404" t="str">
        <f t="shared" si="123"/>
        <v>3002501250</v>
      </c>
      <c r="B1397" s="272">
        <v>300</v>
      </c>
      <c r="C1397" s="273">
        <v>250</v>
      </c>
      <c r="D1397" s="273">
        <v>1250</v>
      </c>
      <c r="E1397" s="271">
        <f t="shared" ref="E1397:L1397" si="126">ROUND((E1396+E1398)/2,0)</f>
        <v>3</v>
      </c>
      <c r="F1397" s="271">
        <f t="shared" si="126"/>
        <v>7</v>
      </c>
      <c r="G1397" s="271">
        <f t="shared" si="126"/>
        <v>13</v>
      </c>
      <c r="H1397" s="271">
        <f t="shared" si="126"/>
        <v>15</v>
      </c>
      <c r="I1397" s="271">
        <f t="shared" si="126"/>
        <v>19</v>
      </c>
      <c r="J1397" s="271">
        <f t="shared" si="126"/>
        <v>21</v>
      </c>
      <c r="K1397" s="271">
        <f t="shared" si="126"/>
        <v>12</v>
      </c>
      <c r="L1397" s="271">
        <f t="shared" si="126"/>
        <v>8</v>
      </c>
      <c r="M1397" s="232"/>
      <c r="N1397" s="233"/>
      <c r="O1397" s="233"/>
    </row>
    <row r="1398" spans="1:15" s="234" customFormat="1">
      <c r="A1398" s="404" t="str">
        <f t="shared" si="123"/>
        <v>3002601250</v>
      </c>
      <c r="B1398" s="272">
        <v>300</v>
      </c>
      <c r="C1398" s="273">
        <v>260</v>
      </c>
      <c r="D1398" s="273">
        <v>1250</v>
      </c>
      <c r="E1398" s="231">
        <v>2</v>
      </c>
      <c r="F1398" s="231">
        <v>6</v>
      </c>
      <c r="G1398" s="231">
        <v>12</v>
      </c>
      <c r="H1398" s="231">
        <v>14</v>
      </c>
      <c r="I1398" s="231">
        <v>18</v>
      </c>
      <c r="J1398" s="231">
        <v>20</v>
      </c>
      <c r="K1398" s="231">
        <v>11</v>
      </c>
      <c r="L1398" s="231">
        <v>7</v>
      </c>
      <c r="M1398" s="232"/>
      <c r="N1398" s="233"/>
      <c r="O1398" s="233"/>
    </row>
    <row r="1399" spans="1:15" s="234" customFormat="1">
      <c r="A1399" s="404" t="str">
        <f t="shared" si="123"/>
        <v>3002701250</v>
      </c>
      <c r="B1399" s="272">
        <v>300</v>
      </c>
      <c r="C1399" s="273">
        <v>270</v>
      </c>
      <c r="D1399" s="273">
        <v>1250</v>
      </c>
      <c r="E1399" s="271">
        <f t="shared" ref="E1399:L1399" si="127">ROUND((E1398+E1400)/2,0)</f>
        <v>2</v>
      </c>
      <c r="F1399" s="271">
        <f t="shared" si="127"/>
        <v>6</v>
      </c>
      <c r="G1399" s="271">
        <f t="shared" si="127"/>
        <v>12</v>
      </c>
      <c r="H1399" s="271">
        <f t="shared" si="127"/>
        <v>14</v>
      </c>
      <c r="I1399" s="271">
        <f t="shared" si="127"/>
        <v>18</v>
      </c>
      <c r="J1399" s="271">
        <f t="shared" si="127"/>
        <v>20</v>
      </c>
      <c r="K1399" s="271">
        <f t="shared" si="127"/>
        <v>11</v>
      </c>
      <c r="L1399" s="271">
        <f t="shared" si="127"/>
        <v>7</v>
      </c>
      <c r="M1399" s="232"/>
      <c r="N1399" s="233"/>
      <c r="O1399" s="233"/>
    </row>
    <row r="1400" spans="1:15" s="234" customFormat="1">
      <c r="A1400" s="404" t="str">
        <f t="shared" si="123"/>
        <v>3002801250</v>
      </c>
      <c r="B1400" s="272">
        <v>300</v>
      </c>
      <c r="C1400" s="273">
        <v>280</v>
      </c>
      <c r="D1400" s="273">
        <v>1250</v>
      </c>
      <c r="E1400" s="231">
        <v>2</v>
      </c>
      <c r="F1400" s="231">
        <v>6</v>
      </c>
      <c r="G1400" s="231">
        <v>11</v>
      </c>
      <c r="H1400" s="231">
        <v>13</v>
      </c>
      <c r="I1400" s="231">
        <v>17</v>
      </c>
      <c r="J1400" s="231">
        <v>19</v>
      </c>
      <c r="K1400" s="231">
        <v>10</v>
      </c>
      <c r="L1400" s="231">
        <v>7</v>
      </c>
      <c r="M1400" s="232"/>
      <c r="N1400" s="233"/>
      <c r="O1400" s="233"/>
    </row>
    <row r="1401" spans="1:15" s="234" customFormat="1">
      <c r="A1401" s="404" t="str">
        <f t="shared" si="123"/>
        <v>3002901250</v>
      </c>
      <c r="B1401" s="272">
        <v>300</v>
      </c>
      <c r="C1401" s="273">
        <v>290</v>
      </c>
      <c r="D1401" s="273">
        <v>1250</v>
      </c>
      <c r="E1401" s="271">
        <f t="shared" ref="E1401:L1401" si="128">ROUND((E1400+E1402)/2,0)</f>
        <v>2</v>
      </c>
      <c r="F1401" s="271">
        <f t="shared" si="128"/>
        <v>6</v>
      </c>
      <c r="G1401" s="271">
        <f t="shared" si="128"/>
        <v>11</v>
      </c>
      <c r="H1401" s="271">
        <f t="shared" si="128"/>
        <v>13</v>
      </c>
      <c r="I1401" s="271">
        <f t="shared" si="128"/>
        <v>17</v>
      </c>
      <c r="J1401" s="271">
        <f t="shared" si="128"/>
        <v>19</v>
      </c>
      <c r="K1401" s="271">
        <f t="shared" si="128"/>
        <v>10</v>
      </c>
      <c r="L1401" s="271">
        <f t="shared" si="128"/>
        <v>7</v>
      </c>
      <c r="M1401" s="232"/>
      <c r="N1401" s="233"/>
      <c r="O1401" s="233"/>
    </row>
    <row r="1402" spans="1:15" s="234" customFormat="1">
      <c r="A1402" s="404" t="str">
        <f t="shared" si="123"/>
        <v>3003001250</v>
      </c>
      <c r="B1402" s="272">
        <v>300</v>
      </c>
      <c r="C1402" s="273">
        <v>300</v>
      </c>
      <c r="D1402" s="273">
        <v>1250</v>
      </c>
      <c r="E1402" s="231">
        <v>2</v>
      </c>
      <c r="F1402" s="231">
        <v>5</v>
      </c>
      <c r="G1402" s="231">
        <v>10</v>
      </c>
      <c r="H1402" s="231">
        <v>12</v>
      </c>
      <c r="I1402" s="231">
        <v>16</v>
      </c>
      <c r="J1402" s="231">
        <v>18</v>
      </c>
      <c r="K1402" s="231">
        <v>9</v>
      </c>
      <c r="L1402" s="231">
        <v>6</v>
      </c>
      <c r="M1402" s="232"/>
      <c r="N1402" s="233"/>
      <c r="O1402" s="233"/>
    </row>
    <row r="1403" spans="1:15" s="234" customFormat="1">
      <c r="A1403" s="404" t="str">
        <f t="shared" si="123"/>
        <v>3003101250</v>
      </c>
      <c r="B1403" s="272">
        <v>300</v>
      </c>
      <c r="C1403" s="273">
        <v>310</v>
      </c>
      <c r="D1403" s="273">
        <v>1250</v>
      </c>
      <c r="E1403" s="243">
        <v>0</v>
      </c>
      <c r="F1403" s="243">
        <v>0</v>
      </c>
      <c r="G1403" s="243">
        <v>0</v>
      </c>
      <c r="H1403" s="243">
        <v>0</v>
      </c>
      <c r="I1403" s="243">
        <v>0</v>
      </c>
      <c r="J1403" s="243">
        <v>0</v>
      </c>
      <c r="K1403" s="243">
        <v>0</v>
      </c>
      <c r="L1403" s="243">
        <v>0</v>
      </c>
      <c r="M1403" s="232"/>
      <c r="N1403" s="233"/>
      <c r="O1403" s="233"/>
    </row>
    <row r="1404" spans="1:15" s="234" customFormat="1">
      <c r="A1404" s="404" t="str">
        <f t="shared" si="123"/>
        <v>3003201250</v>
      </c>
      <c r="B1404" s="272">
        <v>300</v>
      </c>
      <c r="C1404" s="273">
        <v>320</v>
      </c>
      <c r="D1404" s="273">
        <v>1250</v>
      </c>
      <c r="E1404" s="243">
        <v>0</v>
      </c>
      <c r="F1404" s="243">
        <v>0</v>
      </c>
      <c r="G1404" s="243">
        <v>0</v>
      </c>
      <c r="H1404" s="243">
        <v>0</v>
      </c>
      <c r="I1404" s="243">
        <v>0</v>
      </c>
      <c r="J1404" s="243">
        <v>0</v>
      </c>
      <c r="K1404" s="243">
        <v>0</v>
      </c>
      <c r="L1404" s="243">
        <v>0</v>
      </c>
      <c r="M1404" s="232"/>
      <c r="N1404" s="233"/>
      <c r="O1404" s="233"/>
    </row>
    <row r="1405" spans="1:15" s="234" customFormat="1">
      <c r="A1405" s="404" t="str">
        <f t="shared" si="123"/>
        <v>3003301250</v>
      </c>
      <c r="B1405" s="272">
        <v>300</v>
      </c>
      <c r="C1405" s="273">
        <v>330</v>
      </c>
      <c r="D1405" s="273">
        <v>1250</v>
      </c>
      <c r="E1405" s="243">
        <v>0</v>
      </c>
      <c r="F1405" s="243">
        <v>0</v>
      </c>
      <c r="G1405" s="243">
        <v>0</v>
      </c>
      <c r="H1405" s="243">
        <v>0</v>
      </c>
      <c r="I1405" s="243">
        <v>0</v>
      </c>
      <c r="J1405" s="243">
        <v>0</v>
      </c>
      <c r="K1405" s="243">
        <v>0</v>
      </c>
      <c r="L1405" s="243">
        <v>0</v>
      </c>
      <c r="M1405" s="232"/>
      <c r="N1405" s="233"/>
      <c r="O1405" s="233"/>
    </row>
    <row r="1406" spans="1:15" s="234" customFormat="1">
      <c r="A1406" s="404" t="str">
        <f t="shared" si="123"/>
        <v>3003401250</v>
      </c>
      <c r="B1406" s="272">
        <v>300</v>
      </c>
      <c r="C1406" s="273">
        <v>340</v>
      </c>
      <c r="D1406" s="273">
        <v>1250</v>
      </c>
      <c r="E1406" s="243">
        <v>0</v>
      </c>
      <c r="F1406" s="243">
        <v>0</v>
      </c>
      <c r="G1406" s="243">
        <v>0</v>
      </c>
      <c r="H1406" s="243">
        <v>0</v>
      </c>
      <c r="I1406" s="243">
        <v>0</v>
      </c>
      <c r="J1406" s="243">
        <v>0</v>
      </c>
      <c r="K1406" s="243">
        <v>0</v>
      </c>
      <c r="L1406" s="243">
        <v>0</v>
      </c>
      <c r="M1406" s="232"/>
      <c r="N1406" s="233"/>
      <c r="O1406" s="233"/>
    </row>
    <row r="1407" spans="1:15" s="234" customFormat="1">
      <c r="A1407" s="404" t="str">
        <f t="shared" si="123"/>
        <v>3003501250</v>
      </c>
      <c r="B1407" s="272">
        <v>300</v>
      </c>
      <c r="C1407" s="273">
        <v>350</v>
      </c>
      <c r="D1407" s="273">
        <v>1250</v>
      </c>
      <c r="E1407" s="243">
        <v>0</v>
      </c>
      <c r="F1407" s="243">
        <v>0</v>
      </c>
      <c r="G1407" s="243">
        <v>0</v>
      </c>
      <c r="H1407" s="243">
        <v>0</v>
      </c>
      <c r="I1407" s="243">
        <v>0</v>
      </c>
      <c r="J1407" s="243">
        <v>0</v>
      </c>
      <c r="K1407" s="243">
        <v>0</v>
      </c>
      <c r="L1407" s="243">
        <v>0</v>
      </c>
      <c r="M1407" s="232"/>
      <c r="N1407" s="233"/>
      <c r="O1407" s="233"/>
    </row>
    <row r="1408" spans="1:15" s="234" customFormat="1">
      <c r="A1408" s="404" t="str">
        <f t="shared" si="123"/>
        <v>300201500</v>
      </c>
      <c r="B1408" s="272">
        <v>300</v>
      </c>
      <c r="C1408" s="273">
        <v>20</v>
      </c>
      <c r="D1408" s="273">
        <v>1500</v>
      </c>
      <c r="E1408" s="231">
        <v>22</v>
      </c>
      <c r="F1408" s="231">
        <v>32</v>
      </c>
      <c r="G1408" s="231">
        <v>41</v>
      </c>
      <c r="H1408" s="231">
        <v>50</v>
      </c>
      <c r="I1408" s="231">
        <v>55</v>
      </c>
      <c r="J1408" s="231">
        <v>60</v>
      </c>
      <c r="K1408" s="231">
        <v>58</v>
      </c>
      <c r="L1408" s="231">
        <v>56</v>
      </c>
      <c r="M1408" s="232"/>
      <c r="N1408" s="233"/>
      <c r="O1408" s="233"/>
    </row>
    <row r="1409" spans="1:15" s="234" customFormat="1">
      <c r="A1409" s="404" t="str">
        <f t="shared" si="123"/>
        <v>300301500</v>
      </c>
      <c r="B1409" s="272">
        <v>300</v>
      </c>
      <c r="C1409" s="273">
        <v>30</v>
      </c>
      <c r="D1409" s="273">
        <v>1500</v>
      </c>
      <c r="E1409" s="231">
        <v>20</v>
      </c>
      <c r="F1409" s="231">
        <v>32</v>
      </c>
      <c r="G1409" s="231">
        <v>41</v>
      </c>
      <c r="H1409" s="231">
        <v>50</v>
      </c>
      <c r="I1409" s="231">
        <v>55</v>
      </c>
      <c r="J1409" s="231">
        <v>60</v>
      </c>
      <c r="K1409" s="231">
        <v>58</v>
      </c>
      <c r="L1409" s="231">
        <v>56</v>
      </c>
      <c r="M1409" s="232"/>
      <c r="N1409" s="233"/>
      <c r="O1409" s="233"/>
    </row>
    <row r="1410" spans="1:15" s="234" customFormat="1">
      <c r="A1410" s="404" t="str">
        <f t="shared" si="123"/>
        <v>300401500</v>
      </c>
      <c r="B1410" s="272">
        <v>300</v>
      </c>
      <c r="C1410" s="273">
        <v>40</v>
      </c>
      <c r="D1410" s="273">
        <v>1500</v>
      </c>
      <c r="E1410" s="231">
        <v>17</v>
      </c>
      <c r="F1410" s="231">
        <v>32</v>
      </c>
      <c r="G1410" s="231">
        <v>41</v>
      </c>
      <c r="H1410" s="231">
        <v>50</v>
      </c>
      <c r="I1410" s="231">
        <v>55</v>
      </c>
      <c r="J1410" s="231">
        <v>60</v>
      </c>
      <c r="K1410" s="231">
        <v>58</v>
      </c>
      <c r="L1410" s="231">
        <v>53</v>
      </c>
      <c r="M1410" s="232"/>
      <c r="N1410" s="233"/>
      <c r="O1410" s="233"/>
    </row>
    <row r="1411" spans="1:15" s="234" customFormat="1">
      <c r="A1411" s="404" t="str">
        <f t="shared" si="123"/>
        <v>300501500</v>
      </c>
      <c r="B1411" s="272">
        <v>300</v>
      </c>
      <c r="C1411" s="273">
        <v>50</v>
      </c>
      <c r="D1411" s="273">
        <v>1500</v>
      </c>
      <c r="E1411" s="271">
        <f t="shared" ref="E1411:L1411" si="129">ROUND((E1410+E1412)/2,0)</f>
        <v>15</v>
      </c>
      <c r="F1411" s="271">
        <f t="shared" si="129"/>
        <v>31</v>
      </c>
      <c r="G1411" s="271">
        <f t="shared" si="129"/>
        <v>41</v>
      </c>
      <c r="H1411" s="271">
        <f t="shared" si="129"/>
        <v>50</v>
      </c>
      <c r="I1411" s="271">
        <f t="shared" si="129"/>
        <v>55</v>
      </c>
      <c r="J1411" s="271">
        <f t="shared" si="129"/>
        <v>60</v>
      </c>
      <c r="K1411" s="271">
        <f t="shared" si="129"/>
        <v>56</v>
      </c>
      <c r="L1411" s="271">
        <f t="shared" si="129"/>
        <v>45</v>
      </c>
      <c r="M1411" s="232"/>
      <c r="N1411" s="233"/>
      <c r="O1411" s="233"/>
    </row>
    <row r="1412" spans="1:15" s="234" customFormat="1">
      <c r="A1412" s="404" t="str">
        <f t="shared" si="123"/>
        <v>300601500</v>
      </c>
      <c r="B1412" s="272">
        <v>300</v>
      </c>
      <c r="C1412" s="273">
        <v>60</v>
      </c>
      <c r="D1412" s="273">
        <v>1500</v>
      </c>
      <c r="E1412" s="231">
        <v>12</v>
      </c>
      <c r="F1412" s="231">
        <v>29</v>
      </c>
      <c r="G1412" s="231">
        <v>41</v>
      </c>
      <c r="H1412" s="231">
        <v>50</v>
      </c>
      <c r="I1412" s="231">
        <v>55</v>
      </c>
      <c r="J1412" s="231">
        <v>60</v>
      </c>
      <c r="K1412" s="231">
        <v>54</v>
      </c>
      <c r="L1412" s="231">
        <v>37</v>
      </c>
      <c r="M1412" s="232"/>
      <c r="N1412" s="233"/>
      <c r="O1412" s="233"/>
    </row>
    <row r="1413" spans="1:15" s="234" customFormat="1">
      <c r="A1413" s="404" t="str">
        <f t="shared" si="123"/>
        <v>300701500</v>
      </c>
      <c r="B1413" s="272">
        <v>300</v>
      </c>
      <c r="C1413" s="273">
        <v>70</v>
      </c>
      <c r="D1413" s="273">
        <v>1500</v>
      </c>
      <c r="E1413" s="271">
        <f t="shared" ref="E1413:L1413" si="130">ROUND((E1412+E1414)/2,0)</f>
        <v>11</v>
      </c>
      <c r="F1413" s="271">
        <f t="shared" si="130"/>
        <v>16</v>
      </c>
      <c r="G1413" s="271">
        <f t="shared" si="130"/>
        <v>41</v>
      </c>
      <c r="H1413" s="271">
        <f t="shared" si="130"/>
        <v>49</v>
      </c>
      <c r="I1413" s="271">
        <f t="shared" si="130"/>
        <v>55</v>
      </c>
      <c r="J1413" s="271">
        <f t="shared" si="130"/>
        <v>60</v>
      </c>
      <c r="K1413" s="271">
        <f t="shared" si="130"/>
        <v>48</v>
      </c>
      <c r="L1413" s="271">
        <f t="shared" si="130"/>
        <v>31</v>
      </c>
      <c r="M1413" s="232"/>
      <c r="N1413" s="233"/>
      <c r="O1413" s="233"/>
    </row>
    <row r="1414" spans="1:15" s="234" customFormat="1">
      <c r="A1414" s="404" t="str">
        <f t="shared" si="123"/>
        <v>300801500</v>
      </c>
      <c r="B1414" s="272">
        <v>300</v>
      </c>
      <c r="C1414" s="273">
        <v>80</v>
      </c>
      <c r="D1414" s="273">
        <v>1500</v>
      </c>
      <c r="E1414" s="231">
        <v>9</v>
      </c>
      <c r="F1414" s="231">
        <v>2</v>
      </c>
      <c r="G1414" s="231">
        <v>40</v>
      </c>
      <c r="H1414" s="231">
        <v>48</v>
      </c>
      <c r="I1414" s="231">
        <v>55</v>
      </c>
      <c r="J1414" s="231">
        <v>60</v>
      </c>
      <c r="K1414" s="231">
        <v>42</v>
      </c>
      <c r="L1414" s="231">
        <v>25</v>
      </c>
      <c r="M1414" s="232"/>
      <c r="N1414" s="233"/>
      <c r="O1414" s="233"/>
    </row>
    <row r="1415" spans="1:15" s="234" customFormat="1">
      <c r="A1415" s="404" t="str">
        <f t="shared" si="123"/>
        <v>300901500</v>
      </c>
      <c r="B1415" s="272">
        <v>300</v>
      </c>
      <c r="C1415" s="273">
        <v>90</v>
      </c>
      <c r="D1415" s="273">
        <v>1500</v>
      </c>
      <c r="E1415" s="271">
        <f t="shared" ref="E1415:L1415" si="131">ROUND((E1414+E1416)/2,0)</f>
        <v>8</v>
      </c>
      <c r="F1415" s="271">
        <f t="shared" si="131"/>
        <v>11</v>
      </c>
      <c r="G1415" s="271">
        <f t="shared" si="131"/>
        <v>38</v>
      </c>
      <c r="H1415" s="271">
        <f t="shared" si="131"/>
        <v>45</v>
      </c>
      <c r="I1415" s="271">
        <f t="shared" si="131"/>
        <v>54</v>
      </c>
      <c r="J1415" s="271">
        <f t="shared" si="131"/>
        <v>59</v>
      </c>
      <c r="K1415" s="271">
        <f t="shared" si="131"/>
        <v>38</v>
      </c>
      <c r="L1415" s="271">
        <f t="shared" si="131"/>
        <v>24</v>
      </c>
      <c r="M1415" s="232"/>
      <c r="N1415" s="233"/>
      <c r="O1415" s="233"/>
    </row>
    <row r="1416" spans="1:15" s="234" customFormat="1">
      <c r="A1416" s="404" t="str">
        <f t="shared" si="123"/>
        <v>3001001500</v>
      </c>
      <c r="B1416" s="272">
        <v>300</v>
      </c>
      <c r="C1416" s="273">
        <v>100</v>
      </c>
      <c r="D1416" s="273">
        <v>1500</v>
      </c>
      <c r="E1416" s="231">
        <v>7</v>
      </c>
      <c r="F1416" s="231">
        <v>20</v>
      </c>
      <c r="G1416" s="231">
        <v>35</v>
      </c>
      <c r="H1416" s="231">
        <v>42</v>
      </c>
      <c r="I1416" s="231">
        <v>53</v>
      </c>
      <c r="J1416" s="231">
        <v>58</v>
      </c>
      <c r="K1416" s="231">
        <v>33</v>
      </c>
      <c r="L1416" s="231">
        <v>22</v>
      </c>
      <c r="M1416" s="232"/>
      <c r="N1416" s="233"/>
      <c r="O1416" s="233"/>
    </row>
    <row r="1417" spans="1:15" s="234" customFormat="1">
      <c r="A1417" s="404" t="str">
        <f t="shared" si="123"/>
        <v>3001101500</v>
      </c>
      <c r="B1417" s="272">
        <v>300</v>
      </c>
      <c r="C1417" s="273">
        <v>110</v>
      </c>
      <c r="D1417" s="273">
        <v>1500</v>
      </c>
      <c r="E1417" s="271">
        <f t="shared" ref="E1417:L1417" si="132">ROUND((E1416+E1418)/2,0)</f>
        <v>7</v>
      </c>
      <c r="F1417" s="271">
        <f t="shared" si="132"/>
        <v>18</v>
      </c>
      <c r="G1417" s="271">
        <f t="shared" si="132"/>
        <v>33</v>
      </c>
      <c r="H1417" s="271">
        <f t="shared" si="132"/>
        <v>39</v>
      </c>
      <c r="I1417" s="271">
        <f t="shared" si="132"/>
        <v>50</v>
      </c>
      <c r="J1417" s="271">
        <f t="shared" si="132"/>
        <v>55</v>
      </c>
      <c r="K1417" s="271">
        <f t="shared" si="132"/>
        <v>31</v>
      </c>
      <c r="L1417" s="271">
        <f t="shared" si="132"/>
        <v>20</v>
      </c>
      <c r="M1417" s="232"/>
      <c r="N1417" s="233"/>
      <c r="O1417" s="233"/>
    </row>
    <row r="1418" spans="1:15" s="234" customFormat="1">
      <c r="A1418" s="404" t="str">
        <f t="shared" si="123"/>
        <v>3001201500</v>
      </c>
      <c r="B1418" s="272">
        <v>300</v>
      </c>
      <c r="C1418" s="273">
        <v>120</v>
      </c>
      <c r="D1418" s="273">
        <v>1500</v>
      </c>
      <c r="E1418" s="231">
        <v>6</v>
      </c>
      <c r="F1418" s="231">
        <v>16</v>
      </c>
      <c r="G1418" s="231">
        <v>30</v>
      </c>
      <c r="H1418" s="231">
        <v>36</v>
      </c>
      <c r="I1418" s="231">
        <v>47</v>
      </c>
      <c r="J1418" s="231">
        <v>52</v>
      </c>
      <c r="K1418" s="231">
        <v>28</v>
      </c>
      <c r="L1418" s="231">
        <v>18</v>
      </c>
      <c r="M1418" s="232"/>
      <c r="N1418" s="233"/>
      <c r="O1418" s="233"/>
    </row>
    <row r="1419" spans="1:15" s="234" customFormat="1">
      <c r="A1419" s="404" t="str">
        <f t="shared" si="123"/>
        <v>3001301500</v>
      </c>
      <c r="B1419" s="272">
        <v>300</v>
      </c>
      <c r="C1419" s="273">
        <v>130</v>
      </c>
      <c r="D1419" s="273">
        <v>1500</v>
      </c>
      <c r="E1419" s="271">
        <f t="shared" ref="E1419:L1419" si="133">ROUND((E1418+E1420)/2,0)</f>
        <v>6</v>
      </c>
      <c r="F1419" s="271">
        <f t="shared" si="133"/>
        <v>15</v>
      </c>
      <c r="G1419" s="271">
        <f t="shared" si="133"/>
        <v>28</v>
      </c>
      <c r="H1419" s="271">
        <f t="shared" si="133"/>
        <v>34</v>
      </c>
      <c r="I1419" s="271">
        <f t="shared" si="133"/>
        <v>44</v>
      </c>
      <c r="J1419" s="271">
        <f t="shared" si="133"/>
        <v>49</v>
      </c>
      <c r="K1419" s="271">
        <f t="shared" si="133"/>
        <v>26</v>
      </c>
      <c r="L1419" s="271">
        <f t="shared" si="133"/>
        <v>17</v>
      </c>
      <c r="M1419" s="232"/>
      <c r="N1419" s="233"/>
      <c r="O1419" s="233"/>
    </row>
    <row r="1420" spans="1:15" s="234" customFormat="1">
      <c r="A1420" s="404" t="str">
        <f t="shared" si="123"/>
        <v>3001401500</v>
      </c>
      <c r="B1420" s="272">
        <v>300</v>
      </c>
      <c r="C1420" s="273">
        <v>140</v>
      </c>
      <c r="D1420" s="273">
        <v>1500</v>
      </c>
      <c r="E1420" s="231">
        <v>5</v>
      </c>
      <c r="F1420" s="231">
        <v>14</v>
      </c>
      <c r="G1420" s="231">
        <v>26</v>
      </c>
      <c r="H1420" s="231">
        <v>31</v>
      </c>
      <c r="I1420" s="231">
        <v>41</v>
      </c>
      <c r="J1420" s="231">
        <v>45</v>
      </c>
      <c r="K1420" s="231">
        <v>24</v>
      </c>
      <c r="L1420" s="231">
        <v>16</v>
      </c>
      <c r="M1420" s="232"/>
      <c r="N1420" s="233"/>
      <c r="O1420" s="233"/>
    </row>
    <row r="1421" spans="1:15" s="234" customFormat="1">
      <c r="A1421" s="404" t="str">
        <f t="shared" si="123"/>
        <v>3001501500</v>
      </c>
      <c r="B1421" s="272">
        <v>300</v>
      </c>
      <c r="C1421" s="273">
        <v>150</v>
      </c>
      <c r="D1421" s="273">
        <v>1500</v>
      </c>
      <c r="E1421" s="271">
        <f t="shared" ref="E1421:L1421" si="134">ROUND((E1420+E1422)/2,0)</f>
        <v>5</v>
      </c>
      <c r="F1421" s="271">
        <f t="shared" si="134"/>
        <v>13</v>
      </c>
      <c r="G1421" s="271">
        <f t="shared" si="134"/>
        <v>25</v>
      </c>
      <c r="H1421" s="271">
        <f t="shared" si="134"/>
        <v>29</v>
      </c>
      <c r="I1421" s="271">
        <f t="shared" si="134"/>
        <v>39</v>
      </c>
      <c r="J1421" s="271">
        <f t="shared" si="134"/>
        <v>43</v>
      </c>
      <c r="K1421" s="271">
        <f t="shared" si="134"/>
        <v>23</v>
      </c>
      <c r="L1421" s="271">
        <f t="shared" si="134"/>
        <v>15</v>
      </c>
      <c r="M1421" s="232"/>
      <c r="N1421" s="233"/>
      <c r="O1421" s="233"/>
    </row>
    <row r="1422" spans="1:15" s="234" customFormat="1">
      <c r="A1422" s="404" t="str">
        <f t="shared" si="123"/>
        <v>3001601500</v>
      </c>
      <c r="B1422" s="272">
        <v>300</v>
      </c>
      <c r="C1422" s="273">
        <v>160</v>
      </c>
      <c r="D1422" s="273">
        <v>1500</v>
      </c>
      <c r="E1422" s="231">
        <v>5</v>
      </c>
      <c r="F1422" s="231">
        <v>12</v>
      </c>
      <c r="G1422" s="231">
        <v>23</v>
      </c>
      <c r="H1422" s="231">
        <v>27</v>
      </c>
      <c r="I1422" s="231">
        <v>36</v>
      </c>
      <c r="J1422" s="231">
        <v>40</v>
      </c>
      <c r="K1422" s="231">
        <v>21</v>
      </c>
      <c r="L1422" s="231">
        <v>14</v>
      </c>
      <c r="M1422" s="232"/>
      <c r="N1422" s="233"/>
      <c r="O1422" s="233"/>
    </row>
    <row r="1423" spans="1:15" s="234" customFormat="1">
      <c r="A1423" s="404" t="str">
        <f t="shared" si="123"/>
        <v>3001701500</v>
      </c>
      <c r="B1423" s="272">
        <v>300</v>
      </c>
      <c r="C1423" s="273">
        <v>170</v>
      </c>
      <c r="D1423" s="273">
        <v>1500</v>
      </c>
      <c r="E1423" s="271">
        <f t="shared" ref="E1423:L1423" si="135">ROUND((E1422+E1424)/2,0)</f>
        <v>5</v>
      </c>
      <c r="F1423" s="271">
        <f t="shared" si="135"/>
        <v>12</v>
      </c>
      <c r="G1423" s="271">
        <f t="shared" si="135"/>
        <v>22</v>
      </c>
      <c r="H1423" s="271">
        <f t="shared" si="135"/>
        <v>26</v>
      </c>
      <c r="I1423" s="271">
        <f t="shared" si="135"/>
        <v>34</v>
      </c>
      <c r="J1423" s="271">
        <f t="shared" si="135"/>
        <v>38</v>
      </c>
      <c r="K1423" s="271">
        <f t="shared" si="135"/>
        <v>20</v>
      </c>
      <c r="L1423" s="271">
        <f t="shared" si="135"/>
        <v>13</v>
      </c>
      <c r="M1423" s="232"/>
      <c r="N1423" s="233"/>
      <c r="O1423" s="233"/>
    </row>
    <row r="1424" spans="1:15" s="234" customFormat="1">
      <c r="A1424" s="404" t="str">
        <f t="shared" si="123"/>
        <v>3001801500</v>
      </c>
      <c r="B1424" s="272">
        <v>300</v>
      </c>
      <c r="C1424" s="273">
        <v>180</v>
      </c>
      <c r="D1424" s="273">
        <v>1500</v>
      </c>
      <c r="E1424" s="231">
        <v>4</v>
      </c>
      <c r="F1424" s="231">
        <v>11</v>
      </c>
      <c r="G1424" s="231">
        <v>20</v>
      </c>
      <c r="H1424" s="231">
        <v>24</v>
      </c>
      <c r="I1424" s="231">
        <v>32</v>
      </c>
      <c r="J1424" s="231">
        <v>35</v>
      </c>
      <c r="K1424" s="231">
        <v>19</v>
      </c>
      <c r="L1424" s="231">
        <v>12</v>
      </c>
      <c r="M1424" s="232"/>
      <c r="N1424" s="233"/>
      <c r="O1424" s="233"/>
    </row>
    <row r="1425" spans="1:15" s="234" customFormat="1">
      <c r="A1425" s="404" t="str">
        <f t="shared" si="123"/>
        <v>3001901500</v>
      </c>
      <c r="B1425" s="272">
        <v>300</v>
      </c>
      <c r="C1425" s="273">
        <v>190</v>
      </c>
      <c r="D1425" s="273">
        <v>1500</v>
      </c>
      <c r="E1425" s="271">
        <f t="shared" ref="E1425:L1425" si="136">ROUND((E1424+E1426)/2,0)</f>
        <v>4</v>
      </c>
      <c r="F1425" s="271">
        <f t="shared" si="136"/>
        <v>11</v>
      </c>
      <c r="G1425" s="271">
        <f t="shared" si="136"/>
        <v>19</v>
      </c>
      <c r="H1425" s="271">
        <f t="shared" si="136"/>
        <v>23</v>
      </c>
      <c r="I1425" s="271">
        <f t="shared" si="136"/>
        <v>31</v>
      </c>
      <c r="J1425" s="271">
        <f t="shared" si="136"/>
        <v>34</v>
      </c>
      <c r="K1425" s="271">
        <f t="shared" si="136"/>
        <v>18</v>
      </c>
      <c r="L1425" s="271">
        <f t="shared" si="136"/>
        <v>12</v>
      </c>
      <c r="M1425" s="232"/>
      <c r="N1425" s="233"/>
      <c r="O1425" s="233"/>
    </row>
    <row r="1426" spans="1:15" s="234" customFormat="1">
      <c r="A1426" s="404" t="str">
        <f t="shared" si="123"/>
        <v>3002001500</v>
      </c>
      <c r="B1426" s="272">
        <v>300</v>
      </c>
      <c r="C1426" s="273">
        <v>200</v>
      </c>
      <c r="D1426" s="273">
        <v>1500</v>
      </c>
      <c r="E1426" s="231">
        <v>4</v>
      </c>
      <c r="F1426" s="231">
        <v>10</v>
      </c>
      <c r="G1426" s="231">
        <v>18</v>
      </c>
      <c r="H1426" s="231">
        <v>21</v>
      </c>
      <c r="I1426" s="231">
        <v>29</v>
      </c>
      <c r="J1426" s="231">
        <v>32</v>
      </c>
      <c r="K1426" s="231">
        <v>17</v>
      </c>
      <c r="L1426" s="231">
        <v>11</v>
      </c>
      <c r="M1426" s="232"/>
      <c r="N1426" s="233"/>
      <c r="O1426" s="233"/>
    </row>
    <row r="1427" spans="1:15" s="234" customFormat="1">
      <c r="A1427" s="404" t="str">
        <f t="shared" si="123"/>
        <v>3002101500</v>
      </c>
      <c r="B1427" s="272">
        <v>300</v>
      </c>
      <c r="C1427" s="273">
        <v>210</v>
      </c>
      <c r="D1427" s="273">
        <v>1500</v>
      </c>
      <c r="E1427" s="271">
        <f t="shared" ref="E1427:L1427" si="137">ROUND((E1426+E1428)/2,0)</f>
        <v>4</v>
      </c>
      <c r="F1427" s="271">
        <f t="shared" si="137"/>
        <v>10</v>
      </c>
      <c r="G1427" s="271">
        <f t="shared" si="137"/>
        <v>17</v>
      </c>
      <c r="H1427" s="271">
        <f t="shared" si="137"/>
        <v>20</v>
      </c>
      <c r="I1427" s="271">
        <f t="shared" si="137"/>
        <v>28</v>
      </c>
      <c r="J1427" s="271">
        <f t="shared" si="137"/>
        <v>31</v>
      </c>
      <c r="K1427" s="271">
        <f t="shared" si="137"/>
        <v>16</v>
      </c>
      <c r="L1427" s="271">
        <f t="shared" si="137"/>
        <v>11</v>
      </c>
      <c r="M1427" s="232"/>
      <c r="N1427" s="233"/>
      <c r="O1427" s="233"/>
    </row>
    <row r="1428" spans="1:15" s="234" customFormat="1">
      <c r="A1428" s="404" t="str">
        <f t="shared" si="123"/>
        <v>3002201500</v>
      </c>
      <c r="B1428" s="272">
        <v>300</v>
      </c>
      <c r="C1428" s="273">
        <v>220</v>
      </c>
      <c r="D1428" s="273">
        <v>1500</v>
      </c>
      <c r="E1428" s="231">
        <v>3</v>
      </c>
      <c r="F1428" s="231">
        <v>9</v>
      </c>
      <c r="G1428" s="231">
        <v>16</v>
      </c>
      <c r="H1428" s="231">
        <v>19</v>
      </c>
      <c r="I1428" s="231">
        <v>26</v>
      </c>
      <c r="J1428" s="231">
        <v>29</v>
      </c>
      <c r="K1428" s="231">
        <v>15</v>
      </c>
      <c r="L1428" s="231">
        <v>10</v>
      </c>
      <c r="M1428" s="232"/>
      <c r="N1428" s="233"/>
      <c r="O1428" s="233"/>
    </row>
    <row r="1429" spans="1:15" s="234" customFormat="1">
      <c r="A1429" s="404" t="str">
        <f t="shared" si="123"/>
        <v>3002301500</v>
      </c>
      <c r="B1429" s="272">
        <v>300</v>
      </c>
      <c r="C1429" s="273">
        <v>230</v>
      </c>
      <c r="D1429" s="273">
        <v>1500</v>
      </c>
      <c r="E1429" s="271">
        <f t="shared" ref="E1429:L1429" si="138">ROUND((E1428+E1430)/2,0)</f>
        <v>3</v>
      </c>
      <c r="F1429" s="271">
        <f t="shared" si="138"/>
        <v>9</v>
      </c>
      <c r="G1429" s="271">
        <f t="shared" si="138"/>
        <v>16</v>
      </c>
      <c r="H1429" s="271">
        <f t="shared" si="138"/>
        <v>19</v>
      </c>
      <c r="I1429" s="271">
        <f t="shared" si="138"/>
        <v>25</v>
      </c>
      <c r="J1429" s="271">
        <f t="shared" si="138"/>
        <v>28</v>
      </c>
      <c r="K1429" s="271">
        <f t="shared" si="138"/>
        <v>15</v>
      </c>
      <c r="L1429" s="271">
        <f t="shared" si="138"/>
        <v>10</v>
      </c>
      <c r="M1429" s="232"/>
      <c r="N1429" s="233"/>
      <c r="O1429" s="233"/>
    </row>
    <row r="1430" spans="1:15" s="234" customFormat="1">
      <c r="A1430" s="404" t="str">
        <f t="shared" si="123"/>
        <v>3002401500</v>
      </c>
      <c r="B1430" s="272">
        <v>300</v>
      </c>
      <c r="C1430" s="273">
        <v>240</v>
      </c>
      <c r="D1430" s="273">
        <v>1500</v>
      </c>
      <c r="E1430" s="231">
        <v>3</v>
      </c>
      <c r="F1430" s="231">
        <v>8</v>
      </c>
      <c r="G1430" s="231">
        <v>15</v>
      </c>
      <c r="H1430" s="231">
        <v>18</v>
      </c>
      <c r="I1430" s="231">
        <v>24</v>
      </c>
      <c r="J1430" s="231">
        <v>26</v>
      </c>
      <c r="K1430" s="231">
        <v>14</v>
      </c>
      <c r="L1430" s="231">
        <v>9</v>
      </c>
      <c r="M1430" s="232"/>
      <c r="N1430" s="233"/>
      <c r="O1430" s="233"/>
    </row>
    <row r="1431" spans="1:15" s="234" customFormat="1">
      <c r="A1431" s="404" t="str">
        <f t="shared" si="123"/>
        <v>3002501500</v>
      </c>
      <c r="B1431" s="272">
        <v>300</v>
      </c>
      <c r="C1431" s="273">
        <v>250</v>
      </c>
      <c r="D1431" s="273">
        <v>1500</v>
      </c>
      <c r="E1431" s="271">
        <f t="shared" ref="E1431:L1431" si="139">ROUND((E1430+E1432)/2,0)</f>
        <v>3</v>
      </c>
      <c r="F1431" s="271">
        <f t="shared" si="139"/>
        <v>8</v>
      </c>
      <c r="G1431" s="271">
        <f t="shared" si="139"/>
        <v>15</v>
      </c>
      <c r="H1431" s="271">
        <f t="shared" si="139"/>
        <v>17</v>
      </c>
      <c r="I1431" s="271">
        <f t="shared" si="139"/>
        <v>23</v>
      </c>
      <c r="J1431" s="271">
        <f t="shared" si="139"/>
        <v>25</v>
      </c>
      <c r="K1431" s="271">
        <f t="shared" si="139"/>
        <v>14</v>
      </c>
      <c r="L1431" s="271">
        <f t="shared" si="139"/>
        <v>9</v>
      </c>
      <c r="M1431" s="232"/>
      <c r="N1431" s="233"/>
      <c r="O1431" s="233"/>
    </row>
    <row r="1432" spans="1:15" s="234" customFormat="1">
      <c r="A1432" s="404" t="str">
        <f t="shared" si="123"/>
        <v>3002601500</v>
      </c>
      <c r="B1432" s="272">
        <v>300</v>
      </c>
      <c r="C1432" s="273">
        <v>260</v>
      </c>
      <c r="D1432" s="273">
        <v>1500</v>
      </c>
      <c r="E1432" s="231">
        <v>3</v>
      </c>
      <c r="F1432" s="231">
        <v>8</v>
      </c>
      <c r="G1432" s="231">
        <v>14</v>
      </c>
      <c r="H1432" s="231">
        <v>16</v>
      </c>
      <c r="I1432" s="231">
        <v>22</v>
      </c>
      <c r="J1432" s="231">
        <v>24</v>
      </c>
      <c r="K1432" s="231">
        <v>13</v>
      </c>
      <c r="L1432" s="231">
        <v>8</v>
      </c>
      <c r="M1432" s="232"/>
      <c r="N1432" s="233"/>
      <c r="O1432" s="233"/>
    </row>
    <row r="1433" spans="1:15" s="234" customFormat="1">
      <c r="A1433" s="404" t="str">
        <f t="shared" si="123"/>
        <v>3002701500</v>
      </c>
      <c r="B1433" s="272">
        <v>300</v>
      </c>
      <c r="C1433" s="273">
        <v>270</v>
      </c>
      <c r="D1433" s="273">
        <v>1500</v>
      </c>
      <c r="E1433" s="271">
        <f t="shared" ref="E1433:L1433" si="140">ROUND((E1432+E1434)/2,0)</f>
        <v>3</v>
      </c>
      <c r="F1433" s="271">
        <f t="shared" si="140"/>
        <v>8</v>
      </c>
      <c r="G1433" s="271">
        <f t="shared" si="140"/>
        <v>14</v>
      </c>
      <c r="H1433" s="271">
        <f t="shared" si="140"/>
        <v>16</v>
      </c>
      <c r="I1433" s="271">
        <f t="shared" si="140"/>
        <v>21</v>
      </c>
      <c r="J1433" s="271">
        <f t="shared" si="140"/>
        <v>24</v>
      </c>
      <c r="K1433" s="271">
        <f t="shared" si="140"/>
        <v>13</v>
      </c>
      <c r="L1433" s="271">
        <f t="shared" si="140"/>
        <v>8</v>
      </c>
      <c r="M1433" s="232"/>
      <c r="N1433" s="233"/>
      <c r="O1433" s="233"/>
    </row>
    <row r="1434" spans="1:15" s="234" customFormat="1">
      <c r="A1434" s="404" t="str">
        <f t="shared" si="123"/>
        <v>3002801500</v>
      </c>
      <c r="B1434" s="272">
        <v>300</v>
      </c>
      <c r="C1434" s="273">
        <v>280</v>
      </c>
      <c r="D1434" s="273">
        <v>1500</v>
      </c>
      <c r="E1434" s="231">
        <v>3</v>
      </c>
      <c r="F1434" s="231">
        <v>7</v>
      </c>
      <c r="G1434" s="231">
        <v>13</v>
      </c>
      <c r="H1434" s="231">
        <v>15</v>
      </c>
      <c r="I1434" s="231">
        <v>20</v>
      </c>
      <c r="J1434" s="231">
        <v>23</v>
      </c>
      <c r="K1434" s="231">
        <v>12</v>
      </c>
      <c r="L1434" s="231">
        <v>8</v>
      </c>
      <c r="M1434" s="232"/>
      <c r="N1434" s="233"/>
      <c r="O1434" s="233"/>
    </row>
    <row r="1435" spans="1:15" s="234" customFormat="1">
      <c r="A1435" s="404" t="str">
        <f t="shared" si="123"/>
        <v>3002901500</v>
      </c>
      <c r="B1435" s="272">
        <v>300</v>
      </c>
      <c r="C1435" s="273">
        <v>290</v>
      </c>
      <c r="D1435" s="273">
        <v>1500</v>
      </c>
      <c r="E1435" s="271">
        <f t="shared" ref="E1435:L1435" si="141">ROUND((E1434+E1436)/2,0)</f>
        <v>3</v>
      </c>
      <c r="F1435" s="271">
        <f t="shared" si="141"/>
        <v>7</v>
      </c>
      <c r="G1435" s="271">
        <f t="shared" si="141"/>
        <v>13</v>
      </c>
      <c r="H1435" s="271">
        <f t="shared" si="141"/>
        <v>15</v>
      </c>
      <c r="I1435" s="271">
        <f t="shared" si="141"/>
        <v>20</v>
      </c>
      <c r="J1435" s="271">
        <f t="shared" si="141"/>
        <v>22</v>
      </c>
      <c r="K1435" s="271">
        <f t="shared" si="141"/>
        <v>12</v>
      </c>
      <c r="L1435" s="271">
        <f t="shared" si="141"/>
        <v>8</v>
      </c>
      <c r="M1435" s="232"/>
      <c r="N1435" s="233"/>
      <c r="O1435" s="233"/>
    </row>
    <row r="1436" spans="1:15" s="234" customFormat="1">
      <c r="A1436" s="404" t="str">
        <f t="shared" si="123"/>
        <v>3003001500</v>
      </c>
      <c r="B1436" s="272">
        <v>300</v>
      </c>
      <c r="C1436" s="273">
        <v>300</v>
      </c>
      <c r="D1436" s="273">
        <v>1500</v>
      </c>
      <c r="E1436" s="231">
        <v>2</v>
      </c>
      <c r="F1436" s="231">
        <v>7</v>
      </c>
      <c r="G1436" s="231">
        <v>12</v>
      </c>
      <c r="H1436" s="231">
        <v>14</v>
      </c>
      <c r="I1436" s="231">
        <v>19</v>
      </c>
      <c r="J1436" s="231">
        <v>21</v>
      </c>
      <c r="K1436" s="231">
        <v>11</v>
      </c>
      <c r="L1436" s="231">
        <v>7</v>
      </c>
      <c r="M1436" s="232"/>
      <c r="N1436" s="233"/>
      <c r="O1436" s="233"/>
    </row>
    <row r="1437" spans="1:15" s="234" customFormat="1">
      <c r="A1437" s="404" t="str">
        <f t="shared" si="123"/>
        <v>3003101500</v>
      </c>
      <c r="B1437" s="272">
        <v>300</v>
      </c>
      <c r="C1437" s="273">
        <v>310</v>
      </c>
      <c r="D1437" s="273">
        <v>1500</v>
      </c>
      <c r="E1437" s="243">
        <v>0</v>
      </c>
      <c r="F1437" s="243">
        <v>0</v>
      </c>
      <c r="G1437" s="243">
        <v>0</v>
      </c>
      <c r="H1437" s="243">
        <v>0</v>
      </c>
      <c r="I1437" s="243">
        <v>0</v>
      </c>
      <c r="J1437" s="243">
        <v>0</v>
      </c>
      <c r="K1437" s="243">
        <v>0</v>
      </c>
      <c r="L1437" s="243">
        <v>0</v>
      </c>
      <c r="M1437" s="232"/>
      <c r="N1437" s="233"/>
      <c r="O1437" s="233"/>
    </row>
    <row r="1438" spans="1:15" s="234" customFormat="1">
      <c r="A1438" s="404" t="str">
        <f t="shared" si="123"/>
        <v>3003201500</v>
      </c>
      <c r="B1438" s="272">
        <v>300</v>
      </c>
      <c r="C1438" s="273">
        <v>320</v>
      </c>
      <c r="D1438" s="273">
        <v>1500</v>
      </c>
      <c r="E1438" s="243">
        <v>0</v>
      </c>
      <c r="F1438" s="243">
        <v>0</v>
      </c>
      <c r="G1438" s="243">
        <v>0</v>
      </c>
      <c r="H1438" s="243">
        <v>0</v>
      </c>
      <c r="I1438" s="243">
        <v>0</v>
      </c>
      <c r="J1438" s="243">
        <v>0</v>
      </c>
      <c r="K1438" s="243">
        <v>0</v>
      </c>
      <c r="L1438" s="243">
        <v>0</v>
      </c>
      <c r="M1438" s="232"/>
      <c r="N1438" s="233"/>
      <c r="O1438" s="233"/>
    </row>
    <row r="1439" spans="1:15" s="234" customFormat="1">
      <c r="A1439" s="404" t="str">
        <f t="shared" si="123"/>
        <v>3003301500</v>
      </c>
      <c r="B1439" s="272">
        <v>300</v>
      </c>
      <c r="C1439" s="273">
        <v>330</v>
      </c>
      <c r="D1439" s="273">
        <v>1500</v>
      </c>
      <c r="E1439" s="243">
        <v>0</v>
      </c>
      <c r="F1439" s="243">
        <v>0</v>
      </c>
      <c r="G1439" s="243">
        <v>0</v>
      </c>
      <c r="H1439" s="243">
        <v>0</v>
      </c>
      <c r="I1439" s="243">
        <v>0</v>
      </c>
      <c r="J1439" s="243">
        <v>0</v>
      </c>
      <c r="K1439" s="243">
        <v>0</v>
      </c>
      <c r="L1439" s="243">
        <v>0</v>
      </c>
      <c r="M1439" s="232"/>
      <c r="N1439" s="233"/>
      <c r="O1439" s="233"/>
    </row>
    <row r="1440" spans="1:15" s="234" customFormat="1">
      <c r="A1440" s="404" t="str">
        <f t="shared" si="123"/>
        <v>3003401500</v>
      </c>
      <c r="B1440" s="272">
        <v>300</v>
      </c>
      <c r="C1440" s="273">
        <v>340</v>
      </c>
      <c r="D1440" s="273">
        <v>1500</v>
      </c>
      <c r="E1440" s="243">
        <v>0</v>
      </c>
      <c r="F1440" s="243">
        <v>0</v>
      </c>
      <c r="G1440" s="243">
        <v>0</v>
      </c>
      <c r="H1440" s="243">
        <v>0</v>
      </c>
      <c r="I1440" s="243">
        <v>0</v>
      </c>
      <c r="J1440" s="243">
        <v>0</v>
      </c>
      <c r="K1440" s="243">
        <v>0</v>
      </c>
      <c r="L1440" s="243">
        <v>0</v>
      </c>
      <c r="M1440" s="232"/>
      <c r="N1440" s="233"/>
      <c r="O1440" s="233"/>
    </row>
    <row r="1441" spans="1:15" s="234" customFormat="1">
      <c r="A1441" s="404" t="str">
        <f t="shared" si="123"/>
        <v>3003501500</v>
      </c>
      <c r="B1441" s="272">
        <v>300</v>
      </c>
      <c r="C1441" s="273">
        <v>350</v>
      </c>
      <c r="D1441" s="273">
        <v>1500</v>
      </c>
      <c r="E1441" s="243">
        <v>0</v>
      </c>
      <c r="F1441" s="243">
        <v>0</v>
      </c>
      <c r="G1441" s="243">
        <v>0</v>
      </c>
      <c r="H1441" s="243">
        <v>0</v>
      </c>
      <c r="I1441" s="243">
        <v>0</v>
      </c>
      <c r="J1441" s="243">
        <v>0</v>
      </c>
      <c r="K1441" s="243">
        <v>0</v>
      </c>
      <c r="L1441" s="243">
        <v>0</v>
      </c>
      <c r="M1441" s="232"/>
      <c r="N1441" s="233"/>
      <c r="O1441" s="233"/>
    </row>
    <row r="1442" spans="1:15" s="234" customFormat="1">
      <c r="A1442" s="404" t="str">
        <f t="shared" si="123"/>
        <v>300201750</v>
      </c>
      <c r="B1442" s="272">
        <v>300</v>
      </c>
      <c r="C1442" s="273">
        <v>20</v>
      </c>
      <c r="D1442" s="273">
        <v>1750</v>
      </c>
      <c r="E1442" s="231">
        <v>22</v>
      </c>
      <c r="F1442" s="231">
        <v>32</v>
      </c>
      <c r="G1442" s="231">
        <v>41</v>
      </c>
      <c r="H1442" s="231">
        <v>50</v>
      </c>
      <c r="I1442" s="231">
        <v>55</v>
      </c>
      <c r="J1442" s="231">
        <v>60</v>
      </c>
      <c r="K1442" s="231">
        <v>58</v>
      </c>
      <c r="L1442" s="231">
        <v>56</v>
      </c>
      <c r="M1442" s="232"/>
      <c r="N1442" s="233"/>
      <c r="O1442" s="233"/>
    </row>
    <row r="1443" spans="1:15" s="234" customFormat="1">
      <c r="A1443" s="404" t="str">
        <f t="shared" si="123"/>
        <v>300301750</v>
      </c>
      <c r="B1443" s="272">
        <v>300</v>
      </c>
      <c r="C1443" s="273">
        <v>30</v>
      </c>
      <c r="D1443" s="273">
        <v>1750</v>
      </c>
      <c r="E1443" s="231">
        <v>21</v>
      </c>
      <c r="F1443" s="231">
        <v>32</v>
      </c>
      <c r="G1443" s="231">
        <v>41</v>
      </c>
      <c r="H1443" s="231">
        <v>50</v>
      </c>
      <c r="I1443" s="231">
        <v>55</v>
      </c>
      <c r="J1443" s="231">
        <v>60</v>
      </c>
      <c r="K1443" s="231">
        <v>58</v>
      </c>
      <c r="L1443" s="231">
        <v>56</v>
      </c>
      <c r="M1443" s="232"/>
      <c r="N1443" s="233"/>
      <c r="O1443" s="233"/>
    </row>
    <row r="1444" spans="1:15" s="234" customFormat="1">
      <c r="A1444" s="404" t="str">
        <f t="shared" si="123"/>
        <v>300401750</v>
      </c>
      <c r="B1444" s="272">
        <v>300</v>
      </c>
      <c r="C1444" s="273">
        <v>40</v>
      </c>
      <c r="D1444" s="273">
        <v>1750</v>
      </c>
      <c r="E1444" s="231">
        <v>20</v>
      </c>
      <c r="F1444" s="231">
        <v>32</v>
      </c>
      <c r="G1444" s="231">
        <v>41</v>
      </c>
      <c r="H1444" s="231">
        <v>50</v>
      </c>
      <c r="I1444" s="231">
        <v>55</v>
      </c>
      <c r="J1444" s="231">
        <v>60</v>
      </c>
      <c r="K1444" s="231">
        <v>58</v>
      </c>
      <c r="L1444" s="231">
        <v>55</v>
      </c>
      <c r="M1444" s="232"/>
      <c r="N1444" s="233"/>
      <c r="O1444" s="233"/>
    </row>
    <row r="1445" spans="1:15" s="234" customFormat="1">
      <c r="A1445" s="404" t="str">
        <f t="shared" si="123"/>
        <v>300501750</v>
      </c>
      <c r="B1445" s="272">
        <v>300</v>
      </c>
      <c r="C1445" s="273">
        <v>50</v>
      </c>
      <c r="D1445" s="273">
        <v>1750</v>
      </c>
      <c r="E1445" s="271">
        <f t="shared" ref="E1445:L1445" si="142">ROUND((E1444+E1446)/2,0)</f>
        <v>17</v>
      </c>
      <c r="F1445" s="271">
        <f t="shared" si="142"/>
        <v>32</v>
      </c>
      <c r="G1445" s="271">
        <f t="shared" si="142"/>
        <v>41</v>
      </c>
      <c r="H1445" s="271">
        <f t="shared" si="142"/>
        <v>50</v>
      </c>
      <c r="I1445" s="271">
        <f t="shared" si="142"/>
        <v>55</v>
      </c>
      <c r="J1445" s="271">
        <f t="shared" si="142"/>
        <v>60</v>
      </c>
      <c r="K1445" s="271">
        <f t="shared" si="142"/>
        <v>58</v>
      </c>
      <c r="L1445" s="271">
        <f t="shared" si="142"/>
        <v>49</v>
      </c>
      <c r="M1445" s="232"/>
      <c r="N1445" s="233"/>
      <c r="O1445" s="233"/>
    </row>
    <row r="1446" spans="1:15" s="234" customFormat="1">
      <c r="A1446" s="404" t="str">
        <f t="shared" si="123"/>
        <v>300601750</v>
      </c>
      <c r="B1446" s="272">
        <v>300</v>
      </c>
      <c r="C1446" s="273">
        <v>60</v>
      </c>
      <c r="D1446" s="273">
        <v>1750</v>
      </c>
      <c r="E1446" s="231">
        <v>14</v>
      </c>
      <c r="F1446" s="231">
        <v>31</v>
      </c>
      <c r="G1446" s="231">
        <v>41</v>
      </c>
      <c r="H1446" s="231">
        <v>50</v>
      </c>
      <c r="I1446" s="231">
        <v>55</v>
      </c>
      <c r="J1446" s="231">
        <v>60</v>
      </c>
      <c r="K1446" s="231">
        <v>57</v>
      </c>
      <c r="L1446" s="231">
        <v>43</v>
      </c>
      <c r="M1446" s="232"/>
      <c r="N1446" s="233"/>
      <c r="O1446" s="233"/>
    </row>
    <row r="1447" spans="1:15" s="234" customFormat="1">
      <c r="A1447" s="404" t="str">
        <f t="shared" si="123"/>
        <v>300701750</v>
      </c>
      <c r="B1447" s="272">
        <v>300</v>
      </c>
      <c r="C1447" s="273">
        <v>70</v>
      </c>
      <c r="D1447" s="273">
        <v>1750</v>
      </c>
      <c r="E1447" s="271">
        <f t="shared" ref="E1447:L1447" si="143">ROUND((E1446+E1448)/2,0)</f>
        <v>13</v>
      </c>
      <c r="F1447" s="271">
        <f t="shared" si="143"/>
        <v>29</v>
      </c>
      <c r="G1447" s="271">
        <f t="shared" si="143"/>
        <v>41</v>
      </c>
      <c r="H1447" s="271">
        <f t="shared" si="143"/>
        <v>50</v>
      </c>
      <c r="I1447" s="271">
        <f t="shared" si="143"/>
        <v>55</v>
      </c>
      <c r="J1447" s="271">
        <f t="shared" si="143"/>
        <v>60</v>
      </c>
      <c r="K1447" s="271">
        <f t="shared" si="143"/>
        <v>53</v>
      </c>
      <c r="L1447" s="271">
        <f t="shared" si="143"/>
        <v>38</v>
      </c>
      <c r="M1447" s="232"/>
      <c r="N1447" s="233"/>
      <c r="O1447" s="233"/>
    </row>
    <row r="1448" spans="1:15" s="234" customFormat="1">
      <c r="A1448" s="404" t="str">
        <f t="shared" si="123"/>
        <v>300801750</v>
      </c>
      <c r="B1448" s="272">
        <v>300</v>
      </c>
      <c r="C1448" s="273">
        <v>80</v>
      </c>
      <c r="D1448" s="273">
        <v>1750</v>
      </c>
      <c r="E1448" s="231">
        <v>11</v>
      </c>
      <c r="F1448" s="231">
        <v>27</v>
      </c>
      <c r="G1448" s="231">
        <v>41</v>
      </c>
      <c r="H1448" s="231">
        <v>50</v>
      </c>
      <c r="I1448" s="231">
        <v>55</v>
      </c>
      <c r="J1448" s="231">
        <v>60</v>
      </c>
      <c r="K1448" s="231">
        <v>48</v>
      </c>
      <c r="L1448" s="231">
        <v>32</v>
      </c>
      <c r="M1448" s="232"/>
      <c r="N1448" s="233"/>
      <c r="O1448" s="233"/>
    </row>
    <row r="1449" spans="1:15" s="234" customFormat="1">
      <c r="A1449" s="404" t="str">
        <f t="shared" si="123"/>
        <v>300901750</v>
      </c>
      <c r="B1449" s="272">
        <v>300</v>
      </c>
      <c r="C1449" s="273">
        <v>90</v>
      </c>
      <c r="D1449" s="273">
        <v>1750</v>
      </c>
      <c r="E1449" s="271">
        <f t="shared" ref="E1449:L1449" si="144">ROUND((E1448+E1450)/2,0)</f>
        <v>10</v>
      </c>
      <c r="F1449" s="271">
        <f t="shared" si="144"/>
        <v>30</v>
      </c>
      <c r="G1449" s="271">
        <f t="shared" si="144"/>
        <v>40</v>
      </c>
      <c r="H1449" s="271">
        <f t="shared" si="144"/>
        <v>49</v>
      </c>
      <c r="I1449" s="271">
        <f t="shared" si="144"/>
        <v>55</v>
      </c>
      <c r="J1449" s="271">
        <f t="shared" si="144"/>
        <v>60</v>
      </c>
      <c r="K1449" s="271">
        <f t="shared" si="144"/>
        <v>44</v>
      </c>
      <c r="L1449" s="271">
        <f t="shared" si="144"/>
        <v>29</v>
      </c>
      <c r="M1449" s="232"/>
      <c r="N1449" s="233"/>
      <c r="O1449" s="233"/>
    </row>
    <row r="1450" spans="1:15" s="234" customFormat="1">
      <c r="A1450" s="404" t="str">
        <f t="shared" si="123"/>
        <v>3001001750</v>
      </c>
      <c r="B1450" s="272">
        <v>300</v>
      </c>
      <c r="C1450" s="273">
        <v>100</v>
      </c>
      <c r="D1450" s="273">
        <v>1750</v>
      </c>
      <c r="E1450" s="231">
        <v>9</v>
      </c>
      <c r="F1450" s="231">
        <v>32</v>
      </c>
      <c r="G1450" s="231">
        <v>39</v>
      </c>
      <c r="H1450" s="231">
        <v>47</v>
      </c>
      <c r="I1450" s="231">
        <v>55</v>
      </c>
      <c r="J1450" s="231">
        <v>60</v>
      </c>
      <c r="K1450" s="231">
        <v>39</v>
      </c>
      <c r="L1450" s="231">
        <v>26</v>
      </c>
      <c r="M1450" s="232"/>
      <c r="N1450" s="233"/>
      <c r="O1450" s="233"/>
    </row>
    <row r="1451" spans="1:15" s="234" customFormat="1">
      <c r="A1451" s="404" t="str">
        <f t="shared" si="123"/>
        <v>3001101750</v>
      </c>
      <c r="B1451" s="272">
        <v>300</v>
      </c>
      <c r="C1451" s="273">
        <v>110</v>
      </c>
      <c r="D1451" s="273">
        <v>1750</v>
      </c>
      <c r="E1451" s="271">
        <f t="shared" ref="E1451:L1451" si="145">ROUND((E1450+E1452)/2,0)</f>
        <v>8</v>
      </c>
      <c r="F1451" s="271">
        <f t="shared" si="145"/>
        <v>26</v>
      </c>
      <c r="G1451" s="271">
        <f t="shared" si="145"/>
        <v>37</v>
      </c>
      <c r="H1451" s="271">
        <f t="shared" si="145"/>
        <v>45</v>
      </c>
      <c r="I1451" s="271">
        <f t="shared" si="145"/>
        <v>54</v>
      </c>
      <c r="J1451" s="271">
        <f t="shared" si="145"/>
        <v>59</v>
      </c>
      <c r="K1451" s="271">
        <f t="shared" si="145"/>
        <v>36</v>
      </c>
      <c r="L1451" s="271">
        <f t="shared" si="145"/>
        <v>24</v>
      </c>
      <c r="M1451" s="232"/>
      <c r="N1451" s="233"/>
      <c r="O1451" s="233"/>
    </row>
    <row r="1452" spans="1:15" s="234" customFormat="1">
      <c r="A1452" s="404" t="str">
        <f t="shared" si="123"/>
        <v>3001201750</v>
      </c>
      <c r="B1452" s="272">
        <v>300</v>
      </c>
      <c r="C1452" s="273">
        <v>120</v>
      </c>
      <c r="D1452" s="273">
        <v>1750</v>
      </c>
      <c r="E1452" s="231">
        <v>7</v>
      </c>
      <c r="F1452" s="231">
        <v>19</v>
      </c>
      <c r="G1452" s="231">
        <v>34</v>
      </c>
      <c r="H1452" s="231">
        <v>42</v>
      </c>
      <c r="I1452" s="231">
        <v>52</v>
      </c>
      <c r="J1452" s="231">
        <v>58</v>
      </c>
      <c r="K1452" s="231">
        <v>33</v>
      </c>
      <c r="L1452" s="231">
        <v>21</v>
      </c>
      <c r="M1452" s="232"/>
      <c r="N1452" s="233"/>
      <c r="O1452" s="233"/>
    </row>
    <row r="1453" spans="1:15" s="234" customFormat="1">
      <c r="A1453" s="404" t="str">
        <f t="shared" si="123"/>
        <v>3001301750</v>
      </c>
      <c r="B1453" s="272">
        <v>300</v>
      </c>
      <c r="C1453" s="273">
        <v>130</v>
      </c>
      <c r="D1453" s="273">
        <v>1750</v>
      </c>
      <c r="E1453" s="271">
        <f t="shared" ref="E1453:L1453" si="146">ROUND((E1452+E1454)/2,0)</f>
        <v>7</v>
      </c>
      <c r="F1453" s="271">
        <f t="shared" si="146"/>
        <v>18</v>
      </c>
      <c r="G1453" s="271">
        <f t="shared" si="146"/>
        <v>32</v>
      </c>
      <c r="H1453" s="271">
        <f t="shared" si="146"/>
        <v>39</v>
      </c>
      <c r="I1453" s="271">
        <f t="shared" si="146"/>
        <v>50</v>
      </c>
      <c r="J1453" s="271">
        <f t="shared" si="146"/>
        <v>55</v>
      </c>
      <c r="K1453" s="271">
        <f t="shared" si="146"/>
        <v>31</v>
      </c>
      <c r="L1453" s="271">
        <f t="shared" si="146"/>
        <v>20</v>
      </c>
      <c r="M1453" s="232"/>
      <c r="N1453" s="233"/>
      <c r="O1453" s="233"/>
    </row>
    <row r="1454" spans="1:15" s="234" customFormat="1">
      <c r="A1454" s="404" t="str">
        <f t="shared" si="123"/>
        <v>3001401750</v>
      </c>
      <c r="B1454" s="272">
        <v>300</v>
      </c>
      <c r="C1454" s="273">
        <v>140</v>
      </c>
      <c r="D1454" s="273">
        <v>1750</v>
      </c>
      <c r="E1454" s="231">
        <v>6</v>
      </c>
      <c r="F1454" s="231">
        <v>16</v>
      </c>
      <c r="G1454" s="231">
        <v>30</v>
      </c>
      <c r="H1454" s="231">
        <v>36</v>
      </c>
      <c r="I1454" s="231">
        <v>47</v>
      </c>
      <c r="J1454" s="231">
        <v>52</v>
      </c>
      <c r="K1454" s="231">
        <v>28</v>
      </c>
      <c r="L1454" s="231">
        <v>18</v>
      </c>
      <c r="M1454" s="232"/>
      <c r="N1454" s="233"/>
      <c r="O1454" s="233"/>
    </row>
    <row r="1455" spans="1:15" s="234" customFormat="1">
      <c r="A1455" s="404" t="str">
        <f t="shared" si="123"/>
        <v>3001501750</v>
      </c>
      <c r="B1455" s="272">
        <v>300</v>
      </c>
      <c r="C1455" s="273">
        <v>150</v>
      </c>
      <c r="D1455" s="273">
        <v>1750</v>
      </c>
      <c r="E1455" s="271">
        <f t="shared" ref="E1455:L1455" si="147">ROUND((E1454+E1456)/2,0)</f>
        <v>6</v>
      </c>
      <c r="F1455" s="271">
        <f t="shared" si="147"/>
        <v>15</v>
      </c>
      <c r="G1455" s="271">
        <f t="shared" si="147"/>
        <v>28</v>
      </c>
      <c r="H1455" s="271">
        <f t="shared" si="147"/>
        <v>34</v>
      </c>
      <c r="I1455" s="271">
        <f t="shared" si="147"/>
        <v>44</v>
      </c>
      <c r="J1455" s="271">
        <f t="shared" si="147"/>
        <v>49</v>
      </c>
      <c r="K1455" s="271">
        <f t="shared" si="147"/>
        <v>26</v>
      </c>
      <c r="L1455" s="271">
        <f t="shared" si="147"/>
        <v>17</v>
      </c>
      <c r="M1455" s="232"/>
      <c r="N1455" s="233"/>
      <c r="O1455" s="233"/>
    </row>
    <row r="1456" spans="1:15" s="234" customFormat="1">
      <c r="A1456" s="404" t="str">
        <f t="shared" si="123"/>
        <v>3001601750</v>
      </c>
      <c r="B1456" s="272">
        <v>300</v>
      </c>
      <c r="C1456" s="273">
        <v>160</v>
      </c>
      <c r="D1456" s="273">
        <v>1750</v>
      </c>
      <c r="E1456" s="231">
        <v>5</v>
      </c>
      <c r="F1456" s="231">
        <v>14</v>
      </c>
      <c r="G1456" s="231">
        <v>26</v>
      </c>
      <c r="H1456" s="231">
        <v>31</v>
      </c>
      <c r="I1456" s="231">
        <v>41</v>
      </c>
      <c r="J1456" s="231">
        <v>46</v>
      </c>
      <c r="K1456" s="231">
        <v>24</v>
      </c>
      <c r="L1456" s="231">
        <v>16</v>
      </c>
      <c r="M1456" s="232"/>
      <c r="N1456" s="233"/>
      <c r="O1456" s="233"/>
    </row>
    <row r="1457" spans="1:15" s="234" customFormat="1">
      <c r="A1457" s="404" t="str">
        <f t="shared" ref="A1457:A1520" si="148">B1457&amp;C1457&amp;D1457</f>
        <v>3001701750</v>
      </c>
      <c r="B1457" s="272">
        <v>300</v>
      </c>
      <c r="C1457" s="273">
        <v>170</v>
      </c>
      <c r="D1457" s="273">
        <v>1750</v>
      </c>
      <c r="E1457" s="271">
        <f t="shared" ref="E1457:L1457" si="149">ROUND((E1456+E1458)/2,0)</f>
        <v>5</v>
      </c>
      <c r="F1457" s="271">
        <f t="shared" si="149"/>
        <v>14</v>
      </c>
      <c r="G1457" s="271">
        <f t="shared" si="149"/>
        <v>25</v>
      </c>
      <c r="H1457" s="271">
        <f t="shared" si="149"/>
        <v>30</v>
      </c>
      <c r="I1457" s="271">
        <f t="shared" si="149"/>
        <v>39</v>
      </c>
      <c r="J1457" s="271">
        <f t="shared" si="149"/>
        <v>44</v>
      </c>
      <c r="K1457" s="271">
        <f t="shared" si="149"/>
        <v>23</v>
      </c>
      <c r="L1457" s="271">
        <f t="shared" si="149"/>
        <v>15</v>
      </c>
      <c r="M1457" s="232"/>
      <c r="N1457" s="233"/>
      <c r="O1457" s="233"/>
    </row>
    <row r="1458" spans="1:15" s="234" customFormat="1">
      <c r="A1458" s="404" t="str">
        <f t="shared" si="148"/>
        <v>3001801750</v>
      </c>
      <c r="B1458" s="272">
        <v>300</v>
      </c>
      <c r="C1458" s="273">
        <v>180</v>
      </c>
      <c r="D1458" s="273">
        <v>1750</v>
      </c>
      <c r="E1458" s="231">
        <v>5</v>
      </c>
      <c r="F1458" s="231">
        <v>13</v>
      </c>
      <c r="G1458" s="231">
        <v>23</v>
      </c>
      <c r="H1458" s="231">
        <v>28</v>
      </c>
      <c r="I1458" s="231">
        <v>37</v>
      </c>
      <c r="J1458" s="231">
        <v>41</v>
      </c>
      <c r="K1458" s="231">
        <v>22</v>
      </c>
      <c r="L1458" s="231">
        <v>14</v>
      </c>
      <c r="M1458" s="232"/>
      <c r="N1458" s="233"/>
      <c r="O1458" s="233"/>
    </row>
    <row r="1459" spans="1:15" s="234" customFormat="1">
      <c r="A1459" s="404" t="str">
        <f t="shared" si="148"/>
        <v>3001901750</v>
      </c>
      <c r="B1459" s="272">
        <v>300</v>
      </c>
      <c r="C1459" s="273">
        <v>190</v>
      </c>
      <c r="D1459" s="273">
        <v>1750</v>
      </c>
      <c r="E1459" s="271">
        <f t="shared" ref="E1459:L1459" si="150">ROUND((E1458+E1460)/2,0)</f>
        <v>5</v>
      </c>
      <c r="F1459" s="271">
        <f t="shared" si="150"/>
        <v>13</v>
      </c>
      <c r="G1459" s="271">
        <f t="shared" si="150"/>
        <v>22</v>
      </c>
      <c r="H1459" s="271">
        <f t="shared" si="150"/>
        <v>27</v>
      </c>
      <c r="I1459" s="271">
        <f t="shared" si="150"/>
        <v>35</v>
      </c>
      <c r="J1459" s="271">
        <f t="shared" si="150"/>
        <v>39</v>
      </c>
      <c r="K1459" s="271">
        <f t="shared" si="150"/>
        <v>21</v>
      </c>
      <c r="L1459" s="271">
        <f t="shared" si="150"/>
        <v>14</v>
      </c>
      <c r="M1459" s="232"/>
      <c r="N1459" s="233"/>
      <c r="O1459" s="233"/>
    </row>
    <row r="1460" spans="1:15" s="234" customFormat="1">
      <c r="A1460" s="404" t="str">
        <f t="shared" si="148"/>
        <v>3002001750</v>
      </c>
      <c r="B1460" s="272">
        <v>300</v>
      </c>
      <c r="C1460" s="273">
        <v>200</v>
      </c>
      <c r="D1460" s="273">
        <v>1750</v>
      </c>
      <c r="E1460" s="231">
        <v>4</v>
      </c>
      <c r="F1460" s="231">
        <v>12</v>
      </c>
      <c r="G1460" s="231">
        <v>21</v>
      </c>
      <c r="H1460" s="231">
        <v>25</v>
      </c>
      <c r="I1460" s="231">
        <v>33</v>
      </c>
      <c r="J1460" s="231">
        <v>37</v>
      </c>
      <c r="K1460" s="231">
        <v>20</v>
      </c>
      <c r="L1460" s="231">
        <v>13</v>
      </c>
      <c r="M1460" s="232"/>
      <c r="N1460" s="233"/>
      <c r="O1460" s="233"/>
    </row>
    <row r="1461" spans="1:15" s="234" customFormat="1">
      <c r="A1461" s="404" t="str">
        <f t="shared" si="148"/>
        <v>3002101750</v>
      </c>
      <c r="B1461" s="272">
        <v>300</v>
      </c>
      <c r="C1461" s="273">
        <v>210</v>
      </c>
      <c r="D1461" s="273">
        <v>1750</v>
      </c>
      <c r="E1461" s="271">
        <f t="shared" ref="E1461:L1461" si="151">ROUND((E1460+E1462)/2,0)</f>
        <v>4</v>
      </c>
      <c r="F1461" s="271">
        <f t="shared" si="151"/>
        <v>11</v>
      </c>
      <c r="G1461" s="271">
        <f t="shared" si="151"/>
        <v>20</v>
      </c>
      <c r="H1461" s="271">
        <f t="shared" si="151"/>
        <v>24</v>
      </c>
      <c r="I1461" s="271">
        <f t="shared" si="151"/>
        <v>32</v>
      </c>
      <c r="J1461" s="271">
        <f t="shared" si="151"/>
        <v>36</v>
      </c>
      <c r="K1461" s="271">
        <f t="shared" si="151"/>
        <v>19</v>
      </c>
      <c r="L1461" s="271">
        <f t="shared" si="151"/>
        <v>13</v>
      </c>
      <c r="M1461" s="232"/>
      <c r="N1461" s="233"/>
      <c r="O1461" s="233"/>
    </row>
    <row r="1462" spans="1:15" s="234" customFormat="1">
      <c r="A1462" s="404" t="str">
        <f t="shared" si="148"/>
        <v>3002201750</v>
      </c>
      <c r="B1462" s="272">
        <v>300</v>
      </c>
      <c r="C1462" s="273">
        <v>220</v>
      </c>
      <c r="D1462" s="273">
        <v>1750</v>
      </c>
      <c r="E1462" s="231">
        <v>4</v>
      </c>
      <c r="F1462" s="231">
        <v>10</v>
      </c>
      <c r="G1462" s="231">
        <v>19</v>
      </c>
      <c r="H1462" s="231">
        <v>23</v>
      </c>
      <c r="I1462" s="231">
        <v>30</v>
      </c>
      <c r="J1462" s="231">
        <v>34</v>
      </c>
      <c r="K1462" s="231">
        <v>18</v>
      </c>
      <c r="L1462" s="231">
        <v>12</v>
      </c>
      <c r="M1462" s="232"/>
      <c r="N1462" s="233"/>
      <c r="O1462" s="233"/>
    </row>
    <row r="1463" spans="1:15" s="234" customFormat="1">
      <c r="A1463" s="404" t="str">
        <f t="shared" si="148"/>
        <v>3002301750</v>
      </c>
      <c r="B1463" s="272">
        <v>300</v>
      </c>
      <c r="C1463" s="273">
        <v>230</v>
      </c>
      <c r="D1463" s="273">
        <v>1750</v>
      </c>
      <c r="E1463" s="271">
        <f t="shared" ref="E1463:L1463" si="152">ROUND((E1462+E1464)/2,0)</f>
        <v>4</v>
      </c>
      <c r="F1463" s="271">
        <f t="shared" si="152"/>
        <v>10</v>
      </c>
      <c r="G1463" s="271">
        <f t="shared" si="152"/>
        <v>19</v>
      </c>
      <c r="H1463" s="271">
        <f t="shared" si="152"/>
        <v>22</v>
      </c>
      <c r="I1463" s="271">
        <f t="shared" si="152"/>
        <v>29</v>
      </c>
      <c r="J1463" s="271">
        <f t="shared" si="152"/>
        <v>33</v>
      </c>
      <c r="K1463" s="271">
        <f t="shared" si="152"/>
        <v>17</v>
      </c>
      <c r="L1463" s="271">
        <f t="shared" si="152"/>
        <v>12</v>
      </c>
      <c r="M1463" s="232"/>
      <c r="N1463" s="233"/>
      <c r="O1463" s="233"/>
    </row>
    <row r="1464" spans="1:15" s="234" customFormat="1">
      <c r="A1464" s="404" t="str">
        <f t="shared" si="148"/>
        <v>3002401750</v>
      </c>
      <c r="B1464" s="272">
        <v>300</v>
      </c>
      <c r="C1464" s="273">
        <v>240</v>
      </c>
      <c r="D1464" s="273">
        <v>1750</v>
      </c>
      <c r="E1464" s="231">
        <v>4</v>
      </c>
      <c r="F1464" s="231">
        <v>10</v>
      </c>
      <c r="G1464" s="231">
        <v>18</v>
      </c>
      <c r="H1464" s="231">
        <v>21</v>
      </c>
      <c r="I1464" s="231">
        <v>28</v>
      </c>
      <c r="J1464" s="231">
        <v>31</v>
      </c>
      <c r="K1464" s="231">
        <v>16</v>
      </c>
      <c r="L1464" s="231">
        <v>11</v>
      </c>
      <c r="M1464" s="232"/>
      <c r="N1464" s="233"/>
      <c r="O1464" s="233"/>
    </row>
    <row r="1465" spans="1:15" s="234" customFormat="1">
      <c r="A1465" s="404" t="str">
        <f t="shared" si="148"/>
        <v>3002501750</v>
      </c>
      <c r="B1465" s="272">
        <v>300</v>
      </c>
      <c r="C1465" s="273">
        <v>250</v>
      </c>
      <c r="D1465" s="273">
        <v>1750</v>
      </c>
      <c r="E1465" s="271">
        <f t="shared" ref="E1465:L1465" si="153">ROUND((E1464+E1466)/2,0)</f>
        <v>4</v>
      </c>
      <c r="F1465" s="271">
        <f t="shared" si="153"/>
        <v>10</v>
      </c>
      <c r="G1465" s="271">
        <f t="shared" si="153"/>
        <v>17</v>
      </c>
      <c r="H1465" s="271">
        <f t="shared" si="153"/>
        <v>20</v>
      </c>
      <c r="I1465" s="271">
        <f t="shared" si="153"/>
        <v>27</v>
      </c>
      <c r="J1465" s="271">
        <f t="shared" si="153"/>
        <v>30</v>
      </c>
      <c r="K1465" s="271">
        <f t="shared" si="153"/>
        <v>16</v>
      </c>
      <c r="L1465" s="271">
        <f t="shared" si="153"/>
        <v>11</v>
      </c>
      <c r="M1465" s="232"/>
      <c r="N1465" s="233"/>
      <c r="O1465" s="233"/>
    </row>
    <row r="1466" spans="1:15" s="234" customFormat="1">
      <c r="A1466" s="404" t="str">
        <f t="shared" si="148"/>
        <v>3002601750</v>
      </c>
      <c r="B1466" s="272">
        <v>300</v>
      </c>
      <c r="C1466" s="273">
        <v>260</v>
      </c>
      <c r="D1466" s="273">
        <v>1750</v>
      </c>
      <c r="E1466" s="231">
        <v>3</v>
      </c>
      <c r="F1466" s="231">
        <v>9</v>
      </c>
      <c r="G1466" s="231">
        <v>16</v>
      </c>
      <c r="H1466" s="231">
        <v>19</v>
      </c>
      <c r="I1466" s="231">
        <v>26</v>
      </c>
      <c r="J1466" s="231">
        <v>29</v>
      </c>
      <c r="K1466" s="231">
        <v>15</v>
      </c>
      <c r="L1466" s="231">
        <v>10</v>
      </c>
      <c r="M1466" s="232"/>
      <c r="N1466" s="233"/>
      <c r="O1466" s="233"/>
    </row>
    <row r="1467" spans="1:15" s="234" customFormat="1">
      <c r="A1467" s="404" t="str">
        <f t="shared" si="148"/>
        <v>3002701750</v>
      </c>
      <c r="B1467" s="272">
        <v>300</v>
      </c>
      <c r="C1467" s="273">
        <v>270</v>
      </c>
      <c r="D1467" s="273">
        <v>1750</v>
      </c>
      <c r="E1467" s="271">
        <f t="shared" ref="E1467:L1467" si="154">ROUND((E1466+E1468)/2,0)</f>
        <v>3</v>
      </c>
      <c r="F1467" s="271">
        <f t="shared" si="154"/>
        <v>9</v>
      </c>
      <c r="G1467" s="271">
        <f t="shared" si="154"/>
        <v>16</v>
      </c>
      <c r="H1467" s="271">
        <f t="shared" si="154"/>
        <v>19</v>
      </c>
      <c r="I1467" s="271">
        <f t="shared" si="154"/>
        <v>25</v>
      </c>
      <c r="J1467" s="271">
        <f t="shared" si="154"/>
        <v>28</v>
      </c>
      <c r="K1467" s="271">
        <f t="shared" si="154"/>
        <v>15</v>
      </c>
      <c r="L1467" s="271">
        <f t="shared" si="154"/>
        <v>10</v>
      </c>
      <c r="M1467" s="232"/>
      <c r="N1467" s="233"/>
      <c r="O1467" s="233"/>
    </row>
    <row r="1468" spans="1:15" s="234" customFormat="1">
      <c r="A1468" s="404" t="str">
        <f t="shared" si="148"/>
        <v>3002801750</v>
      </c>
      <c r="B1468" s="272">
        <v>300</v>
      </c>
      <c r="C1468" s="273">
        <v>280</v>
      </c>
      <c r="D1468" s="273">
        <v>1750</v>
      </c>
      <c r="E1468" s="231">
        <v>3</v>
      </c>
      <c r="F1468" s="231">
        <v>8</v>
      </c>
      <c r="G1468" s="231">
        <v>15</v>
      </c>
      <c r="H1468" s="231">
        <v>18</v>
      </c>
      <c r="I1468" s="231">
        <v>24</v>
      </c>
      <c r="J1468" s="231">
        <v>26</v>
      </c>
      <c r="K1468" s="231">
        <v>14</v>
      </c>
      <c r="L1468" s="231">
        <v>9</v>
      </c>
      <c r="M1468" s="232"/>
      <c r="N1468" s="233"/>
      <c r="O1468" s="233"/>
    </row>
    <row r="1469" spans="1:15" s="234" customFormat="1">
      <c r="A1469" s="404" t="str">
        <f t="shared" si="148"/>
        <v>3002901750</v>
      </c>
      <c r="B1469" s="272">
        <v>300</v>
      </c>
      <c r="C1469" s="273">
        <v>290</v>
      </c>
      <c r="D1469" s="273">
        <v>1750</v>
      </c>
      <c r="E1469" s="271">
        <f t="shared" ref="E1469:L1469" si="155">ROUND((E1468+E1470)/2,0)</f>
        <v>3</v>
      </c>
      <c r="F1469" s="271">
        <f t="shared" si="155"/>
        <v>8</v>
      </c>
      <c r="G1469" s="271">
        <f t="shared" si="155"/>
        <v>15</v>
      </c>
      <c r="H1469" s="271">
        <f t="shared" si="155"/>
        <v>18</v>
      </c>
      <c r="I1469" s="271">
        <f t="shared" si="155"/>
        <v>23</v>
      </c>
      <c r="J1469" s="271">
        <f t="shared" si="155"/>
        <v>26</v>
      </c>
      <c r="K1469" s="271">
        <f t="shared" si="155"/>
        <v>14</v>
      </c>
      <c r="L1469" s="271">
        <f t="shared" si="155"/>
        <v>9</v>
      </c>
      <c r="M1469" s="232"/>
      <c r="N1469" s="233"/>
      <c r="O1469" s="233"/>
    </row>
    <row r="1470" spans="1:15" s="234" customFormat="1">
      <c r="A1470" s="404" t="str">
        <f t="shared" si="148"/>
        <v>3003001750</v>
      </c>
      <c r="B1470" s="272">
        <v>300</v>
      </c>
      <c r="C1470" s="273">
        <v>300</v>
      </c>
      <c r="D1470" s="273">
        <v>1750</v>
      </c>
      <c r="E1470" s="231">
        <v>3</v>
      </c>
      <c r="F1470" s="231">
        <v>8</v>
      </c>
      <c r="G1470" s="231">
        <v>14</v>
      </c>
      <c r="H1470" s="231">
        <v>17</v>
      </c>
      <c r="I1470" s="231">
        <v>22</v>
      </c>
      <c r="J1470" s="231">
        <v>25</v>
      </c>
      <c r="K1470" s="231">
        <v>13</v>
      </c>
      <c r="L1470" s="231">
        <v>9</v>
      </c>
      <c r="M1470" s="232"/>
      <c r="N1470" s="233"/>
      <c r="O1470" s="233"/>
    </row>
    <row r="1471" spans="1:15" s="234" customFormat="1">
      <c r="A1471" s="404" t="str">
        <f t="shared" si="148"/>
        <v>3003101750</v>
      </c>
      <c r="B1471" s="272">
        <v>300</v>
      </c>
      <c r="C1471" s="273">
        <v>310</v>
      </c>
      <c r="D1471" s="273">
        <v>1750</v>
      </c>
      <c r="E1471" s="243">
        <v>0</v>
      </c>
      <c r="F1471" s="243">
        <v>0</v>
      </c>
      <c r="G1471" s="243">
        <v>0</v>
      </c>
      <c r="H1471" s="243">
        <v>0</v>
      </c>
      <c r="I1471" s="243">
        <v>0</v>
      </c>
      <c r="J1471" s="243">
        <v>0</v>
      </c>
      <c r="K1471" s="243">
        <v>0</v>
      </c>
      <c r="L1471" s="243">
        <v>0</v>
      </c>
      <c r="M1471" s="232"/>
      <c r="N1471" s="233"/>
      <c r="O1471" s="233"/>
    </row>
    <row r="1472" spans="1:15" s="234" customFormat="1">
      <c r="A1472" s="404" t="str">
        <f t="shared" si="148"/>
        <v>3003201750</v>
      </c>
      <c r="B1472" s="272">
        <v>300</v>
      </c>
      <c r="C1472" s="273">
        <v>320</v>
      </c>
      <c r="D1472" s="273">
        <v>1750</v>
      </c>
      <c r="E1472" s="243">
        <v>0</v>
      </c>
      <c r="F1472" s="243">
        <v>0</v>
      </c>
      <c r="G1472" s="243">
        <v>0</v>
      </c>
      <c r="H1472" s="243">
        <v>0</v>
      </c>
      <c r="I1472" s="243">
        <v>0</v>
      </c>
      <c r="J1472" s="243">
        <v>0</v>
      </c>
      <c r="K1472" s="243">
        <v>0</v>
      </c>
      <c r="L1472" s="243">
        <v>0</v>
      </c>
      <c r="M1472" s="232"/>
      <c r="N1472" s="233"/>
      <c r="O1472" s="233"/>
    </row>
    <row r="1473" spans="1:15" s="234" customFormat="1">
      <c r="A1473" s="404" t="str">
        <f t="shared" si="148"/>
        <v>3003301750</v>
      </c>
      <c r="B1473" s="272">
        <v>300</v>
      </c>
      <c r="C1473" s="273">
        <v>330</v>
      </c>
      <c r="D1473" s="273">
        <v>1750</v>
      </c>
      <c r="E1473" s="243">
        <v>0</v>
      </c>
      <c r="F1473" s="243">
        <v>0</v>
      </c>
      <c r="G1473" s="243">
        <v>0</v>
      </c>
      <c r="H1473" s="243">
        <v>0</v>
      </c>
      <c r="I1473" s="243">
        <v>0</v>
      </c>
      <c r="J1473" s="243">
        <v>0</v>
      </c>
      <c r="K1473" s="243">
        <v>0</v>
      </c>
      <c r="L1473" s="243">
        <v>0</v>
      </c>
      <c r="M1473" s="232"/>
      <c r="N1473" s="233"/>
      <c r="O1473" s="233"/>
    </row>
    <row r="1474" spans="1:15" s="234" customFormat="1">
      <c r="A1474" s="404" t="str">
        <f t="shared" si="148"/>
        <v>3003401750</v>
      </c>
      <c r="B1474" s="272">
        <v>300</v>
      </c>
      <c r="C1474" s="273">
        <v>340</v>
      </c>
      <c r="D1474" s="273">
        <v>1750</v>
      </c>
      <c r="E1474" s="243">
        <v>0</v>
      </c>
      <c r="F1474" s="243">
        <v>0</v>
      </c>
      <c r="G1474" s="243">
        <v>0</v>
      </c>
      <c r="H1474" s="243">
        <v>0</v>
      </c>
      <c r="I1474" s="243">
        <v>0</v>
      </c>
      <c r="J1474" s="243">
        <v>0</v>
      </c>
      <c r="K1474" s="243">
        <v>0</v>
      </c>
      <c r="L1474" s="243">
        <v>0</v>
      </c>
      <c r="M1474" s="232"/>
      <c r="N1474" s="233"/>
      <c r="O1474" s="233"/>
    </row>
    <row r="1475" spans="1:15" s="234" customFormat="1">
      <c r="A1475" s="404" t="str">
        <f t="shared" si="148"/>
        <v>3003501750</v>
      </c>
      <c r="B1475" s="272">
        <v>300</v>
      </c>
      <c r="C1475" s="273">
        <v>350</v>
      </c>
      <c r="D1475" s="273">
        <v>1750</v>
      </c>
      <c r="E1475" s="243">
        <v>0</v>
      </c>
      <c r="F1475" s="243">
        <v>0</v>
      </c>
      <c r="G1475" s="243">
        <v>0</v>
      </c>
      <c r="H1475" s="243">
        <v>0</v>
      </c>
      <c r="I1475" s="243">
        <v>0</v>
      </c>
      <c r="J1475" s="243">
        <v>0</v>
      </c>
      <c r="K1475" s="243">
        <v>0</v>
      </c>
      <c r="L1475" s="243">
        <v>0</v>
      </c>
      <c r="M1475" s="232"/>
      <c r="N1475" s="233"/>
      <c r="O1475" s="233"/>
    </row>
    <row r="1476" spans="1:15" s="234" customFormat="1">
      <c r="A1476" s="404" t="str">
        <f t="shared" si="148"/>
        <v>300202000</v>
      </c>
      <c r="B1476" s="272">
        <v>300</v>
      </c>
      <c r="C1476" s="273">
        <v>20</v>
      </c>
      <c r="D1476" s="273">
        <v>2000</v>
      </c>
      <c r="E1476" s="231">
        <v>22</v>
      </c>
      <c r="F1476" s="231">
        <v>32</v>
      </c>
      <c r="G1476" s="231">
        <v>41</v>
      </c>
      <c r="H1476" s="231">
        <v>50</v>
      </c>
      <c r="I1476" s="231">
        <v>55</v>
      </c>
      <c r="J1476" s="231">
        <v>60</v>
      </c>
      <c r="K1476" s="231">
        <v>58</v>
      </c>
      <c r="L1476" s="231">
        <v>56</v>
      </c>
      <c r="M1476" s="232"/>
      <c r="N1476" s="233"/>
      <c r="O1476" s="233"/>
    </row>
    <row r="1477" spans="1:15" s="234" customFormat="1">
      <c r="A1477" s="404" t="str">
        <f t="shared" si="148"/>
        <v>300302000</v>
      </c>
      <c r="B1477" s="272">
        <v>300</v>
      </c>
      <c r="C1477" s="273">
        <v>30</v>
      </c>
      <c r="D1477" s="273">
        <v>2000</v>
      </c>
      <c r="E1477" s="231">
        <v>22</v>
      </c>
      <c r="F1477" s="231">
        <v>32</v>
      </c>
      <c r="G1477" s="231">
        <v>41</v>
      </c>
      <c r="H1477" s="231">
        <v>50</v>
      </c>
      <c r="I1477" s="231">
        <v>55</v>
      </c>
      <c r="J1477" s="231">
        <v>60</v>
      </c>
      <c r="K1477" s="231">
        <v>58</v>
      </c>
      <c r="L1477" s="231">
        <v>56</v>
      </c>
      <c r="M1477" s="232"/>
      <c r="N1477" s="233"/>
      <c r="O1477" s="233"/>
    </row>
    <row r="1478" spans="1:15" s="234" customFormat="1">
      <c r="A1478" s="404" t="str">
        <f t="shared" si="148"/>
        <v>300402000</v>
      </c>
      <c r="B1478" s="272">
        <v>300</v>
      </c>
      <c r="C1478" s="273">
        <v>40</v>
      </c>
      <c r="D1478" s="273">
        <v>2000</v>
      </c>
      <c r="E1478" s="231">
        <v>20</v>
      </c>
      <c r="F1478" s="231">
        <v>32</v>
      </c>
      <c r="G1478" s="231">
        <v>41</v>
      </c>
      <c r="H1478" s="231">
        <v>50</v>
      </c>
      <c r="I1478" s="231">
        <v>55</v>
      </c>
      <c r="J1478" s="231">
        <v>60</v>
      </c>
      <c r="K1478" s="231">
        <v>58</v>
      </c>
      <c r="L1478" s="231">
        <v>56</v>
      </c>
      <c r="M1478" s="232"/>
      <c r="N1478" s="233"/>
      <c r="O1478" s="233"/>
    </row>
    <row r="1479" spans="1:15" s="234" customFormat="1">
      <c r="A1479" s="404" t="str">
        <f t="shared" si="148"/>
        <v>300502000</v>
      </c>
      <c r="B1479" s="272">
        <v>300</v>
      </c>
      <c r="C1479" s="273">
        <v>50</v>
      </c>
      <c r="D1479" s="273">
        <v>2000</v>
      </c>
      <c r="E1479" s="271">
        <f t="shared" ref="E1479:L1479" si="156">ROUND((E1478+E1480)/2,0)</f>
        <v>18</v>
      </c>
      <c r="F1479" s="271">
        <f t="shared" si="156"/>
        <v>32</v>
      </c>
      <c r="G1479" s="271">
        <f t="shared" si="156"/>
        <v>41</v>
      </c>
      <c r="H1479" s="271">
        <f t="shared" si="156"/>
        <v>50</v>
      </c>
      <c r="I1479" s="271">
        <f t="shared" si="156"/>
        <v>55</v>
      </c>
      <c r="J1479" s="271">
        <f t="shared" si="156"/>
        <v>60</v>
      </c>
      <c r="K1479" s="271">
        <f t="shared" si="156"/>
        <v>58</v>
      </c>
      <c r="L1479" s="271">
        <f t="shared" si="156"/>
        <v>52</v>
      </c>
      <c r="M1479" s="232"/>
      <c r="N1479" s="233"/>
      <c r="O1479" s="233"/>
    </row>
    <row r="1480" spans="1:15" s="234" customFormat="1">
      <c r="A1480" s="404" t="str">
        <f t="shared" si="148"/>
        <v>300602000</v>
      </c>
      <c r="B1480" s="272">
        <v>300</v>
      </c>
      <c r="C1480" s="273">
        <v>60</v>
      </c>
      <c r="D1480" s="273">
        <v>2000</v>
      </c>
      <c r="E1480" s="231">
        <v>16</v>
      </c>
      <c r="F1480" s="231">
        <v>32</v>
      </c>
      <c r="G1480" s="231">
        <v>41</v>
      </c>
      <c r="H1480" s="231">
        <v>50</v>
      </c>
      <c r="I1480" s="231">
        <v>55</v>
      </c>
      <c r="J1480" s="231">
        <v>60</v>
      </c>
      <c r="K1480" s="231">
        <v>58</v>
      </c>
      <c r="L1480" s="231">
        <v>48</v>
      </c>
      <c r="M1480" s="232"/>
      <c r="N1480" s="233"/>
      <c r="O1480" s="233"/>
    </row>
    <row r="1481" spans="1:15" s="234" customFormat="1">
      <c r="A1481" s="404" t="str">
        <f t="shared" si="148"/>
        <v>300702000</v>
      </c>
      <c r="B1481" s="272">
        <v>300</v>
      </c>
      <c r="C1481" s="273">
        <v>70</v>
      </c>
      <c r="D1481" s="273">
        <v>2000</v>
      </c>
      <c r="E1481" s="271">
        <f t="shared" ref="E1481:L1481" si="157">ROUND((E1480+E1482)/2,0)</f>
        <v>14</v>
      </c>
      <c r="F1481" s="271">
        <f t="shared" si="157"/>
        <v>31</v>
      </c>
      <c r="G1481" s="271">
        <f t="shared" si="157"/>
        <v>41</v>
      </c>
      <c r="H1481" s="271">
        <f t="shared" si="157"/>
        <v>50</v>
      </c>
      <c r="I1481" s="271">
        <f t="shared" si="157"/>
        <v>55</v>
      </c>
      <c r="J1481" s="271">
        <f t="shared" si="157"/>
        <v>60</v>
      </c>
      <c r="K1481" s="271">
        <f t="shared" si="157"/>
        <v>56</v>
      </c>
      <c r="L1481" s="271">
        <f t="shared" si="157"/>
        <v>43</v>
      </c>
      <c r="M1481" s="232"/>
      <c r="N1481" s="233"/>
      <c r="O1481" s="233"/>
    </row>
    <row r="1482" spans="1:15" s="234" customFormat="1">
      <c r="A1482" s="404" t="str">
        <f t="shared" si="148"/>
        <v>300802000</v>
      </c>
      <c r="B1482" s="272">
        <v>300</v>
      </c>
      <c r="C1482" s="273">
        <v>80</v>
      </c>
      <c r="D1482" s="273">
        <v>2000</v>
      </c>
      <c r="E1482" s="231">
        <v>12</v>
      </c>
      <c r="F1482" s="231">
        <v>29</v>
      </c>
      <c r="G1482" s="231">
        <v>41</v>
      </c>
      <c r="H1482" s="231">
        <v>50</v>
      </c>
      <c r="I1482" s="231">
        <v>55</v>
      </c>
      <c r="J1482" s="231">
        <v>60</v>
      </c>
      <c r="K1482" s="231">
        <v>54</v>
      </c>
      <c r="L1482" s="231">
        <v>37</v>
      </c>
      <c r="M1482" s="232"/>
      <c r="N1482" s="233"/>
      <c r="O1482" s="233"/>
    </row>
    <row r="1483" spans="1:15" s="234" customFormat="1">
      <c r="A1483" s="404" t="str">
        <f t="shared" si="148"/>
        <v>300902000</v>
      </c>
      <c r="B1483" s="272">
        <v>300</v>
      </c>
      <c r="C1483" s="273">
        <v>90</v>
      </c>
      <c r="D1483" s="273">
        <v>2000</v>
      </c>
      <c r="E1483" s="271">
        <f t="shared" ref="E1483:L1483" si="158">ROUND((E1482+E1484)/2,0)</f>
        <v>11</v>
      </c>
      <c r="F1483" s="271">
        <f t="shared" si="158"/>
        <v>27</v>
      </c>
      <c r="G1483" s="271">
        <f t="shared" si="158"/>
        <v>41</v>
      </c>
      <c r="H1483" s="271">
        <f t="shared" si="158"/>
        <v>50</v>
      </c>
      <c r="I1483" s="271">
        <f t="shared" si="158"/>
        <v>55</v>
      </c>
      <c r="J1483" s="271">
        <f t="shared" si="158"/>
        <v>60</v>
      </c>
      <c r="K1483" s="271">
        <f t="shared" si="158"/>
        <v>49</v>
      </c>
      <c r="L1483" s="271">
        <f t="shared" si="158"/>
        <v>33</v>
      </c>
      <c r="M1483" s="232"/>
      <c r="N1483" s="233"/>
      <c r="O1483" s="233"/>
    </row>
    <row r="1484" spans="1:15" s="234" customFormat="1">
      <c r="A1484" s="404" t="str">
        <f t="shared" si="148"/>
        <v>3001002000</v>
      </c>
      <c r="B1484" s="272">
        <v>300</v>
      </c>
      <c r="C1484" s="273">
        <v>100</v>
      </c>
      <c r="D1484" s="273">
        <v>2000</v>
      </c>
      <c r="E1484" s="231">
        <v>10</v>
      </c>
      <c r="F1484" s="231">
        <v>25</v>
      </c>
      <c r="G1484" s="231">
        <v>40</v>
      </c>
      <c r="H1484" s="231">
        <v>49</v>
      </c>
      <c r="I1484" s="231">
        <v>55</v>
      </c>
      <c r="J1484" s="231">
        <v>60</v>
      </c>
      <c r="K1484" s="231">
        <v>44</v>
      </c>
      <c r="L1484" s="231">
        <v>29</v>
      </c>
      <c r="M1484" s="232"/>
      <c r="N1484" s="233"/>
      <c r="O1484" s="233"/>
    </row>
    <row r="1485" spans="1:15" s="234" customFormat="1">
      <c r="A1485" s="404" t="str">
        <f t="shared" si="148"/>
        <v>3001102000</v>
      </c>
      <c r="B1485" s="272">
        <v>300</v>
      </c>
      <c r="C1485" s="273">
        <v>110</v>
      </c>
      <c r="D1485" s="273">
        <v>2000</v>
      </c>
      <c r="E1485" s="271">
        <f t="shared" ref="E1485:L1485" si="159">ROUND((E1484+E1486)/2,0)</f>
        <v>9</v>
      </c>
      <c r="F1485" s="271">
        <f t="shared" si="159"/>
        <v>24</v>
      </c>
      <c r="G1485" s="271">
        <f t="shared" si="159"/>
        <v>39</v>
      </c>
      <c r="H1485" s="271">
        <f t="shared" si="159"/>
        <v>48</v>
      </c>
      <c r="I1485" s="271">
        <f t="shared" si="159"/>
        <v>55</v>
      </c>
      <c r="J1485" s="271">
        <f t="shared" si="159"/>
        <v>60</v>
      </c>
      <c r="K1485" s="271">
        <f t="shared" si="159"/>
        <v>41</v>
      </c>
      <c r="L1485" s="271">
        <f t="shared" si="159"/>
        <v>27</v>
      </c>
      <c r="M1485" s="232"/>
      <c r="N1485" s="233"/>
      <c r="O1485" s="233"/>
    </row>
    <row r="1486" spans="1:15" s="234" customFormat="1">
      <c r="A1486" s="404" t="str">
        <f t="shared" si="148"/>
        <v>3001202000</v>
      </c>
      <c r="B1486" s="272">
        <v>300</v>
      </c>
      <c r="C1486" s="273">
        <v>120</v>
      </c>
      <c r="D1486" s="273">
        <v>2000</v>
      </c>
      <c r="E1486" s="231">
        <v>8</v>
      </c>
      <c r="F1486" s="231">
        <v>22</v>
      </c>
      <c r="G1486" s="231">
        <v>38</v>
      </c>
      <c r="H1486" s="231">
        <v>46</v>
      </c>
      <c r="I1486" s="231">
        <v>54</v>
      </c>
      <c r="J1486" s="231">
        <v>60</v>
      </c>
      <c r="K1486" s="231">
        <v>37</v>
      </c>
      <c r="L1486" s="231">
        <v>24</v>
      </c>
      <c r="M1486" s="232"/>
      <c r="N1486" s="233"/>
      <c r="O1486" s="233"/>
    </row>
    <row r="1487" spans="1:15" s="234" customFormat="1">
      <c r="A1487" s="404" t="str">
        <f t="shared" si="148"/>
        <v>3001302000</v>
      </c>
      <c r="B1487" s="272">
        <v>300</v>
      </c>
      <c r="C1487" s="273">
        <v>130</v>
      </c>
      <c r="D1487" s="273">
        <v>2000</v>
      </c>
      <c r="E1487" s="271">
        <f t="shared" ref="E1487:L1487" si="160">ROUND((E1486+E1488)/2,0)</f>
        <v>8</v>
      </c>
      <c r="F1487" s="271">
        <f t="shared" si="160"/>
        <v>21</v>
      </c>
      <c r="G1487" s="271">
        <f t="shared" si="160"/>
        <v>36</v>
      </c>
      <c r="H1487" s="271">
        <f t="shared" si="160"/>
        <v>43</v>
      </c>
      <c r="I1487" s="271">
        <f t="shared" si="160"/>
        <v>53</v>
      </c>
      <c r="J1487" s="271">
        <f t="shared" si="160"/>
        <v>59</v>
      </c>
      <c r="K1487" s="271">
        <f t="shared" si="160"/>
        <v>35</v>
      </c>
      <c r="L1487" s="271">
        <f t="shared" si="160"/>
        <v>23</v>
      </c>
      <c r="M1487" s="232"/>
      <c r="N1487" s="233"/>
      <c r="O1487" s="233"/>
    </row>
    <row r="1488" spans="1:15" s="234" customFormat="1">
      <c r="A1488" s="404" t="str">
        <f t="shared" si="148"/>
        <v>3001402000</v>
      </c>
      <c r="B1488" s="272">
        <v>300</v>
      </c>
      <c r="C1488" s="273">
        <v>140</v>
      </c>
      <c r="D1488" s="273">
        <v>2000</v>
      </c>
      <c r="E1488" s="231">
        <v>7</v>
      </c>
      <c r="F1488" s="231">
        <v>19</v>
      </c>
      <c r="G1488" s="231">
        <v>34</v>
      </c>
      <c r="H1488" s="231">
        <v>40</v>
      </c>
      <c r="I1488" s="231">
        <v>52</v>
      </c>
      <c r="J1488" s="231">
        <v>57</v>
      </c>
      <c r="K1488" s="231">
        <v>32</v>
      </c>
      <c r="L1488" s="231">
        <v>21</v>
      </c>
      <c r="M1488" s="232"/>
      <c r="N1488" s="233"/>
      <c r="O1488" s="233"/>
    </row>
    <row r="1489" spans="1:15" s="234" customFormat="1">
      <c r="A1489" s="404" t="str">
        <f t="shared" si="148"/>
        <v>3001502000</v>
      </c>
      <c r="B1489" s="272">
        <v>300</v>
      </c>
      <c r="C1489" s="273">
        <v>150</v>
      </c>
      <c r="D1489" s="273">
        <v>2000</v>
      </c>
      <c r="E1489" s="271">
        <f t="shared" ref="E1489:L1489" si="161">ROUND((E1488+E1490)/2,0)</f>
        <v>7</v>
      </c>
      <c r="F1489" s="271">
        <f t="shared" si="161"/>
        <v>18</v>
      </c>
      <c r="G1489" s="271">
        <f t="shared" si="161"/>
        <v>32</v>
      </c>
      <c r="H1489" s="271">
        <f t="shared" si="161"/>
        <v>38</v>
      </c>
      <c r="I1489" s="271">
        <f t="shared" si="161"/>
        <v>50</v>
      </c>
      <c r="J1489" s="271">
        <f t="shared" si="161"/>
        <v>55</v>
      </c>
      <c r="K1489" s="271">
        <f t="shared" si="161"/>
        <v>30</v>
      </c>
      <c r="L1489" s="271">
        <f t="shared" si="161"/>
        <v>20</v>
      </c>
      <c r="M1489" s="232"/>
      <c r="N1489" s="233"/>
      <c r="O1489" s="233"/>
    </row>
    <row r="1490" spans="1:15" s="234" customFormat="1">
      <c r="A1490" s="404" t="str">
        <f t="shared" si="148"/>
        <v>3001602000</v>
      </c>
      <c r="B1490" s="272">
        <v>300</v>
      </c>
      <c r="C1490" s="273">
        <v>160</v>
      </c>
      <c r="D1490" s="273">
        <v>2000</v>
      </c>
      <c r="E1490" s="231">
        <v>6</v>
      </c>
      <c r="F1490" s="231">
        <v>16</v>
      </c>
      <c r="G1490" s="231">
        <v>30</v>
      </c>
      <c r="H1490" s="231">
        <v>36</v>
      </c>
      <c r="I1490" s="231">
        <v>47</v>
      </c>
      <c r="J1490" s="231">
        <v>52</v>
      </c>
      <c r="K1490" s="231">
        <v>28</v>
      </c>
      <c r="L1490" s="231">
        <v>18</v>
      </c>
      <c r="M1490" s="232"/>
      <c r="N1490" s="233"/>
      <c r="O1490" s="233"/>
    </row>
    <row r="1491" spans="1:15" s="234" customFormat="1">
      <c r="A1491" s="404" t="str">
        <f t="shared" si="148"/>
        <v>3001702000</v>
      </c>
      <c r="B1491" s="272">
        <v>300</v>
      </c>
      <c r="C1491" s="273">
        <v>170</v>
      </c>
      <c r="D1491" s="273">
        <v>2000</v>
      </c>
      <c r="E1491" s="271">
        <f t="shared" ref="E1491:L1491" si="162">ROUND((E1490+E1492)/2,0)</f>
        <v>6</v>
      </c>
      <c r="F1491" s="271">
        <f t="shared" si="162"/>
        <v>16</v>
      </c>
      <c r="G1491" s="271">
        <f t="shared" si="162"/>
        <v>29</v>
      </c>
      <c r="H1491" s="271">
        <f t="shared" si="162"/>
        <v>34</v>
      </c>
      <c r="I1491" s="271">
        <f t="shared" si="162"/>
        <v>45</v>
      </c>
      <c r="J1491" s="271">
        <f t="shared" si="162"/>
        <v>50</v>
      </c>
      <c r="K1491" s="271">
        <f t="shared" si="162"/>
        <v>27</v>
      </c>
      <c r="L1491" s="271">
        <f t="shared" si="162"/>
        <v>17</v>
      </c>
      <c r="M1491" s="232"/>
      <c r="N1491" s="233"/>
      <c r="O1491" s="233"/>
    </row>
    <row r="1492" spans="1:15" s="234" customFormat="1">
      <c r="A1492" s="404" t="str">
        <f t="shared" si="148"/>
        <v>3001802000</v>
      </c>
      <c r="B1492" s="272">
        <v>300</v>
      </c>
      <c r="C1492" s="273">
        <v>180</v>
      </c>
      <c r="D1492" s="273">
        <v>2000</v>
      </c>
      <c r="E1492" s="231">
        <v>5</v>
      </c>
      <c r="F1492" s="231">
        <v>15</v>
      </c>
      <c r="G1492" s="231">
        <v>27</v>
      </c>
      <c r="H1492" s="231">
        <v>32</v>
      </c>
      <c r="I1492" s="231">
        <v>42</v>
      </c>
      <c r="J1492" s="231">
        <v>47</v>
      </c>
      <c r="K1492" s="231">
        <v>25</v>
      </c>
      <c r="L1492" s="231">
        <v>16</v>
      </c>
      <c r="M1492" s="232"/>
      <c r="N1492" s="233"/>
      <c r="O1492" s="233"/>
    </row>
    <row r="1493" spans="1:15" s="234" customFormat="1">
      <c r="A1493" s="404" t="str">
        <f t="shared" si="148"/>
        <v>3001902000</v>
      </c>
      <c r="B1493" s="272">
        <v>300</v>
      </c>
      <c r="C1493" s="273">
        <v>190</v>
      </c>
      <c r="D1493" s="273">
        <v>2000</v>
      </c>
      <c r="E1493" s="271">
        <f t="shared" ref="E1493:L1493" si="163">ROUND((E1492+E1494)/2,0)</f>
        <v>5</v>
      </c>
      <c r="F1493" s="271">
        <f t="shared" si="163"/>
        <v>14</v>
      </c>
      <c r="G1493" s="271">
        <f t="shared" si="163"/>
        <v>26</v>
      </c>
      <c r="H1493" s="271">
        <f t="shared" si="163"/>
        <v>31</v>
      </c>
      <c r="I1493" s="271">
        <f t="shared" si="163"/>
        <v>40</v>
      </c>
      <c r="J1493" s="271">
        <f t="shared" si="163"/>
        <v>45</v>
      </c>
      <c r="K1493" s="271">
        <f t="shared" si="163"/>
        <v>24</v>
      </c>
      <c r="L1493" s="271">
        <f t="shared" si="163"/>
        <v>16</v>
      </c>
      <c r="M1493" s="232"/>
      <c r="N1493" s="233"/>
      <c r="O1493" s="233"/>
    </row>
    <row r="1494" spans="1:15" s="234" customFormat="1">
      <c r="A1494" s="404" t="str">
        <f t="shared" si="148"/>
        <v>3002002000</v>
      </c>
      <c r="B1494" s="272">
        <v>300</v>
      </c>
      <c r="C1494" s="273">
        <v>200</v>
      </c>
      <c r="D1494" s="273">
        <v>2000</v>
      </c>
      <c r="E1494" s="231">
        <v>5</v>
      </c>
      <c r="F1494" s="231">
        <v>13</v>
      </c>
      <c r="G1494" s="231">
        <v>24</v>
      </c>
      <c r="H1494" s="231">
        <v>29</v>
      </c>
      <c r="I1494" s="231">
        <v>38</v>
      </c>
      <c r="J1494" s="231">
        <v>42</v>
      </c>
      <c r="K1494" s="231">
        <v>22</v>
      </c>
      <c r="L1494" s="231">
        <v>15</v>
      </c>
      <c r="M1494" s="232"/>
      <c r="N1494" s="233"/>
      <c r="O1494" s="233"/>
    </row>
    <row r="1495" spans="1:15" s="234" customFormat="1">
      <c r="A1495" s="404" t="str">
        <f t="shared" si="148"/>
        <v>3002102000</v>
      </c>
      <c r="B1495" s="272">
        <v>300</v>
      </c>
      <c r="C1495" s="273">
        <v>210</v>
      </c>
      <c r="D1495" s="273">
        <v>2000</v>
      </c>
      <c r="E1495" s="271">
        <f t="shared" ref="E1495:L1495" si="164">ROUND((E1494+E1496)/2,0)</f>
        <v>5</v>
      </c>
      <c r="F1495" s="271">
        <f t="shared" si="164"/>
        <v>13</v>
      </c>
      <c r="G1495" s="271">
        <f t="shared" si="164"/>
        <v>23</v>
      </c>
      <c r="H1495" s="271">
        <f t="shared" si="164"/>
        <v>32</v>
      </c>
      <c r="I1495" s="271">
        <f t="shared" si="164"/>
        <v>39</v>
      </c>
      <c r="J1495" s="271">
        <f t="shared" si="164"/>
        <v>31</v>
      </c>
      <c r="K1495" s="271">
        <f t="shared" si="164"/>
        <v>18</v>
      </c>
      <c r="L1495" s="271">
        <f t="shared" si="164"/>
        <v>14</v>
      </c>
      <c r="M1495" s="232"/>
      <c r="N1495" s="233"/>
      <c r="O1495" s="233"/>
    </row>
    <row r="1496" spans="1:15" s="234" customFormat="1">
      <c r="A1496" s="404" t="str">
        <f t="shared" si="148"/>
        <v>3002202000</v>
      </c>
      <c r="B1496" s="272">
        <v>300</v>
      </c>
      <c r="C1496" s="273">
        <v>220</v>
      </c>
      <c r="D1496" s="273">
        <v>2000</v>
      </c>
      <c r="E1496" s="231">
        <v>4</v>
      </c>
      <c r="F1496" s="231">
        <v>12</v>
      </c>
      <c r="G1496" s="231">
        <v>22</v>
      </c>
      <c r="H1496" s="231">
        <v>35</v>
      </c>
      <c r="I1496" s="231">
        <v>39</v>
      </c>
      <c r="J1496" s="231">
        <v>20</v>
      </c>
      <c r="K1496" s="231">
        <v>13</v>
      </c>
      <c r="L1496" s="231">
        <v>12</v>
      </c>
      <c r="M1496" s="232"/>
      <c r="N1496" s="233"/>
      <c r="O1496" s="233"/>
    </row>
    <row r="1497" spans="1:15" s="234" customFormat="1">
      <c r="A1497" s="404" t="str">
        <f t="shared" si="148"/>
        <v>3002302000</v>
      </c>
      <c r="B1497" s="272">
        <v>300</v>
      </c>
      <c r="C1497" s="273">
        <v>230</v>
      </c>
      <c r="D1497" s="273">
        <v>2000</v>
      </c>
      <c r="E1497" s="271">
        <f t="shared" ref="E1497:L1497" si="165">ROUND((E1496+E1498)/2,0)</f>
        <v>4</v>
      </c>
      <c r="F1497" s="271">
        <f t="shared" si="165"/>
        <v>12</v>
      </c>
      <c r="G1497" s="271">
        <f t="shared" si="165"/>
        <v>21</v>
      </c>
      <c r="H1497" s="271">
        <f t="shared" si="165"/>
        <v>30</v>
      </c>
      <c r="I1497" s="271">
        <f t="shared" si="165"/>
        <v>36</v>
      </c>
      <c r="J1497" s="271">
        <f t="shared" si="165"/>
        <v>28</v>
      </c>
      <c r="K1497" s="271">
        <f t="shared" si="165"/>
        <v>16</v>
      </c>
      <c r="L1497" s="271">
        <f t="shared" si="165"/>
        <v>12</v>
      </c>
      <c r="M1497" s="232"/>
      <c r="N1497" s="233"/>
      <c r="O1497" s="233"/>
    </row>
    <row r="1498" spans="1:15" s="234" customFormat="1">
      <c r="A1498" s="404" t="str">
        <f t="shared" si="148"/>
        <v>3002402000</v>
      </c>
      <c r="B1498" s="272">
        <v>300</v>
      </c>
      <c r="C1498" s="273">
        <v>240</v>
      </c>
      <c r="D1498" s="273">
        <v>2000</v>
      </c>
      <c r="E1498" s="231">
        <v>4</v>
      </c>
      <c r="F1498" s="231">
        <v>11</v>
      </c>
      <c r="G1498" s="231">
        <v>20</v>
      </c>
      <c r="H1498" s="231">
        <v>24</v>
      </c>
      <c r="I1498" s="231">
        <v>32</v>
      </c>
      <c r="J1498" s="231">
        <v>35</v>
      </c>
      <c r="K1498" s="231">
        <v>19</v>
      </c>
      <c r="L1498" s="231">
        <v>12</v>
      </c>
      <c r="M1498" s="232"/>
      <c r="N1498" s="233"/>
      <c r="O1498" s="233"/>
    </row>
    <row r="1499" spans="1:15" s="234" customFormat="1">
      <c r="A1499" s="404" t="str">
        <f t="shared" si="148"/>
        <v>3002502000</v>
      </c>
      <c r="B1499" s="272">
        <v>300</v>
      </c>
      <c r="C1499" s="273">
        <v>250</v>
      </c>
      <c r="D1499" s="273">
        <v>2000</v>
      </c>
      <c r="E1499" s="271">
        <f t="shared" ref="E1499:L1499" si="166">ROUND((E1498+E1500)/2,0)</f>
        <v>4</v>
      </c>
      <c r="F1499" s="271">
        <f t="shared" si="166"/>
        <v>11</v>
      </c>
      <c r="G1499" s="271">
        <f t="shared" si="166"/>
        <v>20</v>
      </c>
      <c r="H1499" s="271">
        <f t="shared" si="166"/>
        <v>23</v>
      </c>
      <c r="I1499" s="271">
        <f t="shared" si="166"/>
        <v>31</v>
      </c>
      <c r="J1499" s="271">
        <f t="shared" si="166"/>
        <v>34</v>
      </c>
      <c r="K1499" s="271">
        <f t="shared" si="166"/>
        <v>18</v>
      </c>
      <c r="L1499" s="271">
        <f t="shared" si="166"/>
        <v>12</v>
      </c>
      <c r="M1499" s="232"/>
      <c r="N1499" s="233"/>
      <c r="O1499" s="233"/>
    </row>
    <row r="1500" spans="1:15" s="234" customFormat="1">
      <c r="A1500" s="404" t="str">
        <f t="shared" si="148"/>
        <v>3002602000</v>
      </c>
      <c r="B1500" s="272">
        <v>300</v>
      </c>
      <c r="C1500" s="273">
        <v>260</v>
      </c>
      <c r="D1500" s="273">
        <v>2000</v>
      </c>
      <c r="E1500" s="231">
        <v>4</v>
      </c>
      <c r="F1500" s="231">
        <v>10</v>
      </c>
      <c r="G1500" s="231">
        <v>19</v>
      </c>
      <c r="H1500" s="231">
        <v>22</v>
      </c>
      <c r="I1500" s="231">
        <v>29</v>
      </c>
      <c r="J1500" s="231">
        <v>33</v>
      </c>
      <c r="K1500" s="231">
        <v>17</v>
      </c>
      <c r="L1500" s="231">
        <v>11</v>
      </c>
      <c r="M1500" s="232"/>
      <c r="N1500" s="233"/>
      <c r="O1500" s="233"/>
    </row>
    <row r="1501" spans="1:15" s="234" customFormat="1">
      <c r="A1501" s="404" t="str">
        <f t="shared" si="148"/>
        <v>3002702000</v>
      </c>
      <c r="B1501" s="272">
        <v>300</v>
      </c>
      <c r="C1501" s="273">
        <v>270</v>
      </c>
      <c r="D1501" s="273">
        <v>2000</v>
      </c>
      <c r="E1501" s="271">
        <f t="shared" ref="E1501:L1501" si="167">ROUND((E1500+E1502)/2,0)</f>
        <v>4</v>
      </c>
      <c r="F1501" s="271">
        <f t="shared" si="167"/>
        <v>10</v>
      </c>
      <c r="G1501" s="271">
        <f t="shared" si="167"/>
        <v>18</v>
      </c>
      <c r="H1501" s="271">
        <f t="shared" si="167"/>
        <v>21</v>
      </c>
      <c r="I1501" s="271">
        <f t="shared" si="167"/>
        <v>28</v>
      </c>
      <c r="J1501" s="271">
        <f t="shared" si="167"/>
        <v>32</v>
      </c>
      <c r="K1501" s="271">
        <f t="shared" si="167"/>
        <v>17</v>
      </c>
      <c r="L1501" s="271">
        <f t="shared" si="167"/>
        <v>11</v>
      </c>
      <c r="M1501" s="232"/>
      <c r="N1501" s="233"/>
      <c r="O1501" s="233"/>
    </row>
    <row r="1502" spans="1:15" s="234" customFormat="1">
      <c r="A1502" s="404" t="str">
        <f t="shared" si="148"/>
        <v>3002802000</v>
      </c>
      <c r="B1502" s="272">
        <v>300</v>
      </c>
      <c r="C1502" s="273">
        <v>280</v>
      </c>
      <c r="D1502" s="273">
        <v>2000</v>
      </c>
      <c r="E1502" s="231">
        <v>4</v>
      </c>
      <c r="F1502" s="231">
        <v>9</v>
      </c>
      <c r="G1502" s="231">
        <v>17</v>
      </c>
      <c r="H1502" s="231">
        <v>20</v>
      </c>
      <c r="I1502" s="231">
        <v>27</v>
      </c>
      <c r="J1502" s="231">
        <v>30</v>
      </c>
      <c r="K1502" s="231">
        <v>16</v>
      </c>
      <c r="L1502" s="231">
        <v>10</v>
      </c>
      <c r="M1502" s="232"/>
      <c r="N1502" s="233"/>
      <c r="O1502" s="233"/>
    </row>
    <row r="1503" spans="1:15" s="234" customFormat="1">
      <c r="A1503" s="404" t="str">
        <f t="shared" si="148"/>
        <v>3002902000</v>
      </c>
      <c r="B1503" s="272">
        <v>300</v>
      </c>
      <c r="C1503" s="273">
        <v>290</v>
      </c>
      <c r="D1503" s="273">
        <v>2000</v>
      </c>
      <c r="E1503" s="271">
        <f t="shared" ref="E1503:L1503" si="168">ROUND((E1502+E1504)/2,0)</f>
        <v>4</v>
      </c>
      <c r="F1503" s="271">
        <f t="shared" si="168"/>
        <v>9</v>
      </c>
      <c r="G1503" s="271">
        <f t="shared" si="168"/>
        <v>17</v>
      </c>
      <c r="H1503" s="271">
        <f t="shared" si="168"/>
        <v>20</v>
      </c>
      <c r="I1503" s="271">
        <f t="shared" si="168"/>
        <v>26</v>
      </c>
      <c r="J1503" s="271">
        <f t="shared" si="168"/>
        <v>29</v>
      </c>
      <c r="K1503" s="271">
        <f t="shared" si="168"/>
        <v>16</v>
      </c>
      <c r="L1503" s="271">
        <f t="shared" si="168"/>
        <v>10</v>
      </c>
      <c r="M1503" s="232"/>
      <c r="N1503" s="233"/>
      <c r="O1503" s="233"/>
    </row>
    <row r="1504" spans="1:15" s="234" customFormat="1">
      <c r="A1504" s="404" t="str">
        <f t="shared" si="148"/>
        <v>3003002000</v>
      </c>
      <c r="B1504" s="272">
        <v>300</v>
      </c>
      <c r="C1504" s="273">
        <v>300</v>
      </c>
      <c r="D1504" s="273">
        <v>2000</v>
      </c>
      <c r="E1504" s="231">
        <v>3</v>
      </c>
      <c r="F1504" s="231">
        <v>9</v>
      </c>
      <c r="G1504" s="231">
        <v>16</v>
      </c>
      <c r="H1504" s="231">
        <v>19</v>
      </c>
      <c r="I1504" s="231">
        <v>25</v>
      </c>
      <c r="J1504" s="231">
        <v>28</v>
      </c>
      <c r="K1504" s="231">
        <v>15</v>
      </c>
      <c r="L1504" s="231">
        <v>10</v>
      </c>
      <c r="M1504" s="232"/>
      <c r="N1504" s="233"/>
      <c r="O1504" s="233"/>
    </row>
    <row r="1505" spans="1:15" s="234" customFormat="1">
      <c r="A1505" s="404" t="str">
        <f t="shared" si="148"/>
        <v>3003102000</v>
      </c>
      <c r="B1505" s="272">
        <v>300</v>
      </c>
      <c r="C1505" s="273">
        <v>310</v>
      </c>
      <c r="D1505" s="273">
        <v>2000</v>
      </c>
      <c r="E1505" s="243">
        <v>0</v>
      </c>
      <c r="F1505" s="243">
        <v>0</v>
      </c>
      <c r="G1505" s="243">
        <v>0</v>
      </c>
      <c r="H1505" s="243">
        <v>0</v>
      </c>
      <c r="I1505" s="243">
        <v>0</v>
      </c>
      <c r="J1505" s="243">
        <v>0</v>
      </c>
      <c r="K1505" s="243">
        <v>0</v>
      </c>
      <c r="L1505" s="243">
        <v>0</v>
      </c>
      <c r="M1505" s="232"/>
      <c r="N1505" s="233"/>
      <c r="O1505" s="233"/>
    </row>
    <row r="1506" spans="1:15" s="234" customFormat="1">
      <c r="A1506" s="404" t="str">
        <f t="shared" si="148"/>
        <v>3003202000</v>
      </c>
      <c r="B1506" s="272">
        <v>300</v>
      </c>
      <c r="C1506" s="273">
        <v>320</v>
      </c>
      <c r="D1506" s="273">
        <v>2000</v>
      </c>
      <c r="E1506" s="243">
        <v>0</v>
      </c>
      <c r="F1506" s="243">
        <v>0</v>
      </c>
      <c r="G1506" s="243">
        <v>0</v>
      </c>
      <c r="H1506" s="243">
        <v>0</v>
      </c>
      <c r="I1506" s="243">
        <v>0</v>
      </c>
      <c r="J1506" s="243">
        <v>0</v>
      </c>
      <c r="K1506" s="243">
        <v>0</v>
      </c>
      <c r="L1506" s="243">
        <v>0</v>
      </c>
      <c r="M1506" s="232"/>
      <c r="N1506" s="233"/>
      <c r="O1506" s="233"/>
    </row>
    <row r="1507" spans="1:15" s="234" customFormat="1">
      <c r="A1507" s="404" t="str">
        <f t="shared" si="148"/>
        <v>3003302000</v>
      </c>
      <c r="B1507" s="272">
        <v>300</v>
      </c>
      <c r="C1507" s="273">
        <v>330</v>
      </c>
      <c r="D1507" s="273">
        <v>2000</v>
      </c>
      <c r="E1507" s="243">
        <v>0</v>
      </c>
      <c r="F1507" s="243">
        <v>0</v>
      </c>
      <c r="G1507" s="243">
        <v>0</v>
      </c>
      <c r="H1507" s="243">
        <v>0</v>
      </c>
      <c r="I1507" s="243">
        <v>0</v>
      </c>
      <c r="J1507" s="243">
        <v>0</v>
      </c>
      <c r="K1507" s="243">
        <v>0</v>
      </c>
      <c r="L1507" s="243">
        <v>0</v>
      </c>
      <c r="M1507" s="232"/>
      <c r="N1507" s="233"/>
      <c r="O1507" s="233"/>
    </row>
    <row r="1508" spans="1:15" s="234" customFormat="1">
      <c r="A1508" s="404" t="str">
        <f t="shared" si="148"/>
        <v>3003402000</v>
      </c>
      <c r="B1508" s="272">
        <v>300</v>
      </c>
      <c r="C1508" s="273">
        <v>340</v>
      </c>
      <c r="D1508" s="273">
        <v>2000</v>
      </c>
      <c r="E1508" s="243">
        <v>0</v>
      </c>
      <c r="F1508" s="243">
        <v>0</v>
      </c>
      <c r="G1508" s="243">
        <v>0</v>
      </c>
      <c r="H1508" s="243">
        <v>0</v>
      </c>
      <c r="I1508" s="243">
        <v>0</v>
      </c>
      <c r="J1508" s="243">
        <v>0</v>
      </c>
      <c r="K1508" s="243">
        <v>0</v>
      </c>
      <c r="L1508" s="243">
        <v>0</v>
      </c>
      <c r="M1508" s="232"/>
      <c r="N1508" s="233"/>
      <c r="O1508" s="233"/>
    </row>
    <row r="1509" spans="1:15" s="234" customFormat="1">
      <c r="A1509" s="404" t="str">
        <f t="shared" si="148"/>
        <v>3003502000</v>
      </c>
      <c r="B1509" s="272">
        <v>300</v>
      </c>
      <c r="C1509" s="273">
        <v>350</v>
      </c>
      <c r="D1509" s="273">
        <v>2000</v>
      </c>
      <c r="E1509" s="243">
        <v>0</v>
      </c>
      <c r="F1509" s="243">
        <v>0</v>
      </c>
      <c r="G1509" s="243">
        <v>0</v>
      </c>
      <c r="H1509" s="243">
        <v>0</v>
      </c>
      <c r="I1509" s="243">
        <v>0</v>
      </c>
      <c r="J1509" s="243">
        <v>0</v>
      </c>
      <c r="K1509" s="243">
        <v>0</v>
      </c>
      <c r="L1509" s="243">
        <v>0</v>
      </c>
      <c r="M1509" s="232"/>
      <c r="N1509" s="233"/>
      <c r="O1509" s="233"/>
    </row>
    <row r="1510" spans="1:15" s="234" customFormat="1">
      <c r="A1510" s="404" t="str">
        <f t="shared" si="148"/>
        <v>300202250</v>
      </c>
      <c r="B1510" s="272">
        <v>300</v>
      </c>
      <c r="C1510" s="273">
        <v>20</v>
      </c>
      <c r="D1510" s="273">
        <v>2250</v>
      </c>
      <c r="E1510" s="231">
        <v>22</v>
      </c>
      <c r="F1510" s="231">
        <v>32</v>
      </c>
      <c r="G1510" s="231">
        <v>41</v>
      </c>
      <c r="H1510" s="231">
        <v>50</v>
      </c>
      <c r="I1510" s="231">
        <v>55</v>
      </c>
      <c r="J1510" s="231">
        <v>60</v>
      </c>
      <c r="K1510" s="231">
        <v>58</v>
      </c>
      <c r="L1510" s="231">
        <v>56</v>
      </c>
      <c r="M1510" s="232"/>
      <c r="N1510" s="233"/>
      <c r="O1510" s="233"/>
    </row>
    <row r="1511" spans="1:15" s="234" customFormat="1">
      <c r="A1511" s="404" t="str">
        <f t="shared" si="148"/>
        <v>300302250</v>
      </c>
      <c r="B1511" s="272">
        <v>300</v>
      </c>
      <c r="C1511" s="273">
        <v>30</v>
      </c>
      <c r="D1511" s="273">
        <v>2250</v>
      </c>
      <c r="E1511" s="231">
        <v>22</v>
      </c>
      <c r="F1511" s="231">
        <v>32</v>
      </c>
      <c r="G1511" s="231">
        <v>41</v>
      </c>
      <c r="H1511" s="231">
        <v>50</v>
      </c>
      <c r="I1511" s="231">
        <v>55</v>
      </c>
      <c r="J1511" s="231">
        <v>60</v>
      </c>
      <c r="K1511" s="231">
        <v>58</v>
      </c>
      <c r="L1511" s="231">
        <v>56</v>
      </c>
      <c r="M1511" s="232"/>
      <c r="N1511" s="233"/>
      <c r="O1511" s="233"/>
    </row>
    <row r="1512" spans="1:15" s="234" customFormat="1">
      <c r="A1512" s="404" t="str">
        <f t="shared" si="148"/>
        <v>300402250</v>
      </c>
      <c r="B1512" s="272">
        <v>300</v>
      </c>
      <c r="C1512" s="273">
        <v>40</v>
      </c>
      <c r="D1512" s="273">
        <v>2250</v>
      </c>
      <c r="E1512" s="231">
        <v>21</v>
      </c>
      <c r="F1512" s="231">
        <v>32</v>
      </c>
      <c r="G1512" s="231">
        <v>41</v>
      </c>
      <c r="H1512" s="231">
        <v>50</v>
      </c>
      <c r="I1512" s="231">
        <v>55</v>
      </c>
      <c r="J1512" s="231">
        <v>60</v>
      </c>
      <c r="K1512" s="231">
        <v>58</v>
      </c>
      <c r="L1512" s="231">
        <v>56</v>
      </c>
      <c r="M1512" s="232"/>
      <c r="N1512" s="233"/>
      <c r="O1512" s="233"/>
    </row>
    <row r="1513" spans="1:15" s="234" customFormat="1">
      <c r="A1513" s="404" t="str">
        <f t="shared" si="148"/>
        <v>300502250</v>
      </c>
      <c r="B1513" s="272">
        <v>300</v>
      </c>
      <c r="C1513" s="273">
        <v>50</v>
      </c>
      <c r="D1513" s="273">
        <v>2250</v>
      </c>
      <c r="E1513" s="271">
        <f t="shared" ref="E1513:L1513" si="169">ROUND((E1512+E1514)/2,0)</f>
        <v>19</v>
      </c>
      <c r="F1513" s="271">
        <f t="shared" si="169"/>
        <v>32</v>
      </c>
      <c r="G1513" s="271">
        <f t="shared" si="169"/>
        <v>41</v>
      </c>
      <c r="H1513" s="271">
        <f t="shared" si="169"/>
        <v>50</v>
      </c>
      <c r="I1513" s="271">
        <f t="shared" si="169"/>
        <v>55</v>
      </c>
      <c r="J1513" s="271">
        <f t="shared" si="169"/>
        <v>60</v>
      </c>
      <c r="K1513" s="271">
        <f t="shared" si="169"/>
        <v>58</v>
      </c>
      <c r="L1513" s="271">
        <f t="shared" si="169"/>
        <v>55</v>
      </c>
      <c r="M1513" s="232"/>
      <c r="N1513" s="233"/>
      <c r="O1513" s="233"/>
    </row>
    <row r="1514" spans="1:15" s="234" customFormat="1">
      <c r="A1514" s="404" t="str">
        <f t="shared" si="148"/>
        <v>300602250</v>
      </c>
      <c r="B1514" s="272">
        <v>300</v>
      </c>
      <c r="C1514" s="273">
        <v>60</v>
      </c>
      <c r="D1514" s="273">
        <v>2250</v>
      </c>
      <c r="E1514" s="231">
        <v>17</v>
      </c>
      <c r="F1514" s="231">
        <v>32</v>
      </c>
      <c r="G1514" s="231">
        <v>41</v>
      </c>
      <c r="H1514" s="231">
        <v>50</v>
      </c>
      <c r="I1514" s="231">
        <v>55</v>
      </c>
      <c r="J1514" s="231">
        <v>60</v>
      </c>
      <c r="K1514" s="231">
        <v>58</v>
      </c>
      <c r="L1514" s="231">
        <v>53</v>
      </c>
      <c r="M1514" s="232"/>
      <c r="N1514" s="233"/>
      <c r="O1514" s="233"/>
    </row>
    <row r="1515" spans="1:15" s="234" customFormat="1">
      <c r="A1515" s="404" t="str">
        <f t="shared" si="148"/>
        <v>300702250</v>
      </c>
      <c r="B1515" s="272">
        <v>300</v>
      </c>
      <c r="C1515" s="273">
        <v>70</v>
      </c>
      <c r="D1515" s="273">
        <v>2250</v>
      </c>
      <c r="E1515" s="271">
        <f t="shared" ref="E1515:L1515" si="170">ROUND((E1514+E1516)/2,0)</f>
        <v>15</v>
      </c>
      <c r="F1515" s="271">
        <f t="shared" si="170"/>
        <v>32</v>
      </c>
      <c r="G1515" s="271">
        <f t="shared" si="170"/>
        <v>41</v>
      </c>
      <c r="H1515" s="271">
        <f t="shared" si="170"/>
        <v>50</v>
      </c>
      <c r="I1515" s="271">
        <f t="shared" si="170"/>
        <v>55</v>
      </c>
      <c r="J1515" s="271">
        <f t="shared" si="170"/>
        <v>60</v>
      </c>
      <c r="K1515" s="271">
        <f t="shared" si="170"/>
        <v>58</v>
      </c>
      <c r="L1515" s="271">
        <f t="shared" si="170"/>
        <v>47</v>
      </c>
      <c r="M1515" s="232"/>
      <c r="N1515" s="233"/>
      <c r="O1515" s="233"/>
    </row>
    <row r="1516" spans="1:15" s="234" customFormat="1">
      <c r="A1516" s="404" t="str">
        <f t="shared" si="148"/>
        <v>300802250</v>
      </c>
      <c r="B1516" s="272">
        <v>300</v>
      </c>
      <c r="C1516" s="273">
        <v>80</v>
      </c>
      <c r="D1516" s="273">
        <v>2250</v>
      </c>
      <c r="E1516" s="231">
        <v>13</v>
      </c>
      <c r="F1516" s="231">
        <v>31</v>
      </c>
      <c r="G1516" s="231">
        <v>41</v>
      </c>
      <c r="H1516" s="231">
        <v>50</v>
      </c>
      <c r="I1516" s="231">
        <v>55</v>
      </c>
      <c r="J1516" s="231">
        <v>60</v>
      </c>
      <c r="K1516" s="231">
        <v>57</v>
      </c>
      <c r="L1516" s="231">
        <v>41</v>
      </c>
      <c r="M1516" s="232"/>
      <c r="N1516" s="233"/>
      <c r="O1516" s="233"/>
    </row>
    <row r="1517" spans="1:15" s="234" customFormat="1">
      <c r="A1517" s="404" t="str">
        <f t="shared" si="148"/>
        <v>300902250</v>
      </c>
      <c r="B1517" s="272">
        <v>300</v>
      </c>
      <c r="C1517" s="273">
        <v>90</v>
      </c>
      <c r="D1517" s="273">
        <v>2250</v>
      </c>
      <c r="E1517" s="271">
        <f t="shared" ref="E1517:L1517" si="171">ROUND((E1516+E1518)/2,0)</f>
        <v>12</v>
      </c>
      <c r="F1517" s="271">
        <f t="shared" si="171"/>
        <v>30</v>
      </c>
      <c r="G1517" s="271">
        <f t="shared" si="171"/>
        <v>41</v>
      </c>
      <c r="H1517" s="271">
        <f t="shared" si="171"/>
        <v>50</v>
      </c>
      <c r="I1517" s="271">
        <f t="shared" si="171"/>
        <v>55</v>
      </c>
      <c r="J1517" s="271">
        <f t="shared" si="171"/>
        <v>60</v>
      </c>
      <c r="K1517" s="271">
        <f t="shared" si="171"/>
        <v>54</v>
      </c>
      <c r="L1517" s="271">
        <f t="shared" si="171"/>
        <v>37</v>
      </c>
      <c r="M1517" s="232"/>
      <c r="N1517" s="233"/>
      <c r="O1517" s="233"/>
    </row>
    <row r="1518" spans="1:15" s="234" customFormat="1">
      <c r="A1518" s="404" t="str">
        <f t="shared" si="148"/>
        <v>3001002250</v>
      </c>
      <c r="B1518" s="272">
        <v>300</v>
      </c>
      <c r="C1518" s="273">
        <v>100</v>
      </c>
      <c r="D1518" s="273">
        <v>2250</v>
      </c>
      <c r="E1518" s="231">
        <v>11</v>
      </c>
      <c r="F1518" s="231">
        <v>28</v>
      </c>
      <c r="G1518" s="231">
        <v>41</v>
      </c>
      <c r="H1518" s="231">
        <v>50</v>
      </c>
      <c r="I1518" s="231">
        <v>55</v>
      </c>
      <c r="J1518" s="231">
        <v>60</v>
      </c>
      <c r="K1518" s="231">
        <v>50</v>
      </c>
      <c r="L1518" s="231">
        <v>33</v>
      </c>
      <c r="M1518" s="232"/>
      <c r="N1518" s="233"/>
      <c r="O1518" s="233"/>
    </row>
    <row r="1519" spans="1:15" s="234" customFormat="1">
      <c r="A1519" s="404" t="str">
        <f t="shared" si="148"/>
        <v>3001102250</v>
      </c>
      <c r="B1519" s="272">
        <v>300</v>
      </c>
      <c r="C1519" s="273">
        <v>110</v>
      </c>
      <c r="D1519" s="273">
        <v>2250</v>
      </c>
      <c r="E1519" s="271">
        <f t="shared" ref="E1519:L1519" si="172">ROUND((E1518+E1520)/2,0)</f>
        <v>10</v>
      </c>
      <c r="F1519" s="271">
        <f t="shared" si="172"/>
        <v>26</v>
      </c>
      <c r="G1519" s="271">
        <f t="shared" si="172"/>
        <v>41</v>
      </c>
      <c r="H1519" s="271">
        <f t="shared" si="172"/>
        <v>49</v>
      </c>
      <c r="I1519" s="271">
        <f t="shared" si="172"/>
        <v>55</v>
      </c>
      <c r="J1519" s="271">
        <f t="shared" si="172"/>
        <v>60</v>
      </c>
      <c r="K1519" s="271">
        <f t="shared" si="172"/>
        <v>46</v>
      </c>
      <c r="L1519" s="271">
        <f t="shared" si="172"/>
        <v>31</v>
      </c>
      <c r="M1519" s="232"/>
      <c r="N1519" s="233"/>
      <c r="O1519" s="233"/>
    </row>
    <row r="1520" spans="1:15" s="234" customFormat="1">
      <c r="A1520" s="404" t="str">
        <f t="shared" si="148"/>
        <v>3001202250</v>
      </c>
      <c r="B1520" s="272">
        <v>300</v>
      </c>
      <c r="C1520" s="273">
        <v>120</v>
      </c>
      <c r="D1520" s="273">
        <v>2250</v>
      </c>
      <c r="E1520" s="231">
        <v>9</v>
      </c>
      <c r="F1520" s="231">
        <v>24</v>
      </c>
      <c r="G1520" s="231">
        <v>40</v>
      </c>
      <c r="H1520" s="231">
        <v>48</v>
      </c>
      <c r="I1520" s="231">
        <v>55</v>
      </c>
      <c r="J1520" s="231">
        <v>60</v>
      </c>
      <c r="K1520" s="231">
        <v>42</v>
      </c>
      <c r="L1520" s="231">
        <v>28</v>
      </c>
      <c r="M1520" s="232"/>
      <c r="N1520" s="233"/>
      <c r="O1520" s="233"/>
    </row>
    <row r="1521" spans="1:15" s="234" customFormat="1">
      <c r="A1521" s="404" t="str">
        <f t="shared" ref="A1521:A1584" si="173">B1521&amp;C1521&amp;D1521</f>
        <v>3001302250</v>
      </c>
      <c r="B1521" s="272">
        <v>300</v>
      </c>
      <c r="C1521" s="273">
        <v>130</v>
      </c>
      <c r="D1521" s="273">
        <v>2250</v>
      </c>
      <c r="E1521" s="271">
        <f t="shared" ref="E1521:L1521" si="174">ROUND((E1520+E1522)/2,0)</f>
        <v>9</v>
      </c>
      <c r="F1521" s="271">
        <f t="shared" si="174"/>
        <v>23</v>
      </c>
      <c r="G1521" s="271">
        <f t="shared" si="174"/>
        <v>39</v>
      </c>
      <c r="H1521" s="271">
        <f t="shared" si="174"/>
        <v>47</v>
      </c>
      <c r="I1521" s="271">
        <f t="shared" si="174"/>
        <v>55</v>
      </c>
      <c r="J1521" s="271">
        <f t="shared" si="174"/>
        <v>60</v>
      </c>
      <c r="K1521" s="271">
        <f t="shared" si="174"/>
        <v>39</v>
      </c>
      <c r="L1521" s="271">
        <f t="shared" si="174"/>
        <v>26</v>
      </c>
      <c r="M1521" s="232"/>
      <c r="N1521" s="233"/>
      <c r="O1521" s="233"/>
    </row>
    <row r="1522" spans="1:15" s="234" customFormat="1">
      <c r="A1522" s="404" t="str">
        <f t="shared" si="173"/>
        <v>3001402250</v>
      </c>
      <c r="B1522" s="272">
        <v>300</v>
      </c>
      <c r="C1522" s="273">
        <v>140</v>
      </c>
      <c r="D1522" s="273">
        <v>2250</v>
      </c>
      <c r="E1522" s="231">
        <v>8</v>
      </c>
      <c r="F1522" s="231">
        <v>21</v>
      </c>
      <c r="G1522" s="231">
        <v>37</v>
      </c>
      <c r="H1522" s="231">
        <v>45</v>
      </c>
      <c r="I1522" s="231">
        <v>54</v>
      </c>
      <c r="J1522" s="231">
        <v>59</v>
      </c>
      <c r="K1522" s="231">
        <v>36</v>
      </c>
      <c r="L1522" s="231">
        <v>24</v>
      </c>
      <c r="M1522" s="232"/>
      <c r="N1522" s="233"/>
      <c r="O1522" s="233"/>
    </row>
    <row r="1523" spans="1:15" s="234" customFormat="1">
      <c r="A1523" s="404" t="str">
        <f t="shared" si="173"/>
        <v>3001502250</v>
      </c>
      <c r="B1523" s="272">
        <v>300</v>
      </c>
      <c r="C1523" s="273">
        <v>150</v>
      </c>
      <c r="D1523" s="273">
        <v>2250</v>
      </c>
      <c r="E1523" s="271">
        <f t="shared" ref="E1523:L1523" si="175">ROUND((E1522+E1524)/2,0)</f>
        <v>8</v>
      </c>
      <c r="F1523" s="271">
        <f t="shared" si="175"/>
        <v>20</v>
      </c>
      <c r="G1523" s="271">
        <f t="shared" si="175"/>
        <v>35</v>
      </c>
      <c r="H1523" s="271">
        <f t="shared" si="175"/>
        <v>43</v>
      </c>
      <c r="I1523" s="271">
        <f t="shared" si="175"/>
        <v>53</v>
      </c>
      <c r="J1523" s="271">
        <f t="shared" si="175"/>
        <v>58</v>
      </c>
      <c r="K1523" s="271">
        <f t="shared" si="175"/>
        <v>34</v>
      </c>
      <c r="L1523" s="271">
        <f t="shared" si="175"/>
        <v>23</v>
      </c>
      <c r="M1523" s="232"/>
      <c r="N1523" s="233"/>
      <c r="O1523" s="233"/>
    </row>
    <row r="1524" spans="1:15" s="234" customFormat="1">
      <c r="A1524" s="404" t="str">
        <f t="shared" si="173"/>
        <v>3001602250</v>
      </c>
      <c r="B1524" s="272">
        <v>300</v>
      </c>
      <c r="C1524" s="273">
        <v>160</v>
      </c>
      <c r="D1524" s="273">
        <v>2250</v>
      </c>
      <c r="E1524" s="231">
        <v>7</v>
      </c>
      <c r="F1524" s="231">
        <v>18</v>
      </c>
      <c r="G1524" s="231">
        <v>33</v>
      </c>
      <c r="H1524" s="231">
        <v>40</v>
      </c>
      <c r="I1524" s="231">
        <v>51</v>
      </c>
      <c r="J1524" s="231">
        <v>57</v>
      </c>
      <c r="K1524" s="231">
        <v>31</v>
      </c>
      <c r="L1524" s="231">
        <v>21</v>
      </c>
      <c r="M1524" s="232"/>
      <c r="N1524" s="233"/>
      <c r="O1524" s="233"/>
    </row>
    <row r="1525" spans="1:15" s="234" customFormat="1">
      <c r="A1525" s="404" t="str">
        <f t="shared" si="173"/>
        <v>3001702250</v>
      </c>
      <c r="B1525" s="272">
        <v>300</v>
      </c>
      <c r="C1525" s="273">
        <v>170</v>
      </c>
      <c r="D1525" s="273">
        <v>2250</v>
      </c>
      <c r="E1525" s="271">
        <f t="shared" ref="E1525:L1525" si="176">ROUND((E1524+E1526)/2,0)</f>
        <v>7</v>
      </c>
      <c r="F1525" s="271">
        <f t="shared" si="176"/>
        <v>17</v>
      </c>
      <c r="G1525" s="271">
        <f t="shared" si="176"/>
        <v>32</v>
      </c>
      <c r="H1525" s="271">
        <f t="shared" si="176"/>
        <v>38</v>
      </c>
      <c r="I1525" s="271">
        <f t="shared" si="176"/>
        <v>49</v>
      </c>
      <c r="J1525" s="271">
        <f t="shared" si="176"/>
        <v>55</v>
      </c>
      <c r="K1525" s="271">
        <f t="shared" si="176"/>
        <v>30</v>
      </c>
      <c r="L1525" s="271">
        <f t="shared" si="176"/>
        <v>20</v>
      </c>
      <c r="M1525" s="232"/>
      <c r="N1525" s="233"/>
      <c r="O1525" s="233"/>
    </row>
    <row r="1526" spans="1:15" s="234" customFormat="1">
      <c r="A1526" s="404" t="str">
        <f t="shared" si="173"/>
        <v>3001802250</v>
      </c>
      <c r="B1526" s="272">
        <v>300</v>
      </c>
      <c r="C1526" s="273">
        <v>180</v>
      </c>
      <c r="D1526" s="273">
        <v>2250</v>
      </c>
      <c r="E1526" s="231">
        <v>6</v>
      </c>
      <c r="F1526" s="231">
        <v>16</v>
      </c>
      <c r="G1526" s="231">
        <v>30</v>
      </c>
      <c r="H1526" s="231">
        <v>36</v>
      </c>
      <c r="I1526" s="231">
        <v>47</v>
      </c>
      <c r="J1526" s="231">
        <v>52</v>
      </c>
      <c r="K1526" s="231">
        <v>28</v>
      </c>
      <c r="L1526" s="231">
        <v>18</v>
      </c>
      <c r="M1526" s="232"/>
      <c r="N1526" s="233"/>
      <c r="O1526" s="233"/>
    </row>
    <row r="1527" spans="1:15" s="234" customFormat="1">
      <c r="A1527" s="404" t="str">
        <f t="shared" si="173"/>
        <v>3001902250</v>
      </c>
      <c r="B1527" s="272">
        <v>300</v>
      </c>
      <c r="C1527" s="273">
        <v>190</v>
      </c>
      <c r="D1527" s="273">
        <v>2250</v>
      </c>
      <c r="E1527" s="271">
        <f t="shared" ref="E1527:L1527" si="177">ROUND((E1526+E1528)/2,0)</f>
        <v>6</v>
      </c>
      <c r="F1527" s="271">
        <f t="shared" si="177"/>
        <v>16</v>
      </c>
      <c r="G1527" s="271">
        <f t="shared" si="177"/>
        <v>29</v>
      </c>
      <c r="H1527" s="271">
        <f t="shared" si="177"/>
        <v>34</v>
      </c>
      <c r="I1527" s="271">
        <f t="shared" si="177"/>
        <v>45</v>
      </c>
      <c r="J1527" s="271">
        <f t="shared" si="177"/>
        <v>50</v>
      </c>
      <c r="K1527" s="271">
        <f t="shared" si="177"/>
        <v>27</v>
      </c>
      <c r="L1527" s="271">
        <f t="shared" si="177"/>
        <v>18</v>
      </c>
      <c r="M1527" s="232"/>
      <c r="N1527" s="233"/>
      <c r="O1527" s="233"/>
    </row>
    <row r="1528" spans="1:15" s="234" customFormat="1">
      <c r="A1528" s="404" t="str">
        <f t="shared" si="173"/>
        <v>3002002250</v>
      </c>
      <c r="B1528" s="272">
        <v>300</v>
      </c>
      <c r="C1528" s="273">
        <v>200</v>
      </c>
      <c r="D1528" s="273">
        <v>2250</v>
      </c>
      <c r="E1528" s="231">
        <v>6</v>
      </c>
      <c r="F1528" s="231">
        <v>15</v>
      </c>
      <c r="G1528" s="231">
        <v>27</v>
      </c>
      <c r="H1528" s="231">
        <v>32</v>
      </c>
      <c r="I1528" s="231">
        <v>43</v>
      </c>
      <c r="J1528" s="231">
        <v>47</v>
      </c>
      <c r="K1528" s="231">
        <v>25</v>
      </c>
      <c r="L1528" s="231">
        <v>17</v>
      </c>
      <c r="M1528" s="232"/>
      <c r="N1528" s="233"/>
      <c r="O1528" s="233"/>
    </row>
    <row r="1529" spans="1:15" s="234" customFormat="1">
      <c r="A1529" s="404" t="str">
        <f t="shared" si="173"/>
        <v>3002102250</v>
      </c>
      <c r="B1529" s="272">
        <v>300</v>
      </c>
      <c r="C1529" s="273">
        <v>210</v>
      </c>
      <c r="D1529" s="273">
        <v>2250</v>
      </c>
      <c r="E1529" s="271">
        <f t="shared" ref="E1529:L1529" si="178">ROUND((E1528+E1530)/2,0)</f>
        <v>6</v>
      </c>
      <c r="F1529" s="271">
        <f t="shared" si="178"/>
        <v>14</v>
      </c>
      <c r="G1529" s="271">
        <f t="shared" si="178"/>
        <v>26</v>
      </c>
      <c r="H1529" s="271">
        <f t="shared" si="178"/>
        <v>31</v>
      </c>
      <c r="I1529" s="271">
        <f t="shared" si="178"/>
        <v>41</v>
      </c>
      <c r="J1529" s="271">
        <f t="shared" si="178"/>
        <v>45</v>
      </c>
      <c r="K1529" s="271">
        <f t="shared" si="178"/>
        <v>24</v>
      </c>
      <c r="L1529" s="271">
        <f t="shared" si="178"/>
        <v>16</v>
      </c>
      <c r="M1529" s="232"/>
      <c r="N1529" s="233"/>
      <c r="O1529" s="233"/>
    </row>
    <row r="1530" spans="1:15" s="234" customFormat="1">
      <c r="A1530" s="404" t="str">
        <f t="shared" si="173"/>
        <v>3002202250</v>
      </c>
      <c r="B1530" s="272">
        <v>300</v>
      </c>
      <c r="C1530" s="273">
        <v>220</v>
      </c>
      <c r="D1530" s="273">
        <v>2250</v>
      </c>
      <c r="E1530" s="231">
        <v>5</v>
      </c>
      <c r="F1530" s="231">
        <v>13</v>
      </c>
      <c r="G1530" s="231">
        <v>25</v>
      </c>
      <c r="H1530" s="231">
        <v>29</v>
      </c>
      <c r="I1530" s="231">
        <v>39</v>
      </c>
      <c r="J1530" s="231">
        <v>43</v>
      </c>
      <c r="K1530" s="231">
        <v>23</v>
      </c>
      <c r="L1530" s="231">
        <v>15</v>
      </c>
      <c r="M1530" s="232"/>
      <c r="N1530" s="233"/>
      <c r="O1530" s="233"/>
    </row>
    <row r="1531" spans="1:15" s="234" customFormat="1">
      <c r="A1531" s="404" t="str">
        <f t="shared" si="173"/>
        <v>3002302250</v>
      </c>
      <c r="B1531" s="272">
        <v>300</v>
      </c>
      <c r="C1531" s="273">
        <v>230</v>
      </c>
      <c r="D1531" s="273">
        <v>2250</v>
      </c>
      <c r="E1531" s="271">
        <f t="shared" ref="E1531:L1531" si="179">ROUND((E1530+E1532)/2,0)</f>
        <v>5</v>
      </c>
      <c r="F1531" s="271">
        <f t="shared" si="179"/>
        <v>13</v>
      </c>
      <c r="G1531" s="271">
        <f t="shared" si="179"/>
        <v>24</v>
      </c>
      <c r="H1531" s="271">
        <f t="shared" si="179"/>
        <v>28</v>
      </c>
      <c r="I1531" s="271">
        <f t="shared" si="179"/>
        <v>38</v>
      </c>
      <c r="J1531" s="271">
        <f t="shared" si="179"/>
        <v>42</v>
      </c>
      <c r="K1531" s="271">
        <f t="shared" si="179"/>
        <v>22</v>
      </c>
      <c r="L1531" s="271">
        <f t="shared" si="179"/>
        <v>15</v>
      </c>
      <c r="M1531" s="232"/>
      <c r="N1531" s="233"/>
      <c r="O1531" s="233"/>
    </row>
    <row r="1532" spans="1:15" s="234" customFormat="1">
      <c r="A1532" s="404" t="str">
        <f t="shared" si="173"/>
        <v>3002402250</v>
      </c>
      <c r="B1532" s="272">
        <v>300</v>
      </c>
      <c r="C1532" s="273">
        <v>240</v>
      </c>
      <c r="D1532" s="273">
        <v>2250</v>
      </c>
      <c r="E1532" s="231">
        <v>5</v>
      </c>
      <c r="F1532" s="231">
        <v>12</v>
      </c>
      <c r="G1532" s="231">
        <v>23</v>
      </c>
      <c r="H1532" s="231">
        <v>27</v>
      </c>
      <c r="I1532" s="231">
        <v>36</v>
      </c>
      <c r="J1532" s="231">
        <v>40</v>
      </c>
      <c r="K1532" s="231">
        <v>21</v>
      </c>
      <c r="L1532" s="231">
        <v>14</v>
      </c>
      <c r="M1532" s="232"/>
      <c r="N1532" s="233"/>
      <c r="O1532" s="233"/>
    </row>
    <row r="1533" spans="1:15" s="234" customFormat="1">
      <c r="A1533" s="404" t="str">
        <f t="shared" si="173"/>
        <v>3002502250</v>
      </c>
      <c r="B1533" s="272">
        <v>300</v>
      </c>
      <c r="C1533" s="273">
        <v>250</v>
      </c>
      <c r="D1533" s="273">
        <v>2250</v>
      </c>
      <c r="E1533" s="271">
        <f t="shared" ref="E1533:L1533" si="180">ROUND((E1532+E1534)/2,0)</f>
        <v>5</v>
      </c>
      <c r="F1533" s="271">
        <f t="shared" si="180"/>
        <v>12</v>
      </c>
      <c r="G1533" s="271">
        <f t="shared" si="180"/>
        <v>22</v>
      </c>
      <c r="H1533" s="271">
        <f t="shared" si="180"/>
        <v>26</v>
      </c>
      <c r="I1533" s="271">
        <f t="shared" si="180"/>
        <v>35</v>
      </c>
      <c r="J1533" s="271">
        <f t="shared" si="180"/>
        <v>39</v>
      </c>
      <c r="K1533" s="271">
        <f t="shared" si="180"/>
        <v>20</v>
      </c>
      <c r="L1533" s="271">
        <f t="shared" si="180"/>
        <v>14</v>
      </c>
      <c r="M1533" s="232"/>
      <c r="N1533" s="233"/>
      <c r="O1533" s="233"/>
    </row>
    <row r="1534" spans="1:15" s="234" customFormat="1">
      <c r="A1534" s="404" t="str">
        <f t="shared" si="173"/>
        <v>3002602250</v>
      </c>
      <c r="B1534" s="272">
        <v>300</v>
      </c>
      <c r="C1534" s="273">
        <v>260</v>
      </c>
      <c r="D1534" s="273">
        <v>2250</v>
      </c>
      <c r="E1534" s="231">
        <v>4</v>
      </c>
      <c r="F1534" s="231">
        <v>11</v>
      </c>
      <c r="G1534" s="231">
        <v>21</v>
      </c>
      <c r="H1534" s="231">
        <v>25</v>
      </c>
      <c r="I1534" s="231">
        <v>33</v>
      </c>
      <c r="J1534" s="231">
        <v>37</v>
      </c>
      <c r="K1534" s="231">
        <v>19</v>
      </c>
      <c r="L1534" s="231">
        <v>13</v>
      </c>
      <c r="M1534" s="232"/>
      <c r="N1534" s="233"/>
      <c r="O1534" s="233"/>
    </row>
    <row r="1535" spans="1:15" s="234" customFormat="1">
      <c r="A1535" s="404" t="str">
        <f t="shared" si="173"/>
        <v>3002702250</v>
      </c>
      <c r="B1535" s="272">
        <v>300</v>
      </c>
      <c r="C1535" s="273">
        <v>270</v>
      </c>
      <c r="D1535" s="273">
        <v>2250</v>
      </c>
      <c r="E1535" s="271">
        <f t="shared" ref="E1535:L1535" si="181">ROUND((E1534+E1536)/2,0)</f>
        <v>4</v>
      </c>
      <c r="F1535" s="271">
        <f t="shared" si="181"/>
        <v>11</v>
      </c>
      <c r="G1535" s="271">
        <f t="shared" si="181"/>
        <v>20</v>
      </c>
      <c r="H1535" s="271">
        <f t="shared" si="181"/>
        <v>24</v>
      </c>
      <c r="I1535" s="271">
        <f t="shared" si="181"/>
        <v>27</v>
      </c>
      <c r="J1535" s="271">
        <f t="shared" si="181"/>
        <v>36</v>
      </c>
      <c r="K1535" s="271">
        <f t="shared" si="181"/>
        <v>19</v>
      </c>
      <c r="L1535" s="271">
        <f t="shared" si="181"/>
        <v>13</v>
      </c>
      <c r="M1535" s="232"/>
      <c r="N1535" s="233"/>
      <c r="O1535" s="233"/>
    </row>
    <row r="1536" spans="1:15" s="234" customFormat="1">
      <c r="A1536" s="404" t="str">
        <f t="shared" si="173"/>
        <v>3002802250</v>
      </c>
      <c r="B1536" s="272">
        <v>300</v>
      </c>
      <c r="C1536" s="273">
        <v>280</v>
      </c>
      <c r="D1536" s="273">
        <v>2250</v>
      </c>
      <c r="E1536" s="231">
        <v>4</v>
      </c>
      <c r="F1536" s="231">
        <v>11</v>
      </c>
      <c r="G1536" s="231">
        <v>19</v>
      </c>
      <c r="H1536" s="231">
        <v>23</v>
      </c>
      <c r="I1536" s="231">
        <v>21</v>
      </c>
      <c r="J1536" s="231">
        <v>34</v>
      </c>
      <c r="K1536" s="231">
        <v>18</v>
      </c>
      <c r="L1536" s="231">
        <v>12</v>
      </c>
      <c r="M1536" s="232"/>
      <c r="N1536" s="233"/>
      <c r="O1536" s="233"/>
    </row>
    <row r="1537" spans="1:15" s="234" customFormat="1">
      <c r="A1537" s="404" t="str">
        <f t="shared" si="173"/>
        <v>3002902250</v>
      </c>
      <c r="B1537" s="272">
        <v>300</v>
      </c>
      <c r="C1537" s="273">
        <v>290</v>
      </c>
      <c r="D1537" s="273">
        <v>2250</v>
      </c>
      <c r="E1537" s="271">
        <f t="shared" ref="E1537:L1537" si="182">ROUND((E1536+E1538)/2,0)</f>
        <v>4</v>
      </c>
      <c r="F1537" s="271">
        <f t="shared" si="182"/>
        <v>11</v>
      </c>
      <c r="G1537" s="271">
        <f t="shared" si="182"/>
        <v>19</v>
      </c>
      <c r="H1537" s="271">
        <f t="shared" si="182"/>
        <v>22</v>
      </c>
      <c r="I1537" s="271">
        <f t="shared" si="182"/>
        <v>25</v>
      </c>
      <c r="J1537" s="271">
        <f t="shared" si="182"/>
        <v>33</v>
      </c>
      <c r="K1537" s="271">
        <f t="shared" si="182"/>
        <v>18</v>
      </c>
      <c r="L1537" s="271">
        <f t="shared" si="182"/>
        <v>11</v>
      </c>
      <c r="M1537" s="232"/>
      <c r="N1537" s="233"/>
      <c r="O1537" s="233"/>
    </row>
    <row r="1538" spans="1:15" s="234" customFormat="1">
      <c r="A1538" s="404" t="str">
        <f t="shared" si="173"/>
        <v>3003002250</v>
      </c>
      <c r="B1538" s="272">
        <v>300</v>
      </c>
      <c r="C1538" s="273">
        <v>300</v>
      </c>
      <c r="D1538" s="273">
        <v>2250</v>
      </c>
      <c r="E1538" s="231">
        <v>4</v>
      </c>
      <c r="F1538" s="231">
        <v>10</v>
      </c>
      <c r="G1538" s="231">
        <v>18</v>
      </c>
      <c r="H1538" s="231">
        <v>21</v>
      </c>
      <c r="I1538" s="231">
        <v>29</v>
      </c>
      <c r="J1538" s="231">
        <v>32</v>
      </c>
      <c r="K1538" s="231">
        <v>17</v>
      </c>
      <c r="L1538" s="231">
        <v>10</v>
      </c>
      <c r="M1538" s="232"/>
      <c r="N1538" s="233"/>
      <c r="O1538" s="233"/>
    </row>
    <row r="1539" spans="1:15" s="234" customFormat="1">
      <c r="A1539" s="404" t="str">
        <f t="shared" si="173"/>
        <v>3003102250</v>
      </c>
      <c r="B1539" s="272">
        <v>300</v>
      </c>
      <c r="C1539" s="273">
        <v>310</v>
      </c>
      <c r="D1539" s="273">
        <v>2250</v>
      </c>
      <c r="E1539" s="243">
        <v>0</v>
      </c>
      <c r="F1539" s="243">
        <v>0</v>
      </c>
      <c r="G1539" s="243">
        <v>0</v>
      </c>
      <c r="H1539" s="243">
        <v>0</v>
      </c>
      <c r="I1539" s="243">
        <v>0</v>
      </c>
      <c r="J1539" s="243">
        <v>0</v>
      </c>
      <c r="K1539" s="243">
        <v>0</v>
      </c>
      <c r="L1539" s="243">
        <v>0</v>
      </c>
      <c r="M1539" s="232"/>
      <c r="N1539" s="233"/>
      <c r="O1539" s="233"/>
    </row>
    <row r="1540" spans="1:15" s="234" customFormat="1">
      <c r="A1540" s="404" t="str">
        <f t="shared" si="173"/>
        <v>3003202250</v>
      </c>
      <c r="B1540" s="272">
        <v>300</v>
      </c>
      <c r="C1540" s="273">
        <v>320</v>
      </c>
      <c r="D1540" s="273">
        <v>2250</v>
      </c>
      <c r="E1540" s="243">
        <v>0</v>
      </c>
      <c r="F1540" s="243">
        <v>0</v>
      </c>
      <c r="G1540" s="243">
        <v>0</v>
      </c>
      <c r="H1540" s="243">
        <v>0</v>
      </c>
      <c r="I1540" s="243">
        <v>0</v>
      </c>
      <c r="J1540" s="243">
        <v>0</v>
      </c>
      <c r="K1540" s="243">
        <v>0</v>
      </c>
      <c r="L1540" s="243">
        <v>0</v>
      </c>
      <c r="M1540" s="232"/>
      <c r="N1540" s="233"/>
      <c r="O1540" s="233"/>
    </row>
    <row r="1541" spans="1:15" s="234" customFormat="1">
      <c r="A1541" s="404" t="str">
        <f t="shared" si="173"/>
        <v>3003302250</v>
      </c>
      <c r="B1541" s="272">
        <v>300</v>
      </c>
      <c r="C1541" s="273">
        <v>330</v>
      </c>
      <c r="D1541" s="273">
        <v>2250</v>
      </c>
      <c r="E1541" s="243">
        <v>0</v>
      </c>
      <c r="F1541" s="243">
        <v>0</v>
      </c>
      <c r="G1541" s="243">
        <v>0</v>
      </c>
      <c r="H1541" s="243">
        <v>0</v>
      </c>
      <c r="I1541" s="243">
        <v>0</v>
      </c>
      <c r="J1541" s="243">
        <v>0</v>
      </c>
      <c r="K1541" s="243">
        <v>0</v>
      </c>
      <c r="L1541" s="243">
        <v>0</v>
      </c>
      <c r="M1541" s="232"/>
      <c r="N1541" s="233"/>
      <c r="O1541" s="233"/>
    </row>
    <row r="1542" spans="1:15" s="234" customFormat="1">
      <c r="A1542" s="404" t="str">
        <f t="shared" si="173"/>
        <v>3003402250</v>
      </c>
      <c r="B1542" s="272">
        <v>300</v>
      </c>
      <c r="C1542" s="273">
        <v>340</v>
      </c>
      <c r="D1542" s="273">
        <v>2250</v>
      </c>
      <c r="E1542" s="243">
        <v>0</v>
      </c>
      <c r="F1542" s="243">
        <v>0</v>
      </c>
      <c r="G1542" s="243">
        <v>0</v>
      </c>
      <c r="H1542" s="243">
        <v>0</v>
      </c>
      <c r="I1542" s="243">
        <v>0</v>
      </c>
      <c r="J1542" s="243">
        <v>0</v>
      </c>
      <c r="K1542" s="243">
        <v>0</v>
      </c>
      <c r="L1542" s="243">
        <v>0</v>
      </c>
      <c r="M1542" s="232"/>
      <c r="N1542" s="233"/>
      <c r="O1542" s="233"/>
    </row>
    <row r="1543" spans="1:15" s="234" customFormat="1">
      <c r="A1543" s="404" t="str">
        <f t="shared" si="173"/>
        <v>3003502250</v>
      </c>
      <c r="B1543" s="272">
        <v>300</v>
      </c>
      <c r="C1543" s="273">
        <v>350</v>
      </c>
      <c r="D1543" s="273">
        <v>2250</v>
      </c>
      <c r="E1543" s="243">
        <v>0</v>
      </c>
      <c r="F1543" s="243">
        <v>0</v>
      </c>
      <c r="G1543" s="243">
        <v>0</v>
      </c>
      <c r="H1543" s="243">
        <v>0</v>
      </c>
      <c r="I1543" s="243">
        <v>0</v>
      </c>
      <c r="J1543" s="243">
        <v>0</v>
      </c>
      <c r="K1543" s="243">
        <v>0</v>
      </c>
      <c r="L1543" s="243">
        <v>0</v>
      </c>
      <c r="M1543" s="232"/>
      <c r="N1543" s="233"/>
      <c r="O1543" s="233"/>
    </row>
    <row r="1544" spans="1:15" s="234" customFormat="1">
      <c r="A1544" s="404" t="str">
        <f t="shared" si="173"/>
        <v>300202500</v>
      </c>
      <c r="B1544" s="272">
        <v>300</v>
      </c>
      <c r="C1544" s="273">
        <v>20</v>
      </c>
      <c r="D1544" s="273">
        <v>2500</v>
      </c>
      <c r="E1544" s="231">
        <v>22</v>
      </c>
      <c r="F1544" s="231">
        <v>32</v>
      </c>
      <c r="G1544" s="231">
        <v>41</v>
      </c>
      <c r="H1544" s="231">
        <v>50</v>
      </c>
      <c r="I1544" s="231">
        <v>55</v>
      </c>
      <c r="J1544" s="231">
        <v>60</v>
      </c>
      <c r="K1544" s="231">
        <v>58</v>
      </c>
      <c r="L1544" s="231">
        <v>56</v>
      </c>
      <c r="M1544" s="232"/>
      <c r="N1544" s="233"/>
      <c r="O1544" s="233"/>
    </row>
    <row r="1545" spans="1:15" s="234" customFormat="1">
      <c r="A1545" s="404" t="str">
        <f t="shared" si="173"/>
        <v>300302500</v>
      </c>
      <c r="B1545" s="272">
        <v>300</v>
      </c>
      <c r="C1545" s="273">
        <v>30</v>
      </c>
      <c r="D1545" s="273">
        <v>2500</v>
      </c>
      <c r="E1545" s="231">
        <v>22</v>
      </c>
      <c r="F1545" s="231">
        <v>32</v>
      </c>
      <c r="G1545" s="231">
        <v>41</v>
      </c>
      <c r="H1545" s="231">
        <v>50</v>
      </c>
      <c r="I1545" s="231">
        <v>55</v>
      </c>
      <c r="J1545" s="231">
        <v>60</v>
      </c>
      <c r="K1545" s="231">
        <v>58</v>
      </c>
      <c r="L1545" s="231">
        <v>56</v>
      </c>
      <c r="M1545" s="232"/>
      <c r="N1545" s="233"/>
      <c r="O1545" s="233"/>
    </row>
    <row r="1546" spans="1:15" s="234" customFormat="1">
      <c r="A1546" s="404" t="str">
        <f t="shared" si="173"/>
        <v>300402500</v>
      </c>
      <c r="B1546" s="272">
        <v>300</v>
      </c>
      <c r="C1546" s="273">
        <v>40</v>
      </c>
      <c r="D1546" s="273">
        <v>2500</v>
      </c>
      <c r="E1546" s="231">
        <v>22</v>
      </c>
      <c r="F1546" s="231">
        <v>32</v>
      </c>
      <c r="G1546" s="231">
        <v>41</v>
      </c>
      <c r="H1546" s="231">
        <v>50</v>
      </c>
      <c r="I1546" s="231">
        <v>55</v>
      </c>
      <c r="J1546" s="231">
        <v>60</v>
      </c>
      <c r="K1546" s="231">
        <v>58</v>
      </c>
      <c r="L1546" s="231">
        <v>56</v>
      </c>
      <c r="M1546" s="232"/>
      <c r="N1546" s="233"/>
      <c r="O1546" s="233"/>
    </row>
    <row r="1547" spans="1:15" s="234" customFormat="1">
      <c r="A1547" s="404" t="str">
        <f t="shared" si="173"/>
        <v>300502500</v>
      </c>
      <c r="B1547" s="272">
        <v>300</v>
      </c>
      <c r="C1547" s="273">
        <v>50</v>
      </c>
      <c r="D1547" s="273">
        <v>2500</v>
      </c>
      <c r="E1547" s="271">
        <f t="shared" ref="E1547:L1547" si="183">ROUND((E1546+E1548)/2,0)</f>
        <v>20</v>
      </c>
      <c r="F1547" s="271">
        <f t="shared" si="183"/>
        <v>32</v>
      </c>
      <c r="G1547" s="271">
        <f t="shared" si="183"/>
        <v>41</v>
      </c>
      <c r="H1547" s="271">
        <f t="shared" si="183"/>
        <v>50</v>
      </c>
      <c r="I1547" s="271">
        <f t="shared" si="183"/>
        <v>55</v>
      </c>
      <c r="J1547" s="271">
        <f t="shared" si="183"/>
        <v>60</v>
      </c>
      <c r="K1547" s="271">
        <f t="shared" si="183"/>
        <v>58</v>
      </c>
      <c r="L1547" s="271">
        <f t="shared" si="183"/>
        <v>56</v>
      </c>
      <c r="M1547" s="232"/>
      <c r="N1547" s="233"/>
      <c r="O1547" s="233"/>
    </row>
    <row r="1548" spans="1:15" s="234" customFormat="1">
      <c r="A1548" s="404" t="str">
        <f t="shared" si="173"/>
        <v>300602500</v>
      </c>
      <c r="B1548" s="272">
        <v>300</v>
      </c>
      <c r="C1548" s="273">
        <v>60</v>
      </c>
      <c r="D1548" s="273">
        <v>2500</v>
      </c>
      <c r="E1548" s="231">
        <v>18</v>
      </c>
      <c r="F1548" s="231">
        <v>32</v>
      </c>
      <c r="G1548" s="231">
        <v>41</v>
      </c>
      <c r="H1548" s="231">
        <v>50</v>
      </c>
      <c r="I1548" s="231">
        <v>55</v>
      </c>
      <c r="J1548" s="231">
        <v>60</v>
      </c>
      <c r="K1548" s="231">
        <v>58</v>
      </c>
      <c r="L1548" s="231">
        <v>55</v>
      </c>
      <c r="M1548" s="232"/>
      <c r="N1548" s="233"/>
      <c r="O1548" s="233"/>
    </row>
    <row r="1549" spans="1:15" s="234" customFormat="1">
      <c r="A1549" s="404" t="str">
        <f t="shared" si="173"/>
        <v>300702500</v>
      </c>
      <c r="B1549" s="272">
        <v>300</v>
      </c>
      <c r="C1549" s="273">
        <v>70</v>
      </c>
      <c r="D1549" s="273">
        <v>2500</v>
      </c>
      <c r="E1549" s="271">
        <f t="shared" ref="E1549:L1549" si="184">ROUND((E1548+E1550)/2,0)</f>
        <v>17</v>
      </c>
      <c r="F1549" s="271">
        <f t="shared" si="184"/>
        <v>32</v>
      </c>
      <c r="G1549" s="271">
        <f t="shared" si="184"/>
        <v>41</v>
      </c>
      <c r="H1549" s="271">
        <f t="shared" si="184"/>
        <v>50</v>
      </c>
      <c r="I1549" s="271">
        <f t="shared" si="184"/>
        <v>55</v>
      </c>
      <c r="J1549" s="271">
        <f t="shared" si="184"/>
        <v>60</v>
      </c>
      <c r="K1549" s="271">
        <f t="shared" si="184"/>
        <v>58</v>
      </c>
      <c r="L1549" s="271">
        <f t="shared" si="184"/>
        <v>49</v>
      </c>
      <c r="M1549" s="232"/>
      <c r="N1549" s="233"/>
      <c r="O1549" s="233"/>
    </row>
    <row r="1550" spans="1:15" s="234" customFormat="1">
      <c r="A1550" s="404" t="str">
        <f t="shared" si="173"/>
        <v>300802500</v>
      </c>
      <c r="B1550" s="272">
        <v>300</v>
      </c>
      <c r="C1550" s="273">
        <v>80</v>
      </c>
      <c r="D1550" s="273">
        <v>2500</v>
      </c>
      <c r="E1550" s="231">
        <v>15</v>
      </c>
      <c r="F1550" s="231">
        <v>32</v>
      </c>
      <c r="G1550" s="231">
        <v>41</v>
      </c>
      <c r="H1550" s="231">
        <v>50</v>
      </c>
      <c r="I1550" s="231">
        <v>55</v>
      </c>
      <c r="J1550" s="231">
        <v>60</v>
      </c>
      <c r="K1550" s="231">
        <v>58</v>
      </c>
      <c r="L1550" s="231">
        <v>43</v>
      </c>
      <c r="M1550" s="232"/>
      <c r="N1550" s="233"/>
      <c r="O1550" s="233"/>
    </row>
    <row r="1551" spans="1:15" s="234" customFormat="1">
      <c r="A1551" s="404" t="str">
        <f t="shared" si="173"/>
        <v>300902500</v>
      </c>
      <c r="B1551" s="272">
        <v>300</v>
      </c>
      <c r="C1551" s="273">
        <v>90</v>
      </c>
      <c r="D1551" s="273">
        <v>2500</v>
      </c>
      <c r="E1551" s="271">
        <f t="shared" ref="E1551:L1551" si="185">ROUND((E1550+E1552)/2,0)</f>
        <v>14</v>
      </c>
      <c r="F1551" s="271">
        <f t="shared" si="185"/>
        <v>31</v>
      </c>
      <c r="G1551" s="271">
        <f t="shared" si="185"/>
        <v>41</v>
      </c>
      <c r="H1551" s="271">
        <f t="shared" si="185"/>
        <v>50</v>
      </c>
      <c r="I1551" s="271">
        <f t="shared" si="185"/>
        <v>55</v>
      </c>
      <c r="J1551" s="271">
        <f t="shared" si="185"/>
        <v>60</v>
      </c>
      <c r="K1551" s="271">
        <f t="shared" si="185"/>
        <v>58</v>
      </c>
      <c r="L1551" s="271">
        <f t="shared" si="185"/>
        <v>40</v>
      </c>
      <c r="M1551" s="232"/>
      <c r="N1551" s="233"/>
      <c r="O1551" s="233"/>
    </row>
    <row r="1552" spans="1:15" s="234" customFormat="1">
      <c r="A1552" s="404" t="str">
        <f t="shared" si="173"/>
        <v>3001002500</v>
      </c>
      <c r="B1552" s="272">
        <v>300</v>
      </c>
      <c r="C1552" s="273">
        <v>100</v>
      </c>
      <c r="D1552" s="273">
        <v>2500</v>
      </c>
      <c r="E1552" s="231">
        <v>12</v>
      </c>
      <c r="F1552" s="231">
        <v>29</v>
      </c>
      <c r="G1552" s="231">
        <v>41</v>
      </c>
      <c r="H1552" s="231">
        <v>50</v>
      </c>
      <c r="I1552" s="231">
        <v>55</v>
      </c>
      <c r="J1552" s="231">
        <v>60</v>
      </c>
      <c r="K1552" s="231">
        <v>57</v>
      </c>
      <c r="L1552" s="231">
        <v>37</v>
      </c>
      <c r="M1552" s="232"/>
      <c r="N1552" s="233"/>
      <c r="O1552" s="233"/>
    </row>
    <row r="1553" spans="1:15" s="234" customFormat="1">
      <c r="A1553" s="404" t="str">
        <f t="shared" si="173"/>
        <v>3001102500</v>
      </c>
      <c r="B1553" s="272">
        <v>300</v>
      </c>
      <c r="C1553" s="273">
        <v>110</v>
      </c>
      <c r="D1553" s="273">
        <v>2500</v>
      </c>
      <c r="E1553" s="271">
        <f t="shared" ref="E1553:L1553" si="186">ROUND((E1552+E1554)/2,0)</f>
        <v>11</v>
      </c>
      <c r="F1553" s="271">
        <f t="shared" si="186"/>
        <v>28</v>
      </c>
      <c r="G1553" s="271">
        <f t="shared" si="186"/>
        <v>41</v>
      </c>
      <c r="H1553" s="271">
        <f t="shared" si="186"/>
        <v>50</v>
      </c>
      <c r="I1553" s="271">
        <f t="shared" si="186"/>
        <v>55</v>
      </c>
      <c r="J1553" s="271">
        <f t="shared" si="186"/>
        <v>60</v>
      </c>
      <c r="K1553" s="271">
        <f t="shared" si="186"/>
        <v>52</v>
      </c>
      <c r="L1553" s="271">
        <f t="shared" si="186"/>
        <v>34</v>
      </c>
      <c r="M1553" s="232"/>
      <c r="N1553" s="233"/>
      <c r="O1553" s="233"/>
    </row>
    <row r="1554" spans="1:15" s="234" customFormat="1">
      <c r="A1554" s="404" t="str">
        <f t="shared" si="173"/>
        <v>3001202500</v>
      </c>
      <c r="B1554" s="272">
        <v>300</v>
      </c>
      <c r="C1554" s="273">
        <v>120</v>
      </c>
      <c r="D1554" s="273">
        <v>2500</v>
      </c>
      <c r="E1554" s="231">
        <v>10</v>
      </c>
      <c r="F1554" s="231">
        <v>26</v>
      </c>
      <c r="G1554" s="231">
        <v>41</v>
      </c>
      <c r="H1554" s="231">
        <v>50</v>
      </c>
      <c r="I1554" s="231">
        <v>55</v>
      </c>
      <c r="J1554" s="231">
        <v>60</v>
      </c>
      <c r="K1554" s="231">
        <v>46</v>
      </c>
      <c r="L1554" s="231">
        <v>31</v>
      </c>
      <c r="M1554" s="232"/>
      <c r="N1554" s="233"/>
      <c r="O1554" s="233"/>
    </row>
    <row r="1555" spans="1:15" s="234" customFormat="1">
      <c r="A1555" s="404" t="str">
        <f t="shared" si="173"/>
        <v>3001302500</v>
      </c>
      <c r="B1555" s="272">
        <v>300</v>
      </c>
      <c r="C1555" s="273">
        <v>130</v>
      </c>
      <c r="D1555" s="273">
        <v>2500</v>
      </c>
      <c r="E1555" s="271">
        <f t="shared" ref="E1555:L1555" si="187">ROUND((E1554+E1556)/2,0)</f>
        <v>10</v>
      </c>
      <c r="F1555" s="271">
        <f t="shared" si="187"/>
        <v>25</v>
      </c>
      <c r="G1555" s="271">
        <f t="shared" si="187"/>
        <v>40</v>
      </c>
      <c r="H1555" s="271">
        <f t="shared" si="187"/>
        <v>49</v>
      </c>
      <c r="I1555" s="271">
        <f t="shared" si="187"/>
        <v>55</v>
      </c>
      <c r="J1555" s="271">
        <f t="shared" si="187"/>
        <v>60</v>
      </c>
      <c r="K1555" s="271">
        <f t="shared" si="187"/>
        <v>43</v>
      </c>
      <c r="L1555" s="271">
        <f t="shared" si="187"/>
        <v>29</v>
      </c>
      <c r="M1555" s="232"/>
      <c r="N1555" s="233"/>
      <c r="O1555" s="233"/>
    </row>
    <row r="1556" spans="1:15" s="234" customFormat="1">
      <c r="A1556" s="404" t="str">
        <f t="shared" si="173"/>
        <v>3001402500</v>
      </c>
      <c r="B1556" s="272">
        <v>300</v>
      </c>
      <c r="C1556" s="273">
        <v>140</v>
      </c>
      <c r="D1556" s="273">
        <v>2500</v>
      </c>
      <c r="E1556" s="231">
        <v>9</v>
      </c>
      <c r="F1556" s="231">
        <v>23</v>
      </c>
      <c r="G1556" s="231">
        <v>39</v>
      </c>
      <c r="H1556" s="231">
        <v>47</v>
      </c>
      <c r="I1556" s="231">
        <v>55</v>
      </c>
      <c r="J1556" s="231">
        <v>60</v>
      </c>
      <c r="K1556" s="231">
        <v>40</v>
      </c>
      <c r="L1556" s="231">
        <v>26</v>
      </c>
      <c r="M1556" s="232"/>
      <c r="N1556" s="233"/>
      <c r="O1556" s="233"/>
    </row>
    <row r="1557" spans="1:15" s="234" customFormat="1">
      <c r="A1557" s="404" t="str">
        <f t="shared" si="173"/>
        <v>3001502500</v>
      </c>
      <c r="B1557" s="272">
        <v>300</v>
      </c>
      <c r="C1557" s="273">
        <v>150</v>
      </c>
      <c r="D1557" s="273">
        <v>2500</v>
      </c>
      <c r="E1557" s="271">
        <f t="shared" ref="E1557:L1557" si="188">ROUND((E1556+E1558)/2,0)</f>
        <v>9</v>
      </c>
      <c r="F1557" s="271">
        <f t="shared" si="188"/>
        <v>22</v>
      </c>
      <c r="G1557" s="271">
        <f t="shared" si="188"/>
        <v>38</v>
      </c>
      <c r="H1557" s="271">
        <f t="shared" si="188"/>
        <v>46</v>
      </c>
      <c r="I1557" s="271">
        <f t="shared" si="188"/>
        <v>55</v>
      </c>
      <c r="J1557" s="271">
        <f t="shared" si="188"/>
        <v>60</v>
      </c>
      <c r="K1557" s="271">
        <f t="shared" si="188"/>
        <v>38</v>
      </c>
      <c r="L1557" s="271">
        <f t="shared" si="188"/>
        <v>25</v>
      </c>
      <c r="M1557" s="232"/>
      <c r="N1557" s="233"/>
      <c r="O1557" s="233"/>
    </row>
    <row r="1558" spans="1:15" s="234" customFormat="1">
      <c r="A1558" s="404" t="str">
        <f t="shared" si="173"/>
        <v>3001602500</v>
      </c>
      <c r="B1558" s="272">
        <v>300</v>
      </c>
      <c r="C1558" s="273">
        <v>160</v>
      </c>
      <c r="D1558" s="273">
        <v>2500</v>
      </c>
      <c r="E1558" s="231">
        <v>8</v>
      </c>
      <c r="F1558" s="231">
        <v>20</v>
      </c>
      <c r="G1558" s="231">
        <v>36</v>
      </c>
      <c r="H1558" s="231">
        <v>44</v>
      </c>
      <c r="I1558" s="231">
        <v>54</v>
      </c>
      <c r="J1558" s="231">
        <v>59</v>
      </c>
      <c r="K1558" s="231">
        <v>35</v>
      </c>
      <c r="L1558" s="231">
        <v>23</v>
      </c>
      <c r="M1558" s="232"/>
      <c r="N1558" s="233"/>
      <c r="O1558" s="233"/>
    </row>
    <row r="1559" spans="1:15" s="234" customFormat="1">
      <c r="A1559" s="404" t="str">
        <f t="shared" si="173"/>
        <v>3001702500</v>
      </c>
      <c r="B1559" s="272">
        <v>300</v>
      </c>
      <c r="C1559" s="273">
        <v>170</v>
      </c>
      <c r="D1559" s="273">
        <v>2500</v>
      </c>
      <c r="E1559" s="271">
        <f t="shared" ref="E1559:L1559" si="189">ROUND((E1558+E1560)/2,0)</f>
        <v>8</v>
      </c>
      <c r="F1559" s="271">
        <f t="shared" si="189"/>
        <v>19</v>
      </c>
      <c r="G1559" s="271">
        <f t="shared" si="189"/>
        <v>35</v>
      </c>
      <c r="H1559" s="271">
        <f t="shared" si="189"/>
        <v>42</v>
      </c>
      <c r="I1559" s="271">
        <f t="shared" si="189"/>
        <v>53</v>
      </c>
      <c r="J1559" s="271">
        <f t="shared" si="189"/>
        <v>58</v>
      </c>
      <c r="K1559" s="271">
        <f t="shared" si="189"/>
        <v>33</v>
      </c>
      <c r="L1559" s="271">
        <f t="shared" si="189"/>
        <v>22</v>
      </c>
      <c r="M1559" s="232"/>
      <c r="N1559" s="233"/>
      <c r="O1559" s="233"/>
    </row>
    <row r="1560" spans="1:15" s="234" customFormat="1">
      <c r="A1560" s="404" t="str">
        <f t="shared" si="173"/>
        <v>3001802500</v>
      </c>
      <c r="B1560" s="272">
        <v>300</v>
      </c>
      <c r="C1560" s="273">
        <v>180</v>
      </c>
      <c r="D1560" s="273">
        <v>2500</v>
      </c>
      <c r="E1560" s="231">
        <v>7</v>
      </c>
      <c r="F1560" s="231">
        <v>18</v>
      </c>
      <c r="G1560" s="231">
        <v>33</v>
      </c>
      <c r="H1560" s="231">
        <v>39</v>
      </c>
      <c r="I1560" s="231">
        <v>51</v>
      </c>
      <c r="J1560" s="231">
        <v>56</v>
      </c>
      <c r="K1560" s="231">
        <v>31</v>
      </c>
      <c r="L1560" s="231">
        <v>20</v>
      </c>
      <c r="M1560" s="232"/>
      <c r="N1560" s="233"/>
      <c r="O1560" s="233"/>
    </row>
    <row r="1561" spans="1:15" s="234" customFormat="1">
      <c r="A1561" s="404" t="str">
        <f t="shared" si="173"/>
        <v>3001902500</v>
      </c>
      <c r="B1561" s="272">
        <v>300</v>
      </c>
      <c r="C1561" s="273">
        <v>190</v>
      </c>
      <c r="D1561" s="273">
        <v>2500</v>
      </c>
      <c r="E1561" s="271">
        <f t="shared" ref="E1561:L1561" si="190">ROUND((E1560+E1562)/2,0)</f>
        <v>7</v>
      </c>
      <c r="F1561" s="271">
        <f t="shared" si="190"/>
        <v>17</v>
      </c>
      <c r="G1561" s="271">
        <f t="shared" si="190"/>
        <v>32</v>
      </c>
      <c r="H1561" s="271">
        <f t="shared" si="190"/>
        <v>38</v>
      </c>
      <c r="I1561" s="271">
        <f t="shared" si="190"/>
        <v>49</v>
      </c>
      <c r="J1561" s="271">
        <f t="shared" si="190"/>
        <v>54</v>
      </c>
      <c r="K1561" s="271">
        <f t="shared" si="190"/>
        <v>30</v>
      </c>
      <c r="L1561" s="271">
        <f t="shared" si="190"/>
        <v>19</v>
      </c>
      <c r="M1561" s="232"/>
      <c r="N1561" s="233"/>
      <c r="O1561" s="233"/>
    </row>
    <row r="1562" spans="1:15" s="234" customFormat="1">
      <c r="A1562" s="404" t="str">
        <f t="shared" si="173"/>
        <v>3002002500</v>
      </c>
      <c r="B1562" s="272">
        <v>300</v>
      </c>
      <c r="C1562" s="273">
        <v>200</v>
      </c>
      <c r="D1562" s="273">
        <v>2500</v>
      </c>
      <c r="E1562" s="231">
        <v>6</v>
      </c>
      <c r="F1562" s="231">
        <v>16</v>
      </c>
      <c r="G1562" s="231">
        <v>30</v>
      </c>
      <c r="H1562" s="231">
        <v>36</v>
      </c>
      <c r="I1562" s="231">
        <v>47</v>
      </c>
      <c r="J1562" s="231">
        <v>52</v>
      </c>
      <c r="K1562" s="231">
        <v>28</v>
      </c>
      <c r="L1562" s="231">
        <v>18</v>
      </c>
      <c r="M1562" s="232"/>
      <c r="N1562" s="233"/>
      <c r="O1562" s="233"/>
    </row>
    <row r="1563" spans="1:15" s="234" customFormat="1">
      <c r="A1563" s="404" t="str">
        <f t="shared" si="173"/>
        <v>3002102500</v>
      </c>
      <c r="B1563" s="272">
        <v>300</v>
      </c>
      <c r="C1563" s="273">
        <v>210</v>
      </c>
      <c r="D1563" s="273">
        <v>2500</v>
      </c>
      <c r="E1563" s="271">
        <f t="shared" ref="E1563:L1563" si="191">ROUND((E1562+E1564)/2,0)</f>
        <v>6</v>
      </c>
      <c r="F1563" s="271">
        <f t="shared" si="191"/>
        <v>16</v>
      </c>
      <c r="G1563" s="271">
        <f t="shared" si="191"/>
        <v>29</v>
      </c>
      <c r="H1563" s="271">
        <f t="shared" si="191"/>
        <v>34</v>
      </c>
      <c r="I1563" s="271">
        <f t="shared" si="191"/>
        <v>45</v>
      </c>
      <c r="J1563" s="271">
        <f t="shared" si="191"/>
        <v>50</v>
      </c>
      <c r="K1563" s="271">
        <f t="shared" si="191"/>
        <v>27</v>
      </c>
      <c r="L1563" s="271">
        <f t="shared" si="191"/>
        <v>18</v>
      </c>
      <c r="M1563" s="232"/>
      <c r="N1563" s="233"/>
      <c r="O1563" s="233"/>
    </row>
    <row r="1564" spans="1:15" s="234" customFormat="1">
      <c r="A1564" s="404" t="str">
        <f t="shared" si="173"/>
        <v>3002202500</v>
      </c>
      <c r="B1564" s="272">
        <v>300</v>
      </c>
      <c r="C1564" s="273">
        <v>220</v>
      </c>
      <c r="D1564" s="273">
        <v>2500</v>
      </c>
      <c r="E1564" s="231">
        <v>6</v>
      </c>
      <c r="F1564" s="231">
        <v>15</v>
      </c>
      <c r="G1564" s="231">
        <v>27</v>
      </c>
      <c r="H1564" s="231">
        <v>32</v>
      </c>
      <c r="I1564" s="231">
        <v>43</v>
      </c>
      <c r="J1564" s="231">
        <v>48</v>
      </c>
      <c r="K1564" s="231">
        <v>25</v>
      </c>
      <c r="L1564" s="231">
        <v>17</v>
      </c>
      <c r="M1564" s="232"/>
      <c r="N1564" s="233"/>
      <c r="O1564" s="233"/>
    </row>
    <row r="1565" spans="1:15" s="234" customFormat="1">
      <c r="A1565" s="404" t="str">
        <f t="shared" si="173"/>
        <v>3002302500</v>
      </c>
      <c r="B1565" s="272">
        <v>300</v>
      </c>
      <c r="C1565" s="273">
        <v>230</v>
      </c>
      <c r="D1565" s="273">
        <v>2500</v>
      </c>
      <c r="E1565" s="271">
        <f t="shared" ref="E1565:L1565" si="192">ROUND((E1564+E1566)/2,0)</f>
        <v>6</v>
      </c>
      <c r="F1565" s="271">
        <f t="shared" si="192"/>
        <v>15</v>
      </c>
      <c r="G1565" s="271">
        <f t="shared" si="192"/>
        <v>26</v>
      </c>
      <c r="H1565" s="271">
        <f t="shared" si="192"/>
        <v>31</v>
      </c>
      <c r="I1565" s="271">
        <f t="shared" si="192"/>
        <v>42</v>
      </c>
      <c r="J1565" s="271">
        <f t="shared" si="192"/>
        <v>46</v>
      </c>
      <c r="K1565" s="271">
        <f t="shared" si="192"/>
        <v>24</v>
      </c>
      <c r="L1565" s="271">
        <f t="shared" si="192"/>
        <v>16</v>
      </c>
      <c r="M1565" s="232"/>
      <c r="N1565" s="233"/>
      <c r="O1565" s="233"/>
    </row>
    <row r="1566" spans="1:15" s="234" customFormat="1">
      <c r="A1566" s="404" t="str">
        <f t="shared" si="173"/>
        <v>3002402500</v>
      </c>
      <c r="B1566" s="272">
        <v>300</v>
      </c>
      <c r="C1566" s="273">
        <v>240</v>
      </c>
      <c r="D1566" s="273">
        <v>2500</v>
      </c>
      <c r="E1566" s="231">
        <v>5</v>
      </c>
      <c r="F1566" s="231">
        <v>14</v>
      </c>
      <c r="G1566" s="231">
        <v>25</v>
      </c>
      <c r="H1566" s="231">
        <v>30</v>
      </c>
      <c r="I1566" s="231">
        <v>40</v>
      </c>
      <c r="J1566" s="231">
        <v>44</v>
      </c>
      <c r="K1566" s="231">
        <v>23</v>
      </c>
      <c r="L1566" s="231">
        <v>15</v>
      </c>
      <c r="M1566" s="232"/>
      <c r="N1566" s="233"/>
      <c r="O1566" s="233"/>
    </row>
    <row r="1567" spans="1:15" s="234" customFormat="1">
      <c r="A1567" s="404" t="str">
        <f t="shared" si="173"/>
        <v>3002502500</v>
      </c>
      <c r="B1567" s="272">
        <v>300</v>
      </c>
      <c r="C1567" s="273">
        <v>250</v>
      </c>
      <c r="D1567" s="273">
        <v>2500</v>
      </c>
      <c r="E1567" s="271">
        <f t="shared" ref="E1567:L1567" si="193">ROUND((E1566+E1568)/2,0)</f>
        <v>5</v>
      </c>
      <c r="F1567" s="271">
        <f t="shared" si="193"/>
        <v>14</v>
      </c>
      <c r="G1567" s="271">
        <f t="shared" si="193"/>
        <v>24</v>
      </c>
      <c r="H1567" s="271">
        <f t="shared" si="193"/>
        <v>29</v>
      </c>
      <c r="I1567" s="271">
        <f t="shared" si="193"/>
        <v>39</v>
      </c>
      <c r="J1567" s="271">
        <f t="shared" si="193"/>
        <v>43</v>
      </c>
      <c r="K1567" s="271">
        <f t="shared" si="193"/>
        <v>22</v>
      </c>
      <c r="L1567" s="271">
        <f t="shared" si="193"/>
        <v>15</v>
      </c>
      <c r="M1567" s="232"/>
      <c r="N1567" s="233"/>
      <c r="O1567" s="233"/>
    </row>
    <row r="1568" spans="1:15" s="234" customFormat="1">
      <c r="A1568" s="404" t="str">
        <f t="shared" si="173"/>
        <v>3002602500</v>
      </c>
      <c r="B1568" s="272">
        <v>300</v>
      </c>
      <c r="C1568" s="273">
        <v>260</v>
      </c>
      <c r="D1568" s="273">
        <v>2500</v>
      </c>
      <c r="E1568" s="231">
        <v>5</v>
      </c>
      <c r="F1568" s="231">
        <v>13</v>
      </c>
      <c r="G1568" s="231">
        <v>23</v>
      </c>
      <c r="H1568" s="231">
        <v>27</v>
      </c>
      <c r="I1568" s="231">
        <v>37</v>
      </c>
      <c r="J1568" s="231">
        <v>41</v>
      </c>
      <c r="K1568" s="231">
        <v>21</v>
      </c>
      <c r="L1568" s="231">
        <v>14</v>
      </c>
      <c r="M1568" s="232"/>
      <c r="N1568" s="233"/>
      <c r="O1568" s="233"/>
    </row>
    <row r="1569" spans="1:15" s="234" customFormat="1">
      <c r="A1569" s="404" t="str">
        <f t="shared" si="173"/>
        <v>3002702500</v>
      </c>
      <c r="B1569" s="272">
        <v>300</v>
      </c>
      <c r="C1569" s="273">
        <v>270</v>
      </c>
      <c r="D1569" s="273">
        <v>2500</v>
      </c>
      <c r="E1569" s="271">
        <f t="shared" ref="E1569:L1569" si="194">ROUND((E1568+E1570)/2,0)</f>
        <v>5</v>
      </c>
      <c r="F1569" s="271">
        <f t="shared" si="194"/>
        <v>13</v>
      </c>
      <c r="G1569" s="271">
        <f t="shared" si="194"/>
        <v>23</v>
      </c>
      <c r="H1569" s="271">
        <f t="shared" si="194"/>
        <v>27</v>
      </c>
      <c r="I1569" s="271">
        <f t="shared" si="194"/>
        <v>36</v>
      </c>
      <c r="J1569" s="271">
        <f t="shared" si="194"/>
        <v>40</v>
      </c>
      <c r="K1569" s="271">
        <f t="shared" si="194"/>
        <v>21</v>
      </c>
      <c r="L1569" s="271">
        <f t="shared" si="194"/>
        <v>14</v>
      </c>
      <c r="M1569" s="232"/>
      <c r="N1569" s="233"/>
      <c r="O1569" s="233"/>
    </row>
    <row r="1570" spans="1:15" s="234" customFormat="1">
      <c r="A1570" s="404" t="str">
        <f t="shared" si="173"/>
        <v>3002802500</v>
      </c>
      <c r="B1570" s="272">
        <v>300</v>
      </c>
      <c r="C1570" s="273">
        <v>280</v>
      </c>
      <c r="D1570" s="273">
        <v>2500</v>
      </c>
      <c r="E1570" s="231">
        <v>4</v>
      </c>
      <c r="F1570" s="231">
        <v>12</v>
      </c>
      <c r="G1570" s="231">
        <v>22</v>
      </c>
      <c r="H1570" s="231">
        <v>26</v>
      </c>
      <c r="I1570" s="231">
        <v>34</v>
      </c>
      <c r="J1570" s="231">
        <v>38</v>
      </c>
      <c r="K1570" s="231">
        <v>20</v>
      </c>
      <c r="L1570" s="231">
        <v>13</v>
      </c>
      <c r="M1570" s="232"/>
      <c r="N1570" s="233"/>
      <c r="O1570" s="233"/>
    </row>
    <row r="1571" spans="1:15" s="234" customFormat="1">
      <c r="A1571" s="404" t="str">
        <f t="shared" si="173"/>
        <v>3002902500</v>
      </c>
      <c r="B1571" s="272">
        <v>300</v>
      </c>
      <c r="C1571" s="273">
        <v>290</v>
      </c>
      <c r="D1571" s="273">
        <v>2500</v>
      </c>
      <c r="E1571" s="271">
        <f t="shared" ref="E1571:L1571" si="195">ROUND((E1570+E1572)/2,0)</f>
        <v>4</v>
      </c>
      <c r="F1571" s="271">
        <f t="shared" si="195"/>
        <v>12</v>
      </c>
      <c r="G1571" s="271">
        <f t="shared" si="195"/>
        <v>21</v>
      </c>
      <c r="H1571" s="271">
        <f t="shared" si="195"/>
        <v>25</v>
      </c>
      <c r="I1571" s="271">
        <f t="shared" si="195"/>
        <v>33</v>
      </c>
      <c r="J1571" s="271">
        <f t="shared" si="195"/>
        <v>37</v>
      </c>
      <c r="K1571" s="271">
        <f t="shared" si="195"/>
        <v>20</v>
      </c>
      <c r="L1571" s="271">
        <f t="shared" si="195"/>
        <v>13</v>
      </c>
      <c r="M1571" s="232"/>
      <c r="N1571" s="233"/>
      <c r="O1571" s="233"/>
    </row>
    <row r="1572" spans="1:15" s="234" customFormat="1">
      <c r="A1572" s="404" t="str">
        <f t="shared" si="173"/>
        <v>3003002500</v>
      </c>
      <c r="B1572" s="272">
        <v>300</v>
      </c>
      <c r="C1572" s="273">
        <v>300</v>
      </c>
      <c r="D1572" s="273">
        <v>2500</v>
      </c>
      <c r="E1572" s="231">
        <v>4</v>
      </c>
      <c r="F1572" s="231">
        <v>11</v>
      </c>
      <c r="G1572" s="231">
        <v>20</v>
      </c>
      <c r="H1572" s="231">
        <v>24</v>
      </c>
      <c r="I1572" s="231">
        <v>32</v>
      </c>
      <c r="J1572" s="231">
        <v>35</v>
      </c>
      <c r="K1572" s="231">
        <v>19</v>
      </c>
      <c r="L1572" s="231">
        <v>12</v>
      </c>
      <c r="M1572" s="232"/>
      <c r="N1572" s="233"/>
      <c r="O1572" s="233"/>
    </row>
    <row r="1573" spans="1:15" s="234" customFormat="1">
      <c r="A1573" s="404" t="str">
        <f t="shared" si="173"/>
        <v>3003102500</v>
      </c>
      <c r="B1573" s="272">
        <v>300</v>
      </c>
      <c r="C1573" s="273">
        <v>310</v>
      </c>
      <c r="D1573" s="273">
        <v>2500</v>
      </c>
      <c r="E1573" s="243">
        <v>0</v>
      </c>
      <c r="F1573" s="243">
        <v>0</v>
      </c>
      <c r="G1573" s="243">
        <v>0</v>
      </c>
      <c r="H1573" s="243">
        <v>0</v>
      </c>
      <c r="I1573" s="243">
        <v>0</v>
      </c>
      <c r="J1573" s="243">
        <v>0</v>
      </c>
      <c r="K1573" s="243">
        <v>0</v>
      </c>
      <c r="L1573" s="243">
        <v>0</v>
      </c>
      <c r="M1573" s="232"/>
      <c r="N1573" s="233"/>
      <c r="O1573" s="233"/>
    </row>
    <row r="1574" spans="1:15" s="234" customFormat="1">
      <c r="A1574" s="404" t="str">
        <f t="shared" si="173"/>
        <v>3003202500</v>
      </c>
      <c r="B1574" s="272">
        <v>300</v>
      </c>
      <c r="C1574" s="273">
        <v>320</v>
      </c>
      <c r="D1574" s="273">
        <v>2500</v>
      </c>
      <c r="E1574" s="243">
        <v>0</v>
      </c>
      <c r="F1574" s="243">
        <v>0</v>
      </c>
      <c r="G1574" s="243">
        <v>0</v>
      </c>
      <c r="H1574" s="243">
        <v>0</v>
      </c>
      <c r="I1574" s="243">
        <v>0</v>
      </c>
      <c r="J1574" s="243">
        <v>0</v>
      </c>
      <c r="K1574" s="243">
        <v>0</v>
      </c>
      <c r="L1574" s="243">
        <v>0</v>
      </c>
      <c r="M1574" s="232"/>
      <c r="N1574" s="233"/>
      <c r="O1574" s="233"/>
    </row>
    <row r="1575" spans="1:15" s="234" customFormat="1">
      <c r="A1575" s="404" t="str">
        <f t="shared" si="173"/>
        <v>3003302500</v>
      </c>
      <c r="B1575" s="272">
        <v>300</v>
      </c>
      <c r="C1575" s="273">
        <v>330</v>
      </c>
      <c r="D1575" s="273">
        <v>2500</v>
      </c>
      <c r="E1575" s="243">
        <v>0</v>
      </c>
      <c r="F1575" s="243">
        <v>0</v>
      </c>
      <c r="G1575" s="243">
        <v>0</v>
      </c>
      <c r="H1575" s="243">
        <v>0</v>
      </c>
      <c r="I1575" s="243">
        <v>0</v>
      </c>
      <c r="J1575" s="243">
        <v>0</v>
      </c>
      <c r="K1575" s="243">
        <v>0</v>
      </c>
      <c r="L1575" s="243">
        <v>0</v>
      </c>
      <c r="M1575" s="232"/>
      <c r="N1575" s="233"/>
      <c r="O1575" s="233"/>
    </row>
    <row r="1576" spans="1:15" s="234" customFormat="1">
      <c r="A1576" s="404" t="str">
        <f t="shared" si="173"/>
        <v>3003402500</v>
      </c>
      <c r="B1576" s="272">
        <v>300</v>
      </c>
      <c r="C1576" s="273">
        <v>340</v>
      </c>
      <c r="D1576" s="273">
        <v>2500</v>
      </c>
      <c r="E1576" s="243">
        <v>0</v>
      </c>
      <c r="F1576" s="243">
        <v>0</v>
      </c>
      <c r="G1576" s="243">
        <v>0</v>
      </c>
      <c r="H1576" s="243">
        <v>0</v>
      </c>
      <c r="I1576" s="243">
        <v>0</v>
      </c>
      <c r="J1576" s="243">
        <v>0</v>
      </c>
      <c r="K1576" s="243">
        <v>0</v>
      </c>
      <c r="L1576" s="243">
        <v>0</v>
      </c>
      <c r="M1576" s="232"/>
      <c r="N1576" s="233"/>
      <c r="O1576" s="233"/>
    </row>
    <row r="1577" spans="1:15" s="234" customFormat="1">
      <c r="A1577" s="404" t="str">
        <f t="shared" si="173"/>
        <v>3003502500</v>
      </c>
      <c r="B1577" s="272">
        <v>300</v>
      </c>
      <c r="C1577" s="273">
        <v>350</v>
      </c>
      <c r="D1577" s="273">
        <v>2500</v>
      </c>
      <c r="E1577" s="243">
        <v>0</v>
      </c>
      <c r="F1577" s="243">
        <v>0</v>
      </c>
      <c r="G1577" s="243">
        <v>0</v>
      </c>
      <c r="H1577" s="243">
        <v>0</v>
      </c>
      <c r="I1577" s="243">
        <v>0</v>
      </c>
      <c r="J1577" s="243">
        <v>0</v>
      </c>
      <c r="K1577" s="243">
        <v>0</v>
      </c>
      <c r="L1577" s="243">
        <v>0</v>
      </c>
      <c r="M1577" s="232"/>
      <c r="N1577" s="233"/>
      <c r="O1577" s="233"/>
    </row>
    <row r="1578" spans="1:15" s="234" customFormat="1">
      <c r="A1578" s="404" t="str">
        <f t="shared" si="173"/>
        <v>35020500</v>
      </c>
      <c r="B1578" s="263">
        <v>350</v>
      </c>
      <c r="C1578" s="193">
        <v>20</v>
      </c>
      <c r="D1578" s="193">
        <v>500</v>
      </c>
      <c r="E1578" s="194">
        <f>E1272-E966+E1272</f>
        <v>18.5</v>
      </c>
      <c r="F1578" s="194">
        <f t="shared" ref="E1578:L1593" si="196">F1272-F966+F1272</f>
        <v>37.5</v>
      </c>
      <c r="G1578" s="194">
        <f t="shared" si="196"/>
        <v>41</v>
      </c>
      <c r="H1578" s="194">
        <f t="shared" si="196"/>
        <v>50</v>
      </c>
      <c r="I1578" s="194">
        <f t="shared" si="196"/>
        <v>55</v>
      </c>
      <c r="J1578" s="194">
        <f t="shared" si="196"/>
        <v>60</v>
      </c>
      <c r="K1578" s="194">
        <f t="shared" si="196"/>
        <v>58</v>
      </c>
      <c r="L1578" s="194">
        <f t="shared" si="196"/>
        <v>52</v>
      </c>
      <c r="M1578" s="279"/>
      <c r="N1578" s="233"/>
      <c r="O1578" s="233"/>
    </row>
    <row r="1579" spans="1:15" s="234" customFormat="1">
      <c r="A1579" s="404" t="str">
        <f t="shared" si="173"/>
        <v>35030500</v>
      </c>
      <c r="B1579" s="263">
        <v>350</v>
      </c>
      <c r="C1579" s="193">
        <v>30</v>
      </c>
      <c r="D1579" s="193">
        <v>500</v>
      </c>
      <c r="E1579" s="194">
        <f t="shared" si="196"/>
        <v>11</v>
      </c>
      <c r="F1579" s="194">
        <f t="shared" si="196"/>
        <v>32.5</v>
      </c>
      <c r="G1579" s="194">
        <f t="shared" si="196"/>
        <v>41</v>
      </c>
      <c r="H1579" s="194">
        <f t="shared" si="196"/>
        <v>50</v>
      </c>
      <c r="I1579" s="194">
        <f t="shared" si="196"/>
        <v>55</v>
      </c>
      <c r="J1579" s="194">
        <f t="shared" si="196"/>
        <v>60</v>
      </c>
      <c r="K1579" s="194">
        <f t="shared" si="196"/>
        <v>52</v>
      </c>
      <c r="L1579" s="194">
        <f t="shared" si="196"/>
        <v>26.5</v>
      </c>
      <c r="M1579" s="279"/>
      <c r="N1579" s="233"/>
      <c r="O1579" s="233"/>
    </row>
    <row r="1580" spans="1:15" s="234" customFormat="1">
      <c r="A1580" s="404" t="str">
        <f t="shared" si="173"/>
        <v>35040500</v>
      </c>
      <c r="B1580" s="263">
        <v>350</v>
      </c>
      <c r="C1580" s="193">
        <v>40</v>
      </c>
      <c r="D1580" s="193">
        <v>500</v>
      </c>
      <c r="E1580" s="194">
        <f t="shared" si="196"/>
        <v>8</v>
      </c>
      <c r="F1580" s="194">
        <f t="shared" si="196"/>
        <v>24.5</v>
      </c>
      <c r="G1580" s="194">
        <f t="shared" si="196"/>
        <v>39</v>
      </c>
      <c r="H1580" s="194">
        <f t="shared" si="196"/>
        <v>46</v>
      </c>
      <c r="I1580" s="194">
        <f t="shared" si="196"/>
        <v>55</v>
      </c>
      <c r="J1580" s="194">
        <f t="shared" si="196"/>
        <v>60</v>
      </c>
      <c r="K1580" s="194">
        <f t="shared" si="196"/>
        <v>31</v>
      </c>
      <c r="L1580" s="194">
        <f t="shared" si="196"/>
        <v>20</v>
      </c>
      <c r="M1580" s="279"/>
      <c r="N1580" s="233"/>
      <c r="O1580" s="233"/>
    </row>
    <row r="1581" spans="1:15" s="234" customFormat="1">
      <c r="A1581" s="404" t="str">
        <f t="shared" si="173"/>
        <v>35050500</v>
      </c>
      <c r="B1581" s="263">
        <v>350</v>
      </c>
      <c r="C1581" s="193">
        <v>50</v>
      </c>
      <c r="D1581" s="193">
        <v>500</v>
      </c>
      <c r="E1581" s="194">
        <f t="shared" si="196"/>
        <v>8</v>
      </c>
      <c r="F1581" s="194">
        <f t="shared" si="196"/>
        <v>23</v>
      </c>
      <c r="G1581" s="194">
        <f t="shared" si="196"/>
        <v>29</v>
      </c>
      <c r="H1581" s="194">
        <f t="shared" si="196"/>
        <v>37.5</v>
      </c>
      <c r="I1581" s="194">
        <f t="shared" si="196"/>
        <v>45</v>
      </c>
      <c r="J1581" s="194">
        <f t="shared" si="196"/>
        <v>51</v>
      </c>
      <c r="K1581" s="194">
        <f t="shared" si="196"/>
        <v>25.5</v>
      </c>
      <c r="L1581" s="194">
        <f t="shared" si="196"/>
        <v>15.5</v>
      </c>
      <c r="M1581" s="279"/>
      <c r="N1581" s="233"/>
      <c r="O1581" s="233"/>
    </row>
    <row r="1582" spans="1:15" s="234" customFormat="1">
      <c r="A1582" s="404" t="str">
        <f t="shared" si="173"/>
        <v>35060500</v>
      </c>
      <c r="B1582" s="263">
        <v>350</v>
      </c>
      <c r="C1582" s="193">
        <v>60</v>
      </c>
      <c r="D1582" s="193">
        <v>500</v>
      </c>
      <c r="E1582" s="194">
        <f t="shared" si="196"/>
        <v>5.5</v>
      </c>
      <c r="F1582" s="194">
        <f t="shared" si="196"/>
        <v>21</v>
      </c>
      <c r="G1582" s="194">
        <f t="shared" si="196"/>
        <v>25.5</v>
      </c>
      <c r="H1582" s="194">
        <f t="shared" si="196"/>
        <v>32</v>
      </c>
      <c r="I1582" s="194">
        <f t="shared" si="196"/>
        <v>42.5</v>
      </c>
      <c r="J1582" s="194">
        <f t="shared" si="196"/>
        <v>35</v>
      </c>
      <c r="K1582" s="194">
        <f t="shared" si="196"/>
        <v>13</v>
      </c>
      <c r="L1582" s="194">
        <f t="shared" si="196"/>
        <v>10</v>
      </c>
      <c r="M1582" s="279"/>
      <c r="N1582" s="233"/>
      <c r="O1582" s="233"/>
    </row>
    <row r="1583" spans="1:15" s="234" customFormat="1">
      <c r="A1583" s="404" t="str">
        <f t="shared" si="173"/>
        <v>35070500</v>
      </c>
      <c r="B1583" s="263">
        <v>350</v>
      </c>
      <c r="C1583" s="193">
        <v>70</v>
      </c>
      <c r="D1583" s="193">
        <v>500</v>
      </c>
      <c r="E1583" s="194">
        <f t="shared" si="196"/>
        <v>7</v>
      </c>
      <c r="F1583" s="194">
        <f t="shared" si="196"/>
        <v>16.5</v>
      </c>
      <c r="G1583" s="194">
        <f t="shared" si="196"/>
        <v>21</v>
      </c>
      <c r="H1583" s="194">
        <f t="shared" si="196"/>
        <v>24</v>
      </c>
      <c r="I1583" s="194">
        <f t="shared" si="196"/>
        <v>34.5</v>
      </c>
      <c r="J1583" s="194">
        <f t="shared" si="196"/>
        <v>39.5</v>
      </c>
      <c r="K1583" s="194">
        <f t="shared" si="196"/>
        <v>18</v>
      </c>
      <c r="L1583" s="194">
        <f t="shared" si="196"/>
        <v>11.5</v>
      </c>
      <c r="M1583" s="279"/>
      <c r="N1583" s="233"/>
      <c r="O1583" s="233"/>
    </row>
    <row r="1584" spans="1:15" s="234" customFormat="1">
      <c r="A1584" s="404" t="str">
        <f t="shared" si="173"/>
        <v>35080500</v>
      </c>
      <c r="B1584" s="263">
        <v>350</v>
      </c>
      <c r="C1584" s="193">
        <v>80</v>
      </c>
      <c r="D1584" s="193">
        <v>500</v>
      </c>
      <c r="E1584" s="194">
        <f t="shared" si="196"/>
        <v>5</v>
      </c>
      <c r="F1584" s="194">
        <f t="shared" si="196"/>
        <v>9.5</v>
      </c>
      <c r="G1584" s="194">
        <f t="shared" si="196"/>
        <v>16</v>
      </c>
      <c r="H1584" s="194">
        <f t="shared" si="196"/>
        <v>18</v>
      </c>
      <c r="I1584" s="194">
        <f t="shared" si="196"/>
        <v>25</v>
      </c>
      <c r="J1584" s="194">
        <f t="shared" si="196"/>
        <v>29.5</v>
      </c>
      <c r="K1584" s="194">
        <f t="shared" si="196"/>
        <v>14.5</v>
      </c>
      <c r="L1584" s="194">
        <f t="shared" si="196"/>
        <v>10.5</v>
      </c>
      <c r="M1584" s="279"/>
      <c r="N1584" s="233"/>
      <c r="O1584" s="233"/>
    </row>
    <row r="1585" spans="1:15" s="234" customFormat="1">
      <c r="A1585" s="404" t="str">
        <f t="shared" ref="A1585:A1648" si="197">B1585&amp;C1585&amp;D1585</f>
        <v>35090500</v>
      </c>
      <c r="B1585" s="263">
        <v>350</v>
      </c>
      <c r="C1585" s="193">
        <v>90</v>
      </c>
      <c r="D1585" s="193">
        <v>500</v>
      </c>
      <c r="E1585" s="194">
        <f t="shared" si="196"/>
        <v>6</v>
      </c>
      <c r="F1585" s="194">
        <f t="shared" si="196"/>
        <v>8.5</v>
      </c>
      <c r="G1585" s="194">
        <f t="shared" si="196"/>
        <v>15</v>
      </c>
      <c r="H1585" s="194">
        <f t="shared" si="196"/>
        <v>15</v>
      </c>
      <c r="I1585" s="194">
        <f t="shared" si="196"/>
        <v>23.5</v>
      </c>
      <c r="J1585" s="194">
        <f t="shared" si="196"/>
        <v>26.5</v>
      </c>
      <c r="K1585" s="194">
        <f t="shared" si="196"/>
        <v>13.5</v>
      </c>
      <c r="L1585" s="194">
        <f t="shared" si="196"/>
        <v>9.5</v>
      </c>
      <c r="M1585" s="279"/>
      <c r="N1585" s="233"/>
      <c r="O1585" s="233"/>
    </row>
    <row r="1586" spans="1:15" s="234" customFormat="1">
      <c r="A1586" s="404" t="str">
        <f t="shared" si="197"/>
        <v>350100500</v>
      </c>
      <c r="B1586" s="263">
        <v>350</v>
      </c>
      <c r="C1586" s="193">
        <v>100</v>
      </c>
      <c r="D1586" s="193">
        <v>500</v>
      </c>
      <c r="E1586" s="194">
        <f t="shared" si="196"/>
        <v>4.5</v>
      </c>
      <c r="F1586" s="194">
        <f t="shared" si="196"/>
        <v>9</v>
      </c>
      <c r="G1586" s="194">
        <f t="shared" si="196"/>
        <v>11.5</v>
      </c>
      <c r="H1586" s="194">
        <f t="shared" si="196"/>
        <v>12.5</v>
      </c>
      <c r="I1586" s="194">
        <f t="shared" si="196"/>
        <v>20</v>
      </c>
      <c r="J1586" s="194">
        <f t="shared" si="196"/>
        <v>23</v>
      </c>
      <c r="K1586" s="194">
        <f t="shared" si="196"/>
        <v>12.5</v>
      </c>
      <c r="L1586" s="194">
        <f t="shared" si="196"/>
        <v>7.5</v>
      </c>
      <c r="M1586" s="279"/>
      <c r="N1586" s="233"/>
      <c r="O1586" s="233"/>
    </row>
    <row r="1587" spans="1:15" s="234" customFormat="1">
      <c r="A1587" s="404" t="str">
        <f t="shared" si="197"/>
        <v>350110500</v>
      </c>
      <c r="B1587" s="263">
        <v>350</v>
      </c>
      <c r="C1587" s="193">
        <v>110</v>
      </c>
      <c r="D1587" s="193">
        <v>500</v>
      </c>
      <c r="E1587" s="194">
        <f t="shared" si="196"/>
        <v>4.5</v>
      </c>
      <c r="F1587" s="194">
        <f t="shared" si="196"/>
        <v>7.5</v>
      </c>
      <c r="G1587" s="194">
        <f t="shared" si="196"/>
        <v>12</v>
      </c>
      <c r="H1587" s="194">
        <f t="shared" si="196"/>
        <v>13</v>
      </c>
      <c r="I1587" s="194">
        <f t="shared" si="196"/>
        <v>20</v>
      </c>
      <c r="J1587" s="194">
        <f t="shared" si="196"/>
        <v>19.5</v>
      </c>
      <c r="K1587" s="194">
        <f t="shared" si="196"/>
        <v>11</v>
      </c>
      <c r="L1587" s="194">
        <f t="shared" si="196"/>
        <v>5.5</v>
      </c>
      <c r="M1587" s="279"/>
      <c r="N1587" s="233"/>
      <c r="O1587" s="233"/>
    </row>
    <row r="1588" spans="1:15" s="234" customFormat="1">
      <c r="A1588" s="404" t="str">
        <f t="shared" si="197"/>
        <v>350120500</v>
      </c>
      <c r="B1588" s="263">
        <v>350</v>
      </c>
      <c r="C1588" s="193">
        <v>120</v>
      </c>
      <c r="D1588" s="193">
        <v>500</v>
      </c>
      <c r="E1588" s="194">
        <f t="shared" si="196"/>
        <v>2</v>
      </c>
      <c r="F1588" s="194">
        <f t="shared" si="196"/>
        <v>6.5</v>
      </c>
      <c r="G1588" s="194">
        <f t="shared" si="196"/>
        <v>10.5</v>
      </c>
      <c r="H1588" s="194">
        <f t="shared" si="196"/>
        <v>12.5</v>
      </c>
      <c r="I1588" s="194">
        <f t="shared" si="196"/>
        <v>16</v>
      </c>
      <c r="J1588" s="194">
        <f t="shared" si="196"/>
        <v>17</v>
      </c>
      <c r="K1588" s="194">
        <f t="shared" si="196"/>
        <v>9.5</v>
      </c>
      <c r="L1588" s="194">
        <f t="shared" si="196"/>
        <v>6</v>
      </c>
      <c r="M1588" s="279"/>
      <c r="N1588" s="233"/>
      <c r="O1588" s="233"/>
    </row>
    <row r="1589" spans="1:15" s="234" customFormat="1">
      <c r="A1589" s="404" t="str">
        <f t="shared" si="197"/>
        <v>350130500</v>
      </c>
      <c r="B1589" s="263">
        <v>350</v>
      </c>
      <c r="C1589" s="193">
        <v>130</v>
      </c>
      <c r="D1589" s="193">
        <v>500</v>
      </c>
      <c r="E1589" s="194">
        <f t="shared" si="196"/>
        <v>2</v>
      </c>
      <c r="F1589" s="194">
        <f t="shared" si="196"/>
        <v>8</v>
      </c>
      <c r="G1589" s="194">
        <f t="shared" si="196"/>
        <v>9</v>
      </c>
      <c r="H1589" s="194">
        <f t="shared" si="196"/>
        <v>12.5</v>
      </c>
      <c r="I1589" s="194">
        <f t="shared" si="196"/>
        <v>13.5</v>
      </c>
      <c r="J1589" s="194">
        <f t="shared" si="196"/>
        <v>17.5</v>
      </c>
      <c r="K1589" s="194">
        <f t="shared" si="196"/>
        <v>8</v>
      </c>
      <c r="L1589" s="194">
        <f t="shared" si="196"/>
        <v>8</v>
      </c>
      <c r="M1589" s="279"/>
      <c r="N1589" s="233"/>
      <c r="O1589" s="233"/>
    </row>
    <row r="1590" spans="1:15" s="234" customFormat="1">
      <c r="A1590" s="404" t="str">
        <f t="shared" si="197"/>
        <v>350140500</v>
      </c>
      <c r="B1590" s="263">
        <v>350</v>
      </c>
      <c r="C1590" s="193">
        <v>140</v>
      </c>
      <c r="D1590" s="193">
        <v>500</v>
      </c>
      <c r="E1590" s="194">
        <f t="shared" si="196"/>
        <v>2.5</v>
      </c>
      <c r="F1590" s="194">
        <f t="shared" si="196"/>
        <v>6</v>
      </c>
      <c r="G1590" s="194">
        <f t="shared" si="196"/>
        <v>9.5</v>
      </c>
      <c r="H1590" s="194">
        <f t="shared" si="196"/>
        <v>10</v>
      </c>
      <c r="I1590" s="194">
        <f t="shared" si="196"/>
        <v>12</v>
      </c>
      <c r="J1590" s="194">
        <f t="shared" si="196"/>
        <v>17</v>
      </c>
      <c r="K1590" s="194">
        <f t="shared" si="196"/>
        <v>8.5</v>
      </c>
      <c r="L1590" s="194">
        <f t="shared" si="196"/>
        <v>7</v>
      </c>
      <c r="M1590" s="279"/>
      <c r="N1590" s="233"/>
      <c r="O1590" s="233"/>
    </row>
    <row r="1591" spans="1:15" s="234" customFormat="1">
      <c r="A1591" s="404" t="str">
        <f t="shared" si="197"/>
        <v>350150500</v>
      </c>
      <c r="B1591" s="263">
        <v>350</v>
      </c>
      <c r="C1591" s="193">
        <v>150</v>
      </c>
      <c r="D1591" s="193">
        <v>500</v>
      </c>
      <c r="E1591" s="194">
        <f t="shared" si="196"/>
        <v>2.5</v>
      </c>
      <c r="F1591" s="194">
        <f t="shared" si="196"/>
        <v>6</v>
      </c>
      <c r="G1591" s="194">
        <f t="shared" si="196"/>
        <v>7.5</v>
      </c>
      <c r="H1591" s="194">
        <f t="shared" si="196"/>
        <v>9</v>
      </c>
      <c r="I1591" s="194">
        <f t="shared" si="196"/>
        <v>11</v>
      </c>
      <c r="J1591" s="194">
        <f t="shared" si="196"/>
        <v>16.5</v>
      </c>
      <c r="K1591" s="194">
        <f t="shared" si="196"/>
        <v>5.5</v>
      </c>
      <c r="L1591" s="194">
        <f t="shared" si="196"/>
        <v>6</v>
      </c>
      <c r="M1591" s="279"/>
      <c r="N1591" s="233"/>
      <c r="O1591" s="233"/>
    </row>
    <row r="1592" spans="1:15" s="234" customFormat="1">
      <c r="A1592" s="404" t="str">
        <f t="shared" si="197"/>
        <v>350160500</v>
      </c>
      <c r="B1592" s="263">
        <v>350</v>
      </c>
      <c r="C1592" s="193">
        <v>160</v>
      </c>
      <c r="D1592" s="193">
        <v>500</v>
      </c>
      <c r="E1592" s="194">
        <f t="shared" si="196"/>
        <v>1</v>
      </c>
      <c r="F1592" s="194">
        <f t="shared" si="196"/>
        <v>5</v>
      </c>
      <c r="G1592" s="194">
        <f t="shared" si="196"/>
        <v>6</v>
      </c>
      <c r="H1592" s="194">
        <f t="shared" si="196"/>
        <v>7.5</v>
      </c>
      <c r="I1592" s="194">
        <f t="shared" si="196"/>
        <v>12</v>
      </c>
      <c r="J1592" s="194">
        <f t="shared" si="196"/>
        <v>12.5</v>
      </c>
      <c r="K1592" s="194">
        <f t="shared" si="196"/>
        <v>3.5</v>
      </c>
      <c r="L1592" s="194">
        <f t="shared" si="196"/>
        <v>4</v>
      </c>
      <c r="M1592" s="279"/>
      <c r="N1592" s="233"/>
      <c r="O1592" s="233"/>
    </row>
    <row r="1593" spans="1:15" s="234" customFormat="1">
      <c r="A1593" s="404" t="str">
        <f t="shared" si="197"/>
        <v>350170500</v>
      </c>
      <c r="B1593" s="263">
        <v>350</v>
      </c>
      <c r="C1593" s="193">
        <v>170</v>
      </c>
      <c r="D1593" s="193">
        <v>500</v>
      </c>
      <c r="E1593" s="194">
        <f t="shared" si="196"/>
        <v>1</v>
      </c>
      <c r="F1593" s="194">
        <f t="shared" si="196"/>
        <v>5</v>
      </c>
      <c r="G1593" s="194">
        <f t="shared" si="196"/>
        <v>8.5</v>
      </c>
      <c r="H1593" s="194">
        <f t="shared" si="196"/>
        <v>9.5</v>
      </c>
      <c r="I1593" s="194">
        <f t="shared" si="196"/>
        <v>11</v>
      </c>
      <c r="J1593" s="194">
        <f t="shared" si="196"/>
        <v>12.5</v>
      </c>
      <c r="K1593" s="194">
        <f t="shared" si="196"/>
        <v>6</v>
      </c>
      <c r="L1593" s="194">
        <f t="shared" si="196"/>
        <v>8</v>
      </c>
      <c r="M1593" s="279"/>
      <c r="N1593" s="233"/>
      <c r="O1593" s="233"/>
    </row>
    <row r="1594" spans="1:15" s="234" customFormat="1">
      <c r="A1594" s="404" t="str">
        <f t="shared" si="197"/>
        <v>350180500</v>
      </c>
      <c r="B1594" s="263">
        <v>350</v>
      </c>
      <c r="C1594" s="193">
        <v>180</v>
      </c>
      <c r="D1594" s="193">
        <v>500</v>
      </c>
      <c r="E1594" s="194">
        <f t="shared" ref="E1594:L1606" si="198">E1288-E982+E1288</f>
        <v>1</v>
      </c>
      <c r="F1594" s="194">
        <f t="shared" si="198"/>
        <v>3</v>
      </c>
      <c r="G1594" s="194">
        <f t="shared" si="198"/>
        <v>7.5</v>
      </c>
      <c r="H1594" s="194">
        <f t="shared" si="198"/>
        <v>8.5</v>
      </c>
      <c r="I1594" s="194">
        <f t="shared" si="198"/>
        <v>11</v>
      </c>
      <c r="J1594" s="194">
        <f t="shared" si="198"/>
        <v>13</v>
      </c>
      <c r="K1594" s="194">
        <f t="shared" si="198"/>
        <v>6</v>
      </c>
      <c r="L1594" s="194">
        <f t="shared" si="198"/>
        <v>13</v>
      </c>
      <c r="M1594" s="279"/>
      <c r="N1594" s="233"/>
      <c r="O1594" s="233"/>
    </row>
    <row r="1595" spans="1:15" s="234" customFormat="1">
      <c r="A1595" s="404" t="str">
        <f t="shared" si="197"/>
        <v>350190500</v>
      </c>
      <c r="B1595" s="263">
        <v>350</v>
      </c>
      <c r="C1595" s="193">
        <v>190</v>
      </c>
      <c r="D1595" s="193">
        <v>500</v>
      </c>
      <c r="E1595" s="194">
        <f t="shared" si="198"/>
        <v>1</v>
      </c>
      <c r="F1595" s="194">
        <f t="shared" si="198"/>
        <v>3</v>
      </c>
      <c r="G1595" s="194">
        <f t="shared" si="198"/>
        <v>7</v>
      </c>
      <c r="H1595" s="194">
        <f t="shared" si="198"/>
        <v>10</v>
      </c>
      <c r="I1595" s="194">
        <f t="shared" si="198"/>
        <v>10</v>
      </c>
      <c r="J1595" s="194">
        <f t="shared" si="198"/>
        <v>11</v>
      </c>
      <c r="K1595" s="194">
        <f t="shared" si="198"/>
        <v>6</v>
      </c>
      <c r="L1595" s="194">
        <f t="shared" si="198"/>
        <v>13</v>
      </c>
      <c r="M1595" s="279"/>
      <c r="N1595" s="233"/>
      <c r="O1595" s="233"/>
    </row>
    <row r="1596" spans="1:15" s="234" customFormat="1">
      <c r="A1596" s="404" t="str">
        <f t="shared" si="197"/>
        <v>350200500</v>
      </c>
      <c r="B1596" s="263">
        <v>350</v>
      </c>
      <c r="C1596" s="193">
        <v>200</v>
      </c>
      <c r="D1596" s="193">
        <v>500</v>
      </c>
      <c r="E1596" s="194">
        <f t="shared" si="198"/>
        <v>2.5</v>
      </c>
      <c r="F1596" s="194">
        <f t="shared" si="198"/>
        <v>3.5</v>
      </c>
      <c r="G1596" s="194">
        <f t="shared" si="198"/>
        <v>6</v>
      </c>
      <c r="H1596" s="194">
        <f t="shared" si="198"/>
        <v>9</v>
      </c>
      <c r="I1596" s="194">
        <f t="shared" si="198"/>
        <v>9</v>
      </c>
      <c r="J1596" s="194">
        <f t="shared" si="198"/>
        <v>11.5</v>
      </c>
      <c r="K1596" s="194">
        <f t="shared" si="198"/>
        <v>5</v>
      </c>
      <c r="L1596" s="194">
        <f t="shared" si="198"/>
        <v>12</v>
      </c>
      <c r="M1596" s="279"/>
      <c r="N1596" s="233"/>
      <c r="O1596" s="233"/>
    </row>
    <row r="1597" spans="1:15" s="234" customFormat="1">
      <c r="A1597" s="404" t="str">
        <f t="shared" si="197"/>
        <v>350210500</v>
      </c>
      <c r="B1597" s="263">
        <v>350</v>
      </c>
      <c r="C1597" s="193">
        <v>210</v>
      </c>
      <c r="D1597" s="193">
        <v>500</v>
      </c>
      <c r="E1597" s="194">
        <f t="shared" si="198"/>
        <v>3</v>
      </c>
      <c r="F1597" s="194">
        <f t="shared" si="198"/>
        <v>4.5</v>
      </c>
      <c r="G1597" s="194">
        <f t="shared" si="198"/>
        <v>9</v>
      </c>
      <c r="H1597" s="194">
        <f t="shared" si="198"/>
        <v>12</v>
      </c>
      <c r="I1597" s="194">
        <f t="shared" si="198"/>
        <v>15</v>
      </c>
      <c r="J1597" s="194">
        <f t="shared" si="198"/>
        <v>15</v>
      </c>
      <c r="K1597" s="194">
        <f t="shared" si="198"/>
        <v>7.5</v>
      </c>
      <c r="L1597" s="194">
        <f t="shared" si="198"/>
        <v>10.5</v>
      </c>
      <c r="M1597" s="279"/>
      <c r="N1597" s="233"/>
      <c r="O1597" s="233"/>
    </row>
    <row r="1598" spans="1:15" s="234" customFormat="1">
      <c r="A1598" s="404" t="str">
        <f t="shared" si="197"/>
        <v>350220500</v>
      </c>
      <c r="B1598" s="263">
        <v>350</v>
      </c>
      <c r="C1598" s="193">
        <v>220</v>
      </c>
      <c r="D1598" s="193">
        <v>500</v>
      </c>
      <c r="E1598" s="194">
        <f t="shared" si="198"/>
        <v>3</v>
      </c>
      <c r="F1598" s="194">
        <f t="shared" si="198"/>
        <v>3</v>
      </c>
      <c r="G1598" s="194">
        <f t="shared" si="198"/>
        <v>7.5</v>
      </c>
      <c r="H1598" s="194">
        <f t="shared" si="198"/>
        <v>10.5</v>
      </c>
      <c r="I1598" s="194">
        <f t="shared" si="198"/>
        <v>13.5</v>
      </c>
      <c r="J1598" s="194">
        <f t="shared" si="198"/>
        <v>13.5</v>
      </c>
      <c r="K1598" s="194">
        <f t="shared" si="198"/>
        <v>9</v>
      </c>
      <c r="L1598" s="194">
        <f t="shared" si="198"/>
        <v>4.5</v>
      </c>
      <c r="M1598" s="279"/>
      <c r="N1598" s="233"/>
      <c r="O1598" s="233"/>
    </row>
    <row r="1599" spans="1:15" s="234" customFormat="1">
      <c r="A1599" s="404" t="str">
        <f t="shared" si="197"/>
        <v>350230500</v>
      </c>
      <c r="B1599" s="263">
        <v>350</v>
      </c>
      <c r="C1599" s="193">
        <v>230</v>
      </c>
      <c r="D1599" s="193">
        <v>500</v>
      </c>
      <c r="E1599" s="194">
        <f t="shared" si="198"/>
        <v>3</v>
      </c>
      <c r="F1599" s="194">
        <f t="shared" si="198"/>
        <v>3</v>
      </c>
      <c r="G1599" s="194">
        <f t="shared" si="198"/>
        <v>7.5</v>
      </c>
      <c r="H1599" s="194">
        <f t="shared" si="198"/>
        <v>10.5</v>
      </c>
      <c r="I1599" s="194">
        <f t="shared" si="198"/>
        <v>14</v>
      </c>
      <c r="J1599" s="194">
        <f t="shared" si="198"/>
        <v>13.5</v>
      </c>
      <c r="K1599" s="194">
        <f t="shared" si="198"/>
        <v>9</v>
      </c>
      <c r="L1599" s="194">
        <f t="shared" si="198"/>
        <v>4</v>
      </c>
      <c r="M1599" s="279"/>
      <c r="N1599" s="233"/>
      <c r="O1599" s="233"/>
    </row>
    <row r="1600" spans="1:15" s="234" customFormat="1">
      <c r="A1600" s="404" t="str">
        <f t="shared" si="197"/>
        <v>350240500</v>
      </c>
      <c r="B1600" s="263">
        <v>350</v>
      </c>
      <c r="C1600" s="193">
        <v>240</v>
      </c>
      <c r="D1600" s="193">
        <v>500</v>
      </c>
      <c r="E1600" s="194">
        <f t="shared" si="198"/>
        <v>3</v>
      </c>
      <c r="F1600" s="194">
        <f t="shared" si="198"/>
        <v>4.5</v>
      </c>
      <c r="G1600" s="194">
        <f t="shared" si="198"/>
        <v>9</v>
      </c>
      <c r="H1600" s="194">
        <f t="shared" si="198"/>
        <v>9</v>
      </c>
      <c r="I1600" s="194">
        <f t="shared" si="198"/>
        <v>12</v>
      </c>
      <c r="J1600" s="194">
        <f t="shared" si="198"/>
        <v>12</v>
      </c>
      <c r="K1600" s="194">
        <f t="shared" si="198"/>
        <v>7.5</v>
      </c>
      <c r="L1600" s="194">
        <f t="shared" si="198"/>
        <v>6</v>
      </c>
      <c r="M1600" s="279"/>
      <c r="N1600" s="233"/>
      <c r="O1600" s="233"/>
    </row>
    <row r="1601" spans="1:15" s="234" customFormat="1">
      <c r="A1601" s="404" t="str">
        <f t="shared" si="197"/>
        <v>350250500</v>
      </c>
      <c r="B1601" s="263">
        <v>350</v>
      </c>
      <c r="C1601" s="193">
        <v>250</v>
      </c>
      <c r="D1601" s="193">
        <v>500</v>
      </c>
      <c r="E1601" s="194">
        <f t="shared" si="198"/>
        <v>3</v>
      </c>
      <c r="F1601" s="194">
        <f t="shared" si="198"/>
        <v>4.5</v>
      </c>
      <c r="G1601" s="194">
        <f t="shared" si="198"/>
        <v>9</v>
      </c>
      <c r="H1601" s="194">
        <f t="shared" si="198"/>
        <v>9</v>
      </c>
      <c r="I1601" s="194">
        <f t="shared" si="198"/>
        <v>12</v>
      </c>
      <c r="J1601" s="194">
        <f t="shared" si="198"/>
        <v>13.5</v>
      </c>
      <c r="K1601" s="194">
        <f t="shared" si="198"/>
        <v>7.5</v>
      </c>
      <c r="L1601" s="194">
        <f t="shared" si="198"/>
        <v>9</v>
      </c>
      <c r="M1601" s="279"/>
      <c r="N1601" s="233"/>
      <c r="O1601" s="233"/>
    </row>
    <row r="1602" spans="1:15" s="234" customFormat="1">
      <c r="A1602" s="404" t="str">
        <f t="shared" si="197"/>
        <v>350260500</v>
      </c>
      <c r="B1602" s="263">
        <v>350</v>
      </c>
      <c r="C1602" s="193">
        <v>260</v>
      </c>
      <c r="D1602" s="193">
        <v>500</v>
      </c>
      <c r="E1602" s="274">
        <v>2</v>
      </c>
      <c r="F1602" s="194">
        <f t="shared" si="198"/>
        <v>4.5</v>
      </c>
      <c r="G1602" s="194">
        <f t="shared" si="198"/>
        <v>7</v>
      </c>
      <c r="H1602" s="194">
        <f t="shared" si="198"/>
        <v>7</v>
      </c>
      <c r="I1602" s="194">
        <f t="shared" si="198"/>
        <v>10</v>
      </c>
      <c r="J1602" s="194">
        <f t="shared" si="198"/>
        <v>11.5</v>
      </c>
      <c r="K1602" s="194">
        <f t="shared" si="198"/>
        <v>3.5</v>
      </c>
      <c r="L1602" s="194">
        <f t="shared" si="198"/>
        <v>9</v>
      </c>
      <c r="M1602" s="279"/>
      <c r="N1602" s="233"/>
      <c r="O1602" s="233"/>
    </row>
    <row r="1603" spans="1:15" s="234" customFormat="1">
      <c r="A1603" s="404" t="str">
        <f t="shared" si="197"/>
        <v>350270500</v>
      </c>
      <c r="B1603" s="263">
        <v>350</v>
      </c>
      <c r="C1603" s="193">
        <v>270</v>
      </c>
      <c r="D1603" s="193">
        <v>500</v>
      </c>
      <c r="E1603" s="274">
        <v>1</v>
      </c>
      <c r="F1603" s="194">
        <f t="shared" si="198"/>
        <v>6</v>
      </c>
      <c r="G1603" s="194">
        <f t="shared" si="198"/>
        <v>10</v>
      </c>
      <c r="H1603" s="194">
        <f t="shared" si="198"/>
        <v>10</v>
      </c>
      <c r="I1603" s="194">
        <f t="shared" si="198"/>
        <v>14</v>
      </c>
      <c r="J1603" s="194">
        <f t="shared" si="198"/>
        <v>16</v>
      </c>
      <c r="K1603" s="194">
        <f t="shared" si="198"/>
        <v>6</v>
      </c>
      <c r="L1603" s="194">
        <f t="shared" si="198"/>
        <v>8</v>
      </c>
      <c r="M1603" s="279"/>
      <c r="N1603" s="233"/>
      <c r="O1603" s="233"/>
    </row>
    <row r="1604" spans="1:15" s="234" customFormat="1">
      <c r="A1604" s="404" t="str">
        <f t="shared" si="197"/>
        <v>350280500</v>
      </c>
      <c r="B1604" s="263">
        <v>350</v>
      </c>
      <c r="C1604" s="193">
        <v>280</v>
      </c>
      <c r="D1604" s="193">
        <v>500</v>
      </c>
      <c r="E1604" s="194">
        <f t="shared" si="198"/>
        <v>0</v>
      </c>
      <c r="F1604" s="194">
        <f t="shared" si="198"/>
        <v>6</v>
      </c>
      <c r="G1604" s="194">
        <f t="shared" si="198"/>
        <v>6</v>
      </c>
      <c r="H1604" s="194">
        <f t="shared" si="198"/>
        <v>12</v>
      </c>
      <c r="I1604" s="194">
        <f t="shared" si="198"/>
        <v>12</v>
      </c>
      <c r="J1604" s="194">
        <f t="shared" si="198"/>
        <v>14</v>
      </c>
      <c r="K1604" s="194">
        <f t="shared" si="198"/>
        <v>8</v>
      </c>
      <c r="L1604" s="194">
        <f t="shared" si="198"/>
        <v>6</v>
      </c>
      <c r="M1604" s="279"/>
      <c r="N1604" s="233"/>
      <c r="O1604" s="233"/>
    </row>
    <row r="1605" spans="1:15" s="234" customFormat="1">
      <c r="A1605" s="404" t="str">
        <f t="shared" si="197"/>
        <v>350290500</v>
      </c>
      <c r="B1605" s="263">
        <v>350</v>
      </c>
      <c r="C1605" s="193">
        <v>290</v>
      </c>
      <c r="D1605" s="193">
        <v>500</v>
      </c>
      <c r="E1605" s="194">
        <f t="shared" si="198"/>
        <v>0</v>
      </c>
      <c r="F1605" s="194">
        <f t="shared" si="198"/>
        <v>6</v>
      </c>
      <c r="G1605" s="194">
        <f t="shared" si="198"/>
        <v>6</v>
      </c>
      <c r="H1605" s="194">
        <f t="shared" si="198"/>
        <v>12</v>
      </c>
      <c r="I1605" s="194">
        <f t="shared" si="198"/>
        <v>12</v>
      </c>
      <c r="J1605" s="194">
        <f t="shared" si="198"/>
        <v>14</v>
      </c>
      <c r="K1605" s="194">
        <f t="shared" si="198"/>
        <v>8</v>
      </c>
      <c r="L1605" s="194">
        <f t="shared" si="198"/>
        <v>6</v>
      </c>
      <c r="M1605" s="279"/>
      <c r="N1605" s="233"/>
      <c r="O1605" s="233"/>
    </row>
    <row r="1606" spans="1:15" s="234" customFormat="1">
      <c r="A1606" s="404" t="str">
        <f t="shared" si="197"/>
        <v>350300500</v>
      </c>
      <c r="B1606" s="263">
        <v>350</v>
      </c>
      <c r="C1606" s="193">
        <v>300</v>
      </c>
      <c r="D1606" s="193">
        <v>500</v>
      </c>
      <c r="E1606" s="194">
        <f t="shared" si="198"/>
        <v>0</v>
      </c>
      <c r="F1606" s="194">
        <f t="shared" si="198"/>
        <v>4</v>
      </c>
      <c r="G1606" s="194">
        <f t="shared" si="198"/>
        <v>8</v>
      </c>
      <c r="H1606" s="194">
        <f t="shared" si="198"/>
        <v>8</v>
      </c>
      <c r="I1606" s="194">
        <f t="shared" si="198"/>
        <v>14</v>
      </c>
      <c r="J1606" s="194">
        <f t="shared" si="198"/>
        <v>16</v>
      </c>
      <c r="K1606" s="194">
        <f t="shared" si="198"/>
        <v>10</v>
      </c>
      <c r="L1606" s="194">
        <f t="shared" si="198"/>
        <v>6</v>
      </c>
      <c r="M1606" s="279"/>
      <c r="N1606" s="233"/>
      <c r="O1606" s="233"/>
    </row>
    <row r="1607" spans="1:15" s="234" customFormat="1">
      <c r="A1607" s="404" t="str">
        <f t="shared" si="197"/>
        <v>350310500</v>
      </c>
      <c r="B1607" s="263">
        <v>350</v>
      </c>
      <c r="C1607" s="193">
        <v>310</v>
      </c>
      <c r="D1607" s="193">
        <v>500</v>
      </c>
      <c r="E1607" s="243">
        <v>0</v>
      </c>
      <c r="F1607" s="243">
        <v>0</v>
      </c>
      <c r="G1607" s="243">
        <v>0</v>
      </c>
      <c r="H1607" s="243">
        <v>0</v>
      </c>
      <c r="I1607" s="243">
        <v>0</v>
      </c>
      <c r="J1607" s="243">
        <v>0</v>
      </c>
      <c r="K1607" s="243">
        <v>0</v>
      </c>
      <c r="L1607" s="243">
        <v>0</v>
      </c>
      <c r="M1607" s="232"/>
      <c r="N1607" s="233"/>
      <c r="O1607" s="233"/>
    </row>
    <row r="1608" spans="1:15" s="234" customFormat="1">
      <c r="A1608" s="404" t="str">
        <f t="shared" si="197"/>
        <v>350320500</v>
      </c>
      <c r="B1608" s="263">
        <v>350</v>
      </c>
      <c r="C1608" s="193">
        <v>320</v>
      </c>
      <c r="D1608" s="193">
        <v>500</v>
      </c>
      <c r="E1608" s="243">
        <v>0</v>
      </c>
      <c r="F1608" s="243">
        <v>0</v>
      </c>
      <c r="G1608" s="243">
        <v>0</v>
      </c>
      <c r="H1608" s="243">
        <v>0</v>
      </c>
      <c r="I1608" s="243">
        <v>0</v>
      </c>
      <c r="J1608" s="243">
        <v>0</v>
      </c>
      <c r="K1608" s="243">
        <v>0</v>
      </c>
      <c r="L1608" s="243">
        <v>0</v>
      </c>
      <c r="M1608" s="232"/>
      <c r="N1608" s="233"/>
      <c r="O1608" s="233"/>
    </row>
    <row r="1609" spans="1:15" s="234" customFormat="1">
      <c r="A1609" s="404" t="str">
        <f t="shared" si="197"/>
        <v>350330500</v>
      </c>
      <c r="B1609" s="263">
        <v>350</v>
      </c>
      <c r="C1609" s="193">
        <v>330</v>
      </c>
      <c r="D1609" s="193">
        <v>500</v>
      </c>
      <c r="E1609" s="243">
        <v>0</v>
      </c>
      <c r="F1609" s="243">
        <v>0</v>
      </c>
      <c r="G1609" s="243">
        <v>0</v>
      </c>
      <c r="H1609" s="243">
        <v>0</v>
      </c>
      <c r="I1609" s="243">
        <v>0</v>
      </c>
      <c r="J1609" s="243">
        <v>0</v>
      </c>
      <c r="K1609" s="243">
        <v>0</v>
      </c>
      <c r="L1609" s="243">
        <v>0</v>
      </c>
      <c r="M1609" s="232"/>
      <c r="N1609" s="233"/>
      <c r="O1609" s="233"/>
    </row>
    <row r="1610" spans="1:15" s="234" customFormat="1">
      <c r="A1610" s="404" t="str">
        <f t="shared" si="197"/>
        <v>350340500</v>
      </c>
      <c r="B1610" s="263">
        <v>350</v>
      </c>
      <c r="C1610" s="193">
        <v>340</v>
      </c>
      <c r="D1610" s="193">
        <v>500</v>
      </c>
      <c r="E1610" s="243">
        <v>0</v>
      </c>
      <c r="F1610" s="243">
        <v>0</v>
      </c>
      <c r="G1610" s="243">
        <v>0</v>
      </c>
      <c r="H1610" s="243">
        <v>0</v>
      </c>
      <c r="I1610" s="243">
        <v>0</v>
      </c>
      <c r="J1610" s="243">
        <v>0</v>
      </c>
      <c r="K1610" s="243">
        <v>0</v>
      </c>
      <c r="L1610" s="243">
        <v>0</v>
      </c>
      <c r="M1610" s="232"/>
      <c r="N1610" s="233"/>
      <c r="O1610" s="233"/>
    </row>
    <row r="1611" spans="1:15" s="234" customFormat="1">
      <c r="A1611" s="404" t="str">
        <f t="shared" si="197"/>
        <v>350350500</v>
      </c>
      <c r="B1611" s="263">
        <v>350</v>
      </c>
      <c r="C1611" s="193">
        <v>350</v>
      </c>
      <c r="D1611" s="193">
        <v>500</v>
      </c>
      <c r="E1611" s="243">
        <v>0</v>
      </c>
      <c r="F1611" s="243">
        <v>0</v>
      </c>
      <c r="G1611" s="243">
        <v>0</v>
      </c>
      <c r="H1611" s="243">
        <v>0</v>
      </c>
      <c r="I1611" s="243">
        <v>0</v>
      </c>
      <c r="J1611" s="243">
        <v>0</v>
      </c>
      <c r="K1611" s="243">
        <v>0</v>
      </c>
      <c r="L1611" s="243">
        <v>0</v>
      </c>
      <c r="M1611" s="232"/>
      <c r="N1611" s="233"/>
      <c r="O1611" s="233"/>
    </row>
    <row r="1612" spans="1:15" s="234" customFormat="1">
      <c r="A1612" s="404" t="str">
        <f t="shared" si="197"/>
        <v>35020750</v>
      </c>
      <c r="B1612" s="263">
        <v>350</v>
      </c>
      <c r="C1612" s="193">
        <v>20</v>
      </c>
      <c r="D1612" s="193">
        <v>750</v>
      </c>
      <c r="E1612" s="194">
        <f t="shared" ref="E1612:L1625" si="199">E1306-E1000+E1306</f>
        <v>22</v>
      </c>
      <c r="F1612" s="194">
        <f t="shared" si="199"/>
        <v>35</v>
      </c>
      <c r="G1612" s="194">
        <f t="shared" si="199"/>
        <v>41</v>
      </c>
      <c r="H1612" s="194">
        <f t="shared" si="199"/>
        <v>50</v>
      </c>
      <c r="I1612" s="194">
        <f t="shared" si="199"/>
        <v>55</v>
      </c>
      <c r="J1612" s="194">
        <f t="shared" si="199"/>
        <v>60</v>
      </c>
      <c r="K1612" s="194">
        <f t="shared" si="199"/>
        <v>58</v>
      </c>
      <c r="L1612" s="194">
        <f t="shared" si="199"/>
        <v>54</v>
      </c>
      <c r="M1612" s="232"/>
      <c r="N1612" s="233"/>
      <c r="O1612" s="233"/>
    </row>
    <row r="1613" spans="1:15" s="234" customFormat="1">
      <c r="A1613" s="404" t="str">
        <f t="shared" si="197"/>
        <v>35030750</v>
      </c>
      <c r="B1613" s="263">
        <v>350</v>
      </c>
      <c r="C1613" s="193">
        <v>30</v>
      </c>
      <c r="D1613" s="193">
        <v>750</v>
      </c>
      <c r="E1613" s="194">
        <f t="shared" si="199"/>
        <v>16</v>
      </c>
      <c r="F1613" s="194">
        <f t="shared" si="199"/>
        <v>34.5</v>
      </c>
      <c r="G1613" s="194">
        <f t="shared" si="199"/>
        <v>41</v>
      </c>
      <c r="H1613" s="194">
        <f t="shared" si="199"/>
        <v>50</v>
      </c>
      <c r="I1613" s="194">
        <f t="shared" si="199"/>
        <v>55</v>
      </c>
      <c r="J1613" s="194">
        <f t="shared" si="199"/>
        <v>60</v>
      </c>
      <c r="K1613" s="194">
        <f t="shared" si="199"/>
        <v>55</v>
      </c>
      <c r="L1613" s="194">
        <f t="shared" si="199"/>
        <v>38</v>
      </c>
      <c r="M1613" s="232"/>
      <c r="N1613" s="233"/>
      <c r="O1613" s="233"/>
    </row>
    <row r="1614" spans="1:15" s="234" customFormat="1">
      <c r="A1614" s="404" t="str">
        <f t="shared" si="197"/>
        <v>35040750</v>
      </c>
      <c r="B1614" s="263">
        <v>350</v>
      </c>
      <c r="C1614" s="193">
        <v>40</v>
      </c>
      <c r="D1614" s="193">
        <v>750</v>
      </c>
      <c r="E1614" s="194">
        <f t="shared" si="199"/>
        <v>12</v>
      </c>
      <c r="F1614" s="194">
        <f t="shared" si="199"/>
        <v>29.5</v>
      </c>
      <c r="G1614" s="194">
        <f t="shared" si="199"/>
        <v>40</v>
      </c>
      <c r="H1614" s="194">
        <f t="shared" si="199"/>
        <v>48</v>
      </c>
      <c r="I1614" s="194">
        <f t="shared" si="199"/>
        <v>55</v>
      </c>
      <c r="J1614" s="194">
        <f t="shared" si="199"/>
        <v>60</v>
      </c>
      <c r="K1614" s="194">
        <f t="shared" si="199"/>
        <v>43</v>
      </c>
      <c r="L1614" s="194">
        <f t="shared" si="199"/>
        <v>29</v>
      </c>
      <c r="M1614" s="232"/>
      <c r="N1614" s="233"/>
      <c r="O1614" s="233"/>
    </row>
    <row r="1615" spans="1:15" s="234" customFormat="1">
      <c r="A1615" s="404" t="str">
        <f t="shared" si="197"/>
        <v>35050750</v>
      </c>
      <c r="B1615" s="263">
        <v>350</v>
      </c>
      <c r="C1615" s="193">
        <v>50</v>
      </c>
      <c r="D1615" s="193">
        <v>750</v>
      </c>
      <c r="E1615" s="194">
        <f t="shared" si="199"/>
        <v>10.5</v>
      </c>
      <c r="F1615" s="194">
        <f t="shared" si="199"/>
        <v>27.5</v>
      </c>
      <c r="G1615" s="194">
        <f t="shared" si="199"/>
        <v>34.5</v>
      </c>
      <c r="H1615" s="194">
        <f t="shared" si="199"/>
        <v>42.5</v>
      </c>
      <c r="I1615" s="194">
        <f t="shared" si="199"/>
        <v>50</v>
      </c>
      <c r="J1615" s="194">
        <f t="shared" si="199"/>
        <v>55.5</v>
      </c>
      <c r="K1615" s="194">
        <f t="shared" si="199"/>
        <v>36.5</v>
      </c>
      <c r="L1615" s="194">
        <f t="shared" si="199"/>
        <v>24</v>
      </c>
      <c r="M1615" s="232"/>
      <c r="N1615" s="233"/>
      <c r="O1615" s="233"/>
    </row>
    <row r="1616" spans="1:15" s="234" customFormat="1">
      <c r="A1616" s="404" t="str">
        <f t="shared" si="197"/>
        <v>35060750</v>
      </c>
      <c r="B1616" s="263">
        <v>350</v>
      </c>
      <c r="C1616" s="193">
        <v>60</v>
      </c>
      <c r="D1616" s="193">
        <v>750</v>
      </c>
      <c r="E1616" s="194">
        <f t="shared" si="199"/>
        <v>8</v>
      </c>
      <c r="F1616" s="194">
        <f t="shared" si="199"/>
        <v>24</v>
      </c>
      <c r="G1616" s="194">
        <f t="shared" si="199"/>
        <v>30</v>
      </c>
      <c r="H1616" s="194">
        <f t="shared" si="199"/>
        <v>37</v>
      </c>
      <c r="I1616" s="194">
        <f t="shared" si="199"/>
        <v>47</v>
      </c>
      <c r="J1616" s="194">
        <f t="shared" si="199"/>
        <v>53.5</v>
      </c>
      <c r="K1616" s="194">
        <f t="shared" si="199"/>
        <v>28.5</v>
      </c>
      <c r="L1616" s="194">
        <f t="shared" si="199"/>
        <v>18.5</v>
      </c>
      <c r="M1616" s="232"/>
      <c r="N1616" s="233"/>
      <c r="O1616" s="233"/>
    </row>
    <row r="1617" spans="1:15" s="234" customFormat="1">
      <c r="A1617" s="404" t="str">
        <f t="shared" si="197"/>
        <v>35070750</v>
      </c>
      <c r="B1617" s="263">
        <v>350</v>
      </c>
      <c r="C1617" s="193">
        <v>70</v>
      </c>
      <c r="D1617" s="193">
        <v>750</v>
      </c>
      <c r="E1617" s="194">
        <f t="shared" si="199"/>
        <v>8</v>
      </c>
      <c r="F1617" s="194">
        <f t="shared" si="199"/>
        <v>20</v>
      </c>
      <c r="G1617" s="194">
        <f t="shared" si="199"/>
        <v>27.5</v>
      </c>
      <c r="H1617" s="194">
        <f t="shared" si="199"/>
        <v>33</v>
      </c>
      <c r="I1617" s="194">
        <f t="shared" si="199"/>
        <v>42.5</v>
      </c>
      <c r="J1617" s="194">
        <f t="shared" si="199"/>
        <v>48</v>
      </c>
      <c r="K1617" s="194">
        <f t="shared" si="199"/>
        <v>26</v>
      </c>
      <c r="L1617" s="194">
        <f t="shared" si="199"/>
        <v>16.5</v>
      </c>
      <c r="M1617" s="232"/>
      <c r="N1617" s="233"/>
      <c r="O1617" s="233"/>
    </row>
    <row r="1618" spans="1:15" s="234" customFormat="1">
      <c r="A1618" s="404" t="str">
        <f t="shared" si="197"/>
        <v>35080750</v>
      </c>
      <c r="B1618" s="263">
        <v>350</v>
      </c>
      <c r="C1618" s="193">
        <v>80</v>
      </c>
      <c r="D1618" s="193">
        <v>750</v>
      </c>
      <c r="E1618" s="194">
        <f t="shared" si="199"/>
        <v>6.5</v>
      </c>
      <c r="F1618" s="194">
        <f t="shared" si="199"/>
        <v>14.5</v>
      </c>
      <c r="G1618" s="194">
        <f t="shared" si="199"/>
        <v>23</v>
      </c>
      <c r="H1618" s="194">
        <f t="shared" si="199"/>
        <v>27.5</v>
      </c>
      <c r="I1618" s="194">
        <f t="shared" si="199"/>
        <v>36</v>
      </c>
      <c r="J1618" s="194">
        <f t="shared" si="199"/>
        <v>41.5</v>
      </c>
      <c r="K1618" s="194">
        <f t="shared" si="199"/>
        <v>21.5</v>
      </c>
      <c r="L1618" s="194">
        <f t="shared" si="199"/>
        <v>14.5</v>
      </c>
      <c r="M1618" s="232"/>
      <c r="N1618" s="233"/>
      <c r="O1618" s="233"/>
    </row>
    <row r="1619" spans="1:15" s="234" customFormat="1">
      <c r="A1619" s="404" t="str">
        <f t="shared" si="197"/>
        <v>35090750</v>
      </c>
      <c r="B1619" s="263">
        <v>350</v>
      </c>
      <c r="C1619" s="193">
        <v>90</v>
      </c>
      <c r="D1619" s="193">
        <v>750</v>
      </c>
      <c r="E1619" s="194">
        <f t="shared" si="199"/>
        <v>7</v>
      </c>
      <c r="F1619" s="194">
        <f t="shared" si="199"/>
        <v>13.5</v>
      </c>
      <c r="G1619" s="194">
        <f t="shared" si="199"/>
        <v>21</v>
      </c>
      <c r="H1619" s="194">
        <f t="shared" si="199"/>
        <v>24.5</v>
      </c>
      <c r="I1619" s="194">
        <f t="shared" si="199"/>
        <v>33.5</v>
      </c>
      <c r="J1619" s="194">
        <f t="shared" si="199"/>
        <v>37.5</v>
      </c>
      <c r="K1619" s="194">
        <f t="shared" si="199"/>
        <v>19.5</v>
      </c>
      <c r="L1619" s="194">
        <f t="shared" si="199"/>
        <v>13.5</v>
      </c>
      <c r="M1619" s="232"/>
      <c r="N1619" s="233"/>
      <c r="O1619" s="233"/>
    </row>
    <row r="1620" spans="1:15" s="234" customFormat="1">
      <c r="A1620" s="404" t="str">
        <f t="shared" si="197"/>
        <v>350100750</v>
      </c>
      <c r="B1620" s="263">
        <v>350</v>
      </c>
      <c r="C1620" s="193">
        <v>100</v>
      </c>
      <c r="D1620" s="193">
        <v>750</v>
      </c>
      <c r="E1620" s="194">
        <f t="shared" si="199"/>
        <v>5.5</v>
      </c>
      <c r="F1620" s="194">
        <f t="shared" si="199"/>
        <v>12.5</v>
      </c>
      <c r="G1620" s="194">
        <f t="shared" si="199"/>
        <v>17.5</v>
      </c>
      <c r="H1620" s="194">
        <f t="shared" si="199"/>
        <v>21</v>
      </c>
      <c r="I1620" s="194">
        <f t="shared" si="199"/>
        <v>29</v>
      </c>
      <c r="J1620" s="194">
        <f t="shared" si="199"/>
        <v>33</v>
      </c>
      <c r="K1620" s="194">
        <f t="shared" si="199"/>
        <v>17.5</v>
      </c>
      <c r="L1620" s="194">
        <f t="shared" si="199"/>
        <v>11.5</v>
      </c>
      <c r="M1620" s="232"/>
      <c r="N1620" s="233"/>
      <c r="O1620" s="233"/>
    </row>
    <row r="1621" spans="1:15" s="234" customFormat="1">
      <c r="A1621" s="404" t="str">
        <f t="shared" si="197"/>
        <v>350110750</v>
      </c>
      <c r="B1621" s="263">
        <v>350</v>
      </c>
      <c r="C1621" s="193">
        <v>110</v>
      </c>
      <c r="D1621" s="193">
        <v>750</v>
      </c>
      <c r="E1621" s="194">
        <f t="shared" si="199"/>
        <v>5.5</v>
      </c>
      <c r="F1621" s="194">
        <f t="shared" si="199"/>
        <v>11</v>
      </c>
      <c r="G1621" s="194">
        <f t="shared" si="199"/>
        <v>17</v>
      </c>
      <c r="H1621" s="194">
        <f t="shared" si="199"/>
        <v>20.5</v>
      </c>
      <c r="I1621" s="194">
        <f t="shared" si="199"/>
        <v>27.5</v>
      </c>
      <c r="J1621" s="194">
        <f t="shared" si="199"/>
        <v>30</v>
      </c>
      <c r="K1621" s="194">
        <f t="shared" si="199"/>
        <v>16.5</v>
      </c>
      <c r="L1621" s="194">
        <f t="shared" si="199"/>
        <v>10</v>
      </c>
      <c r="M1621" s="232"/>
      <c r="N1621" s="233"/>
      <c r="O1621" s="233"/>
    </row>
    <row r="1622" spans="1:15" s="234" customFormat="1">
      <c r="A1622" s="404" t="str">
        <f t="shared" si="197"/>
        <v>350120750</v>
      </c>
      <c r="B1622" s="263">
        <v>350</v>
      </c>
      <c r="C1622" s="193">
        <v>120</v>
      </c>
      <c r="D1622" s="193">
        <v>750</v>
      </c>
      <c r="E1622" s="194">
        <f t="shared" si="199"/>
        <v>4</v>
      </c>
      <c r="F1622" s="194">
        <f t="shared" si="199"/>
        <v>10</v>
      </c>
      <c r="G1622" s="194">
        <f t="shared" si="199"/>
        <v>15</v>
      </c>
      <c r="H1622" s="194">
        <f t="shared" si="199"/>
        <v>18.5</v>
      </c>
      <c r="I1622" s="194">
        <f t="shared" si="199"/>
        <v>24</v>
      </c>
      <c r="J1622" s="194">
        <f t="shared" si="199"/>
        <v>26.5</v>
      </c>
      <c r="K1622" s="194">
        <f t="shared" si="199"/>
        <v>14.5</v>
      </c>
      <c r="L1622" s="194">
        <f t="shared" si="199"/>
        <v>9</v>
      </c>
      <c r="M1622" s="232"/>
      <c r="N1622" s="233"/>
      <c r="O1622" s="233"/>
    </row>
    <row r="1623" spans="1:15" s="234" customFormat="1">
      <c r="A1623" s="404" t="str">
        <f t="shared" si="197"/>
        <v>350130750</v>
      </c>
      <c r="B1623" s="263">
        <v>350</v>
      </c>
      <c r="C1623" s="193">
        <v>130</v>
      </c>
      <c r="D1623" s="193">
        <v>750</v>
      </c>
      <c r="E1623" s="194">
        <f t="shared" si="199"/>
        <v>4</v>
      </c>
      <c r="F1623" s="194">
        <f t="shared" si="199"/>
        <v>10</v>
      </c>
      <c r="G1623" s="194">
        <f t="shared" si="199"/>
        <v>14</v>
      </c>
      <c r="H1623" s="194">
        <f t="shared" si="199"/>
        <v>17.5</v>
      </c>
      <c r="I1623" s="194">
        <f t="shared" si="199"/>
        <v>22</v>
      </c>
      <c r="J1623" s="194">
        <f t="shared" si="199"/>
        <v>26</v>
      </c>
      <c r="K1623" s="194">
        <f t="shared" si="199"/>
        <v>13.5</v>
      </c>
      <c r="L1623" s="194">
        <f t="shared" si="199"/>
        <v>9.5</v>
      </c>
      <c r="M1623" s="232"/>
      <c r="N1623" s="233"/>
      <c r="O1623" s="233"/>
    </row>
    <row r="1624" spans="1:15" s="234" customFormat="1">
      <c r="A1624" s="404" t="str">
        <f t="shared" si="197"/>
        <v>350140750</v>
      </c>
      <c r="B1624" s="263">
        <v>350</v>
      </c>
      <c r="C1624" s="193">
        <v>140</v>
      </c>
      <c r="D1624" s="193">
        <v>750</v>
      </c>
      <c r="E1624" s="194">
        <f t="shared" si="199"/>
        <v>4</v>
      </c>
      <c r="F1624" s="194">
        <f t="shared" si="199"/>
        <v>8.5</v>
      </c>
      <c r="G1624" s="194">
        <f t="shared" si="199"/>
        <v>13</v>
      </c>
      <c r="H1624" s="194">
        <f t="shared" si="199"/>
        <v>15</v>
      </c>
      <c r="I1624" s="194">
        <f t="shared" si="199"/>
        <v>19.5</v>
      </c>
      <c r="J1624" s="194">
        <f t="shared" si="199"/>
        <v>24</v>
      </c>
      <c r="K1624" s="194">
        <f t="shared" si="199"/>
        <v>12.5</v>
      </c>
      <c r="L1624" s="194">
        <f t="shared" si="199"/>
        <v>8.5</v>
      </c>
      <c r="M1624" s="232"/>
      <c r="N1624" s="233"/>
      <c r="O1624" s="233"/>
    </row>
    <row r="1625" spans="1:15" s="234" customFormat="1">
      <c r="A1625" s="404" t="str">
        <f t="shared" si="197"/>
        <v>350150750</v>
      </c>
      <c r="B1625" s="263">
        <v>350</v>
      </c>
      <c r="C1625" s="193">
        <v>150</v>
      </c>
      <c r="D1625" s="193">
        <v>750</v>
      </c>
      <c r="E1625" s="194">
        <f t="shared" si="199"/>
        <v>4</v>
      </c>
      <c r="F1625" s="194">
        <f t="shared" si="199"/>
        <v>8.5</v>
      </c>
      <c r="G1625" s="194">
        <f t="shared" si="199"/>
        <v>11.5</v>
      </c>
      <c r="H1625" s="194">
        <f t="shared" si="199"/>
        <v>14</v>
      </c>
      <c r="I1625" s="194">
        <f t="shared" si="199"/>
        <v>18.5</v>
      </c>
      <c r="J1625" s="194">
        <f t="shared" si="199"/>
        <v>22.5</v>
      </c>
      <c r="K1625" s="194">
        <f t="shared" si="199"/>
        <v>10.5</v>
      </c>
      <c r="L1625" s="194">
        <f t="shared" si="199"/>
        <v>8</v>
      </c>
      <c r="M1625" s="232"/>
      <c r="N1625" s="233"/>
      <c r="O1625" s="233"/>
    </row>
    <row r="1626" spans="1:15" s="234" customFormat="1">
      <c r="A1626" s="404" t="str">
        <f t="shared" si="197"/>
        <v>350160750</v>
      </c>
      <c r="B1626" s="263">
        <v>350</v>
      </c>
      <c r="C1626" s="193">
        <v>160</v>
      </c>
      <c r="D1626" s="193">
        <v>750</v>
      </c>
      <c r="E1626" s="194">
        <f t="shared" ref="E1626:L1640" si="200">E1320-E1014+E1320</f>
        <v>2.5</v>
      </c>
      <c r="F1626" s="194">
        <f t="shared" si="200"/>
        <v>7.5</v>
      </c>
      <c r="G1626" s="194">
        <f t="shared" si="200"/>
        <v>10.5</v>
      </c>
      <c r="H1626" s="194">
        <f t="shared" si="200"/>
        <v>13</v>
      </c>
      <c r="I1626" s="194">
        <f t="shared" si="200"/>
        <v>18</v>
      </c>
      <c r="J1626" s="194">
        <f t="shared" si="200"/>
        <v>19.5</v>
      </c>
      <c r="K1626" s="194">
        <f t="shared" si="200"/>
        <v>9</v>
      </c>
      <c r="L1626" s="194">
        <f t="shared" si="200"/>
        <v>6.5</v>
      </c>
      <c r="M1626" s="232"/>
      <c r="N1626" s="233"/>
      <c r="O1626" s="233"/>
    </row>
    <row r="1627" spans="1:15" s="234" customFormat="1">
      <c r="A1627" s="404" t="str">
        <f t="shared" si="197"/>
        <v>350170750</v>
      </c>
      <c r="B1627" s="263">
        <v>350</v>
      </c>
      <c r="C1627" s="193">
        <v>170</v>
      </c>
      <c r="D1627" s="193">
        <v>750</v>
      </c>
      <c r="E1627" s="194">
        <f t="shared" si="200"/>
        <v>2.5</v>
      </c>
      <c r="F1627" s="194">
        <f t="shared" si="200"/>
        <v>7.5</v>
      </c>
      <c r="G1627" s="194">
        <f t="shared" si="200"/>
        <v>11</v>
      </c>
      <c r="H1627" s="194">
        <f t="shared" si="200"/>
        <v>13.5</v>
      </c>
      <c r="I1627" s="194">
        <f t="shared" si="200"/>
        <v>17</v>
      </c>
      <c r="J1627" s="194">
        <f t="shared" si="200"/>
        <v>19</v>
      </c>
      <c r="K1627" s="194">
        <f t="shared" si="200"/>
        <v>9.5</v>
      </c>
      <c r="L1627" s="194">
        <f t="shared" si="200"/>
        <v>8.5</v>
      </c>
      <c r="M1627" s="232"/>
      <c r="N1627" s="233"/>
      <c r="O1627" s="233"/>
    </row>
    <row r="1628" spans="1:15" s="234" customFormat="1">
      <c r="A1628" s="404" t="str">
        <f t="shared" si="197"/>
        <v>350180750</v>
      </c>
      <c r="B1628" s="263">
        <v>350</v>
      </c>
      <c r="C1628" s="193">
        <v>180</v>
      </c>
      <c r="D1628" s="193">
        <v>750</v>
      </c>
      <c r="E1628" s="194">
        <f t="shared" si="200"/>
        <v>2.5</v>
      </c>
      <c r="F1628" s="194">
        <f t="shared" si="200"/>
        <v>6</v>
      </c>
      <c r="G1628" s="194">
        <f t="shared" si="200"/>
        <v>10</v>
      </c>
      <c r="H1628" s="194">
        <f t="shared" si="200"/>
        <v>12.5</v>
      </c>
      <c r="I1628" s="194">
        <f t="shared" si="200"/>
        <v>16</v>
      </c>
      <c r="J1628" s="194">
        <f t="shared" si="200"/>
        <v>19</v>
      </c>
      <c r="K1628" s="194">
        <f t="shared" si="200"/>
        <v>9</v>
      </c>
      <c r="L1628" s="194">
        <f t="shared" si="200"/>
        <v>10.5</v>
      </c>
      <c r="M1628" s="232"/>
      <c r="N1628" s="233"/>
      <c r="O1628" s="233"/>
    </row>
    <row r="1629" spans="1:15" s="234" customFormat="1">
      <c r="A1629" s="404" t="str">
        <f t="shared" si="197"/>
        <v>350190750</v>
      </c>
      <c r="B1629" s="263">
        <v>350</v>
      </c>
      <c r="C1629" s="193">
        <v>190</v>
      </c>
      <c r="D1629" s="193">
        <v>750</v>
      </c>
      <c r="E1629" s="194">
        <f t="shared" si="200"/>
        <v>2.5</v>
      </c>
      <c r="F1629" s="194">
        <f t="shared" si="200"/>
        <v>6</v>
      </c>
      <c r="G1629" s="194">
        <f t="shared" si="200"/>
        <v>10</v>
      </c>
      <c r="H1629" s="194">
        <f t="shared" si="200"/>
        <v>12.5</v>
      </c>
      <c r="I1629" s="194">
        <f t="shared" si="200"/>
        <v>15</v>
      </c>
      <c r="J1629" s="194">
        <f t="shared" si="200"/>
        <v>17.5</v>
      </c>
      <c r="K1629" s="194">
        <f t="shared" si="200"/>
        <v>9</v>
      </c>
      <c r="L1629" s="194">
        <f t="shared" si="200"/>
        <v>10.5</v>
      </c>
      <c r="M1629" s="232"/>
      <c r="N1629" s="233"/>
      <c r="O1629" s="233"/>
    </row>
    <row r="1630" spans="1:15" s="234" customFormat="1">
      <c r="A1630" s="404" t="str">
        <f t="shared" si="197"/>
        <v>350200750</v>
      </c>
      <c r="B1630" s="263">
        <v>350</v>
      </c>
      <c r="C1630" s="193">
        <v>200</v>
      </c>
      <c r="D1630" s="193">
        <v>750</v>
      </c>
      <c r="E1630" s="194">
        <f t="shared" si="200"/>
        <v>2.5</v>
      </c>
      <c r="F1630" s="194">
        <f t="shared" si="200"/>
        <v>6</v>
      </c>
      <c r="G1630" s="194">
        <f t="shared" si="200"/>
        <v>9</v>
      </c>
      <c r="H1630" s="194">
        <f t="shared" si="200"/>
        <v>11.5</v>
      </c>
      <c r="I1630" s="194">
        <f t="shared" si="200"/>
        <v>14</v>
      </c>
      <c r="J1630" s="194">
        <f t="shared" si="200"/>
        <v>16.5</v>
      </c>
      <c r="K1630" s="194">
        <f t="shared" si="200"/>
        <v>8</v>
      </c>
      <c r="L1630" s="194">
        <f t="shared" si="200"/>
        <v>9.5</v>
      </c>
      <c r="M1630" s="232"/>
      <c r="N1630" s="233"/>
      <c r="O1630" s="233"/>
    </row>
    <row r="1631" spans="1:15" s="234" customFormat="1">
      <c r="A1631" s="404" t="str">
        <f t="shared" si="197"/>
        <v>350210750</v>
      </c>
      <c r="B1631" s="263">
        <v>350</v>
      </c>
      <c r="C1631" s="193">
        <v>210</v>
      </c>
      <c r="D1631" s="193">
        <v>750</v>
      </c>
      <c r="E1631" s="194">
        <f t="shared" si="200"/>
        <v>3</v>
      </c>
      <c r="F1631" s="194">
        <f t="shared" si="200"/>
        <v>7.5</v>
      </c>
      <c r="G1631" s="194">
        <f t="shared" si="200"/>
        <v>13.5</v>
      </c>
      <c r="H1631" s="194">
        <f t="shared" si="200"/>
        <v>16.5</v>
      </c>
      <c r="I1631" s="194">
        <f t="shared" si="200"/>
        <v>21</v>
      </c>
      <c r="J1631" s="194">
        <f t="shared" si="200"/>
        <v>22.5</v>
      </c>
      <c r="K1631" s="194">
        <f t="shared" si="200"/>
        <v>12</v>
      </c>
      <c r="L1631" s="194">
        <f t="shared" si="200"/>
        <v>10.5</v>
      </c>
      <c r="M1631" s="232"/>
      <c r="N1631" s="233"/>
      <c r="O1631" s="233"/>
    </row>
    <row r="1632" spans="1:15" s="234" customFormat="1">
      <c r="A1632" s="404" t="str">
        <f t="shared" si="197"/>
        <v>350220750</v>
      </c>
      <c r="B1632" s="263">
        <v>350</v>
      </c>
      <c r="C1632" s="193">
        <v>220</v>
      </c>
      <c r="D1632" s="193">
        <v>750</v>
      </c>
      <c r="E1632" s="194">
        <f t="shared" si="200"/>
        <v>3</v>
      </c>
      <c r="F1632" s="194">
        <f t="shared" si="200"/>
        <v>6</v>
      </c>
      <c r="G1632" s="194">
        <f t="shared" si="200"/>
        <v>12</v>
      </c>
      <c r="H1632" s="194">
        <f t="shared" si="200"/>
        <v>15</v>
      </c>
      <c r="I1632" s="194">
        <f t="shared" si="200"/>
        <v>19.5</v>
      </c>
      <c r="J1632" s="194">
        <f t="shared" si="200"/>
        <v>21</v>
      </c>
      <c r="K1632" s="194">
        <f t="shared" si="200"/>
        <v>12</v>
      </c>
      <c r="L1632" s="194">
        <f t="shared" si="200"/>
        <v>7.5</v>
      </c>
      <c r="M1632" s="232"/>
      <c r="N1632" s="233"/>
      <c r="O1632" s="233"/>
    </row>
    <row r="1633" spans="1:15" s="234" customFormat="1">
      <c r="A1633" s="404" t="str">
        <f t="shared" si="197"/>
        <v>350230750</v>
      </c>
      <c r="B1633" s="263">
        <v>350</v>
      </c>
      <c r="C1633" s="193">
        <v>230</v>
      </c>
      <c r="D1633" s="193">
        <v>750</v>
      </c>
      <c r="E1633" s="194">
        <f t="shared" si="200"/>
        <v>3</v>
      </c>
      <c r="F1633" s="194">
        <f t="shared" si="200"/>
        <v>6</v>
      </c>
      <c r="G1633" s="194">
        <f t="shared" si="200"/>
        <v>12</v>
      </c>
      <c r="H1633" s="194">
        <f t="shared" si="200"/>
        <v>15</v>
      </c>
      <c r="I1633" s="194">
        <f t="shared" si="200"/>
        <v>20</v>
      </c>
      <c r="J1633" s="194">
        <f t="shared" si="200"/>
        <v>21</v>
      </c>
      <c r="K1633" s="194">
        <f t="shared" si="200"/>
        <v>12</v>
      </c>
      <c r="L1633" s="194">
        <f t="shared" si="200"/>
        <v>7.5</v>
      </c>
      <c r="M1633" s="232"/>
      <c r="N1633" s="233"/>
      <c r="O1633" s="233"/>
    </row>
    <row r="1634" spans="1:15" s="234" customFormat="1">
      <c r="A1634" s="404" t="str">
        <f t="shared" si="197"/>
        <v>350240750</v>
      </c>
      <c r="B1634" s="263">
        <v>350</v>
      </c>
      <c r="C1634" s="193">
        <v>240</v>
      </c>
      <c r="D1634" s="193">
        <v>750</v>
      </c>
      <c r="E1634" s="194">
        <f t="shared" si="200"/>
        <v>3</v>
      </c>
      <c r="F1634" s="194">
        <f t="shared" si="200"/>
        <v>6</v>
      </c>
      <c r="G1634" s="194">
        <f t="shared" si="200"/>
        <v>12</v>
      </c>
      <c r="H1634" s="194">
        <f t="shared" si="200"/>
        <v>13.5</v>
      </c>
      <c r="I1634" s="194">
        <f t="shared" si="200"/>
        <v>18</v>
      </c>
      <c r="J1634" s="194">
        <f t="shared" si="200"/>
        <v>19.5</v>
      </c>
      <c r="K1634" s="194">
        <f t="shared" si="200"/>
        <v>10.5</v>
      </c>
      <c r="L1634" s="194">
        <f t="shared" si="200"/>
        <v>7.5</v>
      </c>
      <c r="M1634" s="232"/>
      <c r="N1634" s="233"/>
      <c r="O1634" s="233"/>
    </row>
    <row r="1635" spans="1:15" s="234" customFormat="1">
      <c r="A1635" s="404" t="str">
        <f t="shared" si="197"/>
        <v>350250750</v>
      </c>
      <c r="B1635" s="263">
        <v>350</v>
      </c>
      <c r="C1635" s="193">
        <v>250</v>
      </c>
      <c r="D1635" s="193">
        <v>750</v>
      </c>
      <c r="E1635" s="194">
        <f t="shared" si="200"/>
        <v>3</v>
      </c>
      <c r="F1635" s="194">
        <f t="shared" si="200"/>
        <v>6</v>
      </c>
      <c r="G1635" s="194">
        <f t="shared" si="200"/>
        <v>12</v>
      </c>
      <c r="H1635" s="194">
        <f t="shared" si="200"/>
        <v>13.5</v>
      </c>
      <c r="I1635" s="194">
        <f t="shared" si="200"/>
        <v>18</v>
      </c>
      <c r="J1635" s="194">
        <f t="shared" si="200"/>
        <v>19.5</v>
      </c>
      <c r="K1635" s="194">
        <f t="shared" si="200"/>
        <v>10.5</v>
      </c>
      <c r="L1635" s="194">
        <f t="shared" si="200"/>
        <v>9</v>
      </c>
      <c r="M1635" s="232"/>
      <c r="N1635" s="233"/>
      <c r="O1635" s="233"/>
    </row>
    <row r="1636" spans="1:15" s="234" customFormat="1">
      <c r="A1636" s="404" t="str">
        <f t="shared" si="197"/>
        <v>350260750</v>
      </c>
      <c r="B1636" s="263">
        <v>350</v>
      </c>
      <c r="C1636" s="193">
        <v>260</v>
      </c>
      <c r="D1636" s="193">
        <v>750</v>
      </c>
      <c r="E1636" s="194">
        <f t="shared" si="200"/>
        <v>2</v>
      </c>
      <c r="F1636" s="194">
        <f t="shared" si="200"/>
        <v>8</v>
      </c>
      <c r="G1636" s="194">
        <f t="shared" si="200"/>
        <v>14</v>
      </c>
      <c r="H1636" s="194">
        <f t="shared" si="200"/>
        <v>16</v>
      </c>
      <c r="I1636" s="194">
        <f t="shared" si="200"/>
        <v>22</v>
      </c>
      <c r="J1636" s="194">
        <f t="shared" si="200"/>
        <v>24</v>
      </c>
      <c r="K1636" s="194">
        <f t="shared" si="200"/>
        <v>12</v>
      </c>
      <c r="L1636" s="194">
        <f t="shared" si="200"/>
        <v>12</v>
      </c>
      <c r="M1636" s="232"/>
      <c r="N1636" s="233"/>
      <c r="O1636" s="233"/>
    </row>
    <row r="1637" spans="1:15" s="234" customFormat="1">
      <c r="A1637" s="404" t="str">
        <f t="shared" si="197"/>
        <v>350270750</v>
      </c>
      <c r="B1637" s="263">
        <v>350</v>
      </c>
      <c r="C1637" s="193">
        <v>270</v>
      </c>
      <c r="D1637" s="193">
        <v>750</v>
      </c>
      <c r="E1637" s="194">
        <f t="shared" si="200"/>
        <v>2</v>
      </c>
      <c r="F1637" s="194">
        <f t="shared" si="200"/>
        <v>8</v>
      </c>
      <c r="G1637" s="194">
        <f t="shared" si="200"/>
        <v>14</v>
      </c>
      <c r="H1637" s="194">
        <f t="shared" si="200"/>
        <v>16</v>
      </c>
      <c r="I1637" s="194">
        <f t="shared" si="200"/>
        <v>22</v>
      </c>
      <c r="J1637" s="194">
        <f t="shared" si="200"/>
        <v>24</v>
      </c>
      <c r="K1637" s="194">
        <f t="shared" si="200"/>
        <v>12</v>
      </c>
      <c r="L1637" s="194">
        <f t="shared" si="200"/>
        <v>10</v>
      </c>
      <c r="M1637" s="232"/>
      <c r="N1637" s="233"/>
      <c r="O1637" s="233"/>
    </row>
    <row r="1638" spans="1:15" s="234" customFormat="1">
      <c r="A1638" s="404" t="str">
        <f t="shared" si="197"/>
        <v>350280750</v>
      </c>
      <c r="B1638" s="263">
        <v>350</v>
      </c>
      <c r="C1638" s="193">
        <v>280</v>
      </c>
      <c r="D1638" s="193">
        <v>750</v>
      </c>
      <c r="E1638" s="194">
        <f t="shared" si="200"/>
        <v>2</v>
      </c>
      <c r="F1638" s="194">
        <f t="shared" si="200"/>
        <v>8</v>
      </c>
      <c r="G1638" s="194">
        <f t="shared" si="200"/>
        <v>12</v>
      </c>
      <c r="H1638" s="194">
        <f t="shared" si="200"/>
        <v>16</v>
      </c>
      <c r="I1638" s="194">
        <f t="shared" si="200"/>
        <v>20</v>
      </c>
      <c r="J1638" s="194">
        <f t="shared" si="200"/>
        <v>22</v>
      </c>
      <c r="K1638" s="194">
        <f t="shared" si="200"/>
        <v>12</v>
      </c>
      <c r="L1638" s="194">
        <f t="shared" si="200"/>
        <v>8</v>
      </c>
      <c r="M1638" s="232"/>
      <c r="N1638" s="233"/>
      <c r="O1638" s="233"/>
    </row>
    <row r="1639" spans="1:15" s="234" customFormat="1">
      <c r="A1639" s="404" t="str">
        <f t="shared" si="197"/>
        <v>350290750</v>
      </c>
      <c r="B1639" s="263">
        <v>350</v>
      </c>
      <c r="C1639" s="193">
        <v>290</v>
      </c>
      <c r="D1639" s="193">
        <v>750</v>
      </c>
      <c r="E1639" s="194">
        <f t="shared" si="200"/>
        <v>2</v>
      </c>
      <c r="F1639" s="194">
        <f t="shared" si="200"/>
        <v>8</v>
      </c>
      <c r="G1639" s="194">
        <f t="shared" si="200"/>
        <v>12</v>
      </c>
      <c r="H1639" s="194">
        <f t="shared" si="200"/>
        <v>16</v>
      </c>
      <c r="I1639" s="194">
        <f t="shared" si="200"/>
        <v>20</v>
      </c>
      <c r="J1639" s="194">
        <f t="shared" si="200"/>
        <v>22</v>
      </c>
      <c r="K1639" s="194">
        <f t="shared" si="200"/>
        <v>12</v>
      </c>
      <c r="L1639" s="194">
        <f t="shared" si="200"/>
        <v>8</v>
      </c>
      <c r="M1639" s="232"/>
      <c r="N1639" s="233"/>
      <c r="O1639" s="233"/>
    </row>
    <row r="1640" spans="1:15" s="234" customFormat="1">
      <c r="A1640" s="404" t="str">
        <f t="shared" si="197"/>
        <v>350300750</v>
      </c>
      <c r="B1640" s="263">
        <v>350</v>
      </c>
      <c r="C1640" s="193">
        <v>300</v>
      </c>
      <c r="D1640" s="193">
        <v>750</v>
      </c>
      <c r="E1640" s="194">
        <f t="shared" si="200"/>
        <v>2</v>
      </c>
      <c r="F1640" s="194">
        <f t="shared" si="200"/>
        <v>6</v>
      </c>
      <c r="G1640" s="194">
        <f t="shared" si="200"/>
        <v>12</v>
      </c>
      <c r="H1640" s="194">
        <f t="shared" si="200"/>
        <v>14</v>
      </c>
      <c r="I1640" s="194">
        <f t="shared" si="200"/>
        <v>20</v>
      </c>
      <c r="J1640" s="194">
        <f t="shared" si="200"/>
        <v>22</v>
      </c>
      <c r="K1640" s="194">
        <f t="shared" si="200"/>
        <v>12</v>
      </c>
      <c r="L1640" s="194">
        <f t="shared" si="200"/>
        <v>8</v>
      </c>
      <c r="M1640" s="232"/>
      <c r="N1640" s="233"/>
      <c r="O1640" s="233"/>
    </row>
    <row r="1641" spans="1:15" s="234" customFormat="1">
      <c r="A1641" s="404" t="str">
        <f t="shared" si="197"/>
        <v>350310750</v>
      </c>
      <c r="B1641" s="263">
        <v>350</v>
      </c>
      <c r="C1641" s="193">
        <v>310</v>
      </c>
      <c r="D1641" s="193">
        <v>750</v>
      </c>
      <c r="E1641" s="243">
        <v>0</v>
      </c>
      <c r="F1641" s="243">
        <v>0</v>
      </c>
      <c r="G1641" s="243">
        <v>0</v>
      </c>
      <c r="H1641" s="243">
        <v>0</v>
      </c>
      <c r="I1641" s="243">
        <v>0</v>
      </c>
      <c r="J1641" s="243">
        <v>0</v>
      </c>
      <c r="K1641" s="243">
        <v>0</v>
      </c>
      <c r="L1641" s="243">
        <v>0</v>
      </c>
      <c r="M1641" s="232"/>
      <c r="N1641" s="233"/>
      <c r="O1641" s="233"/>
    </row>
    <row r="1642" spans="1:15" s="234" customFormat="1">
      <c r="A1642" s="404" t="str">
        <f t="shared" si="197"/>
        <v>350320750</v>
      </c>
      <c r="B1642" s="263">
        <v>350</v>
      </c>
      <c r="C1642" s="193">
        <v>320</v>
      </c>
      <c r="D1642" s="193">
        <v>750</v>
      </c>
      <c r="E1642" s="243">
        <v>0</v>
      </c>
      <c r="F1642" s="243">
        <v>0</v>
      </c>
      <c r="G1642" s="243">
        <v>0</v>
      </c>
      <c r="H1642" s="243">
        <v>0</v>
      </c>
      <c r="I1642" s="243">
        <v>0</v>
      </c>
      <c r="J1642" s="243">
        <v>0</v>
      </c>
      <c r="K1642" s="243">
        <v>0</v>
      </c>
      <c r="L1642" s="243">
        <v>0</v>
      </c>
      <c r="M1642" s="232"/>
      <c r="N1642" s="233"/>
      <c r="O1642" s="233"/>
    </row>
    <row r="1643" spans="1:15" s="234" customFormat="1">
      <c r="A1643" s="404" t="str">
        <f t="shared" si="197"/>
        <v>350330750</v>
      </c>
      <c r="B1643" s="263">
        <v>350</v>
      </c>
      <c r="C1643" s="193">
        <v>330</v>
      </c>
      <c r="D1643" s="193">
        <v>750</v>
      </c>
      <c r="E1643" s="243">
        <v>0</v>
      </c>
      <c r="F1643" s="243">
        <v>0</v>
      </c>
      <c r="G1643" s="243">
        <v>0</v>
      </c>
      <c r="H1643" s="243">
        <v>0</v>
      </c>
      <c r="I1643" s="243">
        <v>0</v>
      </c>
      <c r="J1643" s="243">
        <v>0</v>
      </c>
      <c r="K1643" s="243">
        <v>0</v>
      </c>
      <c r="L1643" s="243">
        <v>0</v>
      </c>
      <c r="M1643" s="232"/>
      <c r="N1643" s="233"/>
      <c r="O1643" s="233"/>
    </row>
    <row r="1644" spans="1:15" s="234" customFormat="1">
      <c r="A1644" s="404" t="str">
        <f t="shared" si="197"/>
        <v>350340750</v>
      </c>
      <c r="B1644" s="263">
        <v>350</v>
      </c>
      <c r="C1644" s="193">
        <v>340</v>
      </c>
      <c r="D1644" s="193">
        <v>750</v>
      </c>
      <c r="E1644" s="243">
        <v>0</v>
      </c>
      <c r="F1644" s="243">
        <v>0</v>
      </c>
      <c r="G1644" s="243">
        <v>0</v>
      </c>
      <c r="H1644" s="243">
        <v>0</v>
      </c>
      <c r="I1644" s="243">
        <v>0</v>
      </c>
      <c r="J1644" s="243">
        <v>0</v>
      </c>
      <c r="K1644" s="243">
        <v>0</v>
      </c>
      <c r="L1644" s="243">
        <v>0</v>
      </c>
      <c r="M1644" s="232"/>
      <c r="N1644" s="233"/>
      <c r="O1644" s="233"/>
    </row>
    <row r="1645" spans="1:15" s="234" customFormat="1">
      <c r="A1645" s="404" t="str">
        <f t="shared" si="197"/>
        <v>350350750</v>
      </c>
      <c r="B1645" s="263">
        <v>350</v>
      </c>
      <c r="C1645" s="193">
        <v>350</v>
      </c>
      <c r="D1645" s="193">
        <v>750</v>
      </c>
      <c r="E1645" s="243">
        <v>0</v>
      </c>
      <c r="F1645" s="243">
        <v>0</v>
      </c>
      <c r="G1645" s="243">
        <v>0</v>
      </c>
      <c r="H1645" s="243">
        <v>0</v>
      </c>
      <c r="I1645" s="243">
        <v>0</v>
      </c>
      <c r="J1645" s="243">
        <v>0</v>
      </c>
      <c r="K1645" s="243">
        <v>0</v>
      </c>
      <c r="L1645" s="243">
        <v>0</v>
      </c>
      <c r="M1645" s="232"/>
      <c r="N1645" s="233"/>
      <c r="O1645" s="233"/>
    </row>
    <row r="1646" spans="1:15" s="234" customFormat="1">
      <c r="A1646" s="404" t="str">
        <f t="shared" si="197"/>
        <v>350201000</v>
      </c>
      <c r="B1646" s="263">
        <v>350</v>
      </c>
      <c r="C1646" s="193">
        <v>20</v>
      </c>
      <c r="D1646" s="193">
        <v>1000</v>
      </c>
      <c r="E1646" s="194">
        <f t="shared" ref="E1646:L1657" si="201">E1340-E1034+E1340</f>
        <v>25.5</v>
      </c>
      <c r="F1646" s="194">
        <f t="shared" si="201"/>
        <v>32.5</v>
      </c>
      <c r="G1646" s="194">
        <f t="shared" si="201"/>
        <v>41</v>
      </c>
      <c r="H1646" s="194">
        <f t="shared" si="201"/>
        <v>50</v>
      </c>
      <c r="I1646" s="194">
        <f t="shared" si="201"/>
        <v>55</v>
      </c>
      <c r="J1646" s="194">
        <f t="shared" si="201"/>
        <v>60</v>
      </c>
      <c r="K1646" s="194">
        <f t="shared" si="201"/>
        <v>58</v>
      </c>
      <c r="L1646" s="194">
        <f t="shared" si="201"/>
        <v>56</v>
      </c>
      <c r="M1646" s="232"/>
      <c r="N1646" s="233"/>
      <c r="O1646" s="233"/>
    </row>
    <row r="1647" spans="1:15" s="234" customFormat="1">
      <c r="A1647" s="404" t="str">
        <f t="shared" si="197"/>
        <v>350301000</v>
      </c>
      <c r="B1647" s="263">
        <v>350</v>
      </c>
      <c r="C1647" s="193">
        <v>30</v>
      </c>
      <c r="D1647" s="193">
        <v>1000</v>
      </c>
      <c r="E1647" s="194">
        <f t="shared" si="201"/>
        <v>21</v>
      </c>
      <c r="F1647" s="194">
        <f t="shared" si="201"/>
        <v>36.5</v>
      </c>
      <c r="G1647" s="194">
        <f t="shared" si="201"/>
        <v>41</v>
      </c>
      <c r="H1647" s="194">
        <f t="shared" si="201"/>
        <v>50</v>
      </c>
      <c r="I1647" s="194">
        <f t="shared" si="201"/>
        <v>55</v>
      </c>
      <c r="J1647" s="194">
        <f t="shared" si="201"/>
        <v>60</v>
      </c>
      <c r="K1647" s="194">
        <f t="shared" si="201"/>
        <v>58</v>
      </c>
      <c r="L1647" s="194">
        <f t="shared" si="201"/>
        <v>49.5</v>
      </c>
      <c r="M1647" s="232"/>
      <c r="N1647" s="233"/>
      <c r="O1647" s="233"/>
    </row>
    <row r="1648" spans="1:15" s="234" customFormat="1">
      <c r="A1648" s="404" t="str">
        <f t="shared" si="197"/>
        <v>350401000</v>
      </c>
      <c r="B1648" s="263">
        <v>350</v>
      </c>
      <c r="C1648" s="193">
        <v>40</v>
      </c>
      <c r="D1648" s="193">
        <v>1000</v>
      </c>
      <c r="E1648" s="194">
        <f t="shared" si="201"/>
        <v>16</v>
      </c>
      <c r="F1648" s="194">
        <f t="shared" si="201"/>
        <v>34.5</v>
      </c>
      <c r="G1648" s="194">
        <f t="shared" si="201"/>
        <v>41</v>
      </c>
      <c r="H1648" s="194">
        <f t="shared" si="201"/>
        <v>50</v>
      </c>
      <c r="I1648" s="194">
        <f t="shared" si="201"/>
        <v>55</v>
      </c>
      <c r="J1648" s="194">
        <f t="shared" si="201"/>
        <v>60</v>
      </c>
      <c r="K1648" s="194">
        <f t="shared" si="201"/>
        <v>55</v>
      </c>
      <c r="L1648" s="194">
        <f t="shared" si="201"/>
        <v>38</v>
      </c>
      <c r="M1648" s="232"/>
      <c r="N1648" s="233"/>
      <c r="O1648" s="233"/>
    </row>
    <row r="1649" spans="1:15" s="234" customFormat="1">
      <c r="A1649" s="404" t="str">
        <f t="shared" ref="A1649:A1712" si="202">B1649&amp;C1649&amp;D1649</f>
        <v>350501000</v>
      </c>
      <c r="B1649" s="263">
        <v>350</v>
      </c>
      <c r="C1649" s="193">
        <v>50</v>
      </c>
      <c r="D1649" s="193">
        <v>1000</v>
      </c>
      <c r="E1649" s="194">
        <f t="shared" si="201"/>
        <v>13</v>
      </c>
      <c r="F1649" s="194">
        <f t="shared" si="201"/>
        <v>32</v>
      </c>
      <c r="G1649" s="194">
        <f t="shared" si="201"/>
        <v>40</v>
      </c>
      <c r="H1649" s="194">
        <f t="shared" si="201"/>
        <v>47.5</v>
      </c>
      <c r="I1649" s="194">
        <f t="shared" si="201"/>
        <v>55</v>
      </c>
      <c r="J1649" s="194">
        <f t="shared" si="201"/>
        <v>60</v>
      </c>
      <c r="K1649" s="194">
        <f t="shared" si="201"/>
        <v>47.5</v>
      </c>
      <c r="L1649" s="194">
        <f t="shared" si="201"/>
        <v>32.5</v>
      </c>
      <c r="M1649" s="232"/>
      <c r="N1649" s="233"/>
      <c r="O1649" s="233"/>
    </row>
    <row r="1650" spans="1:15" s="234" customFormat="1">
      <c r="A1650" s="404" t="str">
        <f t="shared" si="202"/>
        <v>350601000</v>
      </c>
      <c r="B1650" s="263">
        <v>350</v>
      </c>
      <c r="C1650" s="193">
        <v>60</v>
      </c>
      <c r="D1650" s="193">
        <v>1000</v>
      </c>
      <c r="E1650" s="194">
        <f t="shared" si="201"/>
        <v>10.5</v>
      </c>
      <c r="F1650" s="194">
        <f t="shared" si="201"/>
        <v>27</v>
      </c>
      <c r="G1650" s="194">
        <f t="shared" si="201"/>
        <v>34.5</v>
      </c>
      <c r="H1650" s="194">
        <f t="shared" si="201"/>
        <v>42</v>
      </c>
      <c r="I1650" s="194">
        <f t="shared" si="201"/>
        <v>51.5</v>
      </c>
      <c r="J1650" s="194">
        <f t="shared" si="201"/>
        <v>72</v>
      </c>
      <c r="K1650" s="194">
        <f t="shared" si="201"/>
        <v>44</v>
      </c>
      <c r="L1650" s="194">
        <f t="shared" si="201"/>
        <v>27</v>
      </c>
      <c r="M1650" s="232"/>
      <c r="N1650" s="233"/>
      <c r="O1650" s="233"/>
    </row>
    <row r="1651" spans="1:15" s="234" customFormat="1">
      <c r="A1651" s="404" t="str">
        <f t="shared" si="202"/>
        <v>350701000</v>
      </c>
      <c r="B1651" s="263">
        <v>350</v>
      </c>
      <c r="C1651" s="193">
        <v>70</v>
      </c>
      <c r="D1651" s="193">
        <v>1000</v>
      </c>
      <c r="E1651" s="194">
        <f t="shared" si="201"/>
        <v>9</v>
      </c>
      <c r="F1651" s="194">
        <f t="shared" si="201"/>
        <v>23.5</v>
      </c>
      <c r="G1651" s="194">
        <f t="shared" si="201"/>
        <v>34</v>
      </c>
      <c r="H1651" s="194">
        <f t="shared" si="201"/>
        <v>42</v>
      </c>
      <c r="I1651" s="194">
        <f t="shared" si="201"/>
        <v>50.5</v>
      </c>
      <c r="J1651" s="194">
        <f t="shared" si="201"/>
        <v>56.5</v>
      </c>
      <c r="K1651" s="194">
        <f t="shared" si="201"/>
        <v>34</v>
      </c>
      <c r="L1651" s="194">
        <f t="shared" si="201"/>
        <v>21.5</v>
      </c>
      <c r="M1651" s="232"/>
      <c r="N1651" s="233"/>
      <c r="O1651" s="233"/>
    </row>
    <row r="1652" spans="1:15" s="234" customFormat="1">
      <c r="A1652" s="404" t="str">
        <f t="shared" si="202"/>
        <v>350801000</v>
      </c>
      <c r="B1652" s="263">
        <v>350</v>
      </c>
      <c r="C1652" s="193">
        <v>80</v>
      </c>
      <c r="D1652" s="193">
        <v>1000</v>
      </c>
      <c r="E1652" s="194">
        <f t="shared" si="201"/>
        <v>8</v>
      </c>
      <c r="F1652" s="194">
        <f t="shared" si="201"/>
        <v>19.5</v>
      </c>
      <c r="G1652" s="194">
        <f t="shared" si="201"/>
        <v>30</v>
      </c>
      <c r="H1652" s="194">
        <f t="shared" si="201"/>
        <v>37</v>
      </c>
      <c r="I1652" s="194">
        <f t="shared" si="201"/>
        <v>47</v>
      </c>
      <c r="J1652" s="194">
        <f t="shared" si="201"/>
        <v>53.5</v>
      </c>
      <c r="K1652" s="194">
        <f t="shared" si="201"/>
        <v>28.5</v>
      </c>
      <c r="L1652" s="194">
        <f t="shared" si="201"/>
        <v>18.5</v>
      </c>
      <c r="M1652" s="232"/>
      <c r="N1652" s="233"/>
      <c r="O1652" s="233"/>
    </row>
    <row r="1653" spans="1:15" s="234" customFormat="1">
      <c r="A1653" s="404" t="str">
        <f t="shared" si="202"/>
        <v>350901000</v>
      </c>
      <c r="B1653" s="263">
        <v>350</v>
      </c>
      <c r="C1653" s="193">
        <v>90</v>
      </c>
      <c r="D1653" s="193">
        <v>1000</v>
      </c>
      <c r="E1653" s="194">
        <f t="shared" si="201"/>
        <v>8</v>
      </c>
      <c r="F1653" s="194">
        <f t="shared" si="201"/>
        <v>18.5</v>
      </c>
      <c r="G1653" s="194">
        <f t="shared" si="201"/>
        <v>27</v>
      </c>
      <c r="H1653" s="194">
        <f t="shared" si="201"/>
        <v>34</v>
      </c>
      <c r="I1653" s="194">
        <f t="shared" si="201"/>
        <v>43.5</v>
      </c>
      <c r="J1653" s="194">
        <f t="shared" si="201"/>
        <v>48.5</v>
      </c>
      <c r="K1653" s="194">
        <f t="shared" si="201"/>
        <v>25.5</v>
      </c>
      <c r="L1653" s="194">
        <f t="shared" si="201"/>
        <v>17.5</v>
      </c>
      <c r="M1653" s="232"/>
      <c r="N1653" s="233"/>
      <c r="O1653" s="233"/>
    </row>
    <row r="1654" spans="1:15" s="234" customFormat="1">
      <c r="A1654" s="404" t="str">
        <f t="shared" si="202"/>
        <v>3501001000</v>
      </c>
      <c r="B1654" s="263">
        <v>350</v>
      </c>
      <c r="C1654" s="193">
        <v>100</v>
      </c>
      <c r="D1654" s="193">
        <v>1000</v>
      </c>
      <c r="E1654" s="194">
        <f t="shared" si="201"/>
        <v>6.5</v>
      </c>
      <c r="F1654" s="194">
        <f t="shared" si="201"/>
        <v>16</v>
      </c>
      <c r="G1654" s="194">
        <f t="shared" si="201"/>
        <v>23.5</v>
      </c>
      <c r="H1654" s="194">
        <f t="shared" si="201"/>
        <v>29.5</v>
      </c>
      <c r="I1654" s="194">
        <f t="shared" si="201"/>
        <v>38</v>
      </c>
      <c r="J1654" s="194">
        <f t="shared" si="201"/>
        <v>43</v>
      </c>
      <c r="K1654" s="194">
        <f t="shared" si="201"/>
        <v>22.5</v>
      </c>
      <c r="L1654" s="194">
        <f t="shared" si="201"/>
        <v>15.5</v>
      </c>
      <c r="M1654" s="232"/>
      <c r="N1654" s="233"/>
      <c r="O1654" s="233"/>
    </row>
    <row r="1655" spans="1:15" s="234" customFormat="1">
      <c r="A1655" s="404" t="str">
        <f t="shared" si="202"/>
        <v>3501101000</v>
      </c>
      <c r="B1655" s="263">
        <v>350</v>
      </c>
      <c r="C1655" s="193">
        <v>110</v>
      </c>
      <c r="D1655" s="193">
        <v>1000</v>
      </c>
      <c r="E1655" s="194">
        <f t="shared" si="201"/>
        <v>6.5</v>
      </c>
      <c r="F1655" s="194">
        <f t="shared" si="201"/>
        <v>14.5</v>
      </c>
      <c r="G1655" s="194">
        <f t="shared" si="201"/>
        <v>22</v>
      </c>
      <c r="H1655" s="194">
        <f t="shared" si="201"/>
        <v>28</v>
      </c>
      <c r="I1655" s="194">
        <f t="shared" si="201"/>
        <v>35</v>
      </c>
      <c r="J1655" s="194">
        <f t="shared" si="201"/>
        <v>40.5</v>
      </c>
      <c r="K1655" s="194">
        <f t="shared" si="201"/>
        <v>22</v>
      </c>
      <c r="L1655" s="194">
        <f t="shared" si="201"/>
        <v>14.5</v>
      </c>
      <c r="M1655" s="232"/>
      <c r="N1655" s="233"/>
      <c r="O1655" s="233"/>
    </row>
    <row r="1656" spans="1:15" s="234" customFormat="1">
      <c r="A1656" s="404" t="str">
        <f t="shared" si="202"/>
        <v>3501201000</v>
      </c>
      <c r="B1656" s="263">
        <v>350</v>
      </c>
      <c r="C1656" s="193">
        <v>120</v>
      </c>
      <c r="D1656" s="193">
        <v>1000</v>
      </c>
      <c r="E1656" s="194">
        <f t="shared" si="201"/>
        <v>5.5</v>
      </c>
      <c r="F1656" s="194">
        <f t="shared" si="201"/>
        <v>13.5</v>
      </c>
      <c r="G1656" s="194">
        <f t="shared" si="201"/>
        <v>19.5</v>
      </c>
      <c r="H1656" s="194">
        <f t="shared" si="201"/>
        <v>24.5</v>
      </c>
      <c r="I1656" s="194">
        <f t="shared" si="201"/>
        <v>32</v>
      </c>
      <c r="J1656" s="194">
        <f t="shared" si="201"/>
        <v>36</v>
      </c>
      <c r="K1656" s="194">
        <f t="shared" si="201"/>
        <v>19.5</v>
      </c>
      <c r="L1656" s="194">
        <f t="shared" si="201"/>
        <v>12</v>
      </c>
      <c r="M1656" s="232"/>
      <c r="N1656" s="233"/>
      <c r="O1656" s="233"/>
    </row>
    <row r="1657" spans="1:15" s="234" customFormat="1">
      <c r="A1657" s="404" t="str">
        <f t="shared" si="202"/>
        <v>3501301000</v>
      </c>
      <c r="B1657" s="263">
        <v>350</v>
      </c>
      <c r="C1657" s="193">
        <v>130</v>
      </c>
      <c r="D1657" s="193">
        <v>1000</v>
      </c>
      <c r="E1657" s="194">
        <f t="shared" si="201"/>
        <v>5.5</v>
      </c>
      <c r="F1657" s="194">
        <f t="shared" si="201"/>
        <v>12</v>
      </c>
      <c r="G1657" s="194">
        <f t="shared" si="201"/>
        <v>19</v>
      </c>
      <c r="H1657" s="194">
        <f t="shared" si="201"/>
        <v>22.5</v>
      </c>
      <c r="I1657" s="194">
        <f t="shared" si="201"/>
        <v>30.5</v>
      </c>
      <c r="J1657" s="194">
        <f t="shared" si="201"/>
        <v>34.5</v>
      </c>
      <c r="K1657" s="194">
        <f t="shared" si="201"/>
        <v>19</v>
      </c>
      <c r="L1657" s="194">
        <f t="shared" si="201"/>
        <v>11</v>
      </c>
      <c r="M1657" s="232"/>
      <c r="N1657" s="233"/>
      <c r="O1657" s="233"/>
    </row>
    <row r="1658" spans="1:15" s="234" customFormat="1">
      <c r="A1658" s="404" t="str">
        <f t="shared" si="202"/>
        <v>3501401000</v>
      </c>
      <c r="B1658" s="263">
        <v>350</v>
      </c>
      <c r="C1658" s="193">
        <v>140</v>
      </c>
      <c r="D1658" s="193">
        <v>1000</v>
      </c>
      <c r="E1658" s="194">
        <f t="shared" ref="E1658:L1673" si="203">E1352-E1046+E1352</f>
        <v>5.5</v>
      </c>
      <c r="F1658" s="194">
        <f t="shared" si="203"/>
        <v>11</v>
      </c>
      <c r="G1658" s="194">
        <f t="shared" si="203"/>
        <v>16.5</v>
      </c>
      <c r="H1658" s="194">
        <f t="shared" si="203"/>
        <v>20</v>
      </c>
      <c r="I1658" s="194">
        <f t="shared" si="203"/>
        <v>27</v>
      </c>
      <c r="J1658" s="194">
        <f t="shared" si="203"/>
        <v>31</v>
      </c>
      <c r="K1658" s="194">
        <f t="shared" si="203"/>
        <v>16.5</v>
      </c>
      <c r="L1658" s="194">
        <f t="shared" si="203"/>
        <v>10</v>
      </c>
      <c r="M1658" s="232"/>
      <c r="N1658" s="233"/>
      <c r="O1658" s="233"/>
    </row>
    <row r="1659" spans="1:15" s="234" customFormat="1">
      <c r="A1659" s="404" t="str">
        <f t="shared" si="202"/>
        <v>3501501000</v>
      </c>
      <c r="B1659" s="263">
        <v>350</v>
      </c>
      <c r="C1659" s="193">
        <v>150</v>
      </c>
      <c r="D1659" s="193">
        <v>1000</v>
      </c>
      <c r="E1659" s="194">
        <f t="shared" si="203"/>
        <v>5.5</v>
      </c>
      <c r="F1659" s="194">
        <f t="shared" si="203"/>
        <v>11</v>
      </c>
      <c r="G1659" s="194">
        <f t="shared" si="203"/>
        <v>15.5</v>
      </c>
      <c r="H1659" s="194">
        <f t="shared" si="203"/>
        <v>19</v>
      </c>
      <c r="I1659" s="194">
        <f t="shared" si="203"/>
        <v>26</v>
      </c>
      <c r="J1659" s="194">
        <f t="shared" si="203"/>
        <v>28.5</v>
      </c>
      <c r="K1659" s="194">
        <f t="shared" si="203"/>
        <v>15.5</v>
      </c>
      <c r="L1659" s="194">
        <f t="shared" si="203"/>
        <v>10</v>
      </c>
      <c r="M1659" s="232"/>
      <c r="N1659" s="233"/>
      <c r="O1659" s="233"/>
    </row>
    <row r="1660" spans="1:15" s="234" customFormat="1">
      <c r="A1660" s="404" t="str">
        <f t="shared" si="202"/>
        <v>3501601000</v>
      </c>
      <c r="B1660" s="263">
        <v>350</v>
      </c>
      <c r="C1660" s="193">
        <v>160</v>
      </c>
      <c r="D1660" s="193">
        <v>1000</v>
      </c>
      <c r="E1660" s="194">
        <f t="shared" si="203"/>
        <v>4</v>
      </c>
      <c r="F1660" s="194">
        <f t="shared" si="203"/>
        <v>10</v>
      </c>
      <c r="G1660" s="194">
        <f t="shared" si="203"/>
        <v>15</v>
      </c>
      <c r="H1660" s="194">
        <f t="shared" si="203"/>
        <v>18.5</v>
      </c>
      <c r="I1660" s="194">
        <f t="shared" si="203"/>
        <v>24</v>
      </c>
      <c r="J1660" s="194">
        <f t="shared" si="203"/>
        <v>26.5</v>
      </c>
      <c r="K1660" s="194">
        <f t="shared" si="203"/>
        <v>14.5</v>
      </c>
      <c r="L1660" s="194">
        <f t="shared" si="203"/>
        <v>9</v>
      </c>
      <c r="M1660" s="232"/>
      <c r="N1660" s="233"/>
      <c r="O1660" s="233"/>
    </row>
    <row r="1661" spans="1:15" s="234" customFormat="1">
      <c r="A1661" s="404" t="str">
        <f t="shared" si="202"/>
        <v>3501701000</v>
      </c>
      <c r="B1661" s="263">
        <v>350</v>
      </c>
      <c r="C1661" s="193">
        <v>170</v>
      </c>
      <c r="D1661" s="193">
        <v>1000</v>
      </c>
      <c r="E1661" s="194">
        <f t="shared" si="203"/>
        <v>4</v>
      </c>
      <c r="F1661" s="194">
        <f t="shared" si="203"/>
        <v>10</v>
      </c>
      <c r="G1661" s="194">
        <f t="shared" si="203"/>
        <v>13.5</v>
      </c>
      <c r="H1661" s="194">
        <f t="shared" si="203"/>
        <v>17.5</v>
      </c>
      <c r="I1661" s="194">
        <f t="shared" si="203"/>
        <v>23</v>
      </c>
      <c r="J1661" s="194">
        <f t="shared" si="203"/>
        <v>25.5</v>
      </c>
      <c r="K1661" s="194">
        <f t="shared" si="203"/>
        <v>13</v>
      </c>
      <c r="L1661" s="194">
        <f t="shared" si="203"/>
        <v>9</v>
      </c>
      <c r="M1661" s="232"/>
      <c r="N1661" s="233"/>
      <c r="O1661" s="233"/>
    </row>
    <row r="1662" spans="1:15" s="234" customFormat="1">
      <c r="A1662" s="404" t="str">
        <f t="shared" si="202"/>
        <v>3501801000</v>
      </c>
      <c r="B1662" s="263">
        <v>350</v>
      </c>
      <c r="C1662" s="193">
        <v>180</v>
      </c>
      <c r="D1662" s="193">
        <v>1000</v>
      </c>
      <c r="E1662" s="194">
        <f t="shared" si="203"/>
        <v>4</v>
      </c>
      <c r="F1662" s="194">
        <f t="shared" si="203"/>
        <v>8.5</v>
      </c>
      <c r="G1662" s="194">
        <f t="shared" si="203"/>
        <v>12.5</v>
      </c>
      <c r="H1662" s="194">
        <f t="shared" si="203"/>
        <v>16.5</v>
      </c>
      <c r="I1662" s="194">
        <f t="shared" si="203"/>
        <v>21</v>
      </c>
      <c r="J1662" s="194">
        <f t="shared" si="203"/>
        <v>25</v>
      </c>
      <c r="K1662" s="194">
        <f t="shared" si="203"/>
        <v>12</v>
      </c>
      <c r="L1662" s="194">
        <f t="shared" si="203"/>
        <v>8</v>
      </c>
      <c r="M1662" s="232"/>
      <c r="N1662" s="233"/>
      <c r="O1662" s="233"/>
    </row>
    <row r="1663" spans="1:15" s="234" customFormat="1">
      <c r="A1663" s="404" t="str">
        <f t="shared" si="202"/>
        <v>3501901000</v>
      </c>
      <c r="B1663" s="263">
        <v>350</v>
      </c>
      <c r="C1663" s="193">
        <v>190</v>
      </c>
      <c r="D1663" s="193">
        <v>1000</v>
      </c>
      <c r="E1663" s="194">
        <f t="shared" si="203"/>
        <v>4</v>
      </c>
      <c r="F1663" s="194">
        <f t="shared" si="203"/>
        <v>8.5</v>
      </c>
      <c r="G1663" s="194">
        <f t="shared" si="203"/>
        <v>13</v>
      </c>
      <c r="H1663" s="194">
        <f t="shared" si="203"/>
        <v>15</v>
      </c>
      <c r="I1663" s="194">
        <f t="shared" si="203"/>
        <v>20</v>
      </c>
      <c r="J1663" s="194">
        <f t="shared" si="203"/>
        <v>24</v>
      </c>
      <c r="K1663" s="194">
        <f t="shared" si="203"/>
        <v>12</v>
      </c>
      <c r="L1663" s="194">
        <f t="shared" si="203"/>
        <v>8</v>
      </c>
      <c r="M1663" s="232"/>
      <c r="N1663" s="233"/>
      <c r="O1663" s="233"/>
    </row>
    <row r="1664" spans="1:15" s="234" customFormat="1">
      <c r="A1664" s="404" t="str">
        <f t="shared" si="202"/>
        <v>3502001000</v>
      </c>
      <c r="B1664" s="263">
        <v>350</v>
      </c>
      <c r="C1664" s="193">
        <v>200</v>
      </c>
      <c r="D1664" s="193">
        <v>1000</v>
      </c>
      <c r="E1664" s="194">
        <f t="shared" si="203"/>
        <v>2.5</v>
      </c>
      <c r="F1664" s="194">
        <f t="shared" si="203"/>
        <v>8.5</v>
      </c>
      <c r="G1664" s="194">
        <f t="shared" si="203"/>
        <v>12</v>
      </c>
      <c r="H1664" s="194">
        <f t="shared" si="203"/>
        <v>14</v>
      </c>
      <c r="I1664" s="194">
        <f t="shared" si="203"/>
        <v>19</v>
      </c>
      <c r="J1664" s="194">
        <f t="shared" si="203"/>
        <v>21.5</v>
      </c>
      <c r="K1664" s="194">
        <f t="shared" si="203"/>
        <v>11</v>
      </c>
      <c r="L1664" s="194">
        <f t="shared" si="203"/>
        <v>7</v>
      </c>
      <c r="M1664" s="232"/>
      <c r="N1664" s="233"/>
      <c r="O1664" s="233"/>
    </row>
    <row r="1665" spans="1:15" s="234" customFormat="1">
      <c r="A1665" s="404" t="str">
        <f t="shared" si="202"/>
        <v>3502101000</v>
      </c>
      <c r="B1665" s="263">
        <v>350</v>
      </c>
      <c r="C1665" s="193">
        <v>210</v>
      </c>
      <c r="D1665" s="193">
        <v>1000</v>
      </c>
      <c r="E1665" s="194">
        <f t="shared" si="203"/>
        <v>3</v>
      </c>
      <c r="F1665" s="194">
        <f t="shared" si="203"/>
        <v>10.5</v>
      </c>
      <c r="G1665" s="194">
        <f t="shared" si="203"/>
        <v>18</v>
      </c>
      <c r="H1665" s="194">
        <f t="shared" si="203"/>
        <v>21</v>
      </c>
      <c r="I1665" s="194">
        <f t="shared" si="203"/>
        <v>27</v>
      </c>
      <c r="J1665" s="194">
        <f t="shared" si="203"/>
        <v>30</v>
      </c>
      <c r="K1665" s="194">
        <f t="shared" si="203"/>
        <v>16.5</v>
      </c>
      <c r="L1665" s="194">
        <f t="shared" si="203"/>
        <v>10.5</v>
      </c>
      <c r="M1665" s="232"/>
      <c r="N1665" s="233"/>
      <c r="O1665" s="233"/>
    </row>
    <row r="1666" spans="1:15" s="234" customFormat="1">
      <c r="A1666" s="404" t="str">
        <f t="shared" si="202"/>
        <v>3502201000</v>
      </c>
      <c r="B1666" s="263">
        <v>350</v>
      </c>
      <c r="C1666" s="193">
        <v>220</v>
      </c>
      <c r="D1666" s="193">
        <v>1000</v>
      </c>
      <c r="E1666" s="194">
        <f t="shared" si="203"/>
        <v>3</v>
      </c>
      <c r="F1666" s="194">
        <f t="shared" si="203"/>
        <v>9</v>
      </c>
      <c r="G1666" s="194">
        <f t="shared" si="203"/>
        <v>16.5</v>
      </c>
      <c r="H1666" s="194">
        <f t="shared" si="203"/>
        <v>19.5</v>
      </c>
      <c r="I1666" s="194">
        <f t="shared" si="203"/>
        <v>25.5</v>
      </c>
      <c r="J1666" s="194">
        <f t="shared" si="203"/>
        <v>28.5</v>
      </c>
      <c r="K1666" s="194">
        <f t="shared" si="203"/>
        <v>15</v>
      </c>
      <c r="L1666" s="194">
        <f t="shared" si="203"/>
        <v>10.5</v>
      </c>
      <c r="M1666" s="232"/>
      <c r="N1666" s="233"/>
      <c r="O1666" s="233"/>
    </row>
    <row r="1667" spans="1:15" s="234" customFormat="1">
      <c r="A1667" s="404" t="str">
        <f t="shared" si="202"/>
        <v>3502301000</v>
      </c>
      <c r="B1667" s="263">
        <v>350</v>
      </c>
      <c r="C1667" s="193">
        <v>230</v>
      </c>
      <c r="D1667" s="193">
        <v>1000</v>
      </c>
      <c r="E1667" s="194">
        <f t="shared" si="203"/>
        <v>3</v>
      </c>
      <c r="F1667" s="194">
        <f t="shared" si="203"/>
        <v>9</v>
      </c>
      <c r="G1667" s="194">
        <f t="shared" si="203"/>
        <v>16.5</v>
      </c>
      <c r="H1667" s="194">
        <f t="shared" si="203"/>
        <v>19.5</v>
      </c>
      <c r="I1667" s="194">
        <f t="shared" si="203"/>
        <v>26</v>
      </c>
      <c r="J1667" s="194">
        <f t="shared" si="203"/>
        <v>28.5</v>
      </c>
      <c r="K1667" s="194">
        <f t="shared" si="203"/>
        <v>15</v>
      </c>
      <c r="L1667" s="194">
        <f t="shared" si="203"/>
        <v>10.5</v>
      </c>
      <c r="M1667" s="232"/>
      <c r="N1667" s="233"/>
      <c r="O1667" s="233"/>
    </row>
    <row r="1668" spans="1:15" s="234" customFormat="1">
      <c r="A1668" s="404" t="str">
        <f t="shared" si="202"/>
        <v>3502401000</v>
      </c>
      <c r="B1668" s="263">
        <v>350</v>
      </c>
      <c r="C1668" s="193">
        <v>240</v>
      </c>
      <c r="D1668" s="193">
        <v>1000</v>
      </c>
      <c r="E1668" s="194">
        <f t="shared" si="203"/>
        <v>3</v>
      </c>
      <c r="F1668" s="194">
        <f t="shared" si="203"/>
        <v>7.5</v>
      </c>
      <c r="G1668" s="194">
        <f t="shared" si="203"/>
        <v>15</v>
      </c>
      <c r="H1668" s="194">
        <f t="shared" si="203"/>
        <v>18</v>
      </c>
      <c r="I1668" s="194">
        <f t="shared" si="203"/>
        <v>24</v>
      </c>
      <c r="J1668" s="194">
        <f t="shared" si="203"/>
        <v>27</v>
      </c>
      <c r="K1668" s="194">
        <f t="shared" si="203"/>
        <v>13.5</v>
      </c>
      <c r="L1668" s="194">
        <f t="shared" si="203"/>
        <v>9</v>
      </c>
      <c r="M1668" s="232"/>
      <c r="N1668" s="233"/>
      <c r="O1668" s="233"/>
    </row>
    <row r="1669" spans="1:15" s="234" customFormat="1">
      <c r="A1669" s="404" t="str">
        <f t="shared" si="202"/>
        <v>3502501000</v>
      </c>
      <c r="B1669" s="263">
        <v>350</v>
      </c>
      <c r="C1669" s="193">
        <v>250</v>
      </c>
      <c r="D1669" s="193">
        <v>1000</v>
      </c>
      <c r="E1669" s="194">
        <f t="shared" si="203"/>
        <v>3</v>
      </c>
      <c r="F1669" s="194">
        <f t="shared" si="203"/>
        <v>7.5</v>
      </c>
      <c r="G1669" s="194">
        <f t="shared" si="203"/>
        <v>15</v>
      </c>
      <c r="H1669" s="194">
        <f t="shared" si="203"/>
        <v>18</v>
      </c>
      <c r="I1669" s="194">
        <f t="shared" si="203"/>
        <v>24</v>
      </c>
      <c r="J1669" s="194">
        <f t="shared" si="203"/>
        <v>25.5</v>
      </c>
      <c r="K1669" s="194">
        <f t="shared" si="203"/>
        <v>13.5</v>
      </c>
      <c r="L1669" s="194">
        <f t="shared" si="203"/>
        <v>9</v>
      </c>
      <c r="M1669" s="232"/>
      <c r="N1669" s="233"/>
      <c r="O1669" s="233"/>
    </row>
    <row r="1670" spans="1:15" s="234" customFormat="1">
      <c r="A1670" s="404" t="str">
        <f t="shared" si="202"/>
        <v>3502601000</v>
      </c>
      <c r="B1670" s="263">
        <v>350</v>
      </c>
      <c r="C1670" s="193">
        <v>260</v>
      </c>
      <c r="D1670" s="193">
        <v>1000</v>
      </c>
      <c r="E1670" s="194">
        <f t="shared" si="203"/>
        <v>4</v>
      </c>
      <c r="F1670" s="194">
        <f t="shared" si="203"/>
        <v>10</v>
      </c>
      <c r="G1670" s="194">
        <f t="shared" si="203"/>
        <v>18</v>
      </c>
      <c r="H1670" s="194">
        <f t="shared" si="203"/>
        <v>22</v>
      </c>
      <c r="I1670" s="194">
        <f t="shared" si="203"/>
        <v>30</v>
      </c>
      <c r="J1670" s="194">
        <f t="shared" si="203"/>
        <v>32</v>
      </c>
      <c r="K1670" s="194">
        <f t="shared" si="203"/>
        <v>18</v>
      </c>
      <c r="L1670" s="194">
        <f t="shared" si="203"/>
        <v>12</v>
      </c>
      <c r="M1670" s="232"/>
      <c r="N1670" s="233"/>
      <c r="O1670" s="233"/>
    </row>
    <row r="1671" spans="1:15" s="234" customFormat="1">
      <c r="A1671" s="404" t="str">
        <f t="shared" si="202"/>
        <v>3502701000</v>
      </c>
      <c r="B1671" s="263">
        <v>350</v>
      </c>
      <c r="C1671" s="193">
        <v>270</v>
      </c>
      <c r="D1671" s="193">
        <v>1000</v>
      </c>
      <c r="E1671" s="194">
        <f t="shared" si="203"/>
        <v>4</v>
      </c>
      <c r="F1671" s="194">
        <f t="shared" si="203"/>
        <v>10</v>
      </c>
      <c r="G1671" s="194">
        <f t="shared" si="203"/>
        <v>18</v>
      </c>
      <c r="H1671" s="194">
        <f t="shared" si="203"/>
        <v>22</v>
      </c>
      <c r="I1671" s="194">
        <f t="shared" si="203"/>
        <v>30</v>
      </c>
      <c r="J1671" s="194">
        <f t="shared" si="203"/>
        <v>32</v>
      </c>
      <c r="K1671" s="194">
        <f t="shared" si="203"/>
        <v>18</v>
      </c>
      <c r="L1671" s="194">
        <f t="shared" si="203"/>
        <v>12</v>
      </c>
      <c r="M1671" s="232"/>
      <c r="N1671" s="233"/>
      <c r="O1671" s="233"/>
    </row>
    <row r="1672" spans="1:15" s="234" customFormat="1">
      <c r="A1672" s="404" t="str">
        <f t="shared" si="202"/>
        <v>3502801000</v>
      </c>
      <c r="B1672" s="263">
        <v>350</v>
      </c>
      <c r="C1672" s="193">
        <v>280</v>
      </c>
      <c r="D1672" s="193">
        <v>1000</v>
      </c>
      <c r="E1672" s="194">
        <f t="shared" si="203"/>
        <v>4</v>
      </c>
      <c r="F1672" s="194">
        <f t="shared" si="203"/>
        <v>10</v>
      </c>
      <c r="G1672" s="194">
        <f t="shared" si="203"/>
        <v>18</v>
      </c>
      <c r="H1672" s="194">
        <f t="shared" si="203"/>
        <v>20</v>
      </c>
      <c r="I1672" s="194">
        <f t="shared" si="203"/>
        <v>28</v>
      </c>
      <c r="J1672" s="194">
        <f t="shared" si="203"/>
        <v>30</v>
      </c>
      <c r="K1672" s="194">
        <f t="shared" si="203"/>
        <v>16</v>
      </c>
      <c r="L1672" s="194">
        <f t="shared" si="203"/>
        <v>10</v>
      </c>
      <c r="M1672" s="232"/>
      <c r="N1672" s="233"/>
      <c r="O1672" s="233"/>
    </row>
    <row r="1673" spans="1:15" s="234" customFormat="1">
      <c r="A1673" s="404" t="str">
        <f t="shared" si="202"/>
        <v>3502901000</v>
      </c>
      <c r="B1673" s="263">
        <v>350</v>
      </c>
      <c r="C1673" s="193">
        <v>290</v>
      </c>
      <c r="D1673" s="193">
        <v>1000</v>
      </c>
      <c r="E1673" s="194">
        <f t="shared" si="203"/>
        <v>4</v>
      </c>
      <c r="F1673" s="194">
        <f t="shared" si="203"/>
        <v>10</v>
      </c>
      <c r="G1673" s="194">
        <f t="shared" si="203"/>
        <v>18</v>
      </c>
      <c r="H1673" s="194">
        <f t="shared" si="203"/>
        <v>20</v>
      </c>
      <c r="I1673" s="194">
        <f t="shared" si="203"/>
        <v>28</v>
      </c>
      <c r="J1673" s="194">
        <f t="shared" si="203"/>
        <v>30</v>
      </c>
      <c r="K1673" s="194">
        <f t="shared" si="203"/>
        <v>16</v>
      </c>
      <c r="L1673" s="194">
        <f t="shared" si="203"/>
        <v>10</v>
      </c>
      <c r="M1673" s="232"/>
      <c r="N1673" s="233"/>
      <c r="O1673" s="233"/>
    </row>
    <row r="1674" spans="1:15" s="234" customFormat="1">
      <c r="A1674" s="404" t="str">
        <f t="shared" si="202"/>
        <v>3503001000</v>
      </c>
      <c r="B1674" s="263">
        <v>350</v>
      </c>
      <c r="C1674" s="193">
        <v>300</v>
      </c>
      <c r="D1674" s="193">
        <v>1000</v>
      </c>
      <c r="E1674" s="194">
        <f t="shared" ref="E1674:L1689" si="204">E1368-E1062+E1368</f>
        <v>4</v>
      </c>
      <c r="F1674" s="194">
        <f t="shared" si="204"/>
        <v>8</v>
      </c>
      <c r="G1674" s="194">
        <f t="shared" si="204"/>
        <v>16</v>
      </c>
      <c r="H1674" s="194">
        <f t="shared" si="204"/>
        <v>20</v>
      </c>
      <c r="I1674" s="194">
        <f t="shared" si="204"/>
        <v>26</v>
      </c>
      <c r="J1674" s="194">
        <f t="shared" si="204"/>
        <v>28</v>
      </c>
      <c r="K1674" s="194">
        <f t="shared" si="204"/>
        <v>14</v>
      </c>
      <c r="L1674" s="194">
        <f t="shared" si="204"/>
        <v>10</v>
      </c>
      <c r="M1674" s="232"/>
      <c r="N1674" s="233"/>
      <c r="O1674" s="233"/>
    </row>
    <row r="1675" spans="1:15" s="234" customFormat="1">
      <c r="A1675" s="404" t="str">
        <f t="shared" si="202"/>
        <v>3503101000</v>
      </c>
      <c r="B1675" s="263">
        <v>350</v>
      </c>
      <c r="C1675" s="193">
        <v>310</v>
      </c>
      <c r="D1675" s="193">
        <v>1000</v>
      </c>
      <c r="E1675" s="243">
        <v>0</v>
      </c>
      <c r="F1675" s="243">
        <v>0</v>
      </c>
      <c r="G1675" s="243">
        <v>0</v>
      </c>
      <c r="H1675" s="243">
        <v>0</v>
      </c>
      <c r="I1675" s="243">
        <v>0</v>
      </c>
      <c r="J1675" s="243">
        <v>0</v>
      </c>
      <c r="K1675" s="243">
        <v>0</v>
      </c>
      <c r="L1675" s="243">
        <v>0</v>
      </c>
      <c r="M1675" s="232"/>
      <c r="N1675" s="233"/>
      <c r="O1675" s="233"/>
    </row>
    <row r="1676" spans="1:15" s="234" customFormat="1">
      <c r="A1676" s="404" t="str">
        <f t="shared" si="202"/>
        <v>3503201000</v>
      </c>
      <c r="B1676" s="263">
        <v>350</v>
      </c>
      <c r="C1676" s="193">
        <v>320</v>
      </c>
      <c r="D1676" s="193">
        <v>1000</v>
      </c>
      <c r="E1676" s="243">
        <v>0</v>
      </c>
      <c r="F1676" s="243">
        <v>0</v>
      </c>
      <c r="G1676" s="243">
        <v>0</v>
      </c>
      <c r="H1676" s="243">
        <v>0</v>
      </c>
      <c r="I1676" s="243">
        <v>0</v>
      </c>
      <c r="J1676" s="243">
        <v>0</v>
      </c>
      <c r="K1676" s="243">
        <v>0</v>
      </c>
      <c r="L1676" s="243">
        <v>0</v>
      </c>
      <c r="M1676" s="232"/>
      <c r="N1676" s="233"/>
      <c r="O1676" s="233"/>
    </row>
    <row r="1677" spans="1:15" s="234" customFormat="1">
      <c r="A1677" s="404" t="str">
        <f t="shared" si="202"/>
        <v>3503301000</v>
      </c>
      <c r="B1677" s="263">
        <v>350</v>
      </c>
      <c r="C1677" s="193">
        <v>330</v>
      </c>
      <c r="D1677" s="193">
        <v>1000</v>
      </c>
      <c r="E1677" s="243">
        <v>0</v>
      </c>
      <c r="F1677" s="243">
        <v>0</v>
      </c>
      <c r="G1677" s="243">
        <v>0</v>
      </c>
      <c r="H1677" s="243">
        <v>0</v>
      </c>
      <c r="I1677" s="243">
        <v>0</v>
      </c>
      <c r="J1677" s="243">
        <v>0</v>
      </c>
      <c r="K1677" s="243">
        <v>0</v>
      </c>
      <c r="L1677" s="243">
        <v>0</v>
      </c>
      <c r="M1677" s="232"/>
      <c r="N1677" s="233"/>
      <c r="O1677" s="233"/>
    </row>
    <row r="1678" spans="1:15" s="234" customFormat="1">
      <c r="A1678" s="404" t="str">
        <f t="shared" si="202"/>
        <v>3503401000</v>
      </c>
      <c r="B1678" s="263">
        <v>350</v>
      </c>
      <c r="C1678" s="193">
        <v>340</v>
      </c>
      <c r="D1678" s="193">
        <v>1000</v>
      </c>
      <c r="E1678" s="243">
        <v>0</v>
      </c>
      <c r="F1678" s="243">
        <v>0</v>
      </c>
      <c r="G1678" s="243">
        <v>0</v>
      </c>
      <c r="H1678" s="243">
        <v>0</v>
      </c>
      <c r="I1678" s="243">
        <v>0</v>
      </c>
      <c r="J1678" s="243">
        <v>0</v>
      </c>
      <c r="K1678" s="243">
        <v>0</v>
      </c>
      <c r="L1678" s="243">
        <v>0</v>
      </c>
      <c r="M1678" s="232"/>
      <c r="N1678" s="233"/>
      <c r="O1678" s="233"/>
    </row>
    <row r="1679" spans="1:15" s="234" customFormat="1">
      <c r="A1679" s="404" t="str">
        <f t="shared" si="202"/>
        <v>3503501000</v>
      </c>
      <c r="B1679" s="263">
        <v>350</v>
      </c>
      <c r="C1679" s="193">
        <v>350</v>
      </c>
      <c r="D1679" s="193">
        <v>1000</v>
      </c>
      <c r="E1679" s="243">
        <v>0</v>
      </c>
      <c r="F1679" s="243">
        <v>0</v>
      </c>
      <c r="G1679" s="243">
        <v>0</v>
      </c>
      <c r="H1679" s="243">
        <v>0</v>
      </c>
      <c r="I1679" s="243">
        <v>0</v>
      </c>
      <c r="J1679" s="243">
        <v>0</v>
      </c>
      <c r="K1679" s="243">
        <v>0</v>
      </c>
      <c r="L1679" s="243">
        <v>0</v>
      </c>
      <c r="M1679" s="232"/>
      <c r="N1679" s="233"/>
      <c r="O1679" s="233"/>
    </row>
    <row r="1680" spans="1:15" s="234" customFormat="1">
      <c r="A1680" s="404" t="str">
        <f t="shared" si="202"/>
        <v>350201250</v>
      </c>
      <c r="B1680" s="263">
        <v>350</v>
      </c>
      <c r="C1680" s="193">
        <v>20</v>
      </c>
      <c r="D1680" s="193">
        <v>1250</v>
      </c>
      <c r="E1680" s="194">
        <f t="shared" si="204"/>
        <v>27.5</v>
      </c>
      <c r="F1680" s="194">
        <f t="shared" si="204"/>
        <v>32</v>
      </c>
      <c r="G1680" s="194">
        <f t="shared" si="204"/>
        <v>41</v>
      </c>
      <c r="H1680" s="194">
        <f t="shared" si="204"/>
        <v>50</v>
      </c>
      <c r="I1680" s="194">
        <f t="shared" si="204"/>
        <v>55</v>
      </c>
      <c r="J1680" s="194">
        <f t="shared" si="204"/>
        <v>60</v>
      </c>
      <c r="K1680" s="194">
        <f t="shared" si="204"/>
        <v>58</v>
      </c>
      <c r="L1680" s="194">
        <f t="shared" si="204"/>
        <v>56</v>
      </c>
      <c r="M1680" s="232"/>
      <c r="N1680" s="233"/>
      <c r="O1680" s="233"/>
    </row>
    <row r="1681" spans="1:15" s="234" customFormat="1">
      <c r="A1681" s="404" t="str">
        <f t="shared" si="202"/>
        <v>350301250</v>
      </c>
      <c r="B1681" s="263">
        <v>350</v>
      </c>
      <c r="C1681" s="193">
        <v>30</v>
      </c>
      <c r="D1681" s="193">
        <v>1250</v>
      </c>
      <c r="E1681" s="194">
        <f t="shared" si="204"/>
        <v>23.5</v>
      </c>
      <c r="F1681" s="194">
        <f t="shared" si="204"/>
        <v>34</v>
      </c>
      <c r="G1681" s="194">
        <f t="shared" si="204"/>
        <v>41</v>
      </c>
      <c r="H1681" s="194">
        <f t="shared" si="204"/>
        <v>50</v>
      </c>
      <c r="I1681" s="194">
        <f t="shared" si="204"/>
        <v>55</v>
      </c>
      <c r="J1681" s="194">
        <f t="shared" si="204"/>
        <v>60</v>
      </c>
      <c r="K1681" s="194">
        <f t="shared" si="204"/>
        <v>58</v>
      </c>
      <c r="L1681" s="194">
        <f t="shared" si="204"/>
        <v>55.5</v>
      </c>
      <c r="M1681" s="232"/>
      <c r="N1681" s="233"/>
      <c r="O1681" s="233"/>
    </row>
    <row r="1682" spans="1:15" s="234" customFormat="1">
      <c r="A1682" s="404" t="str">
        <f t="shared" si="202"/>
        <v>350401250</v>
      </c>
      <c r="B1682" s="263">
        <v>350</v>
      </c>
      <c r="C1682" s="193">
        <v>40</v>
      </c>
      <c r="D1682" s="193">
        <v>1250</v>
      </c>
      <c r="E1682" s="194">
        <f t="shared" si="204"/>
        <v>19.5</v>
      </c>
      <c r="F1682" s="194">
        <f t="shared" si="204"/>
        <v>37</v>
      </c>
      <c r="G1682" s="194">
        <f t="shared" si="204"/>
        <v>41</v>
      </c>
      <c r="H1682" s="194">
        <f t="shared" si="204"/>
        <v>50</v>
      </c>
      <c r="I1682" s="194">
        <f t="shared" si="204"/>
        <v>55</v>
      </c>
      <c r="J1682" s="194">
        <f t="shared" si="204"/>
        <v>60</v>
      </c>
      <c r="K1682" s="194">
        <f t="shared" si="204"/>
        <v>58.5</v>
      </c>
      <c r="L1682" s="194">
        <f t="shared" si="204"/>
        <v>47.5</v>
      </c>
      <c r="M1682" s="232"/>
      <c r="N1682" s="233"/>
      <c r="O1682" s="233"/>
    </row>
    <row r="1683" spans="1:15" s="234" customFormat="1">
      <c r="A1683" s="404" t="str">
        <f t="shared" si="202"/>
        <v>350501250</v>
      </c>
      <c r="B1683" s="263">
        <v>350</v>
      </c>
      <c r="C1683" s="193">
        <v>50</v>
      </c>
      <c r="D1683" s="193">
        <v>1250</v>
      </c>
      <c r="E1683" s="194">
        <f t="shared" si="204"/>
        <v>17.5</v>
      </c>
      <c r="F1683" s="194">
        <f t="shared" si="204"/>
        <v>34.5</v>
      </c>
      <c r="G1683" s="194">
        <f t="shared" si="204"/>
        <v>41</v>
      </c>
      <c r="H1683" s="194">
        <f t="shared" si="204"/>
        <v>50</v>
      </c>
      <c r="I1683" s="194">
        <f t="shared" si="204"/>
        <v>55</v>
      </c>
      <c r="J1683" s="194">
        <f t="shared" si="204"/>
        <v>60</v>
      </c>
      <c r="K1683" s="194">
        <f t="shared" si="204"/>
        <v>52</v>
      </c>
      <c r="L1683" s="194">
        <f t="shared" si="204"/>
        <v>41</v>
      </c>
      <c r="M1683" s="232"/>
      <c r="N1683" s="233"/>
      <c r="O1683" s="233"/>
    </row>
    <row r="1684" spans="1:15" s="234" customFormat="1">
      <c r="A1684" s="404" t="str">
        <f t="shared" si="202"/>
        <v>350601250</v>
      </c>
      <c r="B1684" s="263">
        <v>350</v>
      </c>
      <c r="C1684" s="193">
        <v>60</v>
      </c>
      <c r="D1684" s="193">
        <v>1250</v>
      </c>
      <c r="E1684" s="194">
        <f t="shared" si="204"/>
        <v>13</v>
      </c>
      <c r="F1684" s="194">
        <f t="shared" si="204"/>
        <v>31.5</v>
      </c>
      <c r="G1684" s="194">
        <f t="shared" si="204"/>
        <v>41</v>
      </c>
      <c r="H1684" s="194">
        <f t="shared" si="204"/>
        <v>50.5</v>
      </c>
      <c r="I1684" s="194">
        <f t="shared" si="204"/>
        <v>55</v>
      </c>
      <c r="J1684" s="194">
        <f t="shared" si="204"/>
        <v>60</v>
      </c>
      <c r="K1684" s="194">
        <f t="shared" si="204"/>
        <v>47</v>
      </c>
      <c r="L1684" s="194">
        <f t="shared" si="204"/>
        <v>32</v>
      </c>
      <c r="M1684" s="232"/>
      <c r="N1684" s="233"/>
      <c r="O1684" s="233"/>
    </row>
    <row r="1685" spans="1:15" s="234" customFormat="1">
      <c r="A1685" s="404" t="str">
        <f t="shared" si="202"/>
        <v>350701250</v>
      </c>
      <c r="B1685" s="263">
        <v>350</v>
      </c>
      <c r="C1685" s="193">
        <v>70</v>
      </c>
      <c r="D1685" s="193">
        <v>1250</v>
      </c>
      <c r="E1685" s="194">
        <f t="shared" si="204"/>
        <v>12</v>
      </c>
      <c r="F1685" s="194">
        <f t="shared" si="204"/>
        <v>28</v>
      </c>
      <c r="G1685" s="194">
        <f t="shared" si="204"/>
        <v>39</v>
      </c>
      <c r="H1685" s="194">
        <f t="shared" si="204"/>
        <v>47</v>
      </c>
      <c r="I1685" s="194">
        <f t="shared" si="204"/>
        <v>55</v>
      </c>
      <c r="J1685" s="194">
        <f t="shared" si="204"/>
        <v>60</v>
      </c>
      <c r="K1685" s="194">
        <f t="shared" si="204"/>
        <v>42.5</v>
      </c>
      <c r="L1685" s="194">
        <f t="shared" si="204"/>
        <v>28</v>
      </c>
      <c r="M1685" s="232"/>
      <c r="N1685" s="233"/>
      <c r="O1685" s="233"/>
    </row>
    <row r="1686" spans="1:15" s="234" customFormat="1">
      <c r="A1686" s="404" t="str">
        <f t="shared" si="202"/>
        <v>350801250</v>
      </c>
      <c r="B1686" s="263">
        <v>350</v>
      </c>
      <c r="C1686" s="193">
        <v>80</v>
      </c>
      <c r="D1686" s="193">
        <v>1250</v>
      </c>
      <c r="E1686" s="194">
        <f t="shared" si="204"/>
        <v>10.5</v>
      </c>
      <c r="F1686" s="194">
        <f t="shared" si="204"/>
        <v>24.5</v>
      </c>
      <c r="G1686" s="194">
        <f t="shared" si="204"/>
        <v>35.5</v>
      </c>
      <c r="H1686" s="194">
        <f t="shared" si="204"/>
        <v>45</v>
      </c>
      <c r="I1686" s="194">
        <f t="shared" si="204"/>
        <v>54</v>
      </c>
      <c r="J1686" s="194">
        <f t="shared" si="204"/>
        <v>59.5</v>
      </c>
      <c r="K1686" s="194">
        <f t="shared" si="204"/>
        <v>36</v>
      </c>
      <c r="L1686" s="194">
        <f t="shared" si="204"/>
        <v>23.5</v>
      </c>
      <c r="M1686" s="232"/>
      <c r="N1686" s="233"/>
      <c r="O1686" s="233"/>
    </row>
    <row r="1687" spans="1:15" s="234" customFormat="1">
      <c r="A1687" s="404" t="str">
        <f t="shared" si="202"/>
        <v>350901250</v>
      </c>
      <c r="B1687" s="263">
        <v>350</v>
      </c>
      <c r="C1687" s="193">
        <v>90</v>
      </c>
      <c r="D1687" s="193">
        <v>1250</v>
      </c>
      <c r="E1687" s="194">
        <f t="shared" si="204"/>
        <v>9.5</v>
      </c>
      <c r="F1687" s="194">
        <f t="shared" si="204"/>
        <v>22</v>
      </c>
      <c r="G1687" s="194">
        <f t="shared" si="204"/>
        <v>33</v>
      </c>
      <c r="H1687" s="194">
        <f t="shared" si="204"/>
        <v>41</v>
      </c>
      <c r="I1687" s="194">
        <f t="shared" si="204"/>
        <v>51</v>
      </c>
      <c r="J1687" s="194">
        <f t="shared" si="204"/>
        <v>57</v>
      </c>
      <c r="K1687" s="194">
        <f t="shared" si="204"/>
        <v>33</v>
      </c>
      <c r="L1687" s="194">
        <f t="shared" si="204"/>
        <v>22</v>
      </c>
      <c r="M1687" s="232"/>
      <c r="N1687" s="233"/>
      <c r="O1687" s="233"/>
    </row>
    <row r="1688" spans="1:15" s="234" customFormat="1">
      <c r="A1688" s="404" t="str">
        <f t="shared" si="202"/>
        <v>3501001250</v>
      </c>
      <c r="B1688" s="263">
        <v>350</v>
      </c>
      <c r="C1688" s="193">
        <v>100</v>
      </c>
      <c r="D1688" s="193">
        <v>1250</v>
      </c>
      <c r="E1688" s="194">
        <f t="shared" si="204"/>
        <v>8</v>
      </c>
      <c r="F1688" s="194">
        <f t="shared" si="204"/>
        <v>19.5</v>
      </c>
      <c r="G1688" s="194">
        <f t="shared" si="204"/>
        <v>30</v>
      </c>
      <c r="H1688" s="194">
        <f t="shared" si="204"/>
        <v>37</v>
      </c>
      <c r="I1688" s="194">
        <f t="shared" si="204"/>
        <v>47</v>
      </c>
      <c r="J1688" s="194">
        <f t="shared" si="204"/>
        <v>53.5</v>
      </c>
      <c r="K1688" s="194">
        <f t="shared" si="204"/>
        <v>28.5</v>
      </c>
      <c r="L1688" s="194">
        <f t="shared" si="204"/>
        <v>18.5</v>
      </c>
      <c r="M1688" s="232"/>
      <c r="N1688" s="233"/>
      <c r="O1688" s="233"/>
    </row>
    <row r="1689" spans="1:15" s="234" customFormat="1">
      <c r="A1689" s="404" t="str">
        <f t="shared" si="202"/>
        <v>3501101250</v>
      </c>
      <c r="B1689" s="263">
        <v>350</v>
      </c>
      <c r="C1689" s="193">
        <v>110</v>
      </c>
      <c r="D1689" s="193">
        <v>1250</v>
      </c>
      <c r="E1689" s="194">
        <f t="shared" si="204"/>
        <v>8</v>
      </c>
      <c r="F1689" s="194">
        <f t="shared" si="204"/>
        <v>18.5</v>
      </c>
      <c r="G1689" s="194">
        <f t="shared" si="204"/>
        <v>28</v>
      </c>
      <c r="H1689" s="194">
        <f t="shared" si="204"/>
        <v>34</v>
      </c>
      <c r="I1689" s="194">
        <f t="shared" si="204"/>
        <v>44.5</v>
      </c>
      <c r="J1689" s="194">
        <f t="shared" si="204"/>
        <v>49.5</v>
      </c>
      <c r="K1689" s="194">
        <f t="shared" si="204"/>
        <v>27</v>
      </c>
      <c r="L1689" s="194">
        <f t="shared" si="204"/>
        <v>17.5</v>
      </c>
      <c r="M1689" s="232"/>
      <c r="N1689" s="233"/>
      <c r="O1689" s="233"/>
    </row>
    <row r="1690" spans="1:15" s="234" customFormat="1">
      <c r="A1690" s="404" t="str">
        <f t="shared" si="202"/>
        <v>3501201250</v>
      </c>
      <c r="B1690" s="263">
        <v>350</v>
      </c>
      <c r="C1690" s="193">
        <v>120</v>
      </c>
      <c r="D1690" s="193">
        <v>1250</v>
      </c>
      <c r="E1690" s="194">
        <f t="shared" ref="E1690:L1705" si="205">E1384-E1078+E1384</f>
        <v>6.5</v>
      </c>
      <c r="F1690" s="194">
        <f t="shared" si="205"/>
        <v>17.5</v>
      </c>
      <c r="G1690" s="194">
        <f t="shared" si="205"/>
        <v>24.5</v>
      </c>
      <c r="H1690" s="194">
        <f t="shared" si="205"/>
        <v>30.5</v>
      </c>
      <c r="I1690" s="194">
        <f t="shared" si="205"/>
        <v>40</v>
      </c>
      <c r="J1690" s="194">
        <f t="shared" si="205"/>
        <v>45.5</v>
      </c>
      <c r="K1690" s="194">
        <f t="shared" si="205"/>
        <v>23.5</v>
      </c>
      <c r="L1690" s="194">
        <f t="shared" si="205"/>
        <v>15</v>
      </c>
      <c r="M1690" s="232"/>
      <c r="N1690" s="233"/>
      <c r="O1690" s="233"/>
    </row>
    <row r="1691" spans="1:15" s="234" customFormat="1">
      <c r="A1691" s="404" t="str">
        <f t="shared" si="202"/>
        <v>3501301250</v>
      </c>
      <c r="B1691" s="263">
        <v>350</v>
      </c>
      <c r="C1691" s="193">
        <v>130</v>
      </c>
      <c r="D1691" s="193">
        <v>1250</v>
      </c>
      <c r="E1691" s="194">
        <f t="shared" si="205"/>
        <v>6.5</v>
      </c>
      <c r="F1691" s="194">
        <f t="shared" si="205"/>
        <v>16</v>
      </c>
      <c r="G1691" s="194">
        <f t="shared" si="205"/>
        <v>24</v>
      </c>
      <c r="H1691" s="194">
        <f t="shared" si="205"/>
        <v>28.5</v>
      </c>
      <c r="I1691" s="194">
        <f t="shared" si="205"/>
        <v>37</v>
      </c>
      <c r="J1691" s="194">
        <f t="shared" si="205"/>
        <v>42.5</v>
      </c>
      <c r="K1691" s="194">
        <f t="shared" si="205"/>
        <v>22.5</v>
      </c>
      <c r="L1691" s="194">
        <f t="shared" si="205"/>
        <v>14.5</v>
      </c>
      <c r="M1691" s="232"/>
      <c r="N1691" s="233"/>
      <c r="O1691" s="233"/>
    </row>
    <row r="1692" spans="1:15" s="234" customFormat="1">
      <c r="A1692" s="404" t="str">
        <f t="shared" si="202"/>
        <v>3501401250</v>
      </c>
      <c r="B1692" s="263">
        <v>350</v>
      </c>
      <c r="C1692" s="193">
        <v>140</v>
      </c>
      <c r="D1692" s="193">
        <v>1250</v>
      </c>
      <c r="E1692" s="194">
        <f t="shared" si="205"/>
        <v>5</v>
      </c>
      <c r="F1692" s="194">
        <f t="shared" si="205"/>
        <v>15</v>
      </c>
      <c r="G1692" s="194">
        <f t="shared" si="205"/>
        <v>22</v>
      </c>
      <c r="H1692" s="194">
        <f t="shared" si="205"/>
        <v>26.5</v>
      </c>
      <c r="I1692" s="194">
        <f t="shared" si="205"/>
        <v>34</v>
      </c>
      <c r="J1692" s="194">
        <f t="shared" si="205"/>
        <v>39.5</v>
      </c>
      <c r="K1692" s="194">
        <f t="shared" si="205"/>
        <v>20.5</v>
      </c>
      <c r="L1692" s="194">
        <f t="shared" si="205"/>
        <v>13.5</v>
      </c>
      <c r="M1692" s="232"/>
      <c r="N1692" s="233"/>
      <c r="O1692" s="233"/>
    </row>
    <row r="1693" spans="1:15" s="234" customFormat="1">
      <c r="A1693" s="404" t="str">
        <f t="shared" si="202"/>
        <v>3501501250</v>
      </c>
      <c r="B1693" s="263">
        <v>350</v>
      </c>
      <c r="C1693" s="193">
        <v>150</v>
      </c>
      <c r="D1693" s="193">
        <v>1250</v>
      </c>
      <c r="E1693" s="194">
        <f t="shared" si="205"/>
        <v>5</v>
      </c>
      <c r="F1693" s="194">
        <f t="shared" si="205"/>
        <v>13.5</v>
      </c>
      <c r="G1693" s="194">
        <f t="shared" si="205"/>
        <v>21</v>
      </c>
      <c r="H1693" s="194">
        <f t="shared" si="205"/>
        <v>24</v>
      </c>
      <c r="I1693" s="194">
        <f t="shared" si="205"/>
        <v>32</v>
      </c>
      <c r="J1693" s="194">
        <f t="shared" si="205"/>
        <v>37.5</v>
      </c>
      <c r="K1693" s="194">
        <f t="shared" si="205"/>
        <v>19.5</v>
      </c>
      <c r="L1693" s="194">
        <f t="shared" si="205"/>
        <v>12</v>
      </c>
      <c r="M1693" s="232"/>
      <c r="N1693" s="233"/>
      <c r="O1693" s="233"/>
    </row>
    <row r="1694" spans="1:15" s="234" customFormat="1">
      <c r="A1694" s="404" t="str">
        <f t="shared" si="202"/>
        <v>3501601250</v>
      </c>
      <c r="B1694" s="263">
        <v>350</v>
      </c>
      <c r="C1694" s="193">
        <v>160</v>
      </c>
      <c r="D1694" s="193">
        <v>1250</v>
      </c>
      <c r="E1694" s="194">
        <f t="shared" si="205"/>
        <v>5.5</v>
      </c>
      <c r="F1694" s="194">
        <f t="shared" si="205"/>
        <v>12</v>
      </c>
      <c r="G1694" s="194">
        <f t="shared" si="205"/>
        <v>19</v>
      </c>
      <c r="H1694" s="194">
        <f t="shared" si="205"/>
        <v>22</v>
      </c>
      <c r="I1694" s="194">
        <f t="shared" si="205"/>
        <v>30</v>
      </c>
      <c r="J1694" s="194">
        <f t="shared" si="205"/>
        <v>34</v>
      </c>
      <c r="K1694" s="194">
        <f t="shared" si="205"/>
        <v>17</v>
      </c>
      <c r="L1694" s="194">
        <f t="shared" si="205"/>
        <v>11</v>
      </c>
      <c r="M1694" s="232"/>
      <c r="N1694" s="233"/>
      <c r="O1694" s="233"/>
    </row>
    <row r="1695" spans="1:15" s="234" customFormat="1">
      <c r="A1695" s="404" t="str">
        <f t="shared" si="202"/>
        <v>3501701250</v>
      </c>
      <c r="B1695" s="263">
        <v>350</v>
      </c>
      <c r="C1695" s="193">
        <v>170</v>
      </c>
      <c r="D1695" s="193">
        <v>1250</v>
      </c>
      <c r="E1695" s="194">
        <f t="shared" si="205"/>
        <v>5.5</v>
      </c>
      <c r="F1695" s="194">
        <f t="shared" si="205"/>
        <v>12</v>
      </c>
      <c r="G1695" s="194">
        <f t="shared" si="205"/>
        <v>18</v>
      </c>
      <c r="H1695" s="194">
        <f t="shared" si="205"/>
        <v>21</v>
      </c>
      <c r="I1695" s="194">
        <f t="shared" si="205"/>
        <v>27.5</v>
      </c>
      <c r="J1695" s="194">
        <f t="shared" si="205"/>
        <v>32</v>
      </c>
      <c r="K1695" s="194">
        <f t="shared" si="205"/>
        <v>16</v>
      </c>
      <c r="L1695" s="194">
        <f t="shared" si="205"/>
        <v>11</v>
      </c>
      <c r="M1695" s="232"/>
      <c r="N1695" s="233"/>
      <c r="O1695" s="233"/>
    </row>
    <row r="1696" spans="1:15" s="234" customFormat="1">
      <c r="A1696" s="404" t="str">
        <f t="shared" si="202"/>
        <v>3501801250</v>
      </c>
      <c r="B1696" s="263">
        <v>350</v>
      </c>
      <c r="C1696" s="193">
        <v>180</v>
      </c>
      <c r="D1696" s="193">
        <v>1250</v>
      </c>
      <c r="E1696" s="194">
        <f t="shared" si="205"/>
        <v>4</v>
      </c>
      <c r="F1696" s="194">
        <f t="shared" si="205"/>
        <v>11</v>
      </c>
      <c r="G1696" s="194">
        <f t="shared" si="205"/>
        <v>17</v>
      </c>
      <c r="H1696" s="194">
        <f t="shared" si="205"/>
        <v>20.5</v>
      </c>
      <c r="I1696" s="194">
        <f t="shared" si="205"/>
        <v>25.5</v>
      </c>
      <c r="J1696" s="194">
        <f t="shared" si="205"/>
        <v>30</v>
      </c>
      <c r="K1696" s="194">
        <f t="shared" si="205"/>
        <v>15</v>
      </c>
      <c r="L1696" s="194">
        <f t="shared" si="205"/>
        <v>10</v>
      </c>
      <c r="M1696" s="232"/>
      <c r="N1696" s="233"/>
      <c r="O1696" s="233"/>
    </row>
    <row r="1697" spans="1:15" s="234" customFormat="1">
      <c r="A1697" s="404" t="str">
        <f t="shared" si="202"/>
        <v>3501901250</v>
      </c>
      <c r="B1697" s="263">
        <v>350</v>
      </c>
      <c r="C1697" s="193">
        <v>190</v>
      </c>
      <c r="D1697" s="193">
        <v>1250</v>
      </c>
      <c r="E1697" s="194">
        <f t="shared" si="205"/>
        <v>4</v>
      </c>
      <c r="F1697" s="194">
        <f t="shared" si="205"/>
        <v>11</v>
      </c>
      <c r="G1697" s="194">
        <f t="shared" si="205"/>
        <v>16</v>
      </c>
      <c r="H1697" s="194">
        <f t="shared" si="205"/>
        <v>19.5</v>
      </c>
      <c r="I1697" s="194">
        <f t="shared" si="205"/>
        <v>24.5</v>
      </c>
      <c r="J1697" s="194">
        <f t="shared" si="205"/>
        <v>29</v>
      </c>
      <c r="K1697" s="194">
        <f t="shared" si="205"/>
        <v>15.5</v>
      </c>
      <c r="L1697" s="194">
        <f t="shared" si="205"/>
        <v>10</v>
      </c>
      <c r="M1697" s="232"/>
      <c r="N1697" s="233"/>
      <c r="O1697" s="233"/>
    </row>
    <row r="1698" spans="1:15" s="234" customFormat="1">
      <c r="A1698" s="404" t="str">
        <f t="shared" si="202"/>
        <v>3502001250</v>
      </c>
      <c r="B1698" s="263">
        <v>350</v>
      </c>
      <c r="C1698" s="193">
        <v>200</v>
      </c>
      <c r="D1698" s="193">
        <v>1250</v>
      </c>
      <c r="E1698" s="194">
        <f t="shared" si="205"/>
        <v>4</v>
      </c>
      <c r="F1698" s="194">
        <f t="shared" si="205"/>
        <v>10</v>
      </c>
      <c r="G1698" s="194">
        <f t="shared" si="205"/>
        <v>15</v>
      </c>
      <c r="H1698" s="194">
        <f t="shared" si="205"/>
        <v>18.5</v>
      </c>
      <c r="I1698" s="194">
        <f t="shared" si="205"/>
        <v>24</v>
      </c>
      <c r="J1698" s="194">
        <f t="shared" si="205"/>
        <v>26.5</v>
      </c>
      <c r="K1698" s="194">
        <f t="shared" si="205"/>
        <v>14.5</v>
      </c>
      <c r="L1698" s="194">
        <f t="shared" si="205"/>
        <v>9</v>
      </c>
      <c r="M1698" s="232"/>
      <c r="N1698" s="233"/>
      <c r="O1698" s="233"/>
    </row>
    <row r="1699" spans="1:15" s="234" customFormat="1">
      <c r="A1699" s="404" t="str">
        <f t="shared" si="202"/>
        <v>3502101250</v>
      </c>
      <c r="B1699" s="263">
        <v>350</v>
      </c>
      <c r="C1699" s="193">
        <v>210</v>
      </c>
      <c r="D1699" s="193">
        <v>1250</v>
      </c>
      <c r="E1699" s="194">
        <f t="shared" si="205"/>
        <v>4.5</v>
      </c>
      <c r="F1699" s="194">
        <f t="shared" si="205"/>
        <v>12</v>
      </c>
      <c r="G1699" s="194">
        <f t="shared" si="205"/>
        <v>22.5</v>
      </c>
      <c r="H1699" s="194">
        <f t="shared" si="205"/>
        <v>25.5</v>
      </c>
      <c r="I1699" s="194">
        <f t="shared" si="205"/>
        <v>34.5</v>
      </c>
      <c r="J1699" s="194">
        <f t="shared" si="205"/>
        <v>37.5</v>
      </c>
      <c r="K1699" s="194">
        <f t="shared" si="205"/>
        <v>21</v>
      </c>
      <c r="L1699" s="194">
        <f t="shared" si="205"/>
        <v>13.5</v>
      </c>
      <c r="M1699" s="232"/>
      <c r="N1699" s="233"/>
      <c r="O1699" s="233"/>
    </row>
    <row r="1700" spans="1:15" s="234" customFormat="1">
      <c r="A1700" s="404" t="str">
        <f t="shared" si="202"/>
        <v>3502201250</v>
      </c>
      <c r="B1700" s="263">
        <v>350</v>
      </c>
      <c r="C1700" s="193">
        <v>220</v>
      </c>
      <c r="D1700" s="193">
        <v>1250</v>
      </c>
      <c r="E1700" s="194">
        <f t="shared" si="205"/>
        <v>4.5</v>
      </c>
      <c r="F1700" s="194">
        <f t="shared" si="205"/>
        <v>10.5</v>
      </c>
      <c r="G1700" s="194">
        <f t="shared" si="205"/>
        <v>21</v>
      </c>
      <c r="H1700" s="194">
        <f t="shared" si="205"/>
        <v>24</v>
      </c>
      <c r="I1700" s="194">
        <f t="shared" si="205"/>
        <v>32</v>
      </c>
      <c r="J1700" s="194">
        <f t="shared" si="205"/>
        <v>36</v>
      </c>
      <c r="K1700" s="194">
        <f t="shared" si="205"/>
        <v>19.5</v>
      </c>
      <c r="L1700" s="194">
        <f t="shared" si="205"/>
        <v>12</v>
      </c>
      <c r="M1700" s="232"/>
      <c r="N1700" s="233"/>
      <c r="O1700" s="233"/>
    </row>
    <row r="1701" spans="1:15" s="234" customFormat="1">
      <c r="A1701" s="404" t="str">
        <f t="shared" si="202"/>
        <v>3502301250</v>
      </c>
      <c r="B1701" s="263">
        <v>350</v>
      </c>
      <c r="C1701" s="193">
        <v>230</v>
      </c>
      <c r="D1701" s="193">
        <v>1250</v>
      </c>
      <c r="E1701" s="194">
        <f t="shared" si="205"/>
        <v>4.5</v>
      </c>
      <c r="F1701" s="194">
        <f t="shared" si="205"/>
        <v>10.5</v>
      </c>
      <c r="G1701" s="194">
        <f t="shared" si="205"/>
        <v>21</v>
      </c>
      <c r="H1701" s="194">
        <f t="shared" si="205"/>
        <v>24</v>
      </c>
      <c r="I1701" s="194">
        <f t="shared" si="205"/>
        <v>31.5</v>
      </c>
      <c r="J1701" s="194">
        <f t="shared" si="205"/>
        <v>34.5</v>
      </c>
      <c r="K1701" s="194">
        <f t="shared" si="205"/>
        <v>19.5</v>
      </c>
      <c r="L1701" s="194">
        <f t="shared" si="205"/>
        <v>12</v>
      </c>
      <c r="M1701" s="232"/>
      <c r="N1701" s="233"/>
      <c r="O1701" s="233"/>
    </row>
    <row r="1702" spans="1:15" s="234" customFormat="1">
      <c r="A1702" s="404" t="str">
        <f t="shared" si="202"/>
        <v>3502401250</v>
      </c>
      <c r="B1702" s="263">
        <v>350</v>
      </c>
      <c r="C1702" s="193">
        <v>240</v>
      </c>
      <c r="D1702" s="193">
        <v>1250</v>
      </c>
      <c r="E1702" s="194">
        <f t="shared" si="205"/>
        <v>4.5</v>
      </c>
      <c r="F1702" s="194">
        <f t="shared" si="205"/>
        <v>10.5</v>
      </c>
      <c r="G1702" s="194">
        <f t="shared" si="205"/>
        <v>19.5</v>
      </c>
      <c r="H1702" s="194">
        <f t="shared" si="205"/>
        <v>22.5</v>
      </c>
      <c r="I1702" s="194">
        <f t="shared" si="205"/>
        <v>30</v>
      </c>
      <c r="J1702" s="194">
        <f t="shared" si="205"/>
        <v>33</v>
      </c>
      <c r="K1702" s="194">
        <f t="shared" si="205"/>
        <v>18</v>
      </c>
      <c r="L1702" s="194">
        <f t="shared" si="205"/>
        <v>12</v>
      </c>
      <c r="M1702" s="232"/>
      <c r="N1702" s="233"/>
      <c r="O1702" s="233"/>
    </row>
    <row r="1703" spans="1:15" s="234" customFormat="1">
      <c r="A1703" s="404" t="str">
        <f t="shared" si="202"/>
        <v>3502501250</v>
      </c>
      <c r="B1703" s="263">
        <v>350</v>
      </c>
      <c r="C1703" s="193">
        <v>250</v>
      </c>
      <c r="D1703" s="193">
        <v>1250</v>
      </c>
      <c r="E1703" s="194">
        <f t="shared" si="205"/>
        <v>4.5</v>
      </c>
      <c r="F1703" s="194">
        <f t="shared" si="205"/>
        <v>10.5</v>
      </c>
      <c r="G1703" s="194">
        <f t="shared" si="205"/>
        <v>19.5</v>
      </c>
      <c r="H1703" s="194">
        <f t="shared" si="205"/>
        <v>22.5</v>
      </c>
      <c r="I1703" s="194">
        <f t="shared" si="205"/>
        <v>28.5</v>
      </c>
      <c r="J1703" s="194">
        <f t="shared" si="205"/>
        <v>32</v>
      </c>
      <c r="K1703" s="194">
        <f t="shared" si="205"/>
        <v>18</v>
      </c>
      <c r="L1703" s="194">
        <f t="shared" si="205"/>
        <v>12</v>
      </c>
      <c r="M1703" s="232"/>
      <c r="N1703" s="233"/>
      <c r="O1703" s="233"/>
    </row>
    <row r="1704" spans="1:15" s="234" customFormat="1">
      <c r="A1704" s="404" t="str">
        <f t="shared" si="202"/>
        <v>3502601250</v>
      </c>
      <c r="B1704" s="263">
        <v>350</v>
      </c>
      <c r="C1704" s="193">
        <v>260</v>
      </c>
      <c r="D1704" s="193">
        <v>1250</v>
      </c>
      <c r="E1704" s="194">
        <f t="shared" si="205"/>
        <v>4</v>
      </c>
      <c r="F1704" s="194">
        <f t="shared" si="205"/>
        <v>12</v>
      </c>
      <c r="G1704" s="194">
        <f t="shared" si="205"/>
        <v>24</v>
      </c>
      <c r="H1704" s="194">
        <f t="shared" si="205"/>
        <v>28</v>
      </c>
      <c r="I1704" s="194">
        <f t="shared" si="205"/>
        <v>36</v>
      </c>
      <c r="J1704" s="194">
        <f t="shared" si="205"/>
        <v>40</v>
      </c>
      <c r="K1704" s="194">
        <f t="shared" si="205"/>
        <v>22</v>
      </c>
      <c r="L1704" s="194">
        <f t="shared" si="205"/>
        <v>14</v>
      </c>
      <c r="M1704" s="232"/>
      <c r="N1704" s="233"/>
      <c r="O1704" s="233"/>
    </row>
    <row r="1705" spans="1:15" s="234" customFormat="1">
      <c r="A1705" s="404" t="str">
        <f t="shared" si="202"/>
        <v>3502701250</v>
      </c>
      <c r="B1705" s="263">
        <v>350</v>
      </c>
      <c r="C1705" s="193">
        <v>270</v>
      </c>
      <c r="D1705" s="193">
        <v>1250</v>
      </c>
      <c r="E1705" s="194">
        <f t="shared" si="205"/>
        <v>4</v>
      </c>
      <c r="F1705" s="194">
        <f t="shared" si="205"/>
        <v>12</v>
      </c>
      <c r="G1705" s="194">
        <f t="shared" si="205"/>
        <v>24</v>
      </c>
      <c r="H1705" s="194">
        <f t="shared" si="205"/>
        <v>28</v>
      </c>
      <c r="I1705" s="194">
        <f t="shared" si="205"/>
        <v>36</v>
      </c>
      <c r="J1705" s="194">
        <f t="shared" si="205"/>
        <v>40</v>
      </c>
      <c r="K1705" s="194">
        <f t="shared" si="205"/>
        <v>22</v>
      </c>
      <c r="L1705" s="194">
        <f t="shared" si="205"/>
        <v>14</v>
      </c>
      <c r="M1705" s="232"/>
      <c r="N1705" s="233"/>
      <c r="O1705" s="233"/>
    </row>
    <row r="1706" spans="1:15" s="234" customFormat="1">
      <c r="A1706" s="404" t="str">
        <f t="shared" si="202"/>
        <v>3502801250</v>
      </c>
      <c r="B1706" s="263">
        <v>350</v>
      </c>
      <c r="C1706" s="193">
        <v>280</v>
      </c>
      <c r="D1706" s="193">
        <v>1250</v>
      </c>
      <c r="E1706" s="194">
        <f t="shared" ref="E1706:L1721" si="206">E1400-E1094+E1400</f>
        <v>4</v>
      </c>
      <c r="F1706" s="194">
        <f t="shared" si="206"/>
        <v>12</v>
      </c>
      <c r="G1706" s="194">
        <f t="shared" si="206"/>
        <v>22</v>
      </c>
      <c r="H1706" s="194">
        <f t="shared" si="206"/>
        <v>26</v>
      </c>
      <c r="I1706" s="194">
        <f t="shared" si="206"/>
        <v>34</v>
      </c>
      <c r="J1706" s="194">
        <f t="shared" si="206"/>
        <v>38</v>
      </c>
      <c r="K1706" s="194">
        <f t="shared" si="206"/>
        <v>20</v>
      </c>
      <c r="L1706" s="194">
        <f t="shared" si="206"/>
        <v>14</v>
      </c>
      <c r="M1706" s="232"/>
      <c r="N1706" s="233"/>
      <c r="O1706" s="233"/>
    </row>
    <row r="1707" spans="1:15" s="234" customFormat="1">
      <c r="A1707" s="404" t="str">
        <f t="shared" si="202"/>
        <v>3502901250</v>
      </c>
      <c r="B1707" s="263">
        <v>350</v>
      </c>
      <c r="C1707" s="193">
        <v>290</v>
      </c>
      <c r="D1707" s="193">
        <v>1250</v>
      </c>
      <c r="E1707" s="194">
        <f t="shared" si="206"/>
        <v>4</v>
      </c>
      <c r="F1707" s="194">
        <f t="shared" si="206"/>
        <v>12</v>
      </c>
      <c r="G1707" s="194">
        <f t="shared" si="206"/>
        <v>22</v>
      </c>
      <c r="H1707" s="194">
        <f t="shared" si="206"/>
        <v>26</v>
      </c>
      <c r="I1707" s="194">
        <f t="shared" si="206"/>
        <v>34</v>
      </c>
      <c r="J1707" s="194">
        <f t="shared" si="206"/>
        <v>38</v>
      </c>
      <c r="K1707" s="194">
        <f t="shared" si="206"/>
        <v>20</v>
      </c>
      <c r="L1707" s="194">
        <f t="shared" si="206"/>
        <v>14</v>
      </c>
      <c r="M1707" s="232"/>
      <c r="N1707" s="233"/>
      <c r="O1707" s="233"/>
    </row>
    <row r="1708" spans="1:15" s="234" customFormat="1">
      <c r="A1708" s="404" t="str">
        <f t="shared" si="202"/>
        <v>3503001250</v>
      </c>
      <c r="B1708" s="263">
        <v>350</v>
      </c>
      <c r="C1708" s="193">
        <v>300</v>
      </c>
      <c r="D1708" s="193">
        <v>1250</v>
      </c>
      <c r="E1708" s="194">
        <f t="shared" si="206"/>
        <v>4</v>
      </c>
      <c r="F1708" s="194">
        <f t="shared" si="206"/>
        <v>10</v>
      </c>
      <c r="G1708" s="194">
        <f t="shared" si="206"/>
        <v>20</v>
      </c>
      <c r="H1708" s="194">
        <f t="shared" si="206"/>
        <v>24</v>
      </c>
      <c r="I1708" s="194">
        <f t="shared" si="206"/>
        <v>32</v>
      </c>
      <c r="J1708" s="194">
        <f t="shared" si="206"/>
        <v>36</v>
      </c>
      <c r="K1708" s="194">
        <f t="shared" si="206"/>
        <v>18</v>
      </c>
      <c r="L1708" s="194">
        <f t="shared" si="206"/>
        <v>12</v>
      </c>
      <c r="M1708" s="232"/>
      <c r="N1708" s="233"/>
      <c r="O1708" s="233"/>
    </row>
    <row r="1709" spans="1:15" s="234" customFormat="1">
      <c r="A1709" s="404" t="str">
        <f t="shared" si="202"/>
        <v>3503101250</v>
      </c>
      <c r="B1709" s="263">
        <v>350</v>
      </c>
      <c r="C1709" s="193">
        <v>310</v>
      </c>
      <c r="D1709" s="193">
        <v>1250</v>
      </c>
      <c r="E1709" s="243">
        <v>0</v>
      </c>
      <c r="F1709" s="243">
        <v>0</v>
      </c>
      <c r="G1709" s="243">
        <v>0</v>
      </c>
      <c r="H1709" s="243">
        <v>0</v>
      </c>
      <c r="I1709" s="243">
        <v>0</v>
      </c>
      <c r="J1709" s="243">
        <v>0</v>
      </c>
      <c r="K1709" s="243">
        <v>0</v>
      </c>
      <c r="L1709" s="243">
        <v>0</v>
      </c>
      <c r="M1709" s="232"/>
      <c r="N1709" s="233"/>
      <c r="O1709" s="233"/>
    </row>
    <row r="1710" spans="1:15" s="234" customFormat="1">
      <c r="A1710" s="404" t="str">
        <f t="shared" si="202"/>
        <v>3503201250</v>
      </c>
      <c r="B1710" s="263">
        <v>350</v>
      </c>
      <c r="C1710" s="193">
        <v>320</v>
      </c>
      <c r="D1710" s="193">
        <v>1250</v>
      </c>
      <c r="E1710" s="243">
        <v>0</v>
      </c>
      <c r="F1710" s="243">
        <v>0</v>
      </c>
      <c r="G1710" s="243">
        <v>0</v>
      </c>
      <c r="H1710" s="243">
        <v>0</v>
      </c>
      <c r="I1710" s="243">
        <v>0</v>
      </c>
      <c r="J1710" s="243">
        <v>0</v>
      </c>
      <c r="K1710" s="243">
        <v>0</v>
      </c>
      <c r="L1710" s="243">
        <v>0</v>
      </c>
      <c r="M1710" s="232"/>
      <c r="N1710" s="233"/>
      <c r="O1710" s="233"/>
    </row>
    <row r="1711" spans="1:15" s="234" customFormat="1">
      <c r="A1711" s="404" t="str">
        <f t="shared" si="202"/>
        <v>3503301250</v>
      </c>
      <c r="B1711" s="263">
        <v>350</v>
      </c>
      <c r="C1711" s="193">
        <v>330</v>
      </c>
      <c r="D1711" s="193">
        <v>1250</v>
      </c>
      <c r="E1711" s="243">
        <v>0</v>
      </c>
      <c r="F1711" s="243">
        <v>0</v>
      </c>
      <c r="G1711" s="243">
        <v>0</v>
      </c>
      <c r="H1711" s="243">
        <v>0</v>
      </c>
      <c r="I1711" s="243">
        <v>0</v>
      </c>
      <c r="J1711" s="243">
        <v>0</v>
      </c>
      <c r="K1711" s="243">
        <v>0</v>
      </c>
      <c r="L1711" s="243">
        <v>0</v>
      </c>
      <c r="M1711" s="232"/>
      <c r="N1711" s="233"/>
      <c r="O1711" s="233"/>
    </row>
    <row r="1712" spans="1:15" s="234" customFormat="1">
      <c r="A1712" s="404" t="str">
        <f t="shared" si="202"/>
        <v>3503401250</v>
      </c>
      <c r="B1712" s="263">
        <v>350</v>
      </c>
      <c r="C1712" s="193">
        <v>340</v>
      </c>
      <c r="D1712" s="193">
        <v>1250</v>
      </c>
      <c r="E1712" s="243">
        <v>0</v>
      </c>
      <c r="F1712" s="243">
        <v>0</v>
      </c>
      <c r="G1712" s="243">
        <v>0</v>
      </c>
      <c r="H1712" s="243">
        <v>0</v>
      </c>
      <c r="I1712" s="243">
        <v>0</v>
      </c>
      <c r="J1712" s="243">
        <v>0</v>
      </c>
      <c r="K1712" s="243">
        <v>0</v>
      </c>
      <c r="L1712" s="243">
        <v>0</v>
      </c>
      <c r="M1712" s="232"/>
      <c r="N1712" s="233"/>
      <c r="O1712" s="233"/>
    </row>
    <row r="1713" spans="1:15" s="234" customFormat="1">
      <c r="A1713" s="404" t="str">
        <f t="shared" ref="A1713:A1776" si="207">B1713&amp;C1713&amp;D1713</f>
        <v>3503501250</v>
      </c>
      <c r="B1713" s="263">
        <v>350</v>
      </c>
      <c r="C1713" s="193">
        <v>350</v>
      </c>
      <c r="D1713" s="193">
        <v>1250</v>
      </c>
      <c r="E1713" s="243">
        <v>0</v>
      </c>
      <c r="F1713" s="243">
        <v>0</v>
      </c>
      <c r="G1713" s="243">
        <v>0</v>
      </c>
      <c r="H1713" s="243">
        <v>0</v>
      </c>
      <c r="I1713" s="243">
        <v>0</v>
      </c>
      <c r="J1713" s="243">
        <v>0</v>
      </c>
      <c r="K1713" s="243">
        <v>0</v>
      </c>
      <c r="L1713" s="243">
        <v>0</v>
      </c>
      <c r="M1713" s="232"/>
      <c r="N1713" s="233"/>
      <c r="O1713" s="233"/>
    </row>
    <row r="1714" spans="1:15" s="234" customFormat="1">
      <c r="A1714" s="404" t="str">
        <f t="shared" si="207"/>
        <v>350201500</v>
      </c>
      <c r="B1714" s="263">
        <v>350</v>
      </c>
      <c r="C1714" s="193">
        <v>20</v>
      </c>
      <c r="D1714" s="193">
        <v>1500</v>
      </c>
      <c r="E1714" s="194">
        <f t="shared" si="206"/>
        <v>26.5</v>
      </c>
      <c r="F1714" s="194">
        <f t="shared" si="206"/>
        <v>32</v>
      </c>
      <c r="G1714" s="194">
        <f t="shared" si="206"/>
        <v>41</v>
      </c>
      <c r="H1714" s="194">
        <f t="shared" si="206"/>
        <v>50</v>
      </c>
      <c r="I1714" s="194">
        <f t="shared" si="206"/>
        <v>55</v>
      </c>
      <c r="J1714" s="194">
        <f t="shared" si="206"/>
        <v>60</v>
      </c>
      <c r="K1714" s="194">
        <f t="shared" si="206"/>
        <v>58</v>
      </c>
      <c r="L1714" s="194">
        <f t="shared" si="206"/>
        <v>56</v>
      </c>
      <c r="M1714" s="232"/>
      <c r="N1714" s="233"/>
      <c r="O1714" s="233"/>
    </row>
    <row r="1715" spans="1:15" s="234" customFormat="1">
      <c r="A1715" s="404" t="str">
        <f t="shared" si="207"/>
        <v>350301500</v>
      </c>
      <c r="B1715" s="263">
        <v>350</v>
      </c>
      <c r="C1715" s="193">
        <v>30</v>
      </c>
      <c r="D1715" s="193">
        <v>1500</v>
      </c>
      <c r="E1715" s="194">
        <f t="shared" si="206"/>
        <v>25.5</v>
      </c>
      <c r="F1715" s="194">
        <f t="shared" si="206"/>
        <v>32.5</v>
      </c>
      <c r="G1715" s="194">
        <f t="shared" si="206"/>
        <v>41</v>
      </c>
      <c r="H1715" s="194">
        <f t="shared" si="206"/>
        <v>50</v>
      </c>
      <c r="I1715" s="194">
        <f t="shared" si="206"/>
        <v>55</v>
      </c>
      <c r="J1715" s="194">
        <f t="shared" si="206"/>
        <v>60</v>
      </c>
      <c r="K1715" s="194">
        <f t="shared" si="206"/>
        <v>58</v>
      </c>
      <c r="L1715" s="194">
        <f t="shared" si="206"/>
        <v>56</v>
      </c>
      <c r="M1715" s="232"/>
      <c r="N1715" s="233"/>
      <c r="O1715" s="233"/>
    </row>
    <row r="1716" spans="1:15" s="234" customFormat="1">
      <c r="A1716" s="404" t="str">
        <f t="shared" si="207"/>
        <v>350401500</v>
      </c>
      <c r="B1716" s="263">
        <v>350</v>
      </c>
      <c r="C1716" s="193">
        <v>40</v>
      </c>
      <c r="D1716" s="193">
        <v>1500</v>
      </c>
      <c r="E1716" s="194">
        <f t="shared" si="206"/>
        <v>22</v>
      </c>
      <c r="F1716" s="194">
        <f t="shared" si="206"/>
        <v>35</v>
      </c>
      <c r="G1716" s="194">
        <f t="shared" si="206"/>
        <v>41</v>
      </c>
      <c r="H1716" s="194">
        <f t="shared" si="206"/>
        <v>50</v>
      </c>
      <c r="I1716" s="194">
        <f t="shared" si="206"/>
        <v>55</v>
      </c>
      <c r="J1716" s="194">
        <f t="shared" si="206"/>
        <v>60</v>
      </c>
      <c r="K1716" s="194">
        <f t="shared" si="206"/>
        <v>58</v>
      </c>
      <c r="L1716" s="194">
        <f t="shared" si="206"/>
        <v>54</v>
      </c>
      <c r="M1716" s="232"/>
      <c r="N1716" s="233"/>
      <c r="O1716" s="233"/>
    </row>
    <row r="1717" spans="1:15" s="234" customFormat="1">
      <c r="A1717" s="404" t="str">
        <f t="shared" si="207"/>
        <v>350501500</v>
      </c>
      <c r="B1717" s="263">
        <v>350</v>
      </c>
      <c r="C1717" s="193">
        <v>50</v>
      </c>
      <c r="D1717" s="193">
        <v>1500</v>
      </c>
      <c r="E1717" s="194">
        <f t="shared" si="206"/>
        <v>20</v>
      </c>
      <c r="F1717" s="194">
        <f t="shared" si="206"/>
        <v>36</v>
      </c>
      <c r="G1717" s="194">
        <f t="shared" si="206"/>
        <v>41</v>
      </c>
      <c r="H1717" s="194">
        <f t="shared" si="206"/>
        <v>50</v>
      </c>
      <c r="I1717" s="194">
        <f t="shared" si="206"/>
        <v>55</v>
      </c>
      <c r="J1717" s="194">
        <f t="shared" si="206"/>
        <v>60</v>
      </c>
      <c r="K1717" s="194">
        <f t="shared" si="206"/>
        <v>55.5</v>
      </c>
      <c r="L1717" s="194">
        <f t="shared" si="206"/>
        <v>46.5</v>
      </c>
      <c r="M1717" s="232"/>
      <c r="N1717" s="233"/>
      <c r="O1717" s="233"/>
    </row>
    <row r="1718" spans="1:15" s="234" customFormat="1">
      <c r="A1718" s="404" t="str">
        <f t="shared" si="207"/>
        <v>350601500</v>
      </c>
      <c r="B1718" s="263">
        <v>350</v>
      </c>
      <c r="C1718" s="193">
        <v>60</v>
      </c>
      <c r="D1718" s="193">
        <v>1500</v>
      </c>
      <c r="E1718" s="194">
        <f t="shared" si="206"/>
        <v>16</v>
      </c>
      <c r="F1718" s="194">
        <f t="shared" si="206"/>
        <v>34.5</v>
      </c>
      <c r="G1718" s="194">
        <f t="shared" si="206"/>
        <v>41</v>
      </c>
      <c r="H1718" s="194">
        <f t="shared" si="206"/>
        <v>50</v>
      </c>
      <c r="I1718" s="194">
        <f t="shared" si="206"/>
        <v>55</v>
      </c>
      <c r="J1718" s="194">
        <f t="shared" si="206"/>
        <v>60</v>
      </c>
      <c r="K1718" s="194">
        <f t="shared" si="206"/>
        <v>55</v>
      </c>
      <c r="L1718" s="194">
        <f t="shared" si="206"/>
        <v>38</v>
      </c>
      <c r="M1718" s="232"/>
      <c r="N1718" s="233"/>
      <c r="O1718" s="233"/>
    </row>
    <row r="1719" spans="1:15" s="234" customFormat="1">
      <c r="A1719" s="404" t="str">
        <f t="shared" si="207"/>
        <v>350701500</v>
      </c>
      <c r="B1719" s="263">
        <v>350</v>
      </c>
      <c r="C1719" s="193">
        <v>70</v>
      </c>
      <c r="D1719" s="193">
        <v>1500</v>
      </c>
      <c r="E1719" s="194">
        <f t="shared" si="206"/>
        <v>14.5</v>
      </c>
      <c r="F1719" s="194">
        <f t="shared" si="206"/>
        <v>16.5</v>
      </c>
      <c r="G1719" s="194">
        <f t="shared" si="206"/>
        <v>41</v>
      </c>
      <c r="H1719" s="194">
        <f t="shared" si="206"/>
        <v>48.5</v>
      </c>
      <c r="I1719" s="194">
        <f t="shared" si="206"/>
        <v>55</v>
      </c>
      <c r="J1719" s="194">
        <f t="shared" si="206"/>
        <v>60</v>
      </c>
      <c r="K1719" s="194">
        <f t="shared" si="206"/>
        <v>49</v>
      </c>
      <c r="L1719" s="194">
        <f t="shared" si="206"/>
        <v>31.5</v>
      </c>
      <c r="M1719" s="232"/>
      <c r="N1719" s="233"/>
      <c r="O1719" s="233"/>
    </row>
    <row r="1720" spans="1:15" s="234" customFormat="1">
      <c r="A1720" s="404" t="str">
        <f t="shared" si="207"/>
        <v>350801500</v>
      </c>
      <c r="B1720" s="263">
        <v>350</v>
      </c>
      <c r="C1720" s="193">
        <v>80</v>
      </c>
      <c r="D1720" s="193">
        <v>1500</v>
      </c>
      <c r="E1720" s="194">
        <f t="shared" si="206"/>
        <v>12</v>
      </c>
      <c r="F1720" s="194">
        <f t="shared" si="206"/>
        <v>-3.5</v>
      </c>
      <c r="G1720" s="194">
        <f t="shared" si="206"/>
        <v>40</v>
      </c>
      <c r="H1720" s="194">
        <f t="shared" si="206"/>
        <v>48</v>
      </c>
      <c r="I1720" s="194">
        <f t="shared" si="206"/>
        <v>55</v>
      </c>
      <c r="J1720" s="194">
        <f t="shared" si="206"/>
        <v>60</v>
      </c>
      <c r="K1720" s="194">
        <f t="shared" si="206"/>
        <v>43</v>
      </c>
      <c r="L1720" s="194">
        <f t="shared" si="206"/>
        <v>24.5</v>
      </c>
      <c r="M1720" s="232"/>
      <c r="N1720" s="233"/>
      <c r="O1720" s="233"/>
    </row>
    <row r="1721" spans="1:15" s="234" customFormat="1">
      <c r="A1721" s="404" t="str">
        <f t="shared" si="207"/>
        <v>350901500</v>
      </c>
      <c r="B1721" s="263">
        <v>350</v>
      </c>
      <c r="C1721" s="193">
        <v>90</v>
      </c>
      <c r="D1721" s="193">
        <v>1500</v>
      </c>
      <c r="E1721" s="194">
        <f t="shared" si="206"/>
        <v>10.5</v>
      </c>
      <c r="F1721" s="194">
        <f t="shared" si="206"/>
        <v>10.5</v>
      </c>
      <c r="G1721" s="194">
        <f t="shared" si="206"/>
        <v>38</v>
      </c>
      <c r="H1721" s="194">
        <f t="shared" si="206"/>
        <v>45</v>
      </c>
      <c r="I1721" s="194">
        <f t="shared" si="206"/>
        <v>54</v>
      </c>
      <c r="J1721" s="194">
        <f t="shared" si="206"/>
        <v>59</v>
      </c>
      <c r="K1721" s="194">
        <f t="shared" si="206"/>
        <v>39</v>
      </c>
      <c r="L1721" s="194">
        <f t="shared" si="206"/>
        <v>24.5</v>
      </c>
      <c r="M1721" s="232"/>
      <c r="N1721" s="233"/>
      <c r="O1721" s="233"/>
    </row>
    <row r="1722" spans="1:15" s="234" customFormat="1">
      <c r="A1722" s="404" t="str">
        <f t="shared" si="207"/>
        <v>3501001500</v>
      </c>
      <c r="B1722" s="263">
        <v>350</v>
      </c>
      <c r="C1722" s="193">
        <v>100</v>
      </c>
      <c r="D1722" s="193">
        <v>1500</v>
      </c>
      <c r="E1722" s="194">
        <f t="shared" ref="E1722:L1737" si="208">E1416-E1110+E1416</f>
        <v>9</v>
      </c>
      <c r="F1722" s="194">
        <f t="shared" si="208"/>
        <v>24.5</v>
      </c>
      <c r="G1722" s="194">
        <f t="shared" si="208"/>
        <v>34.5</v>
      </c>
      <c r="H1722" s="194">
        <f t="shared" si="208"/>
        <v>42.5</v>
      </c>
      <c r="I1722" s="194">
        <f t="shared" si="208"/>
        <v>53</v>
      </c>
      <c r="J1722" s="194">
        <f t="shared" si="208"/>
        <v>58.5</v>
      </c>
      <c r="K1722" s="194">
        <f t="shared" si="208"/>
        <v>33.5</v>
      </c>
      <c r="L1722" s="194">
        <f t="shared" si="208"/>
        <v>22.5</v>
      </c>
      <c r="M1722" s="232"/>
      <c r="N1722" s="233"/>
      <c r="O1722" s="233"/>
    </row>
    <row r="1723" spans="1:15" s="234" customFormat="1">
      <c r="A1723" s="404" t="str">
        <f t="shared" si="207"/>
        <v>3501101500</v>
      </c>
      <c r="B1723" s="263">
        <v>350</v>
      </c>
      <c r="C1723" s="193">
        <v>110</v>
      </c>
      <c r="D1723" s="193">
        <v>1500</v>
      </c>
      <c r="E1723" s="194">
        <f t="shared" si="208"/>
        <v>9.5</v>
      </c>
      <c r="F1723" s="194">
        <f t="shared" si="208"/>
        <v>22</v>
      </c>
      <c r="G1723" s="194">
        <f t="shared" si="208"/>
        <v>33</v>
      </c>
      <c r="H1723" s="194">
        <f t="shared" si="208"/>
        <v>40</v>
      </c>
      <c r="I1723" s="194">
        <f t="shared" si="208"/>
        <v>50</v>
      </c>
      <c r="J1723" s="194">
        <f t="shared" si="208"/>
        <v>56</v>
      </c>
      <c r="K1723" s="194">
        <f t="shared" si="208"/>
        <v>32</v>
      </c>
      <c r="L1723" s="194">
        <f t="shared" si="208"/>
        <v>20.5</v>
      </c>
      <c r="M1723" s="232"/>
      <c r="N1723" s="233"/>
      <c r="O1723" s="233"/>
    </row>
    <row r="1724" spans="1:15" s="234" customFormat="1">
      <c r="A1724" s="404" t="str">
        <f t="shared" si="207"/>
        <v>3501201500</v>
      </c>
      <c r="B1724" s="263">
        <v>350</v>
      </c>
      <c r="C1724" s="193">
        <v>120</v>
      </c>
      <c r="D1724" s="193">
        <v>1500</v>
      </c>
      <c r="E1724" s="194">
        <f t="shared" si="208"/>
        <v>8</v>
      </c>
      <c r="F1724" s="194">
        <f t="shared" si="208"/>
        <v>19.5</v>
      </c>
      <c r="G1724" s="194">
        <f t="shared" si="208"/>
        <v>30</v>
      </c>
      <c r="H1724" s="194">
        <f t="shared" si="208"/>
        <v>37</v>
      </c>
      <c r="I1724" s="194">
        <f t="shared" si="208"/>
        <v>47</v>
      </c>
      <c r="J1724" s="194">
        <f t="shared" si="208"/>
        <v>53.5</v>
      </c>
      <c r="K1724" s="194">
        <f t="shared" si="208"/>
        <v>28.5</v>
      </c>
      <c r="L1724" s="194">
        <f t="shared" si="208"/>
        <v>18.5</v>
      </c>
      <c r="M1724" s="232"/>
      <c r="N1724" s="233"/>
      <c r="O1724" s="233"/>
    </row>
    <row r="1725" spans="1:15" s="234" customFormat="1">
      <c r="A1725" s="404" t="str">
        <f t="shared" si="207"/>
        <v>3501301500</v>
      </c>
      <c r="B1725" s="263">
        <v>350</v>
      </c>
      <c r="C1725" s="193">
        <v>130</v>
      </c>
      <c r="D1725" s="193">
        <v>1500</v>
      </c>
      <c r="E1725" s="194">
        <f t="shared" si="208"/>
        <v>8</v>
      </c>
      <c r="F1725" s="194">
        <f t="shared" si="208"/>
        <v>18.5</v>
      </c>
      <c r="G1725" s="194">
        <f t="shared" si="208"/>
        <v>28</v>
      </c>
      <c r="H1725" s="194">
        <f t="shared" si="208"/>
        <v>35</v>
      </c>
      <c r="I1725" s="194">
        <f t="shared" si="208"/>
        <v>44</v>
      </c>
      <c r="J1725" s="194">
        <f t="shared" si="208"/>
        <v>50.5</v>
      </c>
      <c r="K1725" s="194">
        <f t="shared" si="208"/>
        <v>26.5</v>
      </c>
      <c r="L1725" s="194">
        <f t="shared" si="208"/>
        <v>17.5</v>
      </c>
      <c r="M1725" s="232"/>
      <c r="N1725" s="233"/>
      <c r="O1725" s="233"/>
    </row>
    <row r="1726" spans="1:15" s="234" customFormat="1">
      <c r="A1726" s="404" t="str">
        <f t="shared" si="207"/>
        <v>3501401500</v>
      </c>
      <c r="B1726" s="263">
        <v>350</v>
      </c>
      <c r="C1726" s="193">
        <v>140</v>
      </c>
      <c r="D1726" s="193">
        <v>1500</v>
      </c>
      <c r="E1726" s="194">
        <f t="shared" si="208"/>
        <v>6.5</v>
      </c>
      <c r="F1726" s="194">
        <f t="shared" si="208"/>
        <v>17</v>
      </c>
      <c r="G1726" s="194">
        <f t="shared" si="208"/>
        <v>26</v>
      </c>
      <c r="H1726" s="194">
        <f t="shared" si="208"/>
        <v>31.5</v>
      </c>
      <c r="I1726" s="194">
        <f t="shared" si="208"/>
        <v>41</v>
      </c>
      <c r="J1726" s="194">
        <f t="shared" si="208"/>
        <v>46.5</v>
      </c>
      <c r="K1726" s="194">
        <f t="shared" si="208"/>
        <v>24.5</v>
      </c>
      <c r="L1726" s="194">
        <f t="shared" si="208"/>
        <v>16.5</v>
      </c>
      <c r="M1726" s="232"/>
      <c r="N1726" s="233"/>
      <c r="O1726" s="233"/>
    </row>
    <row r="1727" spans="1:15" s="234" customFormat="1">
      <c r="A1727" s="404" t="str">
        <f t="shared" si="207"/>
        <v>3501501500</v>
      </c>
      <c r="B1727" s="263">
        <v>350</v>
      </c>
      <c r="C1727" s="193">
        <v>150</v>
      </c>
      <c r="D1727" s="193">
        <v>1500</v>
      </c>
      <c r="E1727" s="194">
        <f t="shared" si="208"/>
        <v>6.5</v>
      </c>
      <c r="F1727" s="194">
        <f t="shared" si="208"/>
        <v>15.5</v>
      </c>
      <c r="G1727" s="194">
        <f t="shared" si="208"/>
        <v>25</v>
      </c>
      <c r="H1727" s="194">
        <f t="shared" si="208"/>
        <v>29.5</v>
      </c>
      <c r="I1727" s="194">
        <f t="shared" si="208"/>
        <v>39</v>
      </c>
      <c r="J1727" s="194">
        <f t="shared" si="208"/>
        <v>44.5</v>
      </c>
      <c r="K1727" s="194">
        <f t="shared" si="208"/>
        <v>23.5</v>
      </c>
      <c r="L1727" s="194">
        <f t="shared" si="208"/>
        <v>15.5</v>
      </c>
      <c r="M1727" s="232"/>
      <c r="N1727" s="233"/>
      <c r="O1727" s="233"/>
    </row>
    <row r="1728" spans="1:15" s="234" customFormat="1">
      <c r="A1728" s="404" t="str">
        <f t="shared" si="207"/>
        <v>3501601500</v>
      </c>
      <c r="B1728" s="263">
        <v>350</v>
      </c>
      <c r="C1728" s="193">
        <v>160</v>
      </c>
      <c r="D1728" s="193">
        <v>1500</v>
      </c>
      <c r="E1728" s="194">
        <f t="shared" si="208"/>
        <v>6.5</v>
      </c>
      <c r="F1728" s="194">
        <f t="shared" si="208"/>
        <v>14.5</v>
      </c>
      <c r="G1728" s="194">
        <f t="shared" si="208"/>
        <v>23</v>
      </c>
      <c r="H1728" s="194">
        <f t="shared" si="208"/>
        <v>27.5</v>
      </c>
      <c r="I1728" s="194">
        <f t="shared" si="208"/>
        <v>36</v>
      </c>
      <c r="J1728" s="194">
        <f t="shared" si="208"/>
        <v>41.5</v>
      </c>
      <c r="K1728" s="194">
        <f t="shared" si="208"/>
        <v>21.5</v>
      </c>
      <c r="L1728" s="194">
        <f t="shared" si="208"/>
        <v>14.5</v>
      </c>
      <c r="M1728" s="232"/>
      <c r="N1728" s="233"/>
      <c r="O1728" s="233"/>
    </row>
    <row r="1729" spans="1:15" s="234" customFormat="1">
      <c r="A1729" s="404" t="str">
        <f t="shared" si="207"/>
        <v>3501701500</v>
      </c>
      <c r="B1729" s="263">
        <v>350</v>
      </c>
      <c r="C1729" s="193">
        <v>170</v>
      </c>
      <c r="D1729" s="193">
        <v>1500</v>
      </c>
      <c r="E1729" s="194">
        <f t="shared" si="208"/>
        <v>6.5</v>
      </c>
      <c r="F1729" s="194">
        <f t="shared" si="208"/>
        <v>14.5</v>
      </c>
      <c r="G1729" s="194">
        <f t="shared" si="208"/>
        <v>22</v>
      </c>
      <c r="H1729" s="194">
        <f t="shared" si="208"/>
        <v>26.5</v>
      </c>
      <c r="I1729" s="194">
        <f t="shared" si="208"/>
        <v>34</v>
      </c>
      <c r="J1729" s="194">
        <f t="shared" si="208"/>
        <v>39.5</v>
      </c>
      <c r="K1729" s="194">
        <f t="shared" si="208"/>
        <v>20.5</v>
      </c>
      <c r="L1729" s="194">
        <f t="shared" si="208"/>
        <v>13</v>
      </c>
      <c r="M1729" s="232"/>
      <c r="N1729" s="233"/>
      <c r="O1729" s="233"/>
    </row>
    <row r="1730" spans="1:15" s="234" customFormat="1">
      <c r="A1730" s="404" t="str">
        <f t="shared" si="207"/>
        <v>3501801500</v>
      </c>
      <c r="B1730" s="263">
        <v>350</v>
      </c>
      <c r="C1730" s="193">
        <v>180</v>
      </c>
      <c r="D1730" s="193">
        <v>1500</v>
      </c>
      <c r="E1730" s="194">
        <f t="shared" si="208"/>
        <v>5.5</v>
      </c>
      <c r="F1730" s="194">
        <f t="shared" si="208"/>
        <v>13.5</v>
      </c>
      <c r="G1730" s="194">
        <f t="shared" si="208"/>
        <v>19.5</v>
      </c>
      <c r="H1730" s="194">
        <f t="shared" si="208"/>
        <v>24.5</v>
      </c>
      <c r="I1730" s="194">
        <f t="shared" si="208"/>
        <v>32</v>
      </c>
      <c r="J1730" s="194">
        <f t="shared" si="208"/>
        <v>36</v>
      </c>
      <c r="K1730" s="194">
        <f t="shared" si="208"/>
        <v>19.5</v>
      </c>
      <c r="L1730" s="194">
        <f t="shared" si="208"/>
        <v>12</v>
      </c>
      <c r="M1730" s="232"/>
      <c r="N1730" s="233"/>
      <c r="O1730" s="233"/>
    </row>
    <row r="1731" spans="1:15" s="234" customFormat="1">
      <c r="A1731" s="404" t="str">
        <f t="shared" si="207"/>
        <v>3501901500</v>
      </c>
      <c r="B1731" s="263">
        <v>350</v>
      </c>
      <c r="C1731" s="193">
        <v>190</v>
      </c>
      <c r="D1731" s="193">
        <v>1500</v>
      </c>
      <c r="E1731" s="194">
        <f t="shared" si="208"/>
        <v>5.5</v>
      </c>
      <c r="F1731" s="194">
        <f t="shared" si="208"/>
        <v>13.5</v>
      </c>
      <c r="G1731" s="194">
        <f t="shared" si="208"/>
        <v>18.5</v>
      </c>
      <c r="H1731" s="194">
        <f t="shared" si="208"/>
        <v>23.5</v>
      </c>
      <c r="I1731" s="194">
        <f t="shared" si="208"/>
        <v>31</v>
      </c>
      <c r="J1731" s="194">
        <f t="shared" si="208"/>
        <v>35</v>
      </c>
      <c r="K1731" s="194">
        <f t="shared" si="208"/>
        <v>18.5</v>
      </c>
      <c r="L1731" s="194">
        <f t="shared" si="208"/>
        <v>12.5</v>
      </c>
      <c r="M1731" s="232"/>
      <c r="N1731" s="233"/>
      <c r="O1731" s="233"/>
    </row>
    <row r="1732" spans="1:15" s="234" customFormat="1">
      <c r="A1732" s="404" t="str">
        <f t="shared" si="207"/>
        <v>3502001500</v>
      </c>
      <c r="B1732" s="263">
        <v>350</v>
      </c>
      <c r="C1732" s="193">
        <v>200</v>
      </c>
      <c r="D1732" s="193">
        <v>1500</v>
      </c>
      <c r="E1732" s="194">
        <f t="shared" si="208"/>
        <v>5.5</v>
      </c>
      <c r="F1732" s="194">
        <f t="shared" si="208"/>
        <v>12.5</v>
      </c>
      <c r="G1732" s="194">
        <f t="shared" si="208"/>
        <v>17.5</v>
      </c>
      <c r="H1732" s="194">
        <f t="shared" si="208"/>
        <v>21</v>
      </c>
      <c r="I1732" s="194">
        <f t="shared" si="208"/>
        <v>29</v>
      </c>
      <c r="J1732" s="194">
        <f t="shared" si="208"/>
        <v>33</v>
      </c>
      <c r="K1732" s="194">
        <f t="shared" si="208"/>
        <v>17.5</v>
      </c>
      <c r="L1732" s="194">
        <f t="shared" si="208"/>
        <v>11.5</v>
      </c>
      <c r="M1732" s="232"/>
      <c r="N1732" s="233"/>
      <c r="O1732" s="233"/>
    </row>
    <row r="1733" spans="1:15" s="234" customFormat="1">
      <c r="A1733" s="404" t="str">
        <f t="shared" si="207"/>
        <v>3502101500</v>
      </c>
      <c r="B1733" s="263">
        <v>350</v>
      </c>
      <c r="C1733" s="193">
        <v>210</v>
      </c>
      <c r="D1733" s="193">
        <v>1500</v>
      </c>
      <c r="E1733" s="194">
        <f t="shared" si="208"/>
        <v>6</v>
      </c>
      <c r="F1733" s="194">
        <f t="shared" si="208"/>
        <v>15</v>
      </c>
      <c r="G1733" s="194">
        <f t="shared" si="208"/>
        <v>25.5</v>
      </c>
      <c r="H1733" s="194">
        <f t="shared" si="208"/>
        <v>30</v>
      </c>
      <c r="I1733" s="194">
        <f t="shared" si="208"/>
        <v>42</v>
      </c>
      <c r="J1733" s="194">
        <f t="shared" si="208"/>
        <v>46.5</v>
      </c>
      <c r="K1733" s="194">
        <f t="shared" si="208"/>
        <v>24</v>
      </c>
      <c r="L1733" s="194">
        <f t="shared" si="208"/>
        <v>16.5</v>
      </c>
      <c r="M1733" s="232"/>
      <c r="N1733" s="233"/>
      <c r="O1733" s="233"/>
    </row>
    <row r="1734" spans="1:15" s="234" customFormat="1">
      <c r="A1734" s="404" t="str">
        <f t="shared" si="207"/>
        <v>3502201500</v>
      </c>
      <c r="B1734" s="263">
        <v>350</v>
      </c>
      <c r="C1734" s="193">
        <v>220</v>
      </c>
      <c r="D1734" s="193">
        <v>1500</v>
      </c>
      <c r="E1734" s="194">
        <f t="shared" si="208"/>
        <v>4.5</v>
      </c>
      <c r="F1734" s="194">
        <f t="shared" si="208"/>
        <v>13.5</v>
      </c>
      <c r="G1734" s="194">
        <f t="shared" si="208"/>
        <v>24</v>
      </c>
      <c r="H1734" s="194">
        <f t="shared" si="208"/>
        <v>28.5</v>
      </c>
      <c r="I1734" s="194">
        <f t="shared" si="208"/>
        <v>39</v>
      </c>
      <c r="J1734" s="194">
        <f t="shared" si="208"/>
        <v>43.5</v>
      </c>
      <c r="K1734" s="194">
        <f t="shared" si="208"/>
        <v>22.5</v>
      </c>
      <c r="L1734" s="194">
        <f t="shared" si="208"/>
        <v>15</v>
      </c>
      <c r="M1734" s="232"/>
      <c r="N1734" s="233"/>
      <c r="O1734" s="233"/>
    </row>
    <row r="1735" spans="1:15" s="234" customFormat="1">
      <c r="A1735" s="404" t="str">
        <f t="shared" si="207"/>
        <v>3502301500</v>
      </c>
      <c r="B1735" s="263">
        <v>350</v>
      </c>
      <c r="C1735" s="193">
        <v>230</v>
      </c>
      <c r="D1735" s="193">
        <v>1500</v>
      </c>
      <c r="E1735" s="194">
        <f t="shared" si="208"/>
        <v>4.5</v>
      </c>
      <c r="F1735" s="194">
        <f t="shared" si="208"/>
        <v>13.5</v>
      </c>
      <c r="G1735" s="194">
        <f t="shared" si="208"/>
        <v>24</v>
      </c>
      <c r="H1735" s="194">
        <f t="shared" si="208"/>
        <v>28.5</v>
      </c>
      <c r="I1735" s="194">
        <f t="shared" si="208"/>
        <v>38</v>
      </c>
      <c r="J1735" s="194">
        <f t="shared" si="208"/>
        <v>42</v>
      </c>
      <c r="K1735" s="194">
        <f t="shared" si="208"/>
        <v>22.5</v>
      </c>
      <c r="L1735" s="194">
        <f t="shared" si="208"/>
        <v>15</v>
      </c>
      <c r="M1735" s="232"/>
      <c r="N1735" s="233"/>
      <c r="O1735" s="233"/>
    </row>
    <row r="1736" spans="1:15" s="234" customFormat="1">
      <c r="A1736" s="404" t="str">
        <f t="shared" si="207"/>
        <v>3502401500</v>
      </c>
      <c r="B1736" s="263">
        <v>350</v>
      </c>
      <c r="C1736" s="193">
        <v>240</v>
      </c>
      <c r="D1736" s="193">
        <v>1500</v>
      </c>
      <c r="E1736" s="194">
        <f t="shared" si="208"/>
        <v>4.5</v>
      </c>
      <c r="F1736" s="194">
        <f t="shared" si="208"/>
        <v>12</v>
      </c>
      <c r="G1736" s="194">
        <f t="shared" si="208"/>
        <v>22.5</v>
      </c>
      <c r="H1736" s="194">
        <f t="shared" si="208"/>
        <v>27</v>
      </c>
      <c r="I1736" s="194">
        <f t="shared" si="208"/>
        <v>36</v>
      </c>
      <c r="J1736" s="194">
        <f t="shared" si="208"/>
        <v>39</v>
      </c>
      <c r="K1736" s="194">
        <f t="shared" si="208"/>
        <v>21</v>
      </c>
      <c r="L1736" s="194">
        <f t="shared" si="208"/>
        <v>13.5</v>
      </c>
      <c r="M1736" s="232"/>
      <c r="N1736" s="233"/>
      <c r="O1736" s="233"/>
    </row>
    <row r="1737" spans="1:15" s="234" customFormat="1">
      <c r="A1737" s="404" t="str">
        <f t="shared" si="207"/>
        <v>3502501500</v>
      </c>
      <c r="B1737" s="263">
        <v>350</v>
      </c>
      <c r="C1737" s="193">
        <v>250</v>
      </c>
      <c r="D1737" s="193">
        <v>1500</v>
      </c>
      <c r="E1737" s="194">
        <f t="shared" si="208"/>
        <v>4.5</v>
      </c>
      <c r="F1737" s="194">
        <f t="shared" si="208"/>
        <v>12</v>
      </c>
      <c r="G1737" s="194">
        <f t="shared" si="208"/>
        <v>22.5</v>
      </c>
      <c r="H1737" s="194">
        <f t="shared" si="208"/>
        <v>25.5</v>
      </c>
      <c r="I1737" s="194">
        <f t="shared" si="208"/>
        <v>34.5</v>
      </c>
      <c r="J1737" s="194">
        <f t="shared" si="208"/>
        <v>38</v>
      </c>
      <c r="K1737" s="194">
        <f t="shared" si="208"/>
        <v>21</v>
      </c>
      <c r="L1737" s="194">
        <f t="shared" si="208"/>
        <v>13.5</v>
      </c>
      <c r="M1737" s="232"/>
      <c r="N1737" s="233"/>
      <c r="O1737" s="233"/>
    </row>
    <row r="1738" spans="1:15" s="234" customFormat="1">
      <c r="A1738" s="404" t="str">
        <f t="shared" si="207"/>
        <v>3502601500</v>
      </c>
      <c r="B1738" s="263">
        <v>350</v>
      </c>
      <c r="C1738" s="193">
        <v>260</v>
      </c>
      <c r="D1738" s="193">
        <v>1500</v>
      </c>
      <c r="E1738" s="194">
        <f t="shared" ref="E1738:L1753" si="209">E1432-E1126+E1432</f>
        <v>6</v>
      </c>
      <c r="F1738" s="194">
        <f t="shared" si="209"/>
        <v>16</v>
      </c>
      <c r="G1738" s="194">
        <f t="shared" si="209"/>
        <v>28</v>
      </c>
      <c r="H1738" s="194">
        <f t="shared" si="209"/>
        <v>32</v>
      </c>
      <c r="I1738" s="194">
        <f t="shared" si="209"/>
        <v>44</v>
      </c>
      <c r="J1738" s="194">
        <f t="shared" si="209"/>
        <v>48</v>
      </c>
      <c r="K1738" s="194">
        <f t="shared" si="209"/>
        <v>26</v>
      </c>
      <c r="L1738" s="194">
        <f t="shared" si="209"/>
        <v>16</v>
      </c>
      <c r="M1738" s="232"/>
      <c r="N1738" s="233"/>
      <c r="O1738" s="233"/>
    </row>
    <row r="1739" spans="1:15" s="234" customFormat="1">
      <c r="A1739" s="404" t="str">
        <f t="shared" si="207"/>
        <v>3502701500</v>
      </c>
      <c r="B1739" s="263">
        <v>350</v>
      </c>
      <c r="C1739" s="193">
        <v>270</v>
      </c>
      <c r="D1739" s="193">
        <v>1500</v>
      </c>
      <c r="E1739" s="194">
        <f t="shared" si="209"/>
        <v>6</v>
      </c>
      <c r="F1739" s="194">
        <f t="shared" si="209"/>
        <v>16</v>
      </c>
      <c r="G1739" s="194">
        <f t="shared" si="209"/>
        <v>28</v>
      </c>
      <c r="H1739" s="194">
        <f t="shared" si="209"/>
        <v>32</v>
      </c>
      <c r="I1739" s="194">
        <f t="shared" si="209"/>
        <v>42</v>
      </c>
      <c r="J1739" s="194">
        <f t="shared" si="209"/>
        <v>48</v>
      </c>
      <c r="K1739" s="194">
        <f t="shared" si="209"/>
        <v>26</v>
      </c>
      <c r="L1739" s="194">
        <f t="shared" si="209"/>
        <v>16</v>
      </c>
      <c r="M1739" s="232"/>
      <c r="N1739" s="233"/>
      <c r="O1739" s="233"/>
    </row>
    <row r="1740" spans="1:15" s="234" customFormat="1">
      <c r="A1740" s="404" t="str">
        <f t="shared" si="207"/>
        <v>3502801500</v>
      </c>
      <c r="B1740" s="263">
        <v>350</v>
      </c>
      <c r="C1740" s="193">
        <v>280</v>
      </c>
      <c r="D1740" s="193">
        <v>1500</v>
      </c>
      <c r="E1740" s="194">
        <f t="shared" si="209"/>
        <v>6</v>
      </c>
      <c r="F1740" s="194">
        <f t="shared" si="209"/>
        <v>14</v>
      </c>
      <c r="G1740" s="194">
        <f t="shared" si="209"/>
        <v>26</v>
      </c>
      <c r="H1740" s="194">
        <f t="shared" si="209"/>
        <v>30</v>
      </c>
      <c r="I1740" s="194">
        <f t="shared" si="209"/>
        <v>40</v>
      </c>
      <c r="J1740" s="194">
        <f t="shared" si="209"/>
        <v>46</v>
      </c>
      <c r="K1740" s="194">
        <f t="shared" si="209"/>
        <v>24</v>
      </c>
      <c r="L1740" s="194">
        <f t="shared" si="209"/>
        <v>16</v>
      </c>
      <c r="M1740" s="232"/>
      <c r="N1740" s="233"/>
      <c r="O1740" s="233"/>
    </row>
    <row r="1741" spans="1:15" s="234" customFormat="1">
      <c r="A1741" s="404" t="str">
        <f t="shared" si="207"/>
        <v>3502901500</v>
      </c>
      <c r="B1741" s="263">
        <v>350</v>
      </c>
      <c r="C1741" s="193">
        <v>290</v>
      </c>
      <c r="D1741" s="193">
        <v>1500</v>
      </c>
      <c r="E1741" s="194">
        <f t="shared" si="209"/>
        <v>6</v>
      </c>
      <c r="F1741" s="194">
        <f t="shared" si="209"/>
        <v>14</v>
      </c>
      <c r="G1741" s="194">
        <f t="shared" si="209"/>
        <v>26</v>
      </c>
      <c r="H1741" s="194">
        <f t="shared" si="209"/>
        <v>30</v>
      </c>
      <c r="I1741" s="194">
        <f t="shared" si="209"/>
        <v>40</v>
      </c>
      <c r="J1741" s="194">
        <f t="shared" si="209"/>
        <v>44</v>
      </c>
      <c r="K1741" s="194">
        <f t="shared" si="209"/>
        <v>24</v>
      </c>
      <c r="L1741" s="194">
        <f t="shared" si="209"/>
        <v>16</v>
      </c>
      <c r="M1741" s="232"/>
      <c r="N1741" s="233"/>
      <c r="O1741" s="233"/>
    </row>
    <row r="1742" spans="1:15" s="234" customFormat="1">
      <c r="A1742" s="404" t="str">
        <f t="shared" si="207"/>
        <v>3503001500</v>
      </c>
      <c r="B1742" s="263">
        <v>350</v>
      </c>
      <c r="C1742" s="193">
        <v>300</v>
      </c>
      <c r="D1742" s="193">
        <v>1500</v>
      </c>
      <c r="E1742" s="194">
        <f t="shared" si="209"/>
        <v>4</v>
      </c>
      <c r="F1742" s="194">
        <f t="shared" si="209"/>
        <v>14</v>
      </c>
      <c r="G1742" s="194">
        <f t="shared" si="209"/>
        <v>24</v>
      </c>
      <c r="H1742" s="194">
        <f t="shared" si="209"/>
        <v>28</v>
      </c>
      <c r="I1742" s="194">
        <f t="shared" si="209"/>
        <v>38</v>
      </c>
      <c r="J1742" s="194">
        <f t="shared" si="209"/>
        <v>42</v>
      </c>
      <c r="K1742" s="194">
        <f t="shared" si="209"/>
        <v>22</v>
      </c>
      <c r="L1742" s="194">
        <f t="shared" si="209"/>
        <v>14</v>
      </c>
      <c r="M1742" s="232"/>
      <c r="N1742" s="233"/>
      <c r="O1742" s="233"/>
    </row>
    <row r="1743" spans="1:15" s="234" customFormat="1">
      <c r="A1743" s="404" t="str">
        <f t="shared" si="207"/>
        <v>3503101500</v>
      </c>
      <c r="B1743" s="263">
        <v>350</v>
      </c>
      <c r="C1743" s="193">
        <v>310</v>
      </c>
      <c r="D1743" s="193">
        <v>1500</v>
      </c>
      <c r="E1743" s="243">
        <v>0</v>
      </c>
      <c r="F1743" s="243">
        <v>0</v>
      </c>
      <c r="G1743" s="243">
        <v>0</v>
      </c>
      <c r="H1743" s="243">
        <v>0</v>
      </c>
      <c r="I1743" s="243">
        <v>0</v>
      </c>
      <c r="J1743" s="243">
        <v>0</v>
      </c>
      <c r="K1743" s="243">
        <v>0</v>
      </c>
      <c r="L1743" s="243">
        <v>0</v>
      </c>
      <c r="M1743" s="232"/>
      <c r="N1743" s="233"/>
      <c r="O1743" s="233"/>
    </row>
    <row r="1744" spans="1:15" s="234" customFormat="1">
      <c r="A1744" s="404" t="str">
        <f t="shared" si="207"/>
        <v>3503201500</v>
      </c>
      <c r="B1744" s="263">
        <v>350</v>
      </c>
      <c r="C1744" s="193">
        <v>320</v>
      </c>
      <c r="D1744" s="193">
        <v>1500</v>
      </c>
      <c r="E1744" s="243">
        <v>0</v>
      </c>
      <c r="F1744" s="243">
        <v>0</v>
      </c>
      <c r="G1744" s="243">
        <v>0</v>
      </c>
      <c r="H1744" s="243">
        <v>0</v>
      </c>
      <c r="I1744" s="243">
        <v>0</v>
      </c>
      <c r="J1744" s="243">
        <v>0</v>
      </c>
      <c r="K1744" s="243">
        <v>0</v>
      </c>
      <c r="L1744" s="243">
        <v>0</v>
      </c>
      <c r="M1744" s="232"/>
      <c r="N1744" s="233"/>
      <c r="O1744" s="233"/>
    </row>
    <row r="1745" spans="1:15" s="234" customFormat="1">
      <c r="A1745" s="404" t="str">
        <f t="shared" si="207"/>
        <v>3503301500</v>
      </c>
      <c r="B1745" s="263">
        <v>350</v>
      </c>
      <c r="C1745" s="193">
        <v>330</v>
      </c>
      <c r="D1745" s="193">
        <v>1500</v>
      </c>
      <c r="E1745" s="243">
        <v>0</v>
      </c>
      <c r="F1745" s="243">
        <v>0</v>
      </c>
      <c r="G1745" s="243">
        <v>0</v>
      </c>
      <c r="H1745" s="243">
        <v>0</v>
      </c>
      <c r="I1745" s="243">
        <v>0</v>
      </c>
      <c r="J1745" s="243">
        <v>0</v>
      </c>
      <c r="K1745" s="243">
        <v>0</v>
      </c>
      <c r="L1745" s="243">
        <v>0</v>
      </c>
      <c r="M1745" s="232"/>
      <c r="N1745" s="233"/>
      <c r="O1745" s="233"/>
    </row>
    <row r="1746" spans="1:15" s="234" customFormat="1">
      <c r="A1746" s="404" t="str">
        <f t="shared" si="207"/>
        <v>3503401500</v>
      </c>
      <c r="B1746" s="263">
        <v>350</v>
      </c>
      <c r="C1746" s="193">
        <v>340</v>
      </c>
      <c r="D1746" s="193">
        <v>1500</v>
      </c>
      <c r="E1746" s="243">
        <v>0</v>
      </c>
      <c r="F1746" s="243">
        <v>0</v>
      </c>
      <c r="G1746" s="243">
        <v>0</v>
      </c>
      <c r="H1746" s="243">
        <v>0</v>
      </c>
      <c r="I1746" s="243">
        <v>0</v>
      </c>
      <c r="J1746" s="243">
        <v>0</v>
      </c>
      <c r="K1746" s="243">
        <v>0</v>
      </c>
      <c r="L1746" s="243">
        <v>0</v>
      </c>
      <c r="M1746" s="232"/>
      <c r="N1746" s="233"/>
      <c r="O1746" s="233"/>
    </row>
    <row r="1747" spans="1:15" s="234" customFormat="1">
      <c r="A1747" s="404" t="str">
        <f t="shared" si="207"/>
        <v>3503501500</v>
      </c>
      <c r="B1747" s="263">
        <v>350</v>
      </c>
      <c r="C1747" s="193">
        <v>350</v>
      </c>
      <c r="D1747" s="193">
        <v>1500</v>
      </c>
      <c r="E1747" s="243">
        <v>0</v>
      </c>
      <c r="F1747" s="243">
        <v>0</v>
      </c>
      <c r="G1747" s="243">
        <v>0</v>
      </c>
      <c r="H1747" s="243">
        <v>0</v>
      </c>
      <c r="I1747" s="243">
        <v>0</v>
      </c>
      <c r="J1747" s="243">
        <v>0</v>
      </c>
      <c r="K1747" s="243">
        <v>0</v>
      </c>
      <c r="L1747" s="243">
        <v>0</v>
      </c>
      <c r="M1747" s="232"/>
      <c r="N1747" s="233"/>
      <c r="O1747" s="233"/>
    </row>
    <row r="1748" spans="1:15" s="234" customFormat="1">
      <c r="A1748" s="404" t="str">
        <f t="shared" si="207"/>
        <v>350201750</v>
      </c>
      <c r="B1748" s="263">
        <v>350</v>
      </c>
      <c r="C1748" s="193">
        <v>20</v>
      </c>
      <c r="D1748" s="193">
        <v>1750</v>
      </c>
      <c r="E1748" s="194">
        <f t="shared" si="209"/>
        <v>25.5</v>
      </c>
      <c r="F1748" s="194">
        <f t="shared" si="209"/>
        <v>32</v>
      </c>
      <c r="G1748" s="194">
        <f t="shared" si="209"/>
        <v>41</v>
      </c>
      <c r="H1748" s="194">
        <f t="shared" si="209"/>
        <v>50</v>
      </c>
      <c r="I1748" s="194">
        <f t="shared" si="209"/>
        <v>55</v>
      </c>
      <c r="J1748" s="194">
        <f t="shared" si="209"/>
        <v>60</v>
      </c>
      <c r="K1748" s="194">
        <f t="shared" si="209"/>
        <v>58</v>
      </c>
      <c r="L1748" s="194">
        <f t="shared" si="209"/>
        <v>56</v>
      </c>
      <c r="M1748" s="232"/>
      <c r="N1748" s="233"/>
      <c r="O1748" s="233"/>
    </row>
    <row r="1749" spans="1:15" s="234" customFormat="1">
      <c r="A1749" s="404" t="str">
        <f t="shared" si="207"/>
        <v>350301750</v>
      </c>
      <c r="B1749" s="263">
        <v>350</v>
      </c>
      <c r="C1749" s="193">
        <v>30</v>
      </c>
      <c r="D1749" s="193">
        <v>1750</v>
      </c>
      <c r="E1749" s="194">
        <f t="shared" si="209"/>
        <v>26.5</v>
      </c>
      <c r="F1749" s="194">
        <f t="shared" si="209"/>
        <v>32</v>
      </c>
      <c r="G1749" s="194">
        <f t="shared" si="209"/>
        <v>41</v>
      </c>
      <c r="H1749" s="194">
        <f t="shared" si="209"/>
        <v>50</v>
      </c>
      <c r="I1749" s="194">
        <f t="shared" si="209"/>
        <v>55</v>
      </c>
      <c r="J1749" s="194">
        <f t="shared" si="209"/>
        <v>60</v>
      </c>
      <c r="K1749" s="194">
        <f t="shared" si="209"/>
        <v>58</v>
      </c>
      <c r="L1749" s="194">
        <f t="shared" si="209"/>
        <v>56</v>
      </c>
      <c r="M1749" s="232"/>
      <c r="N1749" s="233"/>
      <c r="O1749" s="233"/>
    </row>
    <row r="1750" spans="1:15" s="234" customFormat="1">
      <c r="A1750" s="404" t="str">
        <f t="shared" si="207"/>
        <v>350401750</v>
      </c>
      <c r="B1750" s="263">
        <v>350</v>
      </c>
      <c r="C1750" s="193">
        <v>40</v>
      </c>
      <c r="D1750" s="193">
        <v>1750</v>
      </c>
      <c r="E1750" s="194">
        <f t="shared" si="209"/>
        <v>26</v>
      </c>
      <c r="F1750" s="194">
        <f t="shared" si="209"/>
        <v>33.5</v>
      </c>
      <c r="G1750" s="194">
        <f t="shared" si="209"/>
        <v>41</v>
      </c>
      <c r="H1750" s="194">
        <f t="shared" si="209"/>
        <v>50</v>
      </c>
      <c r="I1750" s="194">
        <f t="shared" si="209"/>
        <v>55</v>
      </c>
      <c r="J1750" s="194">
        <f t="shared" si="209"/>
        <v>60</v>
      </c>
      <c r="K1750" s="194">
        <f t="shared" si="209"/>
        <v>58</v>
      </c>
      <c r="L1750" s="194">
        <f t="shared" si="209"/>
        <v>55</v>
      </c>
      <c r="M1750" s="232"/>
      <c r="N1750" s="233"/>
      <c r="O1750" s="233"/>
    </row>
    <row r="1751" spans="1:15" s="234" customFormat="1">
      <c r="A1751" s="404" t="str">
        <f t="shared" si="207"/>
        <v>350501750</v>
      </c>
      <c r="B1751" s="263">
        <v>350</v>
      </c>
      <c r="C1751" s="193">
        <v>50</v>
      </c>
      <c r="D1751" s="193">
        <v>1750</v>
      </c>
      <c r="E1751" s="194">
        <f t="shared" si="209"/>
        <v>22.5</v>
      </c>
      <c r="F1751" s="194">
        <f t="shared" si="209"/>
        <v>36</v>
      </c>
      <c r="G1751" s="194">
        <f t="shared" si="209"/>
        <v>41</v>
      </c>
      <c r="H1751" s="194">
        <f t="shared" si="209"/>
        <v>50</v>
      </c>
      <c r="I1751" s="194">
        <f t="shared" si="209"/>
        <v>55</v>
      </c>
      <c r="J1751" s="194">
        <f t="shared" si="209"/>
        <v>60</v>
      </c>
      <c r="K1751" s="194">
        <f t="shared" si="209"/>
        <v>58</v>
      </c>
      <c r="L1751" s="194">
        <f t="shared" si="209"/>
        <v>49.5</v>
      </c>
      <c r="M1751" s="232"/>
      <c r="N1751" s="233"/>
      <c r="O1751" s="233"/>
    </row>
    <row r="1752" spans="1:15" s="234" customFormat="1">
      <c r="A1752" s="404" t="str">
        <f t="shared" si="207"/>
        <v>350601750</v>
      </c>
      <c r="B1752" s="263">
        <v>350</v>
      </c>
      <c r="C1752" s="193">
        <v>60</v>
      </c>
      <c r="D1752" s="193">
        <v>1750</v>
      </c>
      <c r="E1752" s="194">
        <f t="shared" si="209"/>
        <v>18.5</v>
      </c>
      <c r="F1752" s="194">
        <f t="shared" si="209"/>
        <v>36</v>
      </c>
      <c r="G1752" s="194">
        <f t="shared" si="209"/>
        <v>41</v>
      </c>
      <c r="H1752" s="194">
        <f t="shared" si="209"/>
        <v>50</v>
      </c>
      <c r="I1752" s="194">
        <f t="shared" si="209"/>
        <v>55</v>
      </c>
      <c r="J1752" s="194">
        <f t="shared" si="209"/>
        <v>60</v>
      </c>
      <c r="K1752" s="194">
        <f t="shared" si="209"/>
        <v>57</v>
      </c>
      <c r="L1752" s="194">
        <f t="shared" si="209"/>
        <v>44</v>
      </c>
      <c r="M1752" s="232"/>
      <c r="N1752" s="233"/>
      <c r="O1752" s="233"/>
    </row>
    <row r="1753" spans="1:15" s="234" customFormat="1">
      <c r="A1753" s="404" t="str">
        <f t="shared" si="207"/>
        <v>350701750</v>
      </c>
      <c r="B1753" s="263">
        <v>350</v>
      </c>
      <c r="C1753" s="193">
        <v>70</v>
      </c>
      <c r="D1753" s="193">
        <v>1750</v>
      </c>
      <c r="E1753" s="194">
        <f t="shared" si="209"/>
        <v>17.5</v>
      </c>
      <c r="F1753" s="194">
        <f t="shared" si="209"/>
        <v>34.5</v>
      </c>
      <c r="G1753" s="194">
        <f t="shared" si="209"/>
        <v>41</v>
      </c>
      <c r="H1753" s="194">
        <f t="shared" si="209"/>
        <v>50</v>
      </c>
      <c r="I1753" s="194">
        <f t="shared" si="209"/>
        <v>55</v>
      </c>
      <c r="J1753" s="194">
        <f t="shared" si="209"/>
        <v>60</v>
      </c>
      <c r="K1753" s="194">
        <f t="shared" si="209"/>
        <v>53.5</v>
      </c>
      <c r="L1753" s="194">
        <f t="shared" si="209"/>
        <v>39.5</v>
      </c>
      <c r="M1753" s="232"/>
      <c r="N1753" s="233"/>
      <c r="O1753" s="233"/>
    </row>
    <row r="1754" spans="1:15" s="234" customFormat="1">
      <c r="A1754" s="404" t="str">
        <f t="shared" si="207"/>
        <v>350801750</v>
      </c>
      <c r="B1754" s="263">
        <v>350</v>
      </c>
      <c r="C1754" s="193">
        <v>80</v>
      </c>
      <c r="D1754" s="193">
        <v>1750</v>
      </c>
      <c r="E1754" s="194">
        <f t="shared" ref="E1754:L1769" si="210">E1448-E1142+E1448</f>
        <v>14.5</v>
      </c>
      <c r="F1754" s="194">
        <f t="shared" si="210"/>
        <v>32.5</v>
      </c>
      <c r="G1754" s="194">
        <f t="shared" si="210"/>
        <v>41</v>
      </c>
      <c r="H1754" s="194">
        <f t="shared" si="210"/>
        <v>50</v>
      </c>
      <c r="I1754" s="194">
        <f t="shared" si="210"/>
        <v>55</v>
      </c>
      <c r="J1754" s="194">
        <f t="shared" si="210"/>
        <v>60</v>
      </c>
      <c r="K1754" s="194">
        <f t="shared" si="210"/>
        <v>49</v>
      </c>
      <c r="L1754" s="194">
        <f t="shared" si="210"/>
        <v>32.5</v>
      </c>
      <c r="M1754" s="232"/>
      <c r="N1754" s="233"/>
      <c r="O1754" s="233"/>
    </row>
    <row r="1755" spans="1:15" s="234" customFormat="1">
      <c r="A1755" s="404" t="str">
        <f t="shared" si="207"/>
        <v>350901750</v>
      </c>
      <c r="B1755" s="263">
        <v>350</v>
      </c>
      <c r="C1755" s="193">
        <v>90</v>
      </c>
      <c r="D1755" s="193">
        <v>1750</v>
      </c>
      <c r="E1755" s="194">
        <f t="shared" si="210"/>
        <v>13.5</v>
      </c>
      <c r="F1755" s="194">
        <f t="shared" si="210"/>
        <v>38</v>
      </c>
      <c r="G1755" s="194">
        <f t="shared" si="210"/>
        <v>40</v>
      </c>
      <c r="H1755" s="194">
        <f t="shared" si="210"/>
        <v>49.5</v>
      </c>
      <c r="I1755" s="194">
        <f t="shared" si="210"/>
        <v>55</v>
      </c>
      <c r="J1755" s="194">
        <f t="shared" si="210"/>
        <v>60</v>
      </c>
      <c r="K1755" s="194">
        <f t="shared" si="210"/>
        <v>45</v>
      </c>
      <c r="L1755" s="194">
        <f t="shared" si="210"/>
        <v>30</v>
      </c>
      <c r="M1755" s="232"/>
      <c r="N1755" s="233"/>
      <c r="O1755" s="233"/>
    </row>
    <row r="1756" spans="1:15" s="234" customFormat="1">
      <c r="A1756" s="404" t="str">
        <f t="shared" si="207"/>
        <v>3501001750</v>
      </c>
      <c r="B1756" s="263">
        <v>350</v>
      </c>
      <c r="C1756" s="193">
        <v>100</v>
      </c>
      <c r="D1756" s="193">
        <v>1750</v>
      </c>
      <c r="E1756" s="194">
        <f t="shared" si="210"/>
        <v>12</v>
      </c>
      <c r="F1756" s="194">
        <f t="shared" si="210"/>
        <v>41.5</v>
      </c>
      <c r="G1756" s="194">
        <f t="shared" si="210"/>
        <v>39</v>
      </c>
      <c r="H1756" s="194">
        <f t="shared" si="210"/>
        <v>47.5</v>
      </c>
      <c r="I1756" s="194">
        <f t="shared" si="210"/>
        <v>55</v>
      </c>
      <c r="J1756" s="194">
        <f t="shared" si="210"/>
        <v>60</v>
      </c>
      <c r="K1756" s="194">
        <f t="shared" si="210"/>
        <v>40</v>
      </c>
      <c r="L1756" s="194">
        <f t="shared" si="210"/>
        <v>27</v>
      </c>
      <c r="M1756" s="232"/>
      <c r="N1756" s="233"/>
      <c r="O1756" s="233"/>
    </row>
    <row r="1757" spans="1:15" s="234" customFormat="1">
      <c r="A1757" s="404" t="str">
        <f t="shared" si="207"/>
        <v>3501101750</v>
      </c>
      <c r="B1757" s="263">
        <v>350</v>
      </c>
      <c r="C1757" s="193">
        <v>110</v>
      </c>
      <c r="D1757" s="193">
        <v>1750</v>
      </c>
      <c r="E1757" s="194">
        <f t="shared" si="210"/>
        <v>10.5</v>
      </c>
      <c r="F1757" s="194">
        <f t="shared" si="210"/>
        <v>33.5</v>
      </c>
      <c r="G1757" s="194">
        <f t="shared" si="210"/>
        <v>37</v>
      </c>
      <c r="H1757" s="194">
        <f t="shared" si="210"/>
        <v>46</v>
      </c>
      <c r="I1757" s="194">
        <f t="shared" si="210"/>
        <v>54</v>
      </c>
      <c r="J1757" s="194">
        <f t="shared" si="210"/>
        <v>59.5</v>
      </c>
      <c r="K1757" s="194">
        <f t="shared" si="210"/>
        <v>37</v>
      </c>
      <c r="L1757" s="194">
        <f t="shared" si="210"/>
        <v>25</v>
      </c>
      <c r="M1757" s="232"/>
      <c r="N1757" s="233"/>
      <c r="O1757" s="233"/>
    </row>
    <row r="1758" spans="1:15" s="234" customFormat="1">
      <c r="A1758" s="404" t="str">
        <f t="shared" si="207"/>
        <v>3501201750</v>
      </c>
      <c r="B1758" s="263">
        <v>350</v>
      </c>
      <c r="C1758" s="193">
        <v>120</v>
      </c>
      <c r="D1758" s="193">
        <v>1750</v>
      </c>
      <c r="E1758" s="194">
        <f t="shared" si="210"/>
        <v>9</v>
      </c>
      <c r="F1758" s="194">
        <f t="shared" si="210"/>
        <v>23.5</v>
      </c>
      <c r="G1758" s="194">
        <f t="shared" si="210"/>
        <v>33.5</v>
      </c>
      <c r="H1758" s="194">
        <f t="shared" si="210"/>
        <v>43</v>
      </c>
      <c r="I1758" s="194">
        <f t="shared" si="210"/>
        <v>52</v>
      </c>
      <c r="J1758" s="194">
        <f t="shared" si="210"/>
        <v>59</v>
      </c>
      <c r="K1758" s="194">
        <f t="shared" si="210"/>
        <v>34</v>
      </c>
      <c r="L1758" s="194">
        <f t="shared" si="210"/>
        <v>21.5</v>
      </c>
      <c r="M1758" s="232"/>
      <c r="N1758" s="233"/>
      <c r="O1758" s="233"/>
    </row>
    <row r="1759" spans="1:15" s="234" customFormat="1">
      <c r="A1759" s="404" t="str">
        <f t="shared" si="207"/>
        <v>3501301750</v>
      </c>
      <c r="B1759" s="263">
        <v>350</v>
      </c>
      <c r="C1759" s="193">
        <v>130</v>
      </c>
      <c r="D1759" s="193">
        <v>1750</v>
      </c>
      <c r="E1759" s="194">
        <f t="shared" si="210"/>
        <v>9.5</v>
      </c>
      <c r="F1759" s="194">
        <f t="shared" si="210"/>
        <v>22</v>
      </c>
      <c r="G1759" s="194">
        <f t="shared" si="210"/>
        <v>31.5</v>
      </c>
      <c r="H1759" s="194">
        <f t="shared" si="210"/>
        <v>40</v>
      </c>
      <c r="I1759" s="194">
        <f t="shared" si="210"/>
        <v>50</v>
      </c>
      <c r="J1759" s="194">
        <f t="shared" si="210"/>
        <v>56.5</v>
      </c>
      <c r="K1759" s="194">
        <f t="shared" si="210"/>
        <v>32</v>
      </c>
      <c r="L1759" s="194">
        <f t="shared" si="210"/>
        <v>20.5</v>
      </c>
      <c r="M1759" s="232"/>
      <c r="N1759" s="233"/>
      <c r="O1759" s="233"/>
    </row>
    <row r="1760" spans="1:15" s="234" customFormat="1">
      <c r="A1760" s="404" t="str">
        <f t="shared" si="207"/>
        <v>3501401750</v>
      </c>
      <c r="B1760" s="263">
        <v>350</v>
      </c>
      <c r="C1760" s="193">
        <v>140</v>
      </c>
      <c r="D1760" s="193">
        <v>1750</v>
      </c>
      <c r="E1760" s="194">
        <f t="shared" si="210"/>
        <v>8</v>
      </c>
      <c r="F1760" s="194">
        <f t="shared" si="210"/>
        <v>19.5</v>
      </c>
      <c r="G1760" s="194">
        <f t="shared" si="210"/>
        <v>30</v>
      </c>
      <c r="H1760" s="194">
        <f t="shared" si="210"/>
        <v>37</v>
      </c>
      <c r="I1760" s="194">
        <f t="shared" si="210"/>
        <v>47</v>
      </c>
      <c r="J1760" s="194">
        <f t="shared" si="210"/>
        <v>53.5</v>
      </c>
      <c r="K1760" s="194">
        <f t="shared" si="210"/>
        <v>28.5</v>
      </c>
      <c r="L1760" s="194">
        <f t="shared" si="210"/>
        <v>18.5</v>
      </c>
      <c r="M1760" s="232"/>
      <c r="N1760" s="233"/>
      <c r="O1760" s="233"/>
    </row>
    <row r="1761" spans="1:15" s="234" customFormat="1">
      <c r="A1761" s="404" t="str">
        <f t="shared" si="207"/>
        <v>3501501750</v>
      </c>
      <c r="B1761" s="263">
        <v>350</v>
      </c>
      <c r="C1761" s="193">
        <v>150</v>
      </c>
      <c r="D1761" s="193">
        <v>1750</v>
      </c>
      <c r="E1761" s="194">
        <f t="shared" si="210"/>
        <v>8</v>
      </c>
      <c r="F1761" s="194">
        <f t="shared" si="210"/>
        <v>18</v>
      </c>
      <c r="G1761" s="194">
        <f t="shared" si="210"/>
        <v>27.5</v>
      </c>
      <c r="H1761" s="194">
        <f t="shared" si="210"/>
        <v>35</v>
      </c>
      <c r="I1761" s="194">
        <f t="shared" si="210"/>
        <v>43.5</v>
      </c>
      <c r="J1761" s="194">
        <f t="shared" si="210"/>
        <v>50.5</v>
      </c>
      <c r="K1761" s="194">
        <f t="shared" si="210"/>
        <v>26.5</v>
      </c>
      <c r="L1761" s="194">
        <f t="shared" si="210"/>
        <v>17.5</v>
      </c>
      <c r="M1761" s="232"/>
      <c r="N1761" s="233"/>
      <c r="O1761" s="233"/>
    </row>
    <row r="1762" spans="1:15" s="234" customFormat="1">
      <c r="A1762" s="404" t="str">
        <f t="shared" si="207"/>
        <v>3501601750</v>
      </c>
      <c r="B1762" s="263">
        <v>350</v>
      </c>
      <c r="C1762" s="193">
        <v>160</v>
      </c>
      <c r="D1762" s="193">
        <v>1750</v>
      </c>
      <c r="E1762" s="194">
        <f t="shared" si="210"/>
        <v>6.5</v>
      </c>
      <c r="F1762" s="194">
        <f t="shared" si="210"/>
        <v>17</v>
      </c>
      <c r="G1762" s="194">
        <f t="shared" si="210"/>
        <v>25.5</v>
      </c>
      <c r="H1762" s="194">
        <f t="shared" si="210"/>
        <v>31.5</v>
      </c>
      <c r="I1762" s="194">
        <f t="shared" si="210"/>
        <v>40.5</v>
      </c>
      <c r="J1762" s="194">
        <f t="shared" si="210"/>
        <v>47.5</v>
      </c>
      <c r="K1762" s="194">
        <f t="shared" si="210"/>
        <v>24.5</v>
      </c>
      <c r="L1762" s="194">
        <f t="shared" si="210"/>
        <v>16.5</v>
      </c>
      <c r="M1762" s="232"/>
      <c r="N1762" s="233"/>
      <c r="O1762" s="233"/>
    </row>
    <row r="1763" spans="1:15" s="234" customFormat="1">
      <c r="A1763" s="404" t="str">
        <f t="shared" si="207"/>
        <v>3501701750</v>
      </c>
      <c r="B1763" s="263">
        <v>350</v>
      </c>
      <c r="C1763" s="193">
        <v>170</v>
      </c>
      <c r="D1763" s="193">
        <v>1750</v>
      </c>
      <c r="E1763" s="194">
        <f t="shared" si="210"/>
        <v>6.5</v>
      </c>
      <c r="F1763" s="194">
        <f t="shared" si="210"/>
        <v>17</v>
      </c>
      <c r="G1763" s="194">
        <f t="shared" si="210"/>
        <v>24.5</v>
      </c>
      <c r="H1763" s="194">
        <f t="shared" si="210"/>
        <v>30.5</v>
      </c>
      <c r="I1763" s="194">
        <f t="shared" si="210"/>
        <v>38.5</v>
      </c>
      <c r="J1763" s="194">
        <f t="shared" si="210"/>
        <v>45.5</v>
      </c>
      <c r="K1763" s="194">
        <f t="shared" si="210"/>
        <v>23.5</v>
      </c>
      <c r="L1763" s="194">
        <f t="shared" si="210"/>
        <v>15</v>
      </c>
      <c r="M1763" s="232"/>
      <c r="N1763" s="233"/>
      <c r="O1763" s="233"/>
    </row>
    <row r="1764" spans="1:15" s="234" customFormat="1">
      <c r="A1764" s="404" t="str">
        <f t="shared" si="207"/>
        <v>3501801750</v>
      </c>
      <c r="B1764" s="263">
        <v>350</v>
      </c>
      <c r="C1764" s="193">
        <v>180</v>
      </c>
      <c r="D1764" s="193">
        <v>1750</v>
      </c>
      <c r="E1764" s="194">
        <f t="shared" si="210"/>
        <v>6.5</v>
      </c>
      <c r="F1764" s="194">
        <f t="shared" si="210"/>
        <v>16</v>
      </c>
      <c r="G1764" s="194">
        <f t="shared" si="210"/>
        <v>22.5</v>
      </c>
      <c r="H1764" s="194">
        <f t="shared" si="210"/>
        <v>28.5</v>
      </c>
      <c r="I1764" s="194">
        <f t="shared" si="210"/>
        <v>37</v>
      </c>
      <c r="J1764" s="194">
        <f t="shared" si="210"/>
        <v>42.5</v>
      </c>
      <c r="K1764" s="194">
        <f t="shared" si="210"/>
        <v>22.5</v>
      </c>
      <c r="L1764" s="194">
        <f t="shared" si="210"/>
        <v>14</v>
      </c>
      <c r="M1764" s="232"/>
      <c r="N1764" s="233"/>
      <c r="O1764" s="233"/>
    </row>
    <row r="1765" spans="1:15" s="234" customFormat="1">
      <c r="A1765" s="404" t="str">
        <f t="shared" si="207"/>
        <v>3501901750</v>
      </c>
      <c r="B1765" s="263">
        <v>350</v>
      </c>
      <c r="C1765" s="193">
        <v>190</v>
      </c>
      <c r="D1765" s="193">
        <v>1750</v>
      </c>
      <c r="E1765" s="194">
        <f t="shared" si="210"/>
        <v>6.5</v>
      </c>
      <c r="F1765" s="194">
        <f t="shared" si="210"/>
        <v>16</v>
      </c>
      <c r="G1765" s="194">
        <f t="shared" si="210"/>
        <v>21.5</v>
      </c>
      <c r="H1765" s="194">
        <f t="shared" si="210"/>
        <v>27.5</v>
      </c>
      <c r="I1765" s="194">
        <f t="shared" si="210"/>
        <v>35</v>
      </c>
      <c r="J1765" s="194">
        <f t="shared" si="210"/>
        <v>40</v>
      </c>
      <c r="K1765" s="194">
        <f t="shared" si="210"/>
        <v>21.5</v>
      </c>
      <c r="L1765" s="194">
        <f t="shared" si="210"/>
        <v>14.5</v>
      </c>
      <c r="M1765" s="232"/>
      <c r="N1765" s="233"/>
      <c r="O1765" s="233"/>
    </row>
    <row r="1766" spans="1:15" s="234" customFormat="1">
      <c r="A1766" s="404" t="str">
        <f t="shared" si="207"/>
        <v>3502001750</v>
      </c>
      <c r="B1766" s="263">
        <v>350</v>
      </c>
      <c r="C1766" s="193">
        <v>200</v>
      </c>
      <c r="D1766" s="193">
        <v>1750</v>
      </c>
      <c r="E1766" s="194">
        <f t="shared" si="210"/>
        <v>5</v>
      </c>
      <c r="F1766" s="194">
        <f t="shared" si="210"/>
        <v>15</v>
      </c>
      <c r="G1766" s="194">
        <f t="shared" si="210"/>
        <v>20.5</v>
      </c>
      <c r="H1766" s="194">
        <f t="shared" si="210"/>
        <v>25.5</v>
      </c>
      <c r="I1766" s="194">
        <f t="shared" si="210"/>
        <v>33</v>
      </c>
      <c r="J1766" s="194">
        <f t="shared" si="210"/>
        <v>38</v>
      </c>
      <c r="K1766" s="194">
        <f t="shared" si="210"/>
        <v>20.5</v>
      </c>
      <c r="L1766" s="194">
        <f t="shared" si="210"/>
        <v>13.5</v>
      </c>
      <c r="M1766" s="232"/>
      <c r="N1766" s="233"/>
      <c r="O1766" s="233"/>
    </row>
    <row r="1767" spans="1:15" s="234" customFormat="1">
      <c r="A1767" s="404" t="str">
        <f t="shared" si="207"/>
        <v>3502101750</v>
      </c>
      <c r="B1767" s="263">
        <v>350</v>
      </c>
      <c r="C1767" s="193">
        <v>210</v>
      </c>
      <c r="D1767" s="193">
        <v>1750</v>
      </c>
      <c r="E1767" s="194">
        <f t="shared" si="210"/>
        <v>6</v>
      </c>
      <c r="F1767" s="194">
        <f t="shared" si="210"/>
        <v>16.5</v>
      </c>
      <c r="G1767" s="194">
        <f t="shared" si="210"/>
        <v>30</v>
      </c>
      <c r="H1767" s="194">
        <f t="shared" si="210"/>
        <v>36</v>
      </c>
      <c r="I1767" s="194">
        <f t="shared" si="210"/>
        <v>48</v>
      </c>
      <c r="J1767" s="194">
        <f t="shared" si="210"/>
        <v>54</v>
      </c>
      <c r="K1767" s="194">
        <f t="shared" si="210"/>
        <v>28.5</v>
      </c>
      <c r="L1767" s="194">
        <f t="shared" si="210"/>
        <v>19.5</v>
      </c>
      <c r="M1767" s="232"/>
      <c r="N1767" s="233"/>
      <c r="O1767" s="233"/>
    </row>
    <row r="1768" spans="1:15" s="234" customFormat="1">
      <c r="A1768" s="404" t="str">
        <f t="shared" si="207"/>
        <v>3502201750</v>
      </c>
      <c r="B1768" s="263">
        <v>350</v>
      </c>
      <c r="C1768" s="193">
        <v>220</v>
      </c>
      <c r="D1768" s="193">
        <v>1750</v>
      </c>
      <c r="E1768" s="194">
        <f t="shared" si="210"/>
        <v>6</v>
      </c>
      <c r="F1768" s="194">
        <f t="shared" si="210"/>
        <v>15</v>
      </c>
      <c r="G1768" s="194">
        <f t="shared" si="210"/>
        <v>28.5</v>
      </c>
      <c r="H1768" s="194">
        <f t="shared" si="210"/>
        <v>34.5</v>
      </c>
      <c r="I1768" s="194">
        <f t="shared" si="210"/>
        <v>45</v>
      </c>
      <c r="J1768" s="194">
        <f t="shared" si="210"/>
        <v>51</v>
      </c>
      <c r="K1768" s="194">
        <f t="shared" si="210"/>
        <v>27</v>
      </c>
      <c r="L1768" s="194">
        <f t="shared" si="210"/>
        <v>18</v>
      </c>
      <c r="M1768" s="232"/>
      <c r="N1768" s="233"/>
      <c r="O1768" s="233"/>
    </row>
    <row r="1769" spans="1:15" s="234" customFormat="1">
      <c r="A1769" s="404" t="str">
        <f t="shared" si="207"/>
        <v>3502301750</v>
      </c>
      <c r="B1769" s="263">
        <v>350</v>
      </c>
      <c r="C1769" s="193">
        <v>230</v>
      </c>
      <c r="D1769" s="193">
        <v>1750</v>
      </c>
      <c r="E1769" s="194">
        <f t="shared" si="210"/>
        <v>6</v>
      </c>
      <c r="F1769" s="194">
        <f t="shared" si="210"/>
        <v>15</v>
      </c>
      <c r="G1769" s="194">
        <f t="shared" si="210"/>
        <v>28.5</v>
      </c>
      <c r="H1769" s="194">
        <f t="shared" si="210"/>
        <v>33</v>
      </c>
      <c r="I1769" s="194">
        <f t="shared" si="210"/>
        <v>43.5</v>
      </c>
      <c r="J1769" s="194">
        <f t="shared" si="210"/>
        <v>49.5</v>
      </c>
      <c r="K1769" s="194">
        <f t="shared" si="210"/>
        <v>25.5</v>
      </c>
      <c r="L1769" s="194">
        <f t="shared" si="210"/>
        <v>18</v>
      </c>
      <c r="M1769" s="232"/>
      <c r="N1769" s="233"/>
      <c r="O1769" s="233"/>
    </row>
    <row r="1770" spans="1:15" s="234" customFormat="1">
      <c r="A1770" s="404" t="str">
        <f t="shared" si="207"/>
        <v>3502401750</v>
      </c>
      <c r="B1770" s="263">
        <v>350</v>
      </c>
      <c r="C1770" s="193">
        <v>240</v>
      </c>
      <c r="D1770" s="193">
        <v>1750</v>
      </c>
      <c r="E1770" s="194">
        <f t="shared" ref="E1770:L1785" si="211">E1464-E1158+E1464</f>
        <v>6</v>
      </c>
      <c r="F1770" s="194">
        <f t="shared" si="211"/>
        <v>15</v>
      </c>
      <c r="G1770" s="194">
        <f t="shared" si="211"/>
        <v>27</v>
      </c>
      <c r="H1770" s="194">
        <f t="shared" si="211"/>
        <v>31.5</v>
      </c>
      <c r="I1770" s="194">
        <f t="shared" si="211"/>
        <v>42</v>
      </c>
      <c r="J1770" s="194">
        <f t="shared" si="211"/>
        <v>46.5</v>
      </c>
      <c r="K1770" s="194">
        <f t="shared" si="211"/>
        <v>24</v>
      </c>
      <c r="L1770" s="194">
        <f t="shared" si="211"/>
        <v>16.5</v>
      </c>
      <c r="M1770" s="232"/>
      <c r="N1770" s="233"/>
      <c r="O1770" s="233"/>
    </row>
    <row r="1771" spans="1:15" s="234" customFormat="1">
      <c r="A1771" s="404" t="str">
        <f t="shared" si="207"/>
        <v>3502501750</v>
      </c>
      <c r="B1771" s="263">
        <v>350</v>
      </c>
      <c r="C1771" s="193">
        <v>250</v>
      </c>
      <c r="D1771" s="193">
        <v>1750</v>
      </c>
      <c r="E1771" s="194">
        <f t="shared" si="211"/>
        <v>6</v>
      </c>
      <c r="F1771" s="194">
        <f t="shared" si="211"/>
        <v>15</v>
      </c>
      <c r="G1771" s="194">
        <f t="shared" si="211"/>
        <v>25.5</v>
      </c>
      <c r="H1771" s="194">
        <f t="shared" si="211"/>
        <v>30</v>
      </c>
      <c r="I1771" s="194">
        <f t="shared" si="211"/>
        <v>40.5</v>
      </c>
      <c r="J1771" s="194">
        <f t="shared" si="211"/>
        <v>45</v>
      </c>
      <c r="K1771" s="194">
        <f t="shared" si="211"/>
        <v>24</v>
      </c>
      <c r="L1771" s="194">
        <f t="shared" si="211"/>
        <v>16.5</v>
      </c>
      <c r="M1771" s="232"/>
      <c r="N1771" s="233"/>
      <c r="O1771" s="233"/>
    </row>
    <row r="1772" spans="1:15" s="234" customFormat="1">
      <c r="A1772" s="404" t="str">
        <f t="shared" si="207"/>
        <v>3502601750</v>
      </c>
      <c r="B1772" s="263">
        <v>350</v>
      </c>
      <c r="C1772" s="193">
        <v>260</v>
      </c>
      <c r="D1772" s="193">
        <v>1750</v>
      </c>
      <c r="E1772" s="194">
        <f t="shared" si="211"/>
        <v>6</v>
      </c>
      <c r="F1772" s="194">
        <f t="shared" si="211"/>
        <v>18</v>
      </c>
      <c r="G1772" s="194">
        <f t="shared" si="211"/>
        <v>32</v>
      </c>
      <c r="H1772" s="194">
        <f t="shared" si="211"/>
        <v>38</v>
      </c>
      <c r="I1772" s="194">
        <f t="shared" si="211"/>
        <v>52</v>
      </c>
      <c r="J1772" s="194">
        <f t="shared" si="211"/>
        <v>58</v>
      </c>
      <c r="K1772" s="194">
        <f t="shared" si="211"/>
        <v>30</v>
      </c>
      <c r="L1772" s="194">
        <f t="shared" si="211"/>
        <v>20</v>
      </c>
      <c r="M1772" s="232"/>
      <c r="N1772" s="233"/>
      <c r="O1772" s="233"/>
    </row>
    <row r="1773" spans="1:15" s="234" customFormat="1">
      <c r="A1773" s="404" t="str">
        <f t="shared" si="207"/>
        <v>3502701750</v>
      </c>
      <c r="B1773" s="263">
        <v>350</v>
      </c>
      <c r="C1773" s="193">
        <v>270</v>
      </c>
      <c r="D1773" s="193">
        <v>1750</v>
      </c>
      <c r="E1773" s="194">
        <f t="shared" si="211"/>
        <v>6</v>
      </c>
      <c r="F1773" s="194">
        <f t="shared" si="211"/>
        <v>18</v>
      </c>
      <c r="G1773" s="194">
        <f t="shared" si="211"/>
        <v>32</v>
      </c>
      <c r="H1773" s="194">
        <f t="shared" si="211"/>
        <v>38</v>
      </c>
      <c r="I1773" s="194">
        <f t="shared" si="211"/>
        <v>50</v>
      </c>
      <c r="J1773" s="194">
        <f t="shared" si="211"/>
        <v>56</v>
      </c>
      <c r="K1773" s="194">
        <f t="shared" si="211"/>
        <v>30</v>
      </c>
      <c r="L1773" s="194">
        <f t="shared" si="211"/>
        <v>20</v>
      </c>
      <c r="M1773" s="232"/>
      <c r="N1773" s="233"/>
      <c r="O1773" s="233"/>
    </row>
    <row r="1774" spans="1:15" s="234" customFormat="1">
      <c r="A1774" s="404" t="str">
        <f t="shared" si="207"/>
        <v>3502801750</v>
      </c>
      <c r="B1774" s="263">
        <v>350</v>
      </c>
      <c r="C1774" s="193">
        <v>280</v>
      </c>
      <c r="D1774" s="193">
        <v>1750</v>
      </c>
      <c r="E1774" s="194">
        <f t="shared" si="211"/>
        <v>6</v>
      </c>
      <c r="F1774" s="194">
        <f t="shared" si="211"/>
        <v>16</v>
      </c>
      <c r="G1774" s="194">
        <f t="shared" si="211"/>
        <v>30</v>
      </c>
      <c r="H1774" s="194">
        <f t="shared" si="211"/>
        <v>36</v>
      </c>
      <c r="I1774" s="194">
        <f t="shared" si="211"/>
        <v>48</v>
      </c>
      <c r="J1774" s="194">
        <f t="shared" si="211"/>
        <v>52</v>
      </c>
      <c r="K1774" s="194">
        <f t="shared" si="211"/>
        <v>28</v>
      </c>
      <c r="L1774" s="194">
        <f t="shared" si="211"/>
        <v>18</v>
      </c>
      <c r="M1774" s="232"/>
      <c r="N1774" s="233"/>
      <c r="O1774" s="233"/>
    </row>
    <row r="1775" spans="1:15" s="234" customFormat="1">
      <c r="A1775" s="404" t="str">
        <f t="shared" si="207"/>
        <v>3502901750</v>
      </c>
      <c r="B1775" s="263">
        <v>350</v>
      </c>
      <c r="C1775" s="193">
        <v>290</v>
      </c>
      <c r="D1775" s="193">
        <v>1750</v>
      </c>
      <c r="E1775" s="194">
        <f t="shared" si="211"/>
        <v>6</v>
      </c>
      <c r="F1775" s="194">
        <f t="shared" si="211"/>
        <v>16</v>
      </c>
      <c r="G1775" s="194">
        <f t="shared" si="211"/>
        <v>30</v>
      </c>
      <c r="H1775" s="194">
        <f t="shared" si="211"/>
        <v>36</v>
      </c>
      <c r="I1775" s="194">
        <f t="shared" si="211"/>
        <v>46</v>
      </c>
      <c r="J1775" s="194">
        <f t="shared" si="211"/>
        <v>52</v>
      </c>
      <c r="K1775" s="194">
        <f t="shared" si="211"/>
        <v>28</v>
      </c>
      <c r="L1775" s="194">
        <f t="shared" si="211"/>
        <v>18</v>
      </c>
      <c r="M1775" s="232"/>
      <c r="N1775" s="233"/>
      <c r="O1775" s="233"/>
    </row>
    <row r="1776" spans="1:15" s="234" customFormat="1">
      <c r="A1776" s="404" t="str">
        <f t="shared" si="207"/>
        <v>3503001750</v>
      </c>
      <c r="B1776" s="263">
        <v>350</v>
      </c>
      <c r="C1776" s="193">
        <v>300</v>
      </c>
      <c r="D1776" s="193">
        <v>1750</v>
      </c>
      <c r="E1776" s="194">
        <f t="shared" si="211"/>
        <v>6</v>
      </c>
      <c r="F1776" s="194">
        <f t="shared" si="211"/>
        <v>16</v>
      </c>
      <c r="G1776" s="194">
        <f t="shared" si="211"/>
        <v>28</v>
      </c>
      <c r="H1776" s="194">
        <f t="shared" si="211"/>
        <v>34</v>
      </c>
      <c r="I1776" s="194">
        <f t="shared" si="211"/>
        <v>44</v>
      </c>
      <c r="J1776" s="194">
        <f t="shared" si="211"/>
        <v>50</v>
      </c>
      <c r="K1776" s="194">
        <f t="shared" si="211"/>
        <v>26</v>
      </c>
      <c r="L1776" s="194">
        <f t="shared" si="211"/>
        <v>18</v>
      </c>
      <c r="M1776" s="232"/>
      <c r="N1776" s="233"/>
      <c r="O1776" s="233"/>
    </row>
    <row r="1777" spans="1:15" s="234" customFormat="1">
      <c r="A1777" s="404" t="str">
        <f t="shared" ref="A1777:A1840" si="212">B1777&amp;C1777&amp;D1777</f>
        <v>3503101750</v>
      </c>
      <c r="B1777" s="263">
        <v>350</v>
      </c>
      <c r="C1777" s="193">
        <v>310</v>
      </c>
      <c r="D1777" s="193">
        <v>1750</v>
      </c>
      <c r="E1777" s="243">
        <v>0</v>
      </c>
      <c r="F1777" s="243">
        <v>0</v>
      </c>
      <c r="G1777" s="243">
        <v>0</v>
      </c>
      <c r="H1777" s="243">
        <v>0</v>
      </c>
      <c r="I1777" s="243">
        <v>0</v>
      </c>
      <c r="J1777" s="243">
        <v>0</v>
      </c>
      <c r="K1777" s="243">
        <v>0</v>
      </c>
      <c r="L1777" s="243">
        <v>0</v>
      </c>
      <c r="M1777" s="232"/>
      <c r="N1777" s="233"/>
      <c r="O1777" s="233"/>
    </row>
    <row r="1778" spans="1:15" s="234" customFormat="1">
      <c r="A1778" s="404" t="str">
        <f t="shared" si="212"/>
        <v>3503201750</v>
      </c>
      <c r="B1778" s="263">
        <v>350</v>
      </c>
      <c r="C1778" s="193">
        <v>320</v>
      </c>
      <c r="D1778" s="193">
        <v>1750</v>
      </c>
      <c r="E1778" s="243">
        <v>0</v>
      </c>
      <c r="F1778" s="243">
        <v>0</v>
      </c>
      <c r="G1778" s="243">
        <v>0</v>
      </c>
      <c r="H1778" s="243">
        <v>0</v>
      </c>
      <c r="I1778" s="243">
        <v>0</v>
      </c>
      <c r="J1778" s="243">
        <v>0</v>
      </c>
      <c r="K1778" s="243">
        <v>0</v>
      </c>
      <c r="L1778" s="243">
        <v>0</v>
      </c>
      <c r="M1778" s="232"/>
      <c r="N1778" s="233"/>
      <c r="O1778" s="233"/>
    </row>
    <row r="1779" spans="1:15" s="234" customFormat="1">
      <c r="A1779" s="404" t="str">
        <f t="shared" si="212"/>
        <v>3503301750</v>
      </c>
      <c r="B1779" s="263">
        <v>350</v>
      </c>
      <c r="C1779" s="193">
        <v>330</v>
      </c>
      <c r="D1779" s="193">
        <v>1750</v>
      </c>
      <c r="E1779" s="243">
        <v>0</v>
      </c>
      <c r="F1779" s="243">
        <v>0</v>
      </c>
      <c r="G1779" s="243">
        <v>0</v>
      </c>
      <c r="H1779" s="243">
        <v>0</v>
      </c>
      <c r="I1779" s="243">
        <v>0</v>
      </c>
      <c r="J1779" s="243">
        <v>0</v>
      </c>
      <c r="K1779" s="243">
        <v>0</v>
      </c>
      <c r="L1779" s="243">
        <v>0</v>
      </c>
      <c r="M1779" s="232"/>
      <c r="N1779" s="233"/>
      <c r="O1779" s="233"/>
    </row>
    <row r="1780" spans="1:15" s="234" customFormat="1">
      <c r="A1780" s="404" t="str">
        <f t="shared" si="212"/>
        <v>3503401750</v>
      </c>
      <c r="B1780" s="263">
        <v>350</v>
      </c>
      <c r="C1780" s="193">
        <v>340</v>
      </c>
      <c r="D1780" s="193">
        <v>1750</v>
      </c>
      <c r="E1780" s="243">
        <v>0</v>
      </c>
      <c r="F1780" s="243">
        <v>0</v>
      </c>
      <c r="G1780" s="243">
        <v>0</v>
      </c>
      <c r="H1780" s="243">
        <v>0</v>
      </c>
      <c r="I1780" s="243">
        <v>0</v>
      </c>
      <c r="J1780" s="243">
        <v>0</v>
      </c>
      <c r="K1780" s="243">
        <v>0</v>
      </c>
      <c r="L1780" s="243">
        <v>0</v>
      </c>
      <c r="M1780" s="232"/>
      <c r="N1780" s="233"/>
      <c r="O1780" s="233"/>
    </row>
    <row r="1781" spans="1:15" s="234" customFormat="1">
      <c r="A1781" s="404" t="str">
        <f t="shared" si="212"/>
        <v>3503501750</v>
      </c>
      <c r="B1781" s="263">
        <v>350</v>
      </c>
      <c r="C1781" s="193">
        <v>350</v>
      </c>
      <c r="D1781" s="193">
        <v>1750</v>
      </c>
      <c r="E1781" s="243">
        <v>0</v>
      </c>
      <c r="F1781" s="243">
        <v>0</v>
      </c>
      <c r="G1781" s="243">
        <v>0</v>
      </c>
      <c r="H1781" s="243">
        <v>0</v>
      </c>
      <c r="I1781" s="243">
        <v>0</v>
      </c>
      <c r="J1781" s="243">
        <v>0</v>
      </c>
      <c r="K1781" s="243">
        <v>0</v>
      </c>
      <c r="L1781" s="243">
        <v>0</v>
      </c>
      <c r="M1781" s="232"/>
      <c r="N1781" s="233"/>
      <c r="O1781" s="233"/>
    </row>
    <row r="1782" spans="1:15" s="234" customFormat="1">
      <c r="A1782" s="404" t="str">
        <f t="shared" si="212"/>
        <v>350202000</v>
      </c>
      <c r="B1782" s="263">
        <v>350</v>
      </c>
      <c r="C1782" s="193">
        <v>20</v>
      </c>
      <c r="D1782" s="193">
        <v>2000</v>
      </c>
      <c r="E1782" s="194">
        <f t="shared" si="211"/>
        <v>24.5</v>
      </c>
      <c r="F1782" s="194">
        <f t="shared" si="211"/>
        <v>32</v>
      </c>
      <c r="G1782" s="194">
        <f t="shared" si="211"/>
        <v>41</v>
      </c>
      <c r="H1782" s="194">
        <f t="shared" si="211"/>
        <v>50</v>
      </c>
      <c r="I1782" s="194">
        <f t="shared" si="211"/>
        <v>55</v>
      </c>
      <c r="J1782" s="194">
        <f t="shared" si="211"/>
        <v>60</v>
      </c>
      <c r="K1782" s="194">
        <f t="shared" si="211"/>
        <v>58</v>
      </c>
      <c r="L1782" s="194">
        <f t="shared" si="211"/>
        <v>56</v>
      </c>
      <c r="M1782" s="232"/>
      <c r="N1782" s="233"/>
      <c r="O1782" s="233"/>
    </row>
    <row r="1783" spans="1:15" s="234" customFormat="1">
      <c r="A1783" s="404" t="str">
        <f t="shared" si="212"/>
        <v>350302000</v>
      </c>
      <c r="B1783" s="263">
        <v>350</v>
      </c>
      <c r="C1783" s="193">
        <v>30</v>
      </c>
      <c r="D1783" s="193">
        <v>2000</v>
      </c>
      <c r="E1783" s="194">
        <f t="shared" si="211"/>
        <v>27</v>
      </c>
      <c r="F1783" s="194">
        <f t="shared" si="211"/>
        <v>32</v>
      </c>
      <c r="G1783" s="194">
        <f t="shared" si="211"/>
        <v>41</v>
      </c>
      <c r="H1783" s="194">
        <f t="shared" si="211"/>
        <v>50</v>
      </c>
      <c r="I1783" s="194">
        <f t="shared" si="211"/>
        <v>55</v>
      </c>
      <c r="J1783" s="194">
        <f t="shared" si="211"/>
        <v>60</v>
      </c>
      <c r="K1783" s="194">
        <f t="shared" si="211"/>
        <v>58</v>
      </c>
      <c r="L1783" s="194">
        <f t="shared" si="211"/>
        <v>56</v>
      </c>
      <c r="M1783" s="232"/>
      <c r="N1783" s="233"/>
      <c r="O1783" s="233"/>
    </row>
    <row r="1784" spans="1:15" s="234" customFormat="1">
      <c r="A1784" s="404" t="str">
        <f t="shared" si="212"/>
        <v>350402000</v>
      </c>
      <c r="B1784" s="263">
        <v>350</v>
      </c>
      <c r="C1784" s="193">
        <v>40</v>
      </c>
      <c r="D1784" s="193">
        <v>2000</v>
      </c>
      <c r="E1784" s="194">
        <f t="shared" si="211"/>
        <v>25.5</v>
      </c>
      <c r="F1784" s="194">
        <f t="shared" si="211"/>
        <v>32.5</v>
      </c>
      <c r="G1784" s="194">
        <f t="shared" si="211"/>
        <v>41</v>
      </c>
      <c r="H1784" s="194">
        <f t="shared" si="211"/>
        <v>50</v>
      </c>
      <c r="I1784" s="194">
        <f t="shared" si="211"/>
        <v>55</v>
      </c>
      <c r="J1784" s="194">
        <f t="shared" si="211"/>
        <v>60</v>
      </c>
      <c r="K1784" s="194">
        <f t="shared" si="211"/>
        <v>58</v>
      </c>
      <c r="L1784" s="194">
        <f t="shared" si="211"/>
        <v>56</v>
      </c>
      <c r="M1784" s="232"/>
      <c r="N1784" s="233"/>
      <c r="O1784" s="233"/>
    </row>
    <row r="1785" spans="1:15" s="234" customFormat="1">
      <c r="A1785" s="404" t="str">
        <f t="shared" si="212"/>
        <v>350502000</v>
      </c>
      <c r="B1785" s="263">
        <v>350</v>
      </c>
      <c r="C1785" s="193">
        <v>50</v>
      </c>
      <c r="D1785" s="193">
        <v>2000</v>
      </c>
      <c r="E1785" s="194">
        <f t="shared" si="211"/>
        <v>23.5</v>
      </c>
      <c r="F1785" s="194">
        <f t="shared" si="211"/>
        <v>34.5</v>
      </c>
      <c r="G1785" s="194">
        <f t="shared" si="211"/>
        <v>41</v>
      </c>
      <c r="H1785" s="194">
        <f t="shared" si="211"/>
        <v>50</v>
      </c>
      <c r="I1785" s="194">
        <f t="shared" si="211"/>
        <v>55</v>
      </c>
      <c r="J1785" s="194">
        <f t="shared" si="211"/>
        <v>60</v>
      </c>
      <c r="K1785" s="194">
        <f t="shared" si="211"/>
        <v>58</v>
      </c>
      <c r="L1785" s="194">
        <f t="shared" si="211"/>
        <v>51.5</v>
      </c>
      <c r="M1785" s="232"/>
      <c r="N1785" s="233"/>
      <c r="O1785" s="233"/>
    </row>
    <row r="1786" spans="1:15" s="234" customFormat="1">
      <c r="A1786" s="404" t="str">
        <f t="shared" si="212"/>
        <v>350602000</v>
      </c>
      <c r="B1786" s="263">
        <v>350</v>
      </c>
      <c r="C1786" s="193">
        <v>60</v>
      </c>
      <c r="D1786" s="193">
        <v>2000</v>
      </c>
      <c r="E1786" s="194">
        <f t="shared" ref="E1786:L1801" si="213">E1480-E1174+E1480</f>
        <v>21</v>
      </c>
      <c r="F1786" s="194">
        <f t="shared" si="213"/>
        <v>36.5</v>
      </c>
      <c r="G1786" s="194">
        <f t="shared" si="213"/>
        <v>41</v>
      </c>
      <c r="H1786" s="194">
        <f t="shared" si="213"/>
        <v>50</v>
      </c>
      <c r="I1786" s="194">
        <f t="shared" si="213"/>
        <v>55</v>
      </c>
      <c r="J1786" s="194">
        <f t="shared" si="213"/>
        <v>60</v>
      </c>
      <c r="K1786" s="194">
        <f t="shared" si="213"/>
        <v>58</v>
      </c>
      <c r="L1786" s="194">
        <f t="shared" si="213"/>
        <v>49</v>
      </c>
      <c r="M1786" s="232"/>
      <c r="N1786" s="233"/>
      <c r="O1786" s="233"/>
    </row>
    <row r="1787" spans="1:15" s="234" customFormat="1">
      <c r="A1787" s="404" t="str">
        <f t="shared" si="212"/>
        <v>350702000</v>
      </c>
      <c r="B1787" s="263">
        <v>350</v>
      </c>
      <c r="C1787" s="193">
        <v>70</v>
      </c>
      <c r="D1787" s="193">
        <v>2000</v>
      </c>
      <c r="E1787" s="194">
        <f t="shared" si="213"/>
        <v>18.5</v>
      </c>
      <c r="F1787" s="194">
        <f t="shared" si="213"/>
        <v>36.5</v>
      </c>
      <c r="G1787" s="194">
        <f t="shared" si="213"/>
        <v>41</v>
      </c>
      <c r="H1787" s="194">
        <f t="shared" si="213"/>
        <v>50</v>
      </c>
      <c r="I1787" s="194">
        <f t="shared" si="213"/>
        <v>55</v>
      </c>
      <c r="J1787" s="194">
        <f t="shared" si="213"/>
        <v>60</v>
      </c>
      <c r="K1787" s="194">
        <f t="shared" si="213"/>
        <v>56</v>
      </c>
      <c r="L1787" s="194">
        <f t="shared" si="213"/>
        <v>44.5</v>
      </c>
      <c r="M1787" s="232"/>
      <c r="N1787" s="233"/>
      <c r="O1787" s="233"/>
    </row>
    <row r="1788" spans="1:15" s="234" customFormat="1">
      <c r="A1788" s="404" t="str">
        <f t="shared" si="212"/>
        <v>350802000</v>
      </c>
      <c r="B1788" s="263">
        <v>350</v>
      </c>
      <c r="C1788" s="193">
        <v>80</v>
      </c>
      <c r="D1788" s="193">
        <v>2000</v>
      </c>
      <c r="E1788" s="194">
        <f t="shared" si="213"/>
        <v>16</v>
      </c>
      <c r="F1788" s="194">
        <f t="shared" si="213"/>
        <v>34.5</v>
      </c>
      <c r="G1788" s="194">
        <f t="shared" si="213"/>
        <v>41</v>
      </c>
      <c r="H1788" s="194">
        <f t="shared" si="213"/>
        <v>50</v>
      </c>
      <c r="I1788" s="194">
        <f t="shared" si="213"/>
        <v>55</v>
      </c>
      <c r="J1788" s="194">
        <f t="shared" si="213"/>
        <v>60</v>
      </c>
      <c r="K1788" s="194">
        <f t="shared" si="213"/>
        <v>55</v>
      </c>
      <c r="L1788" s="194">
        <f t="shared" si="213"/>
        <v>38</v>
      </c>
      <c r="M1788" s="232"/>
      <c r="N1788" s="233"/>
      <c r="O1788" s="233"/>
    </row>
    <row r="1789" spans="1:15" s="234" customFormat="1">
      <c r="A1789" s="404" t="str">
        <f t="shared" si="212"/>
        <v>350902000</v>
      </c>
      <c r="B1789" s="263">
        <v>350</v>
      </c>
      <c r="C1789" s="193">
        <v>90</v>
      </c>
      <c r="D1789" s="193">
        <v>2000</v>
      </c>
      <c r="E1789" s="194">
        <f t="shared" si="213"/>
        <v>14.5</v>
      </c>
      <c r="F1789" s="194">
        <f t="shared" si="213"/>
        <v>32.5</v>
      </c>
      <c r="G1789" s="194">
        <f t="shared" si="213"/>
        <v>41</v>
      </c>
      <c r="H1789" s="194">
        <f t="shared" si="213"/>
        <v>50</v>
      </c>
      <c r="I1789" s="194">
        <f t="shared" si="213"/>
        <v>55</v>
      </c>
      <c r="J1789" s="194">
        <f t="shared" si="213"/>
        <v>60</v>
      </c>
      <c r="K1789" s="194">
        <f t="shared" si="213"/>
        <v>50</v>
      </c>
      <c r="L1789" s="194">
        <f t="shared" si="213"/>
        <v>34</v>
      </c>
      <c r="M1789" s="232"/>
      <c r="N1789" s="233"/>
      <c r="O1789" s="233"/>
    </row>
    <row r="1790" spans="1:15" s="234" customFormat="1">
      <c r="A1790" s="404" t="str">
        <f t="shared" si="212"/>
        <v>3501002000</v>
      </c>
      <c r="B1790" s="263">
        <v>350</v>
      </c>
      <c r="C1790" s="193">
        <v>100</v>
      </c>
      <c r="D1790" s="193">
        <v>2000</v>
      </c>
      <c r="E1790" s="194">
        <f t="shared" si="213"/>
        <v>13</v>
      </c>
      <c r="F1790" s="194">
        <f t="shared" si="213"/>
        <v>30.5</v>
      </c>
      <c r="G1790" s="194">
        <f t="shared" si="213"/>
        <v>40</v>
      </c>
      <c r="H1790" s="194">
        <f t="shared" si="213"/>
        <v>49</v>
      </c>
      <c r="I1790" s="194">
        <f t="shared" si="213"/>
        <v>55</v>
      </c>
      <c r="J1790" s="194">
        <f t="shared" si="213"/>
        <v>60</v>
      </c>
      <c r="K1790" s="194">
        <f t="shared" si="213"/>
        <v>44.5</v>
      </c>
      <c r="L1790" s="194">
        <f t="shared" si="213"/>
        <v>29.5</v>
      </c>
      <c r="M1790" s="232"/>
      <c r="N1790" s="233"/>
      <c r="O1790" s="233"/>
    </row>
    <row r="1791" spans="1:15" s="234" customFormat="1">
      <c r="A1791" s="404" t="str">
        <f t="shared" si="212"/>
        <v>3501102000</v>
      </c>
      <c r="B1791" s="263">
        <v>350</v>
      </c>
      <c r="C1791" s="193">
        <v>110</v>
      </c>
      <c r="D1791" s="193">
        <v>2000</v>
      </c>
      <c r="E1791" s="194">
        <f t="shared" si="213"/>
        <v>12</v>
      </c>
      <c r="F1791" s="194">
        <f t="shared" si="213"/>
        <v>29.5</v>
      </c>
      <c r="G1791" s="194">
        <f t="shared" si="213"/>
        <v>38.5</v>
      </c>
      <c r="H1791" s="194">
        <f t="shared" si="213"/>
        <v>48.5</v>
      </c>
      <c r="I1791" s="194">
        <f t="shared" si="213"/>
        <v>55</v>
      </c>
      <c r="J1791" s="194">
        <f t="shared" si="213"/>
        <v>60</v>
      </c>
      <c r="K1791" s="194">
        <f t="shared" si="213"/>
        <v>42</v>
      </c>
      <c r="L1791" s="194">
        <f t="shared" si="213"/>
        <v>28</v>
      </c>
      <c r="M1791" s="232"/>
      <c r="N1791" s="233"/>
      <c r="O1791" s="233"/>
    </row>
    <row r="1792" spans="1:15" s="234" customFormat="1">
      <c r="A1792" s="404" t="str">
        <f t="shared" si="212"/>
        <v>3501202000</v>
      </c>
      <c r="B1792" s="263">
        <v>350</v>
      </c>
      <c r="C1792" s="193">
        <v>120</v>
      </c>
      <c r="D1792" s="193">
        <v>2000</v>
      </c>
      <c r="E1792" s="194">
        <f t="shared" si="213"/>
        <v>10.5</v>
      </c>
      <c r="F1792" s="194">
        <f t="shared" si="213"/>
        <v>27</v>
      </c>
      <c r="G1792" s="194">
        <f t="shared" si="213"/>
        <v>38</v>
      </c>
      <c r="H1792" s="194">
        <f t="shared" si="213"/>
        <v>46.5</v>
      </c>
      <c r="I1792" s="194">
        <f t="shared" si="213"/>
        <v>54</v>
      </c>
      <c r="J1792" s="194">
        <f t="shared" si="213"/>
        <v>60.5</v>
      </c>
      <c r="K1792" s="194">
        <f t="shared" si="213"/>
        <v>37.5</v>
      </c>
      <c r="L1792" s="194">
        <f t="shared" si="213"/>
        <v>24.5</v>
      </c>
      <c r="M1792" s="232"/>
      <c r="N1792" s="233"/>
      <c r="O1792" s="233"/>
    </row>
    <row r="1793" spans="1:15" s="234" customFormat="1">
      <c r="A1793" s="404" t="str">
        <f t="shared" si="212"/>
        <v>3501302000</v>
      </c>
      <c r="B1793" s="263">
        <v>350</v>
      </c>
      <c r="C1793" s="193">
        <v>130</v>
      </c>
      <c r="D1793" s="193">
        <v>2000</v>
      </c>
      <c r="E1793" s="194">
        <f t="shared" si="213"/>
        <v>10.5</v>
      </c>
      <c r="F1793" s="194">
        <f t="shared" si="213"/>
        <v>26</v>
      </c>
      <c r="G1793" s="194">
        <f t="shared" si="213"/>
        <v>36</v>
      </c>
      <c r="H1793" s="194">
        <f t="shared" si="213"/>
        <v>43.5</v>
      </c>
      <c r="I1793" s="194">
        <f t="shared" si="213"/>
        <v>52.5</v>
      </c>
      <c r="J1793" s="194">
        <f t="shared" si="213"/>
        <v>60</v>
      </c>
      <c r="K1793" s="194">
        <f t="shared" si="213"/>
        <v>36</v>
      </c>
      <c r="L1793" s="194">
        <f t="shared" si="213"/>
        <v>23.5</v>
      </c>
      <c r="M1793" s="232"/>
      <c r="N1793" s="233"/>
      <c r="O1793" s="233"/>
    </row>
    <row r="1794" spans="1:15" s="234" customFormat="1">
      <c r="A1794" s="404" t="str">
        <f t="shared" si="212"/>
        <v>3501402000</v>
      </c>
      <c r="B1794" s="263">
        <v>350</v>
      </c>
      <c r="C1794" s="193">
        <v>140</v>
      </c>
      <c r="D1794" s="193">
        <v>2000</v>
      </c>
      <c r="E1794" s="194">
        <f t="shared" si="213"/>
        <v>9</v>
      </c>
      <c r="F1794" s="194">
        <f t="shared" si="213"/>
        <v>23.5</v>
      </c>
      <c r="G1794" s="194">
        <f t="shared" si="213"/>
        <v>34</v>
      </c>
      <c r="H1794" s="194">
        <f t="shared" si="213"/>
        <v>40.5</v>
      </c>
      <c r="I1794" s="194">
        <f t="shared" si="213"/>
        <v>52</v>
      </c>
      <c r="J1794" s="194">
        <f t="shared" si="213"/>
        <v>58</v>
      </c>
      <c r="K1794" s="194">
        <f t="shared" si="213"/>
        <v>32.5</v>
      </c>
      <c r="L1794" s="194">
        <f t="shared" si="213"/>
        <v>21.5</v>
      </c>
      <c r="M1794" s="232"/>
      <c r="N1794" s="233"/>
      <c r="O1794" s="233"/>
    </row>
    <row r="1795" spans="1:15" s="234" customFormat="1">
      <c r="A1795" s="404" t="str">
        <f t="shared" si="212"/>
        <v>3501502000</v>
      </c>
      <c r="B1795" s="263">
        <v>350</v>
      </c>
      <c r="C1795" s="193">
        <v>150</v>
      </c>
      <c r="D1795" s="193">
        <v>2000</v>
      </c>
      <c r="E1795" s="194">
        <f t="shared" si="213"/>
        <v>9</v>
      </c>
      <c r="F1795" s="194">
        <f t="shared" si="213"/>
        <v>22</v>
      </c>
      <c r="G1795" s="194">
        <f t="shared" si="213"/>
        <v>32</v>
      </c>
      <c r="H1795" s="194">
        <f t="shared" si="213"/>
        <v>38.5</v>
      </c>
      <c r="I1795" s="194">
        <f t="shared" si="213"/>
        <v>50</v>
      </c>
      <c r="J1795" s="194">
        <f t="shared" si="213"/>
        <v>56.5</v>
      </c>
      <c r="K1795" s="194">
        <f t="shared" si="213"/>
        <v>30.5</v>
      </c>
      <c r="L1795" s="194">
        <f t="shared" si="213"/>
        <v>20.5</v>
      </c>
      <c r="M1795" s="232"/>
      <c r="N1795" s="233"/>
      <c r="O1795" s="233"/>
    </row>
    <row r="1796" spans="1:15" s="234" customFormat="1">
      <c r="A1796" s="404" t="str">
        <f t="shared" si="212"/>
        <v>3501602000</v>
      </c>
      <c r="B1796" s="263">
        <v>350</v>
      </c>
      <c r="C1796" s="193">
        <v>160</v>
      </c>
      <c r="D1796" s="193">
        <v>2000</v>
      </c>
      <c r="E1796" s="194">
        <f t="shared" si="213"/>
        <v>8</v>
      </c>
      <c r="F1796" s="194">
        <f t="shared" si="213"/>
        <v>19.5</v>
      </c>
      <c r="G1796" s="194">
        <f t="shared" si="213"/>
        <v>30</v>
      </c>
      <c r="H1796" s="194">
        <f t="shared" si="213"/>
        <v>37</v>
      </c>
      <c r="I1796" s="194">
        <f t="shared" si="213"/>
        <v>47</v>
      </c>
      <c r="J1796" s="194">
        <f t="shared" si="213"/>
        <v>53.5</v>
      </c>
      <c r="K1796" s="194">
        <f t="shared" si="213"/>
        <v>28.5</v>
      </c>
      <c r="L1796" s="194">
        <f t="shared" si="213"/>
        <v>18.5</v>
      </c>
      <c r="M1796" s="232"/>
      <c r="N1796" s="233"/>
      <c r="O1796" s="233"/>
    </row>
    <row r="1797" spans="1:15" s="234" customFormat="1">
      <c r="A1797" s="404" t="str">
        <f t="shared" si="212"/>
        <v>3501702000</v>
      </c>
      <c r="B1797" s="263">
        <v>350</v>
      </c>
      <c r="C1797" s="193">
        <v>170</v>
      </c>
      <c r="D1797" s="193">
        <v>2000</v>
      </c>
      <c r="E1797" s="194">
        <f t="shared" si="213"/>
        <v>8</v>
      </c>
      <c r="F1797" s="194">
        <f t="shared" si="213"/>
        <v>19.5</v>
      </c>
      <c r="G1797" s="194">
        <f t="shared" si="213"/>
        <v>29</v>
      </c>
      <c r="H1797" s="194">
        <f t="shared" si="213"/>
        <v>34.5</v>
      </c>
      <c r="I1797" s="194">
        <f t="shared" si="213"/>
        <v>45</v>
      </c>
      <c r="J1797" s="194">
        <f t="shared" si="213"/>
        <v>51.5</v>
      </c>
      <c r="K1797" s="194">
        <f t="shared" si="213"/>
        <v>27.5</v>
      </c>
      <c r="L1797" s="194">
        <f t="shared" si="213"/>
        <v>17</v>
      </c>
      <c r="M1797" s="232"/>
      <c r="N1797" s="233"/>
      <c r="O1797" s="233"/>
    </row>
    <row r="1798" spans="1:15" s="234" customFormat="1">
      <c r="A1798" s="404" t="str">
        <f t="shared" si="212"/>
        <v>3501802000</v>
      </c>
      <c r="B1798" s="263">
        <v>350</v>
      </c>
      <c r="C1798" s="193">
        <v>180</v>
      </c>
      <c r="D1798" s="193">
        <v>2000</v>
      </c>
      <c r="E1798" s="194">
        <f t="shared" si="213"/>
        <v>6.5</v>
      </c>
      <c r="F1798" s="194">
        <f t="shared" si="213"/>
        <v>18.5</v>
      </c>
      <c r="G1798" s="194">
        <f t="shared" si="213"/>
        <v>27</v>
      </c>
      <c r="H1798" s="194">
        <f t="shared" si="213"/>
        <v>32.5</v>
      </c>
      <c r="I1798" s="194">
        <f t="shared" si="213"/>
        <v>42</v>
      </c>
      <c r="J1798" s="194">
        <f t="shared" si="213"/>
        <v>48.5</v>
      </c>
      <c r="K1798" s="194">
        <f t="shared" si="213"/>
        <v>25.5</v>
      </c>
      <c r="L1798" s="194">
        <f t="shared" si="213"/>
        <v>16</v>
      </c>
      <c r="M1798" s="232"/>
      <c r="N1798" s="233"/>
      <c r="O1798" s="233"/>
    </row>
    <row r="1799" spans="1:15" s="234" customFormat="1">
      <c r="A1799" s="404" t="str">
        <f t="shared" si="212"/>
        <v>3501902000</v>
      </c>
      <c r="B1799" s="263">
        <v>350</v>
      </c>
      <c r="C1799" s="193">
        <v>190</v>
      </c>
      <c r="D1799" s="193">
        <v>2000</v>
      </c>
      <c r="E1799" s="194">
        <f t="shared" si="213"/>
        <v>6.5</v>
      </c>
      <c r="F1799" s="194">
        <f t="shared" si="213"/>
        <v>17</v>
      </c>
      <c r="G1799" s="194">
        <f t="shared" si="213"/>
        <v>26</v>
      </c>
      <c r="H1799" s="194">
        <f t="shared" si="213"/>
        <v>31.5</v>
      </c>
      <c r="I1799" s="194">
        <f t="shared" si="213"/>
        <v>40</v>
      </c>
      <c r="J1799" s="194">
        <f t="shared" si="213"/>
        <v>46.5</v>
      </c>
      <c r="K1799" s="194">
        <f t="shared" si="213"/>
        <v>24.5</v>
      </c>
      <c r="L1799" s="194">
        <f t="shared" si="213"/>
        <v>16.5</v>
      </c>
      <c r="M1799" s="232"/>
      <c r="N1799" s="233"/>
      <c r="O1799" s="233"/>
    </row>
    <row r="1800" spans="1:15" s="234" customFormat="1">
      <c r="A1800" s="404" t="str">
        <f t="shared" si="212"/>
        <v>3502002000</v>
      </c>
      <c r="B1800" s="263">
        <v>350</v>
      </c>
      <c r="C1800" s="193">
        <v>200</v>
      </c>
      <c r="D1800" s="193">
        <v>2000</v>
      </c>
      <c r="E1800" s="194">
        <f t="shared" si="213"/>
        <v>6.5</v>
      </c>
      <c r="F1800" s="194">
        <f t="shared" si="213"/>
        <v>16</v>
      </c>
      <c r="G1800" s="194">
        <f t="shared" si="213"/>
        <v>23.5</v>
      </c>
      <c r="H1800" s="194">
        <f t="shared" si="213"/>
        <v>29.5</v>
      </c>
      <c r="I1800" s="194">
        <f t="shared" si="213"/>
        <v>38</v>
      </c>
      <c r="J1800" s="194">
        <f t="shared" si="213"/>
        <v>43</v>
      </c>
      <c r="K1800" s="194">
        <f t="shared" si="213"/>
        <v>22.5</v>
      </c>
      <c r="L1800" s="194">
        <f t="shared" si="213"/>
        <v>15.5</v>
      </c>
      <c r="M1800" s="232"/>
      <c r="N1800" s="233"/>
      <c r="O1800" s="233"/>
    </row>
    <row r="1801" spans="1:15" s="234" customFormat="1">
      <c r="A1801" s="404" t="str">
        <f t="shared" si="212"/>
        <v>3502102000</v>
      </c>
      <c r="B1801" s="263">
        <v>350</v>
      </c>
      <c r="C1801" s="193">
        <v>210</v>
      </c>
      <c r="D1801" s="193">
        <v>2000</v>
      </c>
      <c r="E1801" s="194">
        <f t="shared" si="213"/>
        <v>7.5</v>
      </c>
      <c r="F1801" s="194">
        <f t="shared" si="213"/>
        <v>19.5</v>
      </c>
      <c r="G1801" s="194">
        <f t="shared" si="213"/>
        <v>34.5</v>
      </c>
      <c r="H1801" s="194">
        <f t="shared" si="213"/>
        <v>48</v>
      </c>
      <c r="I1801" s="194">
        <f t="shared" si="213"/>
        <v>58.5</v>
      </c>
      <c r="J1801" s="194">
        <f t="shared" si="213"/>
        <v>46.5</v>
      </c>
      <c r="K1801" s="194">
        <f t="shared" si="213"/>
        <v>27</v>
      </c>
      <c r="L1801" s="194">
        <f t="shared" si="213"/>
        <v>21</v>
      </c>
      <c r="M1801" s="232"/>
      <c r="N1801" s="233"/>
      <c r="O1801" s="233"/>
    </row>
    <row r="1802" spans="1:15" s="234" customFormat="1">
      <c r="A1802" s="404" t="str">
        <f t="shared" si="212"/>
        <v>3502202000</v>
      </c>
      <c r="B1802" s="263">
        <v>350</v>
      </c>
      <c r="C1802" s="193">
        <v>220</v>
      </c>
      <c r="D1802" s="193">
        <v>2000</v>
      </c>
      <c r="E1802" s="194">
        <f t="shared" ref="E1802:L1817" si="214">E1496-E1190+E1496</f>
        <v>6</v>
      </c>
      <c r="F1802" s="194">
        <f t="shared" si="214"/>
        <v>18</v>
      </c>
      <c r="G1802" s="194">
        <f t="shared" si="214"/>
        <v>33</v>
      </c>
      <c r="H1802" s="194">
        <f t="shared" si="214"/>
        <v>52.5</v>
      </c>
      <c r="I1802" s="194">
        <f t="shared" si="214"/>
        <v>58.5</v>
      </c>
      <c r="J1802" s="194">
        <f t="shared" si="214"/>
        <v>30</v>
      </c>
      <c r="K1802" s="194">
        <f t="shared" si="214"/>
        <v>19.5</v>
      </c>
      <c r="L1802" s="194">
        <f t="shared" si="214"/>
        <v>18</v>
      </c>
      <c r="M1802" s="232"/>
      <c r="N1802" s="233"/>
      <c r="O1802" s="233"/>
    </row>
    <row r="1803" spans="1:15" s="234" customFormat="1">
      <c r="A1803" s="404" t="str">
        <f t="shared" si="212"/>
        <v>3502302000</v>
      </c>
      <c r="B1803" s="263">
        <v>350</v>
      </c>
      <c r="C1803" s="193">
        <v>230</v>
      </c>
      <c r="D1803" s="193">
        <v>2000</v>
      </c>
      <c r="E1803" s="194">
        <f t="shared" si="214"/>
        <v>6</v>
      </c>
      <c r="F1803" s="194">
        <f t="shared" si="214"/>
        <v>18</v>
      </c>
      <c r="G1803" s="194">
        <f t="shared" si="214"/>
        <v>31.5</v>
      </c>
      <c r="H1803" s="194">
        <f t="shared" si="214"/>
        <v>45</v>
      </c>
      <c r="I1803" s="194">
        <f t="shared" si="214"/>
        <v>54</v>
      </c>
      <c r="J1803" s="194">
        <f t="shared" si="214"/>
        <v>42</v>
      </c>
      <c r="K1803" s="194">
        <f t="shared" si="214"/>
        <v>24</v>
      </c>
      <c r="L1803" s="194">
        <f t="shared" si="214"/>
        <v>18</v>
      </c>
      <c r="M1803" s="232"/>
      <c r="N1803" s="233"/>
      <c r="O1803" s="233"/>
    </row>
    <row r="1804" spans="1:15" s="234" customFormat="1">
      <c r="A1804" s="404" t="str">
        <f t="shared" si="212"/>
        <v>3502402000</v>
      </c>
      <c r="B1804" s="263">
        <v>350</v>
      </c>
      <c r="C1804" s="193">
        <v>240</v>
      </c>
      <c r="D1804" s="193">
        <v>2000</v>
      </c>
      <c r="E1804" s="194">
        <f t="shared" si="214"/>
        <v>6</v>
      </c>
      <c r="F1804" s="194">
        <f t="shared" si="214"/>
        <v>16.5</v>
      </c>
      <c r="G1804" s="194">
        <f t="shared" si="214"/>
        <v>30</v>
      </c>
      <c r="H1804" s="194">
        <f t="shared" si="214"/>
        <v>36</v>
      </c>
      <c r="I1804" s="194">
        <f t="shared" si="214"/>
        <v>48</v>
      </c>
      <c r="J1804" s="194">
        <f t="shared" si="214"/>
        <v>52.5</v>
      </c>
      <c r="K1804" s="194">
        <f t="shared" si="214"/>
        <v>28.5</v>
      </c>
      <c r="L1804" s="194">
        <f t="shared" si="214"/>
        <v>18</v>
      </c>
      <c r="M1804" s="232"/>
      <c r="N1804" s="233"/>
      <c r="O1804" s="233"/>
    </row>
    <row r="1805" spans="1:15" s="234" customFormat="1">
      <c r="A1805" s="404" t="str">
        <f t="shared" si="212"/>
        <v>3502502000</v>
      </c>
      <c r="B1805" s="263">
        <v>350</v>
      </c>
      <c r="C1805" s="193">
        <v>250</v>
      </c>
      <c r="D1805" s="193">
        <v>2000</v>
      </c>
      <c r="E1805" s="194">
        <f t="shared" si="214"/>
        <v>6</v>
      </c>
      <c r="F1805" s="194">
        <f t="shared" si="214"/>
        <v>16.5</v>
      </c>
      <c r="G1805" s="194">
        <f t="shared" si="214"/>
        <v>30</v>
      </c>
      <c r="H1805" s="194">
        <f t="shared" si="214"/>
        <v>34.5</v>
      </c>
      <c r="I1805" s="194">
        <f t="shared" si="214"/>
        <v>46.5</v>
      </c>
      <c r="J1805" s="194">
        <f t="shared" si="214"/>
        <v>51</v>
      </c>
      <c r="K1805" s="194">
        <f t="shared" si="214"/>
        <v>27</v>
      </c>
      <c r="L1805" s="194">
        <f t="shared" si="214"/>
        <v>18</v>
      </c>
      <c r="M1805" s="232"/>
      <c r="N1805" s="233"/>
      <c r="O1805" s="233"/>
    </row>
    <row r="1806" spans="1:15" s="234" customFormat="1">
      <c r="A1806" s="404" t="str">
        <f t="shared" si="212"/>
        <v>3502602000</v>
      </c>
      <c r="B1806" s="263">
        <v>350</v>
      </c>
      <c r="C1806" s="193">
        <v>260</v>
      </c>
      <c r="D1806" s="193">
        <v>2000</v>
      </c>
      <c r="E1806" s="194">
        <f t="shared" si="214"/>
        <v>8</v>
      </c>
      <c r="F1806" s="194">
        <f t="shared" si="214"/>
        <v>20</v>
      </c>
      <c r="G1806" s="194">
        <f t="shared" si="214"/>
        <v>38</v>
      </c>
      <c r="H1806" s="194">
        <f t="shared" si="214"/>
        <v>44</v>
      </c>
      <c r="I1806" s="194">
        <f t="shared" si="214"/>
        <v>58</v>
      </c>
      <c r="J1806" s="194">
        <f t="shared" si="214"/>
        <v>66</v>
      </c>
      <c r="K1806" s="194">
        <f t="shared" si="214"/>
        <v>34</v>
      </c>
      <c r="L1806" s="194">
        <f t="shared" si="214"/>
        <v>22</v>
      </c>
      <c r="M1806" s="232"/>
      <c r="N1806" s="233"/>
      <c r="O1806" s="233"/>
    </row>
    <row r="1807" spans="1:15" s="234" customFormat="1">
      <c r="A1807" s="404" t="str">
        <f t="shared" si="212"/>
        <v>3502702000</v>
      </c>
      <c r="B1807" s="263">
        <v>350</v>
      </c>
      <c r="C1807" s="193">
        <v>270</v>
      </c>
      <c r="D1807" s="193">
        <v>2000</v>
      </c>
      <c r="E1807" s="194">
        <f t="shared" si="214"/>
        <v>8</v>
      </c>
      <c r="F1807" s="194">
        <f t="shared" si="214"/>
        <v>20</v>
      </c>
      <c r="G1807" s="194">
        <f t="shared" si="214"/>
        <v>36</v>
      </c>
      <c r="H1807" s="194">
        <f t="shared" si="214"/>
        <v>42</v>
      </c>
      <c r="I1807" s="194">
        <f t="shared" si="214"/>
        <v>56</v>
      </c>
      <c r="J1807" s="194">
        <f t="shared" si="214"/>
        <v>64</v>
      </c>
      <c r="K1807" s="194">
        <f t="shared" si="214"/>
        <v>34</v>
      </c>
      <c r="L1807" s="194">
        <f t="shared" si="214"/>
        <v>22</v>
      </c>
      <c r="M1807" s="232"/>
      <c r="N1807" s="233"/>
      <c r="O1807" s="233"/>
    </row>
    <row r="1808" spans="1:15" s="234" customFormat="1">
      <c r="A1808" s="404" t="str">
        <f t="shared" si="212"/>
        <v>3502802000</v>
      </c>
      <c r="B1808" s="263">
        <v>350</v>
      </c>
      <c r="C1808" s="193">
        <v>280</v>
      </c>
      <c r="D1808" s="193">
        <v>2000</v>
      </c>
      <c r="E1808" s="194">
        <f t="shared" si="214"/>
        <v>8</v>
      </c>
      <c r="F1808" s="194">
        <f t="shared" si="214"/>
        <v>18</v>
      </c>
      <c r="G1808" s="194">
        <f t="shared" si="214"/>
        <v>34</v>
      </c>
      <c r="H1808" s="194">
        <f t="shared" si="214"/>
        <v>40</v>
      </c>
      <c r="I1808" s="194">
        <f t="shared" si="214"/>
        <v>54</v>
      </c>
      <c r="J1808" s="194">
        <f t="shared" si="214"/>
        <v>60</v>
      </c>
      <c r="K1808" s="194">
        <f t="shared" si="214"/>
        <v>32</v>
      </c>
      <c r="L1808" s="194">
        <f t="shared" si="214"/>
        <v>20</v>
      </c>
      <c r="M1808" s="232"/>
      <c r="N1808" s="233"/>
      <c r="O1808" s="233"/>
    </row>
    <row r="1809" spans="1:15" s="234" customFormat="1">
      <c r="A1809" s="404" t="str">
        <f t="shared" si="212"/>
        <v>3502902000</v>
      </c>
      <c r="B1809" s="263">
        <v>350</v>
      </c>
      <c r="C1809" s="193">
        <v>290</v>
      </c>
      <c r="D1809" s="193">
        <v>2000</v>
      </c>
      <c r="E1809" s="194">
        <f t="shared" si="214"/>
        <v>8</v>
      </c>
      <c r="F1809" s="194">
        <f t="shared" si="214"/>
        <v>18</v>
      </c>
      <c r="G1809" s="194">
        <f t="shared" si="214"/>
        <v>34</v>
      </c>
      <c r="H1809" s="194">
        <f t="shared" si="214"/>
        <v>40</v>
      </c>
      <c r="I1809" s="194">
        <f t="shared" si="214"/>
        <v>52</v>
      </c>
      <c r="J1809" s="194">
        <f t="shared" si="214"/>
        <v>58</v>
      </c>
      <c r="K1809" s="194">
        <f t="shared" si="214"/>
        <v>32</v>
      </c>
      <c r="L1809" s="194">
        <f t="shared" si="214"/>
        <v>20</v>
      </c>
      <c r="M1809" s="232"/>
      <c r="N1809" s="233"/>
      <c r="O1809" s="233"/>
    </row>
    <row r="1810" spans="1:15" s="234" customFormat="1">
      <c r="A1810" s="404" t="str">
        <f t="shared" si="212"/>
        <v>3503002000</v>
      </c>
      <c r="B1810" s="263">
        <v>350</v>
      </c>
      <c r="C1810" s="193">
        <v>300</v>
      </c>
      <c r="D1810" s="193">
        <v>2000</v>
      </c>
      <c r="E1810" s="194">
        <f t="shared" si="214"/>
        <v>6</v>
      </c>
      <c r="F1810" s="194">
        <f t="shared" si="214"/>
        <v>18</v>
      </c>
      <c r="G1810" s="194">
        <f t="shared" si="214"/>
        <v>32</v>
      </c>
      <c r="H1810" s="194">
        <f t="shared" si="214"/>
        <v>38</v>
      </c>
      <c r="I1810" s="194">
        <f t="shared" si="214"/>
        <v>50</v>
      </c>
      <c r="J1810" s="194">
        <f t="shared" si="214"/>
        <v>56</v>
      </c>
      <c r="K1810" s="194">
        <f t="shared" si="214"/>
        <v>30</v>
      </c>
      <c r="L1810" s="194">
        <f t="shared" si="214"/>
        <v>20</v>
      </c>
      <c r="M1810" s="232"/>
      <c r="N1810" s="233"/>
      <c r="O1810" s="233"/>
    </row>
    <row r="1811" spans="1:15" s="234" customFormat="1">
      <c r="A1811" s="404" t="str">
        <f t="shared" si="212"/>
        <v>3503102000</v>
      </c>
      <c r="B1811" s="263">
        <v>350</v>
      </c>
      <c r="C1811" s="193">
        <v>310</v>
      </c>
      <c r="D1811" s="193">
        <v>2000</v>
      </c>
      <c r="E1811" s="243">
        <v>0</v>
      </c>
      <c r="F1811" s="243">
        <v>0</v>
      </c>
      <c r="G1811" s="243">
        <v>0</v>
      </c>
      <c r="H1811" s="243">
        <v>0</v>
      </c>
      <c r="I1811" s="243">
        <v>0</v>
      </c>
      <c r="J1811" s="243">
        <v>0</v>
      </c>
      <c r="K1811" s="243">
        <v>0</v>
      </c>
      <c r="L1811" s="243">
        <v>0</v>
      </c>
      <c r="M1811" s="232"/>
      <c r="N1811" s="233"/>
      <c r="O1811" s="233"/>
    </row>
    <row r="1812" spans="1:15" s="234" customFormat="1">
      <c r="A1812" s="404" t="str">
        <f t="shared" si="212"/>
        <v>3503202000</v>
      </c>
      <c r="B1812" s="263">
        <v>350</v>
      </c>
      <c r="C1812" s="193">
        <v>320</v>
      </c>
      <c r="D1812" s="193">
        <v>2000</v>
      </c>
      <c r="E1812" s="243">
        <v>0</v>
      </c>
      <c r="F1812" s="243">
        <v>0</v>
      </c>
      <c r="G1812" s="243">
        <v>0</v>
      </c>
      <c r="H1812" s="243">
        <v>0</v>
      </c>
      <c r="I1812" s="243">
        <v>0</v>
      </c>
      <c r="J1812" s="243">
        <v>0</v>
      </c>
      <c r="K1812" s="243">
        <v>0</v>
      </c>
      <c r="L1812" s="243">
        <v>0</v>
      </c>
      <c r="M1812" s="232"/>
      <c r="N1812" s="233"/>
      <c r="O1812" s="233"/>
    </row>
    <row r="1813" spans="1:15" s="234" customFormat="1">
      <c r="A1813" s="404" t="str">
        <f t="shared" si="212"/>
        <v>3503302000</v>
      </c>
      <c r="B1813" s="263">
        <v>350</v>
      </c>
      <c r="C1813" s="193">
        <v>330</v>
      </c>
      <c r="D1813" s="193">
        <v>2000</v>
      </c>
      <c r="E1813" s="243">
        <v>0</v>
      </c>
      <c r="F1813" s="243">
        <v>0</v>
      </c>
      <c r="G1813" s="243">
        <v>0</v>
      </c>
      <c r="H1813" s="243">
        <v>0</v>
      </c>
      <c r="I1813" s="243">
        <v>0</v>
      </c>
      <c r="J1813" s="243">
        <v>0</v>
      </c>
      <c r="K1813" s="243">
        <v>0</v>
      </c>
      <c r="L1813" s="243">
        <v>0</v>
      </c>
      <c r="M1813" s="232"/>
      <c r="N1813" s="233"/>
      <c r="O1813" s="233"/>
    </row>
    <row r="1814" spans="1:15" s="234" customFormat="1">
      <c r="A1814" s="404" t="str">
        <f t="shared" si="212"/>
        <v>3503402000</v>
      </c>
      <c r="B1814" s="263">
        <v>350</v>
      </c>
      <c r="C1814" s="193">
        <v>340</v>
      </c>
      <c r="D1814" s="193">
        <v>2000</v>
      </c>
      <c r="E1814" s="243">
        <v>0</v>
      </c>
      <c r="F1814" s="243">
        <v>0</v>
      </c>
      <c r="G1814" s="243">
        <v>0</v>
      </c>
      <c r="H1814" s="243">
        <v>0</v>
      </c>
      <c r="I1814" s="243">
        <v>0</v>
      </c>
      <c r="J1814" s="243">
        <v>0</v>
      </c>
      <c r="K1814" s="243">
        <v>0</v>
      </c>
      <c r="L1814" s="243">
        <v>0</v>
      </c>
      <c r="M1814" s="232"/>
      <c r="N1814" s="233"/>
      <c r="O1814" s="233"/>
    </row>
    <row r="1815" spans="1:15" s="234" customFormat="1">
      <c r="A1815" s="404" t="str">
        <f t="shared" si="212"/>
        <v>3503502000</v>
      </c>
      <c r="B1815" s="263">
        <v>350</v>
      </c>
      <c r="C1815" s="193">
        <v>350</v>
      </c>
      <c r="D1815" s="193">
        <v>2000</v>
      </c>
      <c r="E1815" s="243">
        <v>0</v>
      </c>
      <c r="F1815" s="243">
        <v>0</v>
      </c>
      <c r="G1815" s="243">
        <v>0</v>
      </c>
      <c r="H1815" s="243">
        <v>0</v>
      </c>
      <c r="I1815" s="243">
        <v>0</v>
      </c>
      <c r="J1815" s="243">
        <v>0</v>
      </c>
      <c r="K1815" s="243">
        <v>0</v>
      </c>
      <c r="L1815" s="243">
        <v>0</v>
      </c>
      <c r="M1815" s="232"/>
      <c r="N1815" s="233"/>
      <c r="O1815" s="233"/>
    </row>
    <row r="1816" spans="1:15" s="234" customFormat="1">
      <c r="A1816" s="404" t="str">
        <f t="shared" si="212"/>
        <v>350202250</v>
      </c>
      <c r="B1816" s="263">
        <v>350</v>
      </c>
      <c r="C1816" s="193">
        <v>20</v>
      </c>
      <c r="D1816" s="193">
        <v>2250</v>
      </c>
      <c r="E1816" s="194">
        <f t="shared" si="214"/>
        <v>24</v>
      </c>
      <c r="F1816" s="194">
        <f t="shared" si="214"/>
        <v>32</v>
      </c>
      <c r="G1816" s="194">
        <f t="shared" si="214"/>
        <v>41</v>
      </c>
      <c r="H1816" s="194">
        <f t="shared" si="214"/>
        <v>50</v>
      </c>
      <c r="I1816" s="194">
        <f t="shared" si="214"/>
        <v>55</v>
      </c>
      <c r="J1816" s="194">
        <f t="shared" si="214"/>
        <v>60</v>
      </c>
      <c r="K1816" s="194">
        <f t="shared" si="214"/>
        <v>58</v>
      </c>
      <c r="L1816" s="194">
        <f t="shared" si="214"/>
        <v>56</v>
      </c>
      <c r="M1816" s="232"/>
      <c r="N1816" s="233"/>
      <c r="O1816" s="233"/>
    </row>
    <row r="1817" spans="1:15" s="234" customFormat="1">
      <c r="A1817" s="404" t="str">
        <f t="shared" si="212"/>
        <v>350302250</v>
      </c>
      <c r="B1817" s="263">
        <v>350</v>
      </c>
      <c r="C1817" s="193">
        <v>30</v>
      </c>
      <c r="D1817" s="193">
        <v>2250</v>
      </c>
      <c r="E1817" s="194">
        <f t="shared" si="214"/>
        <v>26.5</v>
      </c>
      <c r="F1817" s="194">
        <f t="shared" si="214"/>
        <v>32</v>
      </c>
      <c r="G1817" s="194">
        <f t="shared" si="214"/>
        <v>41</v>
      </c>
      <c r="H1817" s="194">
        <f t="shared" si="214"/>
        <v>50</v>
      </c>
      <c r="I1817" s="194">
        <f t="shared" si="214"/>
        <v>55</v>
      </c>
      <c r="J1817" s="194">
        <f t="shared" si="214"/>
        <v>60</v>
      </c>
      <c r="K1817" s="194">
        <f t="shared" si="214"/>
        <v>58</v>
      </c>
      <c r="L1817" s="194">
        <f t="shared" si="214"/>
        <v>56</v>
      </c>
      <c r="M1817" s="232"/>
      <c r="N1817" s="233"/>
      <c r="O1817" s="233"/>
    </row>
    <row r="1818" spans="1:15" s="234" customFormat="1">
      <c r="A1818" s="404" t="str">
        <f t="shared" si="212"/>
        <v>350402250</v>
      </c>
      <c r="B1818" s="263">
        <v>350</v>
      </c>
      <c r="C1818" s="193">
        <v>40</v>
      </c>
      <c r="D1818" s="193">
        <v>2250</v>
      </c>
      <c r="E1818" s="194">
        <f t="shared" ref="E1818:L1833" si="215">E1512-E1206+E1512</f>
        <v>26.5</v>
      </c>
      <c r="F1818" s="194">
        <f t="shared" si="215"/>
        <v>32.5</v>
      </c>
      <c r="G1818" s="194">
        <f t="shared" si="215"/>
        <v>41</v>
      </c>
      <c r="H1818" s="194">
        <f t="shared" si="215"/>
        <v>50</v>
      </c>
      <c r="I1818" s="194">
        <f t="shared" si="215"/>
        <v>55</v>
      </c>
      <c r="J1818" s="194">
        <f t="shared" si="215"/>
        <v>60</v>
      </c>
      <c r="K1818" s="194">
        <f t="shared" si="215"/>
        <v>58</v>
      </c>
      <c r="L1818" s="194">
        <f t="shared" si="215"/>
        <v>56</v>
      </c>
      <c r="M1818" s="232"/>
      <c r="N1818" s="233"/>
      <c r="O1818" s="233"/>
    </row>
    <row r="1819" spans="1:15" s="234" customFormat="1">
      <c r="A1819" s="404" t="str">
        <f t="shared" si="212"/>
        <v>350502250</v>
      </c>
      <c r="B1819" s="263">
        <v>350</v>
      </c>
      <c r="C1819" s="193">
        <v>50</v>
      </c>
      <c r="D1819" s="193">
        <v>2250</v>
      </c>
      <c r="E1819" s="194">
        <f t="shared" si="215"/>
        <v>24.5</v>
      </c>
      <c r="F1819" s="194">
        <f t="shared" si="215"/>
        <v>33.5</v>
      </c>
      <c r="G1819" s="194">
        <f t="shared" si="215"/>
        <v>41</v>
      </c>
      <c r="H1819" s="194">
        <f t="shared" si="215"/>
        <v>50</v>
      </c>
      <c r="I1819" s="194">
        <f t="shared" si="215"/>
        <v>55</v>
      </c>
      <c r="J1819" s="194">
        <f t="shared" si="215"/>
        <v>60</v>
      </c>
      <c r="K1819" s="194">
        <f t="shared" si="215"/>
        <v>58</v>
      </c>
      <c r="L1819" s="194">
        <f t="shared" si="215"/>
        <v>55</v>
      </c>
      <c r="M1819" s="232"/>
      <c r="N1819" s="233"/>
      <c r="O1819" s="233"/>
    </row>
    <row r="1820" spans="1:15" s="234" customFormat="1">
      <c r="A1820" s="404" t="str">
        <f t="shared" si="212"/>
        <v>350602250</v>
      </c>
      <c r="B1820" s="263">
        <v>350</v>
      </c>
      <c r="C1820" s="193">
        <v>60</v>
      </c>
      <c r="D1820" s="193">
        <v>2250</v>
      </c>
      <c r="E1820" s="194">
        <f t="shared" si="215"/>
        <v>22</v>
      </c>
      <c r="F1820" s="194">
        <f t="shared" si="215"/>
        <v>35</v>
      </c>
      <c r="G1820" s="194">
        <f t="shared" si="215"/>
        <v>41</v>
      </c>
      <c r="H1820" s="194">
        <f t="shared" si="215"/>
        <v>50</v>
      </c>
      <c r="I1820" s="194">
        <f t="shared" si="215"/>
        <v>55</v>
      </c>
      <c r="J1820" s="194">
        <f t="shared" si="215"/>
        <v>60</v>
      </c>
      <c r="K1820" s="194">
        <f t="shared" si="215"/>
        <v>58</v>
      </c>
      <c r="L1820" s="194">
        <f t="shared" si="215"/>
        <v>54</v>
      </c>
      <c r="M1820" s="232"/>
      <c r="N1820" s="233"/>
      <c r="O1820" s="233"/>
    </row>
    <row r="1821" spans="1:15" s="234" customFormat="1">
      <c r="A1821" s="404" t="str">
        <f t="shared" si="212"/>
        <v>350702250</v>
      </c>
      <c r="B1821" s="263">
        <v>350</v>
      </c>
      <c r="C1821" s="193">
        <v>70</v>
      </c>
      <c r="D1821" s="193">
        <v>2250</v>
      </c>
      <c r="E1821" s="194">
        <f t="shared" si="215"/>
        <v>19.5</v>
      </c>
      <c r="F1821" s="194">
        <f t="shared" si="215"/>
        <v>36.5</v>
      </c>
      <c r="G1821" s="194">
        <f t="shared" si="215"/>
        <v>41</v>
      </c>
      <c r="H1821" s="194">
        <f t="shared" si="215"/>
        <v>50</v>
      </c>
      <c r="I1821" s="194">
        <f t="shared" si="215"/>
        <v>55</v>
      </c>
      <c r="J1821" s="194">
        <f t="shared" si="215"/>
        <v>60</v>
      </c>
      <c r="K1821" s="194">
        <f t="shared" si="215"/>
        <v>58</v>
      </c>
      <c r="L1821" s="194">
        <f t="shared" si="215"/>
        <v>48</v>
      </c>
      <c r="M1821" s="232"/>
      <c r="N1821" s="233"/>
      <c r="O1821" s="233"/>
    </row>
    <row r="1822" spans="1:15" s="234" customFormat="1">
      <c r="A1822" s="404" t="str">
        <f t="shared" si="212"/>
        <v>350802250</v>
      </c>
      <c r="B1822" s="263">
        <v>350</v>
      </c>
      <c r="C1822" s="193">
        <v>80</v>
      </c>
      <c r="D1822" s="193">
        <v>2250</v>
      </c>
      <c r="E1822" s="194">
        <f t="shared" si="215"/>
        <v>17</v>
      </c>
      <c r="F1822" s="194">
        <f t="shared" si="215"/>
        <v>36.5</v>
      </c>
      <c r="G1822" s="194">
        <f t="shared" si="215"/>
        <v>41</v>
      </c>
      <c r="H1822" s="194">
        <f t="shared" si="215"/>
        <v>50</v>
      </c>
      <c r="I1822" s="194">
        <f t="shared" si="215"/>
        <v>55</v>
      </c>
      <c r="J1822" s="194">
        <f t="shared" si="215"/>
        <v>60</v>
      </c>
      <c r="K1822" s="194">
        <f t="shared" si="215"/>
        <v>57.5</v>
      </c>
      <c r="L1822" s="194">
        <f t="shared" si="215"/>
        <v>42</v>
      </c>
      <c r="M1822" s="232"/>
      <c r="N1822" s="233"/>
      <c r="O1822" s="233"/>
    </row>
    <row r="1823" spans="1:15" s="234" customFormat="1">
      <c r="A1823" s="404" t="str">
        <f t="shared" si="212"/>
        <v>350902250</v>
      </c>
      <c r="B1823" s="263">
        <v>350</v>
      </c>
      <c r="C1823" s="193">
        <v>90</v>
      </c>
      <c r="D1823" s="193">
        <v>2250</v>
      </c>
      <c r="E1823" s="194">
        <f t="shared" si="215"/>
        <v>16</v>
      </c>
      <c r="F1823" s="194">
        <f t="shared" si="215"/>
        <v>36</v>
      </c>
      <c r="G1823" s="194">
        <f t="shared" si="215"/>
        <v>41</v>
      </c>
      <c r="H1823" s="194">
        <f t="shared" si="215"/>
        <v>50</v>
      </c>
      <c r="I1823" s="194">
        <f t="shared" si="215"/>
        <v>55</v>
      </c>
      <c r="J1823" s="194">
        <f t="shared" si="215"/>
        <v>60</v>
      </c>
      <c r="K1823" s="194">
        <f t="shared" si="215"/>
        <v>55</v>
      </c>
      <c r="L1823" s="194">
        <f t="shared" si="215"/>
        <v>38</v>
      </c>
      <c r="M1823" s="232"/>
      <c r="N1823" s="233"/>
      <c r="O1823" s="233"/>
    </row>
    <row r="1824" spans="1:15" s="234" customFormat="1">
      <c r="A1824" s="404" t="str">
        <f t="shared" si="212"/>
        <v>3501002250</v>
      </c>
      <c r="B1824" s="263">
        <v>350</v>
      </c>
      <c r="C1824" s="193">
        <v>100</v>
      </c>
      <c r="D1824" s="193">
        <v>2250</v>
      </c>
      <c r="E1824" s="194">
        <f t="shared" si="215"/>
        <v>14.5</v>
      </c>
      <c r="F1824" s="194">
        <f t="shared" si="215"/>
        <v>34</v>
      </c>
      <c r="G1824" s="194">
        <f t="shared" si="215"/>
        <v>41</v>
      </c>
      <c r="H1824" s="194">
        <f t="shared" si="215"/>
        <v>50</v>
      </c>
      <c r="I1824" s="194">
        <f t="shared" si="215"/>
        <v>55</v>
      </c>
      <c r="J1824" s="194">
        <f t="shared" si="215"/>
        <v>60</v>
      </c>
      <c r="K1824" s="194">
        <f t="shared" si="215"/>
        <v>51</v>
      </c>
      <c r="L1824" s="194">
        <f t="shared" si="215"/>
        <v>34</v>
      </c>
      <c r="M1824" s="232"/>
      <c r="N1824" s="233"/>
      <c r="O1824" s="233"/>
    </row>
    <row r="1825" spans="1:15" s="234" customFormat="1">
      <c r="A1825" s="404" t="str">
        <f t="shared" si="212"/>
        <v>3501102250</v>
      </c>
      <c r="B1825" s="263">
        <v>350</v>
      </c>
      <c r="C1825" s="193">
        <v>110</v>
      </c>
      <c r="D1825" s="193">
        <v>2250</v>
      </c>
      <c r="E1825" s="194">
        <f t="shared" si="215"/>
        <v>13</v>
      </c>
      <c r="F1825" s="194">
        <f t="shared" si="215"/>
        <v>31.5</v>
      </c>
      <c r="G1825" s="194">
        <f t="shared" si="215"/>
        <v>41</v>
      </c>
      <c r="H1825" s="194">
        <f t="shared" si="215"/>
        <v>49</v>
      </c>
      <c r="I1825" s="194">
        <f t="shared" si="215"/>
        <v>55</v>
      </c>
      <c r="J1825" s="194">
        <f t="shared" si="215"/>
        <v>60</v>
      </c>
      <c r="K1825" s="194">
        <f t="shared" si="215"/>
        <v>47</v>
      </c>
      <c r="L1825" s="194">
        <f t="shared" si="215"/>
        <v>32</v>
      </c>
      <c r="M1825" s="232"/>
      <c r="N1825" s="233"/>
      <c r="O1825" s="233"/>
    </row>
    <row r="1826" spans="1:15" s="234" customFormat="1">
      <c r="A1826" s="404" t="str">
        <f t="shared" si="212"/>
        <v>3501202250</v>
      </c>
      <c r="B1826" s="263">
        <v>350</v>
      </c>
      <c r="C1826" s="193">
        <v>120</v>
      </c>
      <c r="D1826" s="193">
        <v>2250</v>
      </c>
      <c r="E1826" s="194">
        <f t="shared" si="215"/>
        <v>12</v>
      </c>
      <c r="F1826" s="194">
        <f t="shared" si="215"/>
        <v>29.5</v>
      </c>
      <c r="G1826" s="194">
        <f t="shared" si="215"/>
        <v>40</v>
      </c>
      <c r="H1826" s="194">
        <f t="shared" si="215"/>
        <v>48</v>
      </c>
      <c r="I1826" s="194">
        <f t="shared" si="215"/>
        <v>55</v>
      </c>
      <c r="J1826" s="194">
        <f t="shared" si="215"/>
        <v>60</v>
      </c>
      <c r="K1826" s="194">
        <f t="shared" si="215"/>
        <v>43</v>
      </c>
      <c r="L1826" s="194">
        <f t="shared" si="215"/>
        <v>29</v>
      </c>
      <c r="M1826" s="232"/>
      <c r="N1826" s="233"/>
      <c r="O1826" s="233"/>
    </row>
    <row r="1827" spans="1:15" s="234" customFormat="1">
      <c r="A1827" s="404" t="str">
        <f t="shared" si="212"/>
        <v>3501302250</v>
      </c>
      <c r="B1827" s="263">
        <v>350</v>
      </c>
      <c r="C1827" s="193">
        <v>130</v>
      </c>
      <c r="D1827" s="193">
        <v>2250</v>
      </c>
      <c r="E1827" s="194">
        <f t="shared" si="215"/>
        <v>12</v>
      </c>
      <c r="F1827" s="194">
        <f t="shared" si="215"/>
        <v>28.5</v>
      </c>
      <c r="G1827" s="194">
        <f t="shared" si="215"/>
        <v>39</v>
      </c>
      <c r="H1827" s="194">
        <f t="shared" si="215"/>
        <v>47.5</v>
      </c>
      <c r="I1827" s="194">
        <f t="shared" si="215"/>
        <v>55</v>
      </c>
      <c r="J1827" s="194">
        <f t="shared" si="215"/>
        <v>60.5</v>
      </c>
      <c r="K1827" s="194">
        <f t="shared" si="215"/>
        <v>40</v>
      </c>
      <c r="L1827" s="194">
        <f t="shared" si="215"/>
        <v>27</v>
      </c>
      <c r="M1827" s="232"/>
      <c r="N1827" s="233"/>
      <c r="O1827" s="233"/>
    </row>
    <row r="1828" spans="1:15" s="234" customFormat="1">
      <c r="A1828" s="404" t="str">
        <f t="shared" si="212"/>
        <v>3501402250</v>
      </c>
      <c r="B1828" s="263">
        <v>350</v>
      </c>
      <c r="C1828" s="193">
        <v>140</v>
      </c>
      <c r="D1828" s="193">
        <v>2250</v>
      </c>
      <c r="E1828" s="194">
        <f t="shared" si="215"/>
        <v>10.5</v>
      </c>
      <c r="F1828" s="194">
        <f t="shared" si="215"/>
        <v>25.5</v>
      </c>
      <c r="G1828" s="194">
        <f t="shared" si="215"/>
        <v>37</v>
      </c>
      <c r="H1828" s="194">
        <f t="shared" si="215"/>
        <v>46</v>
      </c>
      <c r="I1828" s="194">
        <f t="shared" si="215"/>
        <v>54</v>
      </c>
      <c r="J1828" s="194">
        <f t="shared" si="215"/>
        <v>59.5</v>
      </c>
      <c r="K1828" s="194">
        <f t="shared" si="215"/>
        <v>37</v>
      </c>
      <c r="L1828" s="194">
        <f t="shared" si="215"/>
        <v>25</v>
      </c>
      <c r="M1828" s="232"/>
      <c r="N1828" s="233"/>
      <c r="O1828" s="233"/>
    </row>
    <row r="1829" spans="1:15" s="234" customFormat="1">
      <c r="A1829" s="404" t="str">
        <f t="shared" si="212"/>
        <v>3501502250</v>
      </c>
      <c r="B1829" s="263">
        <v>350</v>
      </c>
      <c r="C1829" s="193">
        <v>150</v>
      </c>
      <c r="D1829" s="193">
        <v>2250</v>
      </c>
      <c r="E1829" s="194">
        <f t="shared" si="215"/>
        <v>10.5</v>
      </c>
      <c r="F1829" s="194">
        <f t="shared" si="215"/>
        <v>24.5</v>
      </c>
      <c r="G1829" s="194">
        <f t="shared" si="215"/>
        <v>34.5</v>
      </c>
      <c r="H1829" s="194">
        <f t="shared" si="215"/>
        <v>44</v>
      </c>
      <c r="I1829" s="194">
        <f t="shared" si="215"/>
        <v>53</v>
      </c>
      <c r="J1829" s="194">
        <f t="shared" si="215"/>
        <v>59</v>
      </c>
      <c r="K1829" s="194">
        <f t="shared" si="215"/>
        <v>35</v>
      </c>
      <c r="L1829" s="194">
        <f t="shared" si="215"/>
        <v>24</v>
      </c>
      <c r="M1829" s="232"/>
      <c r="N1829" s="233"/>
      <c r="O1829" s="233"/>
    </row>
    <row r="1830" spans="1:15" s="234" customFormat="1">
      <c r="A1830" s="404" t="str">
        <f t="shared" si="212"/>
        <v>3501602250</v>
      </c>
      <c r="B1830" s="263">
        <v>350</v>
      </c>
      <c r="C1830" s="193">
        <v>160</v>
      </c>
      <c r="D1830" s="193">
        <v>2250</v>
      </c>
      <c r="E1830" s="194">
        <f t="shared" si="215"/>
        <v>9.5</v>
      </c>
      <c r="F1830" s="194">
        <f t="shared" si="215"/>
        <v>22</v>
      </c>
      <c r="G1830" s="194">
        <f t="shared" si="215"/>
        <v>32.5</v>
      </c>
      <c r="H1830" s="194">
        <f t="shared" si="215"/>
        <v>41</v>
      </c>
      <c r="I1830" s="194">
        <f t="shared" si="215"/>
        <v>51</v>
      </c>
      <c r="J1830" s="194">
        <f t="shared" si="215"/>
        <v>58.5</v>
      </c>
      <c r="K1830" s="194">
        <f t="shared" si="215"/>
        <v>31.5</v>
      </c>
      <c r="L1830" s="194">
        <f t="shared" si="215"/>
        <v>21.5</v>
      </c>
      <c r="M1830" s="232"/>
      <c r="N1830" s="233"/>
      <c r="O1830" s="233"/>
    </row>
    <row r="1831" spans="1:15" s="234" customFormat="1">
      <c r="A1831" s="404" t="str">
        <f t="shared" si="212"/>
        <v>3501702250</v>
      </c>
      <c r="B1831" s="263">
        <v>350</v>
      </c>
      <c r="C1831" s="193">
        <v>170</v>
      </c>
      <c r="D1831" s="193">
        <v>2250</v>
      </c>
      <c r="E1831" s="194">
        <f t="shared" si="215"/>
        <v>9.5</v>
      </c>
      <c r="F1831" s="194">
        <f t="shared" si="215"/>
        <v>20.5</v>
      </c>
      <c r="G1831" s="194">
        <f t="shared" si="215"/>
        <v>32</v>
      </c>
      <c r="H1831" s="194">
        <f t="shared" si="215"/>
        <v>39</v>
      </c>
      <c r="I1831" s="194">
        <f t="shared" si="215"/>
        <v>49</v>
      </c>
      <c r="J1831" s="194">
        <f t="shared" si="215"/>
        <v>56.5</v>
      </c>
      <c r="K1831" s="194">
        <f t="shared" si="215"/>
        <v>30.5</v>
      </c>
      <c r="L1831" s="194">
        <f t="shared" si="215"/>
        <v>20.5</v>
      </c>
      <c r="M1831" s="232"/>
      <c r="N1831" s="233"/>
      <c r="O1831" s="233"/>
    </row>
    <row r="1832" spans="1:15" s="234" customFormat="1">
      <c r="A1832" s="404" t="str">
        <f t="shared" si="212"/>
        <v>3501802250</v>
      </c>
      <c r="B1832" s="263">
        <v>350</v>
      </c>
      <c r="C1832" s="193">
        <v>180</v>
      </c>
      <c r="D1832" s="193">
        <v>2250</v>
      </c>
      <c r="E1832" s="194">
        <f t="shared" si="215"/>
        <v>8</v>
      </c>
      <c r="F1832" s="194">
        <f t="shared" si="215"/>
        <v>19.5</v>
      </c>
      <c r="G1832" s="194">
        <f t="shared" si="215"/>
        <v>30</v>
      </c>
      <c r="H1832" s="194">
        <f t="shared" si="215"/>
        <v>37</v>
      </c>
      <c r="I1832" s="194">
        <f t="shared" si="215"/>
        <v>47</v>
      </c>
      <c r="J1832" s="194">
        <f t="shared" si="215"/>
        <v>53.5</v>
      </c>
      <c r="K1832" s="194">
        <f t="shared" si="215"/>
        <v>28.5</v>
      </c>
      <c r="L1832" s="194">
        <f t="shared" si="215"/>
        <v>18.5</v>
      </c>
      <c r="M1832" s="232"/>
      <c r="N1832" s="233"/>
      <c r="O1832" s="233"/>
    </row>
    <row r="1833" spans="1:15" s="234" customFormat="1">
      <c r="A1833" s="404" t="str">
        <f t="shared" si="212"/>
        <v>3501902250</v>
      </c>
      <c r="B1833" s="263">
        <v>350</v>
      </c>
      <c r="C1833" s="193">
        <v>190</v>
      </c>
      <c r="D1833" s="193">
        <v>2250</v>
      </c>
      <c r="E1833" s="194">
        <f t="shared" si="215"/>
        <v>8</v>
      </c>
      <c r="F1833" s="194">
        <f t="shared" si="215"/>
        <v>19.5</v>
      </c>
      <c r="G1833" s="194">
        <f t="shared" si="215"/>
        <v>29</v>
      </c>
      <c r="H1833" s="194">
        <f t="shared" si="215"/>
        <v>34.5</v>
      </c>
      <c r="I1833" s="194">
        <f t="shared" si="215"/>
        <v>45</v>
      </c>
      <c r="J1833" s="194">
        <f t="shared" si="215"/>
        <v>51.5</v>
      </c>
      <c r="K1833" s="194">
        <f t="shared" si="215"/>
        <v>27.5</v>
      </c>
      <c r="L1833" s="194">
        <f t="shared" si="215"/>
        <v>18.5</v>
      </c>
      <c r="M1833" s="232"/>
      <c r="N1833" s="233"/>
      <c r="O1833" s="233"/>
    </row>
    <row r="1834" spans="1:15" s="234" customFormat="1">
      <c r="A1834" s="404" t="str">
        <f t="shared" si="212"/>
        <v>3502002250</v>
      </c>
      <c r="B1834" s="263">
        <v>350</v>
      </c>
      <c r="C1834" s="193">
        <v>200</v>
      </c>
      <c r="D1834" s="193">
        <v>2250</v>
      </c>
      <c r="E1834" s="194">
        <f t="shared" ref="E1834:L1844" si="216">E1528-E1222+E1528</f>
        <v>8</v>
      </c>
      <c r="F1834" s="194">
        <f t="shared" si="216"/>
        <v>18.5</v>
      </c>
      <c r="G1834" s="194">
        <f t="shared" si="216"/>
        <v>26.5</v>
      </c>
      <c r="H1834" s="194">
        <f t="shared" si="216"/>
        <v>32.5</v>
      </c>
      <c r="I1834" s="194">
        <f t="shared" si="216"/>
        <v>43</v>
      </c>
      <c r="J1834" s="194">
        <f t="shared" si="216"/>
        <v>48.5</v>
      </c>
      <c r="K1834" s="194">
        <f t="shared" si="216"/>
        <v>25.5</v>
      </c>
      <c r="L1834" s="194">
        <f t="shared" si="216"/>
        <v>17.5</v>
      </c>
      <c r="M1834" s="232"/>
      <c r="N1834" s="233"/>
      <c r="O1834" s="233"/>
    </row>
    <row r="1835" spans="1:15" s="234" customFormat="1">
      <c r="A1835" s="404" t="str">
        <f t="shared" si="212"/>
        <v>3502102250</v>
      </c>
      <c r="B1835" s="263">
        <v>350</v>
      </c>
      <c r="C1835" s="193">
        <v>210</v>
      </c>
      <c r="D1835" s="193">
        <v>2250</v>
      </c>
      <c r="E1835" s="194">
        <f t="shared" si="216"/>
        <v>9</v>
      </c>
      <c r="F1835" s="194">
        <f t="shared" si="216"/>
        <v>21</v>
      </c>
      <c r="G1835" s="194">
        <f t="shared" si="216"/>
        <v>39</v>
      </c>
      <c r="H1835" s="194">
        <f t="shared" si="216"/>
        <v>46.5</v>
      </c>
      <c r="I1835" s="194">
        <f t="shared" si="216"/>
        <v>61.5</v>
      </c>
      <c r="J1835" s="194">
        <f t="shared" si="216"/>
        <v>67.5</v>
      </c>
      <c r="K1835" s="194">
        <f t="shared" si="216"/>
        <v>36</v>
      </c>
      <c r="L1835" s="194">
        <f t="shared" si="216"/>
        <v>24</v>
      </c>
      <c r="M1835" s="232"/>
      <c r="N1835" s="233"/>
      <c r="O1835" s="233"/>
    </row>
    <row r="1836" spans="1:15" s="234" customFormat="1">
      <c r="A1836" s="404" t="str">
        <f t="shared" si="212"/>
        <v>3502202250</v>
      </c>
      <c r="B1836" s="263">
        <v>350</v>
      </c>
      <c r="C1836" s="193">
        <v>220</v>
      </c>
      <c r="D1836" s="193">
        <v>2250</v>
      </c>
      <c r="E1836" s="194">
        <f t="shared" si="216"/>
        <v>7.5</v>
      </c>
      <c r="F1836" s="194">
        <f t="shared" si="216"/>
        <v>19.5</v>
      </c>
      <c r="G1836" s="194">
        <f t="shared" si="216"/>
        <v>37.5</v>
      </c>
      <c r="H1836" s="194">
        <f t="shared" si="216"/>
        <v>43.5</v>
      </c>
      <c r="I1836" s="194">
        <f t="shared" si="216"/>
        <v>58.5</v>
      </c>
      <c r="J1836" s="194">
        <f t="shared" si="216"/>
        <v>64.5</v>
      </c>
      <c r="K1836" s="194">
        <f t="shared" si="216"/>
        <v>34.5</v>
      </c>
      <c r="L1836" s="194">
        <f t="shared" si="216"/>
        <v>22.5</v>
      </c>
      <c r="M1836" s="232"/>
      <c r="N1836" s="233"/>
      <c r="O1836" s="233"/>
    </row>
    <row r="1837" spans="1:15" s="234" customFormat="1">
      <c r="A1837" s="404" t="str">
        <f t="shared" si="212"/>
        <v>3502302250</v>
      </c>
      <c r="B1837" s="263">
        <v>350</v>
      </c>
      <c r="C1837" s="193">
        <v>230</v>
      </c>
      <c r="D1837" s="193">
        <v>2250</v>
      </c>
      <c r="E1837" s="194">
        <f t="shared" si="216"/>
        <v>7.5</v>
      </c>
      <c r="F1837" s="194">
        <f t="shared" si="216"/>
        <v>19.5</v>
      </c>
      <c r="G1837" s="194">
        <f t="shared" si="216"/>
        <v>36</v>
      </c>
      <c r="H1837" s="194">
        <f t="shared" si="216"/>
        <v>42</v>
      </c>
      <c r="I1837" s="194">
        <f t="shared" si="216"/>
        <v>57</v>
      </c>
      <c r="J1837" s="194">
        <f t="shared" si="216"/>
        <v>63</v>
      </c>
      <c r="K1837" s="194">
        <f t="shared" si="216"/>
        <v>33</v>
      </c>
      <c r="L1837" s="194">
        <f t="shared" si="216"/>
        <v>22.5</v>
      </c>
      <c r="M1837" s="232"/>
      <c r="N1837" s="233"/>
      <c r="O1837" s="233"/>
    </row>
    <row r="1838" spans="1:15" s="234" customFormat="1">
      <c r="A1838" s="404" t="str">
        <f t="shared" si="212"/>
        <v>3502402250</v>
      </c>
      <c r="B1838" s="263">
        <v>350</v>
      </c>
      <c r="C1838" s="193">
        <v>240</v>
      </c>
      <c r="D1838" s="193">
        <v>2250</v>
      </c>
      <c r="E1838" s="194">
        <f t="shared" si="216"/>
        <v>7.5</v>
      </c>
      <c r="F1838" s="194">
        <f t="shared" si="216"/>
        <v>18</v>
      </c>
      <c r="G1838" s="194">
        <f t="shared" si="216"/>
        <v>34.5</v>
      </c>
      <c r="H1838" s="194">
        <f t="shared" si="216"/>
        <v>40.5</v>
      </c>
      <c r="I1838" s="194">
        <f t="shared" si="216"/>
        <v>54</v>
      </c>
      <c r="J1838" s="194">
        <f t="shared" si="216"/>
        <v>60</v>
      </c>
      <c r="K1838" s="194">
        <f t="shared" si="216"/>
        <v>31.5</v>
      </c>
      <c r="L1838" s="194">
        <f t="shared" si="216"/>
        <v>21</v>
      </c>
      <c r="M1838" s="232"/>
      <c r="N1838" s="233"/>
      <c r="O1838" s="233"/>
    </row>
    <row r="1839" spans="1:15" s="234" customFormat="1">
      <c r="A1839" s="404" t="str">
        <f t="shared" si="212"/>
        <v>3502502250</v>
      </c>
      <c r="B1839" s="263">
        <v>350</v>
      </c>
      <c r="C1839" s="193">
        <v>250</v>
      </c>
      <c r="D1839" s="193">
        <v>2250</v>
      </c>
      <c r="E1839" s="194">
        <f t="shared" si="216"/>
        <v>7.5</v>
      </c>
      <c r="F1839" s="194">
        <f t="shared" si="216"/>
        <v>18</v>
      </c>
      <c r="G1839" s="194">
        <f t="shared" si="216"/>
        <v>33</v>
      </c>
      <c r="H1839" s="194">
        <f t="shared" si="216"/>
        <v>39</v>
      </c>
      <c r="I1839" s="194">
        <f t="shared" si="216"/>
        <v>52.5</v>
      </c>
      <c r="J1839" s="194">
        <f t="shared" si="216"/>
        <v>58.5</v>
      </c>
      <c r="K1839" s="194">
        <f t="shared" si="216"/>
        <v>30</v>
      </c>
      <c r="L1839" s="194">
        <f t="shared" si="216"/>
        <v>21</v>
      </c>
      <c r="M1839" s="232"/>
      <c r="N1839" s="233"/>
      <c r="O1839" s="233"/>
    </row>
    <row r="1840" spans="1:15" s="234" customFormat="1">
      <c r="A1840" s="404" t="str">
        <f t="shared" si="212"/>
        <v>3502602250</v>
      </c>
      <c r="B1840" s="263">
        <v>350</v>
      </c>
      <c r="C1840" s="193">
        <v>260</v>
      </c>
      <c r="D1840" s="193">
        <v>2250</v>
      </c>
      <c r="E1840" s="194">
        <f t="shared" si="216"/>
        <v>8</v>
      </c>
      <c r="F1840" s="194">
        <f t="shared" si="216"/>
        <v>22</v>
      </c>
      <c r="G1840" s="194">
        <f t="shared" si="216"/>
        <v>42</v>
      </c>
      <c r="H1840" s="194">
        <f t="shared" si="216"/>
        <v>50</v>
      </c>
      <c r="I1840" s="194">
        <f t="shared" si="216"/>
        <v>66</v>
      </c>
      <c r="J1840" s="194">
        <f t="shared" si="216"/>
        <v>74</v>
      </c>
      <c r="K1840" s="194">
        <f t="shared" si="216"/>
        <v>38</v>
      </c>
      <c r="L1840" s="194">
        <f t="shared" si="216"/>
        <v>26</v>
      </c>
      <c r="M1840" s="232"/>
      <c r="N1840" s="233"/>
      <c r="O1840" s="233"/>
    </row>
    <row r="1841" spans="1:15" s="234" customFormat="1">
      <c r="A1841" s="404" t="str">
        <f t="shared" ref="A1841:A1883" si="217">B1841&amp;C1841&amp;D1841</f>
        <v>3502702250</v>
      </c>
      <c r="B1841" s="263">
        <v>350</v>
      </c>
      <c r="C1841" s="193">
        <v>270</v>
      </c>
      <c r="D1841" s="193">
        <v>2250</v>
      </c>
      <c r="E1841" s="194">
        <f t="shared" si="216"/>
        <v>8</v>
      </c>
      <c r="F1841" s="194">
        <f t="shared" si="216"/>
        <v>22</v>
      </c>
      <c r="G1841" s="194">
        <f t="shared" si="216"/>
        <v>40</v>
      </c>
      <c r="H1841" s="194">
        <f t="shared" si="216"/>
        <v>48</v>
      </c>
      <c r="I1841" s="194">
        <f t="shared" si="216"/>
        <v>54</v>
      </c>
      <c r="J1841" s="194">
        <f t="shared" si="216"/>
        <v>72</v>
      </c>
      <c r="K1841" s="194">
        <f t="shared" si="216"/>
        <v>38</v>
      </c>
      <c r="L1841" s="194">
        <f t="shared" si="216"/>
        <v>26</v>
      </c>
      <c r="M1841" s="232"/>
      <c r="N1841" s="233"/>
      <c r="O1841" s="233"/>
    </row>
    <row r="1842" spans="1:15" s="234" customFormat="1">
      <c r="A1842" s="404" t="str">
        <f t="shared" si="217"/>
        <v>3502802250</v>
      </c>
      <c r="B1842" s="263">
        <v>350</v>
      </c>
      <c r="C1842" s="193">
        <v>280</v>
      </c>
      <c r="D1842" s="193">
        <v>2250</v>
      </c>
      <c r="E1842" s="194">
        <f t="shared" si="216"/>
        <v>8</v>
      </c>
      <c r="F1842" s="194">
        <f t="shared" si="216"/>
        <v>22</v>
      </c>
      <c r="G1842" s="194">
        <f t="shared" si="216"/>
        <v>38</v>
      </c>
      <c r="H1842" s="194">
        <f t="shared" si="216"/>
        <v>46</v>
      </c>
      <c r="I1842" s="194">
        <f t="shared" si="216"/>
        <v>42</v>
      </c>
      <c r="J1842" s="194">
        <f t="shared" si="216"/>
        <v>68</v>
      </c>
      <c r="K1842" s="194">
        <f t="shared" si="216"/>
        <v>36</v>
      </c>
      <c r="L1842" s="194">
        <f t="shared" si="216"/>
        <v>24</v>
      </c>
      <c r="M1842" s="232"/>
      <c r="N1842" s="233"/>
      <c r="O1842" s="233"/>
    </row>
    <row r="1843" spans="1:15" s="234" customFormat="1">
      <c r="A1843" s="404" t="str">
        <f t="shared" si="217"/>
        <v>3502902250</v>
      </c>
      <c r="B1843" s="263">
        <v>350</v>
      </c>
      <c r="C1843" s="193">
        <v>290</v>
      </c>
      <c r="D1843" s="193">
        <v>2250</v>
      </c>
      <c r="E1843" s="194">
        <f t="shared" si="216"/>
        <v>8</v>
      </c>
      <c r="F1843" s="194">
        <f t="shared" si="216"/>
        <v>22</v>
      </c>
      <c r="G1843" s="194">
        <f t="shared" si="216"/>
        <v>38</v>
      </c>
      <c r="H1843" s="194">
        <f t="shared" si="216"/>
        <v>44</v>
      </c>
      <c r="I1843" s="194">
        <f t="shared" si="216"/>
        <v>50</v>
      </c>
      <c r="J1843" s="194">
        <f t="shared" si="216"/>
        <v>66</v>
      </c>
      <c r="K1843" s="194">
        <f t="shared" si="216"/>
        <v>36</v>
      </c>
      <c r="L1843" s="194">
        <f t="shared" si="216"/>
        <v>22</v>
      </c>
      <c r="M1843" s="232"/>
      <c r="N1843" s="233"/>
      <c r="O1843" s="233"/>
    </row>
    <row r="1844" spans="1:15" s="234" customFormat="1">
      <c r="A1844" s="404" t="str">
        <f t="shared" si="217"/>
        <v>3503002250</v>
      </c>
      <c r="B1844" s="263">
        <v>350</v>
      </c>
      <c r="C1844" s="193">
        <v>300</v>
      </c>
      <c r="D1844" s="193">
        <v>2250</v>
      </c>
      <c r="E1844" s="194">
        <f t="shared" si="216"/>
        <v>8</v>
      </c>
      <c r="F1844" s="194">
        <f t="shared" si="216"/>
        <v>20</v>
      </c>
      <c r="G1844" s="194">
        <f t="shared" si="216"/>
        <v>36</v>
      </c>
      <c r="H1844" s="194">
        <f t="shared" si="216"/>
        <v>42</v>
      </c>
      <c r="I1844" s="194">
        <f t="shared" si="216"/>
        <v>58</v>
      </c>
      <c r="J1844" s="194">
        <f t="shared" si="216"/>
        <v>64</v>
      </c>
      <c r="K1844" s="194">
        <f t="shared" si="216"/>
        <v>34</v>
      </c>
      <c r="L1844" s="194">
        <f t="shared" si="216"/>
        <v>20</v>
      </c>
      <c r="M1844" s="232"/>
      <c r="N1844" s="233"/>
      <c r="O1844" s="233"/>
    </row>
    <row r="1845" spans="1:15" s="234" customFormat="1">
      <c r="A1845" s="404" t="str">
        <f t="shared" si="217"/>
        <v>3503102250</v>
      </c>
      <c r="B1845" s="263">
        <v>350</v>
      </c>
      <c r="C1845" s="193">
        <v>310</v>
      </c>
      <c r="D1845" s="193">
        <v>2250</v>
      </c>
      <c r="E1845" s="243">
        <v>0</v>
      </c>
      <c r="F1845" s="243">
        <v>0</v>
      </c>
      <c r="G1845" s="243">
        <v>0</v>
      </c>
      <c r="H1845" s="243">
        <v>0</v>
      </c>
      <c r="I1845" s="243">
        <v>0</v>
      </c>
      <c r="J1845" s="243">
        <v>0</v>
      </c>
      <c r="K1845" s="243">
        <v>0</v>
      </c>
      <c r="L1845" s="243">
        <v>0</v>
      </c>
      <c r="M1845" s="232"/>
      <c r="N1845" s="233"/>
      <c r="O1845" s="233"/>
    </row>
    <row r="1846" spans="1:15" s="234" customFormat="1">
      <c r="A1846" s="404" t="str">
        <f t="shared" si="217"/>
        <v>3503202250</v>
      </c>
      <c r="B1846" s="263">
        <v>350</v>
      </c>
      <c r="C1846" s="193">
        <v>320</v>
      </c>
      <c r="D1846" s="193">
        <v>2250</v>
      </c>
      <c r="E1846" s="243">
        <v>0</v>
      </c>
      <c r="F1846" s="243">
        <v>0</v>
      </c>
      <c r="G1846" s="243">
        <v>0</v>
      </c>
      <c r="H1846" s="243">
        <v>0</v>
      </c>
      <c r="I1846" s="243">
        <v>0</v>
      </c>
      <c r="J1846" s="243">
        <v>0</v>
      </c>
      <c r="K1846" s="243">
        <v>0</v>
      </c>
      <c r="L1846" s="243">
        <v>0</v>
      </c>
      <c r="M1846" s="232"/>
      <c r="N1846" s="233"/>
      <c r="O1846" s="233"/>
    </row>
    <row r="1847" spans="1:15" s="234" customFormat="1">
      <c r="A1847" s="404" t="str">
        <f t="shared" si="217"/>
        <v>3503302250</v>
      </c>
      <c r="B1847" s="263">
        <v>350</v>
      </c>
      <c r="C1847" s="193">
        <v>330</v>
      </c>
      <c r="D1847" s="193">
        <v>2250</v>
      </c>
      <c r="E1847" s="243">
        <v>0</v>
      </c>
      <c r="F1847" s="243">
        <v>0</v>
      </c>
      <c r="G1847" s="243">
        <v>0</v>
      </c>
      <c r="H1847" s="243">
        <v>0</v>
      </c>
      <c r="I1847" s="243">
        <v>0</v>
      </c>
      <c r="J1847" s="243">
        <v>0</v>
      </c>
      <c r="K1847" s="243">
        <v>0</v>
      </c>
      <c r="L1847" s="243">
        <v>0</v>
      </c>
      <c r="M1847" s="232"/>
      <c r="N1847" s="233"/>
      <c r="O1847" s="233"/>
    </row>
    <row r="1848" spans="1:15" s="234" customFormat="1">
      <c r="A1848" s="404" t="str">
        <f t="shared" si="217"/>
        <v>3503402250</v>
      </c>
      <c r="B1848" s="263">
        <v>350</v>
      </c>
      <c r="C1848" s="193">
        <v>340</v>
      </c>
      <c r="D1848" s="193">
        <v>2250</v>
      </c>
      <c r="E1848" s="243">
        <v>0</v>
      </c>
      <c r="F1848" s="243">
        <v>0</v>
      </c>
      <c r="G1848" s="243">
        <v>0</v>
      </c>
      <c r="H1848" s="243">
        <v>0</v>
      </c>
      <c r="I1848" s="243">
        <v>0</v>
      </c>
      <c r="J1848" s="243">
        <v>0</v>
      </c>
      <c r="K1848" s="243">
        <v>0</v>
      </c>
      <c r="L1848" s="243">
        <v>0</v>
      </c>
      <c r="M1848" s="232"/>
      <c r="N1848" s="233"/>
      <c r="O1848" s="233"/>
    </row>
    <row r="1849" spans="1:15" s="234" customFormat="1">
      <c r="A1849" s="404" t="str">
        <f t="shared" si="217"/>
        <v>3503502250</v>
      </c>
      <c r="B1849" s="263">
        <v>350</v>
      </c>
      <c r="C1849" s="193">
        <v>350</v>
      </c>
      <c r="D1849" s="193">
        <v>2250</v>
      </c>
      <c r="E1849" s="243">
        <v>0</v>
      </c>
      <c r="F1849" s="243">
        <v>0</v>
      </c>
      <c r="G1849" s="243">
        <v>0</v>
      </c>
      <c r="H1849" s="243">
        <v>0</v>
      </c>
      <c r="I1849" s="243">
        <v>0</v>
      </c>
      <c r="J1849" s="243">
        <v>0</v>
      </c>
      <c r="K1849" s="243">
        <v>0</v>
      </c>
      <c r="L1849" s="243">
        <v>0</v>
      </c>
      <c r="M1849" s="232"/>
      <c r="N1849" s="233"/>
      <c r="O1849" s="233"/>
    </row>
    <row r="1850" spans="1:15" s="234" customFormat="1">
      <c r="A1850" s="404" t="str">
        <f t="shared" si="217"/>
        <v>350202500</v>
      </c>
      <c r="B1850" s="263">
        <v>350</v>
      </c>
      <c r="C1850" s="193">
        <v>20</v>
      </c>
      <c r="D1850" s="193">
        <v>2500</v>
      </c>
      <c r="E1850" s="194">
        <f t="shared" ref="E1850:L1865" si="218">E1544-E1238+E1544</f>
        <v>23.5</v>
      </c>
      <c r="F1850" s="194">
        <f t="shared" si="218"/>
        <v>32</v>
      </c>
      <c r="G1850" s="194">
        <f t="shared" si="218"/>
        <v>41</v>
      </c>
      <c r="H1850" s="194">
        <f t="shared" si="218"/>
        <v>50</v>
      </c>
      <c r="I1850" s="194">
        <f t="shared" si="218"/>
        <v>55</v>
      </c>
      <c r="J1850" s="194">
        <f t="shared" si="218"/>
        <v>60</v>
      </c>
      <c r="K1850" s="194">
        <f t="shared" si="218"/>
        <v>58</v>
      </c>
      <c r="L1850" s="194">
        <f t="shared" si="218"/>
        <v>56</v>
      </c>
      <c r="M1850" s="232"/>
      <c r="N1850" s="233"/>
      <c r="O1850" s="233"/>
    </row>
    <row r="1851" spans="1:15" s="234" customFormat="1">
      <c r="A1851" s="404" t="str">
        <f t="shared" si="217"/>
        <v>350302500</v>
      </c>
      <c r="B1851" s="263">
        <v>350</v>
      </c>
      <c r="C1851" s="193">
        <v>30</v>
      </c>
      <c r="D1851" s="193">
        <v>2500</v>
      </c>
      <c r="E1851" s="194">
        <f t="shared" si="218"/>
        <v>26</v>
      </c>
      <c r="F1851" s="194">
        <f t="shared" si="218"/>
        <v>32</v>
      </c>
      <c r="G1851" s="194">
        <f t="shared" si="218"/>
        <v>41</v>
      </c>
      <c r="H1851" s="194">
        <f t="shared" si="218"/>
        <v>50</v>
      </c>
      <c r="I1851" s="194">
        <f t="shared" si="218"/>
        <v>55</v>
      </c>
      <c r="J1851" s="194">
        <f t="shared" si="218"/>
        <v>60</v>
      </c>
      <c r="K1851" s="194">
        <f t="shared" si="218"/>
        <v>58</v>
      </c>
      <c r="L1851" s="194">
        <f t="shared" si="218"/>
        <v>56</v>
      </c>
      <c r="M1851" s="232"/>
      <c r="N1851" s="233"/>
      <c r="O1851" s="233"/>
    </row>
    <row r="1852" spans="1:15" s="234" customFormat="1">
      <c r="A1852" s="404" t="str">
        <f t="shared" si="217"/>
        <v>350402500</v>
      </c>
      <c r="B1852" s="263">
        <v>350</v>
      </c>
      <c r="C1852" s="193">
        <v>40</v>
      </c>
      <c r="D1852" s="193">
        <v>2500</v>
      </c>
      <c r="E1852" s="194">
        <f t="shared" si="218"/>
        <v>27.5</v>
      </c>
      <c r="F1852" s="194">
        <f t="shared" si="218"/>
        <v>32</v>
      </c>
      <c r="G1852" s="194">
        <f t="shared" si="218"/>
        <v>41</v>
      </c>
      <c r="H1852" s="194">
        <f t="shared" si="218"/>
        <v>50</v>
      </c>
      <c r="I1852" s="194">
        <f t="shared" si="218"/>
        <v>55</v>
      </c>
      <c r="J1852" s="194">
        <f t="shared" si="218"/>
        <v>60</v>
      </c>
      <c r="K1852" s="194">
        <f t="shared" si="218"/>
        <v>58</v>
      </c>
      <c r="L1852" s="194">
        <f t="shared" si="218"/>
        <v>56</v>
      </c>
      <c r="M1852" s="232"/>
      <c r="N1852" s="233"/>
      <c r="O1852" s="233"/>
    </row>
    <row r="1853" spans="1:15" s="234" customFormat="1">
      <c r="A1853" s="404" t="str">
        <f t="shared" si="217"/>
        <v>350502500</v>
      </c>
      <c r="B1853" s="263">
        <v>350</v>
      </c>
      <c r="C1853" s="193">
        <v>50</v>
      </c>
      <c r="D1853" s="193">
        <v>2500</v>
      </c>
      <c r="E1853" s="194">
        <f t="shared" si="218"/>
        <v>25.5</v>
      </c>
      <c r="F1853" s="194">
        <f t="shared" si="218"/>
        <v>32.5</v>
      </c>
      <c r="G1853" s="194">
        <f t="shared" si="218"/>
        <v>41</v>
      </c>
      <c r="H1853" s="194">
        <f t="shared" si="218"/>
        <v>50</v>
      </c>
      <c r="I1853" s="194">
        <f t="shared" si="218"/>
        <v>55</v>
      </c>
      <c r="J1853" s="194">
        <f t="shared" si="218"/>
        <v>60</v>
      </c>
      <c r="K1853" s="194">
        <f t="shared" si="218"/>
        <v>58</v>
      </c>
      <c r="L1853" s="194">
        <f t="shared" si="218"/>
        <v>56</v>
      </c>
      <c r="M1853" s="232"/>
      <c r="N1853" s="233"/>
      <c r="O1853" s="233"/>
    </row>
    <row r="1854" spans="1:15" s="234" customFormat="1">
      <c r="A1854" s="404" t="str">
        <f t="shared" si="217"/>
        <v>350602500</v>
      </c>
      <c r="B1854" s="263">
        <v>350</v>
      </c>
      <c r="C1854" s="193">
        <v>60</v>
      </c>
      <c r="D1854" s="193">
        <v>2500</v>
      </c>
      <c r="E1854" s="194">
        <f t="shared" si="218"/>
        <v>23.5</v>
      </c>
      <c r="F1854" s="194">
        <f t="shared" si="218"/>
        <v>34</v>
      </c>
      <c r="G1854" s="194">
        <f t="shared" si="218"/>
        <v>41</v>
      </c>
      <c r="H1854" s="194">
        <f t="shared" si="218"/>
        <v>50</v>
      </c>
      <c r="I1854" s="194">
        <f t="shared" si="218"/>
        <v>55</v>
      </c>
      <c r="J1854" s="194">
        <f t="shared" si="218"/>
        <v>60</v>
      </c>
      <c r="K1854" s="194">
        <f t="shared" si="218"/>
        <v>58</v>
      </c>
      <c r="L1854" s="194">
        <f t="shared" si="218"/>
        <v>55.5</v>
      </c>
      <c r="M1854" s="232"/>
      <c r="N1854" s="233"/>
      <c r="O1854" s="233"/>
    </row>
    <row r="1855" spans="1:15" s="234" customFormat="1">
      <c r="A1855" s="404" t="str">
        <f t="shared" si="217"/>
        <v>350702500</v>
      </c>
      <c r="B1855" s="263">
        <v>350</v>
      </c>
      <c r="C1855" s="193">
        <v>70</v>
      </c>
      <c r="D1855" s="193">
        <v>2500</v>
      </c>
      <c r="E1855" s="194">
        <f t="shared" si="218"/>
        <v>22.5</v>
      </c>
      <c r="F1855" s="194">
        <f t="shared" si="218"/>
        <v>35.5</v>
      </c>
      <c r="G1855" s="194">
        <f t="shared" si="218"/>
        <v>41</v>
      </c>
      <c r="H1855" s="194">
        <f t="shared" si="218"/>
        <v>50</v>
      </c>
      <c r="I1855" s="194">
        <f t="shared" si="218"/>
        <v>55</v>
      </c>
      <c r="J1855" s="194">
        <f t="shared" si="218"/>
        <v>60</v>
      </c>
      <c r="K1855" s="194">
        <f t="shared" si="218"/>
        <v>58</v>
      </c>
      <c r="L1855" s="194">
        <f t="shared" si="218"/>
        <v>49</v>
      </c>
      <c r="M1855" s="232"/>
      <c r="N1855" s="233"/>
      <c r="O1855" s="233"/>
    </row>
    <row r="1856" spans="1:15" s="234" customFormat="1">
      <c r="A1856" s="404" t="str">
        <f t="shared" si="217"/>
        <v>350802500</v>
      </c>
      <c r="B1856" s="263">
        <v>350</v>
      </c>
      <c r="C1856" s="193">
        <v>80</v>
      </c>
      <c r="D1856" s="193">
        <v>2500</v>
      </c>
      <c r="E1856" s="194">
        <f t="shared" si="218"/>
        <v>19.5</v>
      </c>
      <c r="F1856" s="194">
        <f t="shared" si="218"/>
        <v>37</v>
      </c>
      <c r="G1856" s="194">
        <f t="shared" si="218"/>
        <v>41</v>
      </c>
      <c r="H1856" s="194">
        <f t="shared" si="218"/>
        <v>50</v>
      </c>
      <c r="I1856" s="194">
        <f t="shared" si="218"/>
        <v>55</v>
      </c>
      <c r="J1856" s="194">
        <f t="shared" si="218"/>
        <v>60</v>
      </c>
      <c r="K1856" s="194">
        <f t="shared" si="218"/>
        <v>58.5</v>
      </c>
      <c r="L1856" s="194">
        <f t="shared" si="218"/>
        <v>43</v>
      </c>
      <c r="M1856" s="232"/>
      <c r="N1856" s="233"/>
      <c r="O1856" s="233"/>
    </row>
    <row r="1857" spans="1:15" s="234" customFormat="1">
      <c r="A1857" s="404" t="str">
        <f t="shared" si="217"/>
        <v>350902500</v>
      </c>
      <c r="B1857" s="263">
        <v>350</v>
      </c>
      <c r="C1857" s="193">
        <v>90</v>
      </c>
      <c r="D1857" s="193">
        <v>2500</v>
      </c>
      <c r="E1857" s="194">
        <f t="shared" si="218"/>
        <v>18.5</v>
      </c>
      <c r="F1857" s="194">
        <f t="shared" si="218"/>
        <v>36.5</v>
      </c>
      <c r="G1857" s="194">
        <f t="shared" si="218"/>
        <v>41</v>
      </c>
      <c r="H1857" s="194">
        <f t="shared" si="218"/>
        <v>50</v>
      </c>
      <c r="I1857" s="194">
        <f t="shared" si="218"/>
        <v>55</v>
      </c>
      <c r="J1857" s="194">
        <f t="shared" si="218"/>
        <v>60</v>
      </c>
      <c r="K1857" s="194">
        <f t="shared" si="218"/>
        <v>59</v>
      </c>
      <c r="L1857" s="194">
        <f t="shared" si="218"/>
        <v>40.5</v>
      </c>
      <c r="M1857" s="232"/>
      <c r="N1857" s="233"/>
      <c r="O1857" s="233"/>
    </row>
    <row r="1858" spans="1:15" s="234" customFormat="1">
      <c r="A1858" s="404" t="str">
        <f t="shared" si="217"/>
        <v>3501002500</v>
      </c>
      <c r="B1858" s="263">
        <v>350</v>
      </c>
      <c r="C1858" s="193">
        <v>100</v>
      </c>
      <c r="D1858" s="193">
        <v>2500</v>
      </c>
      <c r="E1858" s="194">
        <f t="shared" si="218"/>
        <v>16</v>
      </c>
      <c r="F1858" s="194">
        <f t="shared" si="218"/>
        <v>34.5</v>
      </c>
      <c r="G1858" s="194">
        <f t="shared" si="218"/>
        <v>41</v>
      </c>
      <c r="H1858" s="194">
        <f t="shared" si="218"/>
        <v>50</v>
      </c>
      <c r="I1858" s="194">
        <f t="shared" si="218"/>
        <v>55</v>
      </c>
      <c r="J1858" s="194">
        <f t="shared" si="218"/>
        <v>60</v>
      </c>
      <c r="K1858" s="194">
        <f t="shared" si="218"/>
        <v>59.5</v>
      </c>
      <c r="L1858" s="194">
        <f t="shared" si="218"/>
        <v>38</v>
      </c>
      <c r="M1858" s="232"/>
      <c r="N1858" s="233"/>
      <c r="O1858" s="233"/>
    </row>
    <row r="1859" spans="1:15" s="234" customFormat="1">
      <c r="A1859" s="404" t="str">
        <f t="shared" si="217"/>
        <v>3501102500</v>
      </c>
      <c r="B1859" s="263">
        <v>350</v>
      </c>
      <c r="C1859" s="193">
        <v>110</v>
      </c>
      <c r="D1859" s="193">
        <v>2500</v>
      </c>
      <c r="E1859" s="194">
        <f t="shared" si="218"/>
        <v>14.5</v>
      </c>
      <c r="F1859" s="194">
        <f t="shared" si="218"/>
        <v>34</v>
      </c>
      <c r="G1859" s="194">
        <f t="shared" si="218"/>
        <v>41</v>
      </c>
      <c r="H1859" s="194">
        <f t="shared" si="218"/>
        <v>50</v>
      </c>
      <c r="I1859" s="194">
        <f t="shared" si="218"/>
        <v>55</v>
      </c>
      <c r="J1859" s="194">
        <f t="shared" si="218"/>
        <v>60</v>
      </c>
      <c r="K1859" s="194">
        <f t="shared" si="218"/>
        <v>54</v>
      </c>
      <c r="L1859" s="194">
        <f t="shared" si="218"/>
        <v>35</v>
      </c>
      <c r="M1859" s="232"/>
      <c r="N1859" s="233"/>
      <c r="O1859" s="233"/>
    </row>
    <row r="1860" spans="1:15" s="234" customFormat="1">
      <c r="A1860" s="404" t="str">
        <f t="shared" si="217"/>
        <v>3501202500</v>
      </c>
      <c r="B1860" s="263">
        <v>350</v>
      </c>
      <c r="C1860" s="193">
        <v>120</v>
      </c>
      <c r="D1860" s="193">
        <v>2500</v>
      </c>
      <c r="E1860" s="194">
        <f t="shared" si="218"/>
        <v>13</v>
      </c>
      <c r="F1860" s="194">
        <f t="shared" si="218"/>
        <v>31.5</v>
      </c>
      <c r="G1860" s="194">
        <f t="shared" si="218"/>
        <v>41</v>
      </c>
      <c r="H1860" s="194">
        <f t="shared" si="218"/>
        <v>50.5</v>
      </c>
      <c r="I1860" s="194">
        <f t="shared" si="218"/>
        <v>55</v>
      </c>
      <c r="J1860" s="194">
        <f t="shared" si="218"/>
        <v>60</v>
      </c>
      <c r="K1860" s="194">
        <f t="shared" si="218"/>
        <v>47</v>
      </c>
      <c r="L1860" s="194">
        <f t="shared" si="218"/>
        <v>32</v>
      </c>
      <c r="M1860" s="232"/>
      <c r="N1860" s="233"/>
      <c r="O1860" s="233"/>
    </row>
    <row r="1861" spans="1:15" s="234" customFormat="1">
      <c r="A1861" s="404" t="str">
        <f t="shared" si="217"/>
        <v>3501302500</v>
      </c>
      <c r="B1861" s="263">
        <v>350</v>
      </c>
      <c r="C1861" s="193">
        <v>130</v>
      </c>
      <c r="D1861" s="193">
        <v>2500</v>
      </c>
      <c r="E1861" s="194">
        <f t="shared" si="218"/>
        <v>13.5</v>
      </c>
      <c r="F1861" s="194">
        <f t="shared" si="218"/>
        <v>30.5</v>
      </c>
      <c r="G1861" s="194">
        <f t="shared" si="218"/>
        <v>40</v>
      </c>
      <c r="H1861" s="194">
        <f t="shared" si="218"/>
        <v>49.5</v>
      </c>
      <c r="I1861" s="194">
        <f t="shared" si="218"/>
        <v>55</v>
      </c>
      <c r="J1861" s="194">
        <f t="shared" si="218"/>
        <v>60</v>
      </c>
      <c r="K1861" s="194">
        <f t="shared" si="218"/>
        <v>44</v>
      </c>
      <c r="L1861" s="194">
        <f t="shared" si="218"/>
        <v>30</v>
      </c>
      <c r="M1861" s="232"/>
      <c r="N1861" s="233"/>
      <c r="O1861" s="233"/>
    </row>
    <row r="1862" spans="1:15" s="234" customFormat="1">
      <c r="A1862" s="404" t="str">
        <f t="shared" si="217"/>
        <v>3501402500</v>
      </c>
      <c r="B1862" s="263">
        <v>350</v>
      </c>
      <c r="C1862" s="193">
        <v>140</v>
      </c>
      <c r="D1862" s="193">
        <v>2500</v>
      </c>
      <c r="E1862" s="194">
        <f t="shared" si="218"/>
        <v>12</v>
      </c>
      <c r="F1862" s="194">
        <f t="shared" si="218"/>
        <v>28</v>
      </c>
      <c r="G1862" s="194">
        <f t="shared" si="218"/>
        <v>39</v>
      </c>
      <c r="H1862" s="194">
        <f t="shared" si="218"/>
        <v>47</v>
      </c>
      <c r="I1862" s="194">
        <f t="shared" si="218"/>
        <v>55</v>
      </c>
      <c r="J1862" s="194">
        <f t="shared" si="218"/>
        <v>60</v>
      </c>
      <c r="K1862" s="194">
        <f t="shared" si="218"/>
        <v>41</v>
      </c>
      <c r="L1862" s="194">
        <f t="shared" si="218"/>
        <v>26.5</v>
      </c>
      <c r="M1862" s="232"/>
      <c r="N1862" s="233"/>
      <c r="O1862" s="233"/>
    </row>
    <row r="1863" spans="1:15" s="234" customFormat="1">
      <c r="A1863" s="404" t="str">
        <f t="shared" si="217"/>
        <v>3501502500</v>
      </c>
      <c r="B1863" s="263">
        <v>350</v>
      </c>
      <c r="C1863" s="193">
        <v>150</v>
      </c>
      <c r="D1863" s="193">
        <v>2500</v>
      </c>
      <c r="E1863" s="194">
        <f t="shared" si="218"/>
        <v>12</v>
      </c>
      <c r="F1863" s="194">
        <f t="shared" si="218"/>
        <v>27</v>
      </c>
      <c r="G1863" s="194">
        <f t="shared" si="218"/>
        <v>38</v>
      </c>
      <c r="H1863" s="194">
        <f t="shared" si="218"/>
        <v>46.5</v>
      </c>
      <c r="I1863" s="194">
        <f t="shared" si="218"/>
        <v>55</v>
      </c>
      <c r="J1863" s="194">
        <f t="shared" si="218"/>
        <v>60.5</v>
      </c>
      <c r="K1863" s="194">
        <f t="shared" si="218"/>
        <v>39</v>
      </c>
      <c r="L1863" s="194">
        <f t="shared" si="218"/>
        <v>25.5</v>
      </c>
      <c r="M1863" s="232"/>
      <c r="N1863" s="233"/>
      <c r="O1863" s="233"/>
    </row>
    <row r="1864" spans="1:15" s="234" customFormat="1">
      <c r="A1864" s="404" t="str">
        <f t="shared" si="217"/>
        <v>3501602500</v>
      </c>
      <c r="B1864" s="263">
        <v>350</v>
      </c>
      <c r="C1864" s="193">
        <v>160</v>
      </c>
      <c r="D1864" s="193">
        <v>2500</v>
      </c>
      <c r="E1864" s="194">
        <f t="shared" si="218"/>
        <v>10.5</v>
      </c>
      <c r="F1864" s="194">
        <f t="shared" si="218"/>
        <v>24.5</v>
      </c>
      <c r="G1864" s="194">
        <f t="shared" si="218"/>
        <v>35.5</v>
      </c>
      <c r="H1864" s="194">
        <f t="shared" si="218"/>
        <v>45</v>
      </c>
      <c r="I1864" s="194">
        <f t="shared" si="218"/>
        <v>54</v>
      </c>
      <c r="J1864" s="194">
        <f t="shared" si="218"/>
        <v>59.5</v>
      </c>
      <c r="K1864" s="194">
        <f t="shared" si="218"/>
        <v>36</v>
      </c>
      <c r="L1864" s="194">
        <f t="shared" si="218"/>
        <v>23.5</v>
      </c>
      <c r="M1864" s="232"/>
      <c r="N1864" s="233"/>
      <c r="O1864" s="233"/>
    </row>
    <row r="1865" spans="1:15" s="234" customFormat="1">
      <c r="A1865" s="404" t="str">
        <f t="shared" si="217"/>
        <v>3501702500</v>
      </c>
      <c r="B1865" s="263">
        <v>350</v>
      </c>
      <c r="C1865" s="193">
        <v>170</v>
      </c>
      <c r="D1865" s="193">
        <v>2500</v>
      </c>
      <c r="E1865" s="194">
        <f t="shared" si="218"/>
        <v>10.5</v>
      </c>
      <c r="F1865" s="194">
        <f t="shared" si="218"/>
        <v>23</v>
      </c>
      <c r="G1865" s="194">
        <f t="shared" si="218"/>
        <v>35</v>
      </c>
      <c r="H1865" s="194">
        <f t="shared" si="218"/>
        <v>43</v>
      </c>
      <c r="I1865" s="194">
        <f t="shared" si="218"/>
        <v>53</v>
      </c>
      <c r="J1865" s="194">
        <f t="shared" si="218"/>
        <v>59</v>
      </c>
      <c r="K1865" s="194">
        <f t="shared" si="218"/>
        <v>33.5</v>
      </c>
      <c r="L1865" s="194">
        <f t="shared" si="218"/>
        <v>22.5</v>
      </c>
      <c r="M1865" s="232"/>
      <c r="N1865" s="233"/>
      <c r="O1865" s="233"/>
    </row>
    <row r="1866" spans="1:15" s="234" customFormat="1">
      <c r="A1866" s="404" t="str">
        <f t="shared" si="217"/>
        <v>3501802500</v>
      </c>
      <c r="B1866" s="263">
        <v>350</v>
      </c>
      <c r="C1866" s="193">
        <v>180</v>
      </c>
      <c r="D1866" s="193">
        <v>2500</v>
      </c>
      <c r="E1866" s="194">
        <f t="shared" ref="E1866:L1878" si="219">E1560-E1254+E1560</f>
        <v>9.5</v>
      </c>
      <c r="F1866" s="194">
        <f t="shared" si="219"/>
        <v>22</v>
      </c>
      <c r="G1866" s="194">
        <f t="shared" si="219"/>
        <v>33</v>
      </c>
      <c r="H1866" s="194">
        <f t="shared" si="219"/>
        <v>39.5</v>
      </c>
      <c r="I1866" s="194">
        <f t="shared" si="219"/>
        <v>51</v>
      </c>
      <c r="J1866" s="194">
        <f t="shared" si="219"/>
        <v>57</v>
      </c>
      <c r="K1866" s="194">
        <f t="shared" si="219"/>
        <v>31.5</v>
      </c>
      <c r="L1866" s="194">
        <f t="shared" si="219"/>
        <v>20.5</v>
      </c>
      <c r="M1866" s="232"/>
      <c r="N1866" s="233"/>
      <c r="O1866" s="233"/>
    </row>
    <row r="1867" spans="1:15" s="234" customFormat="1">
      <c r="A1867" s="404" t="str">
        <f t="shared" si="217"/>
        <v>3501902500</v>
      </c>
      <c r="B1867" s="263">
        <v>350</v>
      </c>
      <c r="C1867" s="193">
        <v>190</v>
      </c>
      <c r="D1867" s="193">
        <v>2500</v>
      </c>
      <c r="E1867" s="194">
        <f t="shared" si="219"/>
        <v>9.5</v>
      </c>
      <c r="F1867" s="194">
        <f t="shared" si="219"/>
        <v>20.5</v>
      </c>
      <c r="G1867" s="194">
        <f t="shared" si="219"/>
        <v>32</v>
      </c>
      <c r="H1867" s="194">
        <f t="shared" si="219"/>
        <v>39</v>
      </c>
      <c r="I1867" s="194">
        <f t="shared" si="219"/>
        <v>49</v>
      </c>
      <c r="J1867" s="194">
        <f t="shared" si="219"/>
        <v>55</v>
      </c>
      <c r="K1867" s="194">
        <f t="shared" si="219"/>
        <v>30.5</v>
      </c>
      <c r="L1867" s="194">
        <f t="shared" si="219"/>
        <v>20.5</v>
      </c>
      <c r="M1867" s="232"/>
      <c r="N1867" s="233"/>
      <c r="O1867" s="233"/>
    </row>
    <row r="1868" spans="1:15" s="234" customFormat="1">
      <c r="A1868" s="404" t="str">
        <f t="shared" si="217"/>
        <v>3502002500</v>
      </c>
      <c r="B1868" s="263">
        <v>350</v>
      </c>
      <c r="C1868" s="193">
        <v>200</v>
      </c>
      <c r="D1868" s="193">
        <v>2500</v>
      </c>
      <c r="E1868" s="194">
        <f t="shared" si="219"/>
        <v>8</v>
      </c>
      <c r="F1868" s="194">
        <f t="shared" si="219"/>
        <v>19.5</v>
      </c>
      <c r="G1868" s="194">
        <f t="shared" si="219"/>
        <v>30</v>
      </c>
      <c r="H1868" s="194">
        <f t="shared" si="219"/>
        <v>37</v>
      </c>
      <c r="I1868" s="194">
        <f t="shared" si="219"/>
        <v>47</v>
      </c>
      <c r="J1868" s="194">
        <f t="shared" si="219"/>
        <v>53.5</v>
      </c>
      <c r="K1868" s="194">
        <f t="shared" si="219"/>
        <v>28.5</v>
      </c>
      <c r="L1868" s="194">
        <f t="shared" si="219"/>
        <v>20.5</v>
      </c>
      <c r="M1868" s="232"/>
      <c r="N1868" s="233"/>
      <c r="O1868" s="233"/>
    </row>
    <row r="1869" spans="1:15" s="234" customFormat="1">
      <c r="A1869" s="404" t="str">
        <f t="shared" si="217"/>
        <v>3502102500</v>
      </c>
      <c r="B1869" s="263">
        <v>350</v>
      </c>
      <c r="C1869" s="193">
        <v>210</v>
      </c>
      <c r="D1869" s="193">
        <v>2500</v>
      </c>
      <c r="E1869" s="194">
        <f t="shared" si="219"/>
        <v>9</v>
      </c>
      <c r="F1869" s="194">
        <f t="shared" si="219"/>
        <v>24</v>
      </c>
      <c r="G1869" s="194">
        <f t="shared" si="219"/>
        <v>43.5</v>
      </c>
      <c r="H1869" s="194">
        <f t="shared" si="219"/>
        <v>51</v>
      </c>
      <c r="I1869" s="194">
        <f t="shared" si="219"/>
        <v>67.5</v>
      </c>
      <c r="J1869" s="194">
        <f t="shared" si="219"/>
        <v>75</v>
      </c>
      <c r="K1869" s="194">
        <f t="shared" si="219"/>
        <v>40.5</v>
      </c>
      <c r="L1869" s="194">
        <f t="shared" si="219"/>
        <v>27</v>
      </c>
      <c r="M1869" s="232"/>
      <c r="N1869" s="233"/>
      <c r="O1869" s="233"/>
    </row>
    <row r="1870" spans="1:15" s="234" customFormat="1">
      <c r="A1870" s="404" t="str">
        <f t="shared" si="217"/>
        <v>3502202500</v>
      </c>
      <c r="B1870" s="263">
        <v>350</v>
      </c>
      <c r="C1870" s="193">
        <v>220</v>
      </c>
      <c r="D1870" s="193">
        <v>2500</v>
      </c>
      <c r="E1870" s="194">
        <f t="shared" si="219"/>
        <v>9</v>
      </c>
      <c r="F1870" s="194">
        <f t="shared" si="219"/>
        <v>22.5</v>
      </c>
      <c r="G1870" s="194">
        <f t="shared" si="219"/>
        <v>40.5</v>
      </c>
      <c r="H1870" s="194">
        <f t="shared" si="219"/>
        <v>48</v>
      </c>
      <c r="I1870" s="194">
        <f t="shared" si="219"/>
        <v>64.5</v>
      </c>
      <c r="J1870" s="194">
        <f t="shared" si="219"/>
        <v>72</v>
      </c>
      <c r="K1870" s="194">
        <f t="shared" si="219"/>
        <v>37.5</v>
      </c>
      <c r="L1870" s="194">
        <f t="shared" si="219"/>
        <v>25.5</v>
      </c>
      <c r="M1870" s="232"/>
      <c r="N1870" s="233"/>
      <c r="O1870" s="233"/>
    </row>
    <row r="1871" spans="1:15" s="234" customFormat="1">
      <c r="A1871" s="404" t="str">
        <f t="shared" si="217"/>
        <v>3502302500</v>
      </c>
      <c r="B1871" s="263">
        <v>350</v>
      </c>
      <c r="C1871" s="193">
        <v>230</v>
      </c>
      <c r="D1871" s="193">
        <v>2500</v>
      </c>
      <c r="E1871" s="194">
        <f t="shared" si="219"/>
        <v>9</v>
      </c>
      <c r="F1871" s="194">
        <f t="shared" si="219"/>
        <v>22.5</v>
      </c>
      <c r="G1871" s="194">
        <f t="shared" si="219"/>
        <v>39</v>
      </c>
      <c r="H1871" s="194">
        <f t="shared" si="219"/>
        <v>46.5</v>
      </c>
      <c r="I1871" s="194">
        <f t="shared" si="219"/>
        <v>63</v>
      </c>
      <c r="J1871" s="194">
        <f t="shared" si="219"/>
        <v>69</v>
      </c>
      <c r="K1871" s="194">
        <f t="shared" si="219"/>
        <v>36</v>
      </c>
      <c r="L1871" s="194">
        <f t="shared" si="219"/>
        <v>24</v>
      </c>
      <c r="M1871" s="232"/>
      <c r="N1871" s="233"/>
      <c r="O1871" s="233"/>
    </row>
    <row r="1872" spans="1:15" s="234" customFormat="1">
      <c r="A1872" s="404" t="str">
        <f t="shared" si="217"/>
        <v>3502402500</v>
      </c>
      <c r="B1872" s="263">
        <v>350</v>
      </c>
      <c r="C1872" s="193">
        <v>240</v>
      </c>
      <c r="D1872" s="193">
        <v>2500</v>
      </c>
      <c r="E1872" s="194">
        <f t="shared" si="219"/>
        <v>7.5</v>
      </c>
      <c r="F1872" s="194">
        <f t="shared" si="219"/>
        <v>21</v>
      </c>
      <c r="G1872" s="194">
        <f t="shared" si="219"/>
        <v>37.5</v>
      </c>
      <c r="H1872" s="194">
        <f t="shared" si="219"/>
        <v>45</v>
      </c>
      <c r="I1872" s="194">
        <f t="shared" si="219"/>
        <v>60</v>
      </c>
      <c r="J1872" s="194">
        <f t="shared" si="219"/>
        <v>66</v>
      </c>
      <c r="K1872" s="194">
        <f t="shared" si="219"/>
        <v>34.5</v>
      </c>
      <c r="L1872" s="194">
        <f t="shared" si="219"/>
        <v>22.5</v>
      </c>
      <c r="M1872" s="232"/>
      <c r="N1872" s="233"/>
      <c r="O1872" s="233"/>
    </row>
    <row r="1873" spans="1:15" s="234" customFormat="1">
      <c r="A1873" s="404" t="str">
        <f t="shared" si="217"/>
        <v>3502502500</v>
      </c>
      <c r="B1873" s="263">
        <v>350</v>
      </c>
      <c r="C1873" s="193">
        <v>250</v>
      </c>
      <c r="D1873" s="193">
        <v>2500</v>
      </c>
      <c r="E1873" s="194">
        <f t="shared" si="219"/>
        <v>7.5</v>
      </c>
      <c r="F1873" s="194">
        <f t="shared" si="219"/>
        <v>21</v>
      </c>
      <c r="G1873" s="194">
        <f t="shared" si="219"/>
        <v>36</v>
      </c>
      <c r="H1873" s="194">
        <f t="shared" si="219"/>
        <v>43.5</v>
      </c>
      <c r="I1873" s="194">
        <f t="shared" si="219"/>
        <v>58.5</v>
      </c>
      <c r="J1873" s="194">
        <f t="shared" si="219"/>
        <v>64.5</v>
      </c>
      <c r="K1873" s="194">
        <f t="shared" si="219"/>
        <v>33</v>
      </c>
      <c r="L1873" s="194">
        <f t="shared" si="219"/>
        <v>22.5</v>
      </c>
      <c r="M1873" s="232"/>
      <c r="N1873" s="233"/>
      <c r="O1873" s="233"/>
    </row>
    <row r="1874" spans="1:15" s="234" customFormat="1">
      <c r="A1874" s="404" t="str">
        <f t="shared" si="217"/>
        <v>3502602500</v>
      </c>
      <c r="B1874" s="263">
        <v>350</v>
      </c>
      <c r="C1874" s="193">
        <v>260</v>
      </c>
      <c r="D1874" s="193">
        <v>2500</v>
      </c>
      <c r="E1874" s="194">
        <f t="shared" si="219"/>
        <v>10</v>
      </c>
      <c r="F1874" s="194">
        <f t="shared" si="219"/>
        <v>26</v>
      </c>
      <c r="G1874" s="194">
        <f t="shared" si="219"/>
        <v>46</v>
      </c>
      <c r="H1874" s="194">
        <f t="shared" si="219"/>
        <v>54</v>
      </c>
      <c r="I1874" s="194">
        <f t="shared" si="219"/>
        <v>74</v>
      </c>
      <c r="J1874" s="194">
        <f t="shared" si="219"/>
        <v>82</v>
      </c>
      <c r="K1874" s="194">
        <f t="shared" si="219"/>
        <v>42</v>
      </c>
      <c r="L1874" s="194">
        <f t="shared" si="219"/>
        <v>28</v>
      </c>
      <c r="M1874" s="232"/>
      <c r="N1874" s="233"/>
      <c r="O1874" s="233"/>
    </row>
    <row r="1875" spans="1:15" s="234" customFormat="1">
      <c r="A1875" s="404" t="str">
        <f t="shared" si="217"/>
        <v>3502702500</v>
      </c>
      <c r="B1875" s="263">
        <v>350</v>
      </c>
      <c r="C1875" s="193">
        <v>270</v>
      </c>
      <c r="D1875" s="193">
        <v>2500</v>
      </c>
      <c r="E1875" s="194">
        <f t="shared" si="219"/>
        <v>10</v>
      </c>
      <c r="F1875" s="194">
        <f t="shared" si="219"/>
        <v>26</v>
      </c>
      <c r="G1875" s="194">
        <f t="shared" si="219"/>
        <v>46</v>
      </c>
      <c r="H1875" s="194">
        <f t="shared" si="219"/>
        <v>54</v>
      </c>
      <c r="I1875" s="194">
        <f t="shared" si="219"/>
        <v>72</v>
      </c>
      <c r="J1875" s="194">
        <f t="shared" si="219"/>
        <v>80</v>
      </c>
      <c r="K1875" s="194">
        <f t="shared" si="219"/>
        <v>42</v>
      </c>
      <c r="L1875" s="194">
        <f t="shared" si="219"/>
        <v>28</v>
      </c>
      <c r="M1875" s="232"/>
      <c r="N1875" s="233"/>
      <c r="O1875" s="233"/>
    </row>
    <row r="1876" spans="1:15" s="234" customFormat="1">
      <c r="A1876" s="404" t="str">
        <f t="shared" si="217"/>
        <v>3502802500</v>
      </c>
      <c r="B1876" s="263">
        <v>350</v>
      </c>
      <c r="C1876" s="193">
        <v>280</v>
      </c>
      <c r="D1876" s="193">
        <v>2500</v>
      </c>
      <c r="E1876" s="194">
        <f t="shared" si="219"/>
        <v>8</v>
      </c>
      <c r="F1876" s="194">
        <f t="shared" si="219"/>
        <v>24</v>
      </c>
      <c r="G1876" s="194">
        <f t="shared" si="219"/>
        <v>44</v>
      </c>
      <c r="H1876" s="194">
        <f t="shared" si="219"/>
        <v>52</v>
      </c>
      <c r="I1876" s="194">
        <f t="shared" si="219"/>
        <v>68</v>
      </c>
      <c r="J1876" s="194">
        <f t="shared" si="219"/>
        <v>76</v>
      </c>
      <c r="K1876" s="194">
        <f t="shared" si="219"/>
        <v>40</v>
      </c>
      <c r="L1876" s="194">
        <f t="shared" si="219"/>
        <v>26</v>
      </c>
      <c r="M1876" s="232"/>
      <c r="N1876" s="233"/>
      <c r="O1876" s="233"/>
    </row>
    <row r="1877" spans="1:15" s="234" customFormat="1">
      <c r="A1877" s="404" t="str">
        <f t="shared" si="217"/>
        <v>3502902500</v>
      </c>
      <c r="B1877" s="263">
        <v>350</v>
      </c>
      <c r="C1877" s="193">
        <v>290</v>
      </c>
      <c r="D1877" s="193">
        <v>2500</v>
      </c>
      <c r="E1877" s="194">
        <f t="shared" si="219"/>
        <v>8</v>
      </c>
      <c r="F1877" s="194">
        <f t="shared" si="219"/>
        <v>24</v>
      </c>
      <c r="G1877" s="194">
        <f t="shared" si="219"/>
        <v>42</v>
      </c>
      <c r="H1877" s="194">
        <f t="shared" si="219"/>
        <v>50</v>
      </c>
      <c r="I1877" s="194">
        <f t="shared" si="219"/>
        <v>66</v>
      </c>
      <c r="J1877" s="194">
        <f t="shared" si="219"/>
        <v>74</v>
      </c>
      <c r="K1877" s="194">
        <f t="shared" si="219"/>
        <v>40</v>
      </c>
      <c r="L1877" s="194">
        <f t="shared" si="219"/>
        <v>26</v>
      </c>
      <c r="M1877" s="232"/>
      <c r="N1877" s="233"/>
      <c r="O1877" s="233"/>
    </row>
    <row r="1878" spans="1:15" s="234" customFormat="1">
      <c r="A1878" s="404" t="str">
        <f t="shared" si="217"/>
        <v>3503002500</v>
      </c>
      <c r="B1878" s="263">
        <v>350</v>
      </c>
      <c r="C1878" s="193">
        <v>300</v>
      </c>
      <c r="D1878" s="193">
        <v>2500</v>
      </c>
      <c r="E1878" s="194">
        <f t="shared" si="219"/>
        <v>8</v>
      </c>
      <c r="F1878" s="194">
        <f t="shared" si="219"/>
        <v>22</v>
      </c>
      <c r="G1878" s="194">
        <f t="shared" si="219"/>
        <v>40</v>
      </c>
      <c r="H1878" s="194">
        <f t="shared" si="219"/>
        <v>48</v>
      </c>
      <c r="I1878" s="194">
        <f t="shared" si="219"/>
        <v>64</v>
      </c>
      <c r="J1878" s="194">
        <f t="shared" si="219"/>
        <v>70</v>
      </c>
      <c r="K1878" s="194">
        <f t="shared" si="219"/>
        <v>38</v>
      </c>
      <c r="L1878" s="194">
        <f t="shared" si="219"/>
        <v>24</v>
      </c>
      <c r="M1878" s="232"/>
      <c r="N1878" s="233"/>
      <c r="O1878" s="233"/>
    </row>
    <row r="1879" spans="1:15" s="234" customFormat="1">
      <c r="A1879" s="404" t="str">
        <f t="shared" si="217"/>
        <v>3503102500</v>
      </c>
      <c r="B1879" s="263">
        <v>350</v>
      </c>
      <c r="C1879" s="193">
        <v>310</v>
      </c>
      <c r="D1879" s="193">
        <v>2500</v>
      </c>
      <c r="E1879" s="243">
        <v>0</v>
      </c>
      <c r="F1879" s="243">
        <v>0</v>
      </c>
      <c r="G1879" s="243">
        <v>0</v>
      </c>
      <c r="H1879" s="243">
        <v>0</v>
      </c>
      <c r="I1879" s="243">
        <v>0</v>
      </c>
      <c r="J1879" s="243">
        <v>0</v>
      </c>
      <c r="K1879" s="243">
        <v>0</v>
      </c>
      <c r="L1879" s="243">
        <v>0</v>
      </c>
      <c r="M1879" s="232"/>
      <c r="N1879" s="233"/>
      <c r="O1879" s="233"/>
    </row>
    <row r="1880" spans="1:15" s="234" customFormat="1">
      <c r="A1880" s="404" t="str">
        <f t="shared" si="217"/>
        <v>3503202500</v>
      </c>
      <c r="B1880" s="263">
        <v>350</v>
      </c>
      <c r="C1880" s="193">
        <v>320</v>
      </c>
      <c r="D1880" s="193">
        <v>2500</v>
      </c>
      <c r="E1880" s="243">
        <v>0</v>
      </c>
      <c r="F1880" s="243">
        <v>0</v>
      </c>
      <c r="G1880" s="243">
        <v>0</v>
      </c>
      <c r="H1880" s="243">
        <v>0</v>
      </c>
      <c r="I1880" s="243">
        <v>0</v>
      </c>
      <c r="J1880" s="243">
        <v>0</v>
      </c>
      <c r="K1880" s="243">
        <v>0</v>
      </c>
      <c r="L1880" s="243">
        <v>0</v>
      </c>
      <c r="M1880" s="232"/>
      <c r="N1880" s="233"/>
      <c r="O1880" s="233"/>
    </row>
    <row r="1881" spans="1:15" s="234" customFormat="1">
      <c r="A1881" s="404" t="str">
        <f t="shared" si="217"/>
        <v>3503302500</v>
      </c>
      <c r="B1881" s="263">
        <v>350</v>
      </c>
      <c r="C1881" s="193">
        <v>330</v>
      </c>
      <c r="D1881" s="193">
        <v>2500</v>
      </c>
      <c r="E1881" s="243">
        <v>0</v>
      </c>
      <c r="F1881" s="243">
        <v>0</v>
      </c>
      <c r="G1881" s="243">
        <v>0</v>
      </c>
      <c r="H1881" s="243">
        <v>0</v>
      </c>
      <c r="I1881" s="243">
        <v>0</v>
      </c>
      <c r="J1881" s="243">
        <v>0</v>
      </c>
      <c r="K1881" s="243">
        <v>0</v>
      </c>
      <c r="L1881" s="243">
        <v>0</v>
      </c>
      <c r="M1881" s="232"/>
      <c r="N1881" s="233"/>
      <c r="O1881" s="233"/>
    </row>
    <row r="1882" spans="1:15" s="234" customFormat="1">
      <c r="A1882" s="404" t="str">
        <f t="shared" si="217"/>
        <v>3503402500</v>
      </c>
      <c r="B1882" s="263">
        <v>350</v>
      </c>
      <c r="C1882" s="193">
        <v>340</v>
      </c>
      <c r="D1882" s="193">
        <v>2500</v>
      </c>
      <c r="E1882" s="243">
        <v>0</v>
      </c>
      <c r="F1882" s="243">
        <v>0</v>
      </c>
      <c r="G1882" s="243">
        <v>0</v>
      </c>
      <c r="H1882" s="243">
        <v>0</v>
      </c>
      <c r="I1882" s="243">
        <v>0</v>
      </c>
      <c r="J1882" s="243">
        <v>0</v>
      </c>
      <c r="K1882" s="243">
        <v>0</v>
      </c>
      <c r="L1882" s="243">
        <v>0</v>
      </c>
      <c r="M1882" s="232"/>
      <c r="N1882" s="233"/>
      <c r="O1882" s="233"/>
    </row>
    <row r="1883" spans="1:15" s="234" customFormat="1">
      <c r="A1883" s="404" t="str">
        <f t="shared" si="217"/>
        <v>3503502500</v>
      </c>
      <c r="B1883" s="263">
        <v>350</v>
      </c>
      <c r="C1883" s="193">
        <v>350</v>
      </c>
      <c r="D1883" s="193">
        <v>2500</v>
      </c>
      <c r="E1883" s="243">
        <v>0</v>
      </c>
      <c r="F1883" s="243">
        <v>0</v>
      </c>
      <c r="G1883" s="243">
        <v>0</v>
      </c>
      <c r="H1883" s="243">
        <v>0</v>
      </c>
      <c r="I1883" s="243">
        <v>0</v>
      </c>
      <c r="J1883" s="243">
        <v>0</v>
      </c>
      <c r="K1883" s="243">
        <v>0</v>
      </c>
      <c r="L1883" s="243">
        <v>0</v>
      </c>
      <c r="M1883" s="232"/>
      <c r="N1883" s="233"/>
      <c r="O1883" s="233"/>
    </row>
    <row r="1884" spans="1:15" s="234" customFormat="1">
      <c r="B1884" s="270"/>
      <c r="C1884" s="244"/>
      <c r="D1884" s="244"/>
      <c r="E1884" s="245"/>
      <c r="F1884" s="245"/>
      <c r="G1884" s="245"/>
      <c r="H1884" s="245"/>
      <c r="I1884" s="245"/>
      <c r="J1884" s="245"/>
      <c r="K1884" s="245"/>
      <c r="L1884" s="245"/>
      <c r="M1884" s="233"/>
      <c r="N1884" s="233"/>
      <c r="O1884" s="233"/>
    </row>
    <row r="1885" spans="1:15" s="234" customFormat="1">
      <c r="B1885" s="270"/>
      <c r="C1885" s="244"/>
      <c r="D1885" s="244"/>
      <c r="E1885" s="245"/>
      <c r="F1885" s="245"/>
      <c r="G1885" s="245"/>
      <c r="H1885" s="245"/>
      <c r="I1885" s="245"/>
      <c r="J1885" s="245"/>
      <c r="K1885" s="245"/>
      <c r="L1885" s="245"/>
      <c r="M1885" s="233"/>
      <c r="N1885" s="233"/>
      <c r="O1885" s="233"/>
    </row>
    <row r="1886" spans="1:15" s="234" customFormat="1">
      <c r="B1886" s="270"/>
      <c r="C1886" s="244"/>
      <c r="D1886" s="244"/>
      <c r="E1886" s="245"/>
      <c r="F1886" s="245"/>
      <c r="G1886" s="245"/>
      <c r="H1886" s="245"/>
      <c r="I1886" s="245"/>
      <c r="J1886" s="245"/>
      <c r="K1886" s="245"/>
      <c r="L1886" s="245"/>
      <c r="M1886" s="233"/>
      <c r="N1886" s="233"/>
      <c r="O1886" s="233"/>
    </row>
    <row r="1887" spans="1:15" s="234" customFormat="1">
      <c r="B1887" s="270"/>
      <c r="C1887" s="244"/>
      <c r="D1887" s="244"/>
      <c r="E1887" s="245"/>
      <c r="F1887" s="245"/>
      <c r="G1887" s="245"/>
      <c r="H1887" s="245"/>
      <c r="I1887" s="245"/>
      <c r="J1887" s="245"/>
      <c r="K1887" s="245"/>
      <c r="L1887" s="245"/>
      <c r="M1887" s="233"/>
      <c r="N1887" s="233"/>
      <c r="O1887" s="233"/>
    </row>
    <row r="1888" spans="1:15" s="234" customFormat="1">
      <c r="B1888" s="270"/>
      <c r="C1888" s="244"/>
      <c r="D1888" s="244"/>
      <c r="E1888" s="245"/>
      <c r="F1888" s="245"/>
      <c r="G1888" s="245"/>
      <c r="H1888" s="245"/>
      <c r="I1888" s="245"/>
      <c r="J1888" s="245"/>
      <c r="K1888" s="245"/>
      <c r="L1888" s="245"/>
      <c r="M1888" s="233"/>
      <c r="N1888" s="233"/>
      <c r="O1888" s="233"/>
    </row>
    <row r="1889" spans="2:15" s="234" customFormat="1">
      <c r="B1889" s="270"/>
      <c r="C1889" s="244"/>
      <c r="D1889" s="244"/>
      <c r="E1889" s="245"/>
      <c r="F1889" s="245"/>
      <c r="G1889" s="245"/>
      <c r="H1889" s="245"/>
      <c r="I1889" s="245"/>
      <c r="J1889" s="245"/>
      <c r="K1889" s="245"/>
      <c r="L1889" s="245"/>
      <c r="M1889" s="233"/>
      <c r="N1889" s="233"/>
      <c r="O1889" s="233"/>
    </row>
    <row r="1890" spans="2:15" s="234" customFormat="1">
      <c r="B1890" s="270"/>
      <c r="C1890" s="244"/>
      <c r="D1890" s="244"/>
      <c r="E1890" s="245"/>
      <c r="F1890" s="245"/>
      <c r="G1890" s="245"/>
      <c r="H1890" s="245"/>
      <c r="I1890" s="245"/>
      <c r="J1890" s="245"/>
      <c r="K1890" s="245"/>
      <c r="L1890" s="245"/>
      <c r="M1890" s="233"/>
      <c r="N1890" s="233"/>
      <c r="O1890" s="233"/>
    </row>
    <row r="1891" spans="2:15" s="234" customFormat="1">
      <c r="B1891" s="270"/>
      <c r="C1891" s="244"/>
      <c r="D1891" s="244"/>
      <c r="E1891" s="245"/>
      <c r="F1891" s="245"/>
      <c r="G1891" s="245"/>
      <c r="H1891" s="245"/>
      <c r="I1891" s="245"/>
      <c r="J1891" s="245"/>
      <c r="K1891" s="245"/>
      <c r="L1891" s="245"/>
      <c r="M1891" s="233"/>
      <c r="N1891" s="233"/>
      <c r="O1891" s="233"/>
    </row>
    <row r="1892" spans="2:15" s="234" customFormat="1">
      <c r="B1892" s="270"/>
      <c r="C1892" s="244"/>
      <c r="D1892" s="244"/>
      <c r="E1892" s="245"/>
      <c r="F1892" s="245"/>
      <c r="G1892" s="245"/>
      <c r="H1892" s="245"/>
      <c r="I1892" s="245"/>
      <c r="J1892" s="245"/>
      <c r="K1892" s="245"/>
      <c r="L1892" s="245"/>
      <c r="M1892" s="233"/>
      <c r="N1892" s="233"/>
      <c r="O1892" s="233"/>
    </row>
    <row r="1893" spans="2:15" s="234" customFormat="1">
      <c r="B1893" s="270"/>
      <c r="C1893" s="244"/>
      <c r="D1893" s="244"/>
      <c r="E1893" s="245"/>
      <c r="F1893" s="245"/>
      <c r="G1893" s="245"/>
      <c r="H1893" s="245"/>
      <c r="I1893" s="245"/>
      <c r="J1893" s="245"/>
      <c r="K1893" s="245"/>
      <c r="L1893" s="245"/>
      <c r="M1893" s="233"/>
      <c r="N1893" s="233"/>
      <c r="O1893" s="233"/>
    </row>
    <row r="1894" spans="2:15" s="234" customFormat="1">
      <c r="B1894" s="270"/>
      <c r="C1894" s="244"/>
      <c r="D1894" s="244"/>
      <c r="E1894" s="245"/>
      <c r="F1894" s="245"/>
      <c r="G1894" s="245"/>
      <c r="H1894" s="245"/>
      <c r="I1894" s="245"/>
      <c r="J1894" s="245"/>
      <c r="K1894" s="245"/>
      <c r="L1894" s="245"/>
      <c r="M1894" s="233"/>
      <c r="N1894" s="233"/>
      <c r="O1894" s="233"/>
    </row>
    <row r="1895" spans="2:15" s="234" customFormat="1">
      <c r="B1895" s="270"/>
      <c r="C1895" s="244"/>
      <c r="D1895" s="244"/>
      <c r="E1895" s="245"/>
      <c r="F1895" s="245"/>
      <c r="G1895" s="245"/>
      <c r="H1895" s="245"/>
      <c r="I1895" s="245"/>
      <c r="J1895" s="245"/>
      <c r="K1895" s="245"/>
      <c r="L1895" s="245"/>
      <c r="M1895" s="233"/>
      <c r="N1895" s="233"/>
      <c r="O1895" s="233"/>
    </row>
    <row r="1896" spans="2:15" s="234" customFormat="1">
      <c r="B1896" s="270"/>
      <c r="C1896" s="244"/>
      <c r="D1896" s="244"/>
      <c r="E1896" s="245"/>
      <c r="F1896" s="245"/>
      <c r="G1896" s="245"/>
      <c r="H1896" s="245"/>
      <c r="I1896" s="245"/>
      <c r="J1896" s="245"/>
      <c r="K1896" s="245"/>
      <c r="L1896" s="245"/>
      <c r="M1896" s="233"/>
      <c r="N1896" s="233"/>
      <c r="O1896" s="233"/>
    </row>
    <row r="1897" spans="2:15" s="234" customFormat="1">
      <c r="B1897" s="270"/>
      <c r="C1897" s="244"/>
      <c r="D1897" s="244"/>
      <c r="E1897" s="245"/>
      <c r="F1897" s="245"/>
      <c r="G1897" s="245"/>
      <c r="H1897" s="245"/>
      <c r="I1897" s="245"/>
      <c r="J1897" s="245"/>
      <c r="K1897" s="245"/>
      <c r="L1897" s="245"/>
      <c r="M1897" s="233"/>
      <c r="N1897" s="233"/>
      <c r="O1897" s="233"/>
    </row>
    <row r="1898" spans="2:15" s="234" customFormat="1">
      <c r="B1898" s="270"/>
      <c r="C1898" s="244"/>
      <c r="D1898" s="244"/>
      <c r="E1898" s="245"/>
      <c r="F1898" s="245"/>
      <c r="G1898" s="245"/>
      <c r="H1898" s="245"/>
      <c r="I1898" s="245"/>
      <c r="J1898" s="245"/>
      <c r="K1898" s="245"/>
      <c r="L1898" s="245"/>
      <c r="M1898" s="233"/>
      <c r="N1898" s="233"/>
      <c r="O1898" s="233"/>
    </row>
    <row r="1899" spans="2:15" s="234" customFormat="1">
      <c r="B1899" s="270"/>
      <c r="C1899" s="244"/>
      <c r="D1899" s="244"/>
      <c r="E1899" s="245"/>
      <c r="F1899" s="245"/>
      <c r="G1899" s="245"/>
      <c r="H1899" s="245"/>
      <c r="I1899" s="245"/>
      <c r="J1899" s="245"/>
      <c r="K1899" s="245"/>
      <c r="L1899" s="245"/>
      <c r="M1899" s="233"/>
      <c r="N1899" s="233"/>
      <c r="O1899" s="233"/>
    </row>
    <row r="1900" spans="2:15" s="234" customFormat="1">
      <c r="B1900" s="270"/>
      <c r="C1900" s="244"/>
      <c r="D1900" s="244"/>
      <c r="E1900" s="245"/>
      <c r="F1900" s="245"/>
      <c r="G1900" s="245"/>
      <c r="H1900" s="245"/>
      <c r="I1900" s="245"/>
      <c r="J1900" s="245"/>
      <c r="K1900" s="245"/>
      <c r="L1900" s="245"/>
      <c r="M1900" s="233"/>
      <c r="N1900" s="233"/>
      <c r="O1900" s="233"/>
    </row>
    <row r="1901" spans="2:15" s="234" customFormat="1">
      <c r="B1901" s="270"/>
      <c r="C1901" s="244"/>
      <c r="D1901" s="244"/>
      <c r="E1901" s="245"/>
      <c r="F1901" s="245"/>
      <c r="G1901" s="245"/>
      <c r="H1901" s="245"/>
      <c r="I1901" s="245"/>
      <c r="J1901" s="245"/>
      <c r="K1901" s="245"/>
      <c r="L1901" s="245"/>
      <c r="M1901" s="233"/>
      <c r="N1901" s="233"/>
      <c r="O1901" s="233"/>
    </row>
    <row r="1902" spans="2:15" s="234" customFormat="1">
      <c r="B1902" s="270"/>
      <c r="C1902" s="244"/>
      <c r="D1902" s="244"/>
      <c r="E1902" s="245"/>
      <c r="F1902" s="245"/>
      <c r="G1902" s="245"/>
      <c r="H1902" s="245"/>
      <c r="I1902" s="245"/>
      <c r="J1902" s="245"/>
      <c r="K1902" s="245"/>
      <c r="L1902" s="245"/>
      <c r="M1902" s="233"/>
      <c r="N1902" s="233"/>
      <c r="O1902" s="233"/>
    </row>
    <row r="1903" spans="2:15" s="234" customFormat="1">
      <c r="B1903" s="270"/>
      <c r="C1903" s="244"/>
      <c r="D1903" s="244"/>
      <c r="E1903" s="245"/>
      <c r="F1903" s="245"/>
      <c r="G1903" s="245"/>
      <c r="H1903" s="245"/>
      <c r="I1903" s="245"/>
      <c r="J1903" s="245"/>
      <c r="K1903" s="245"/>
      <c r="L1903" s="245"/>
      <c r="M1903" s="233"/>
      <c r="N1903" s="233"/>
      <c r="O1903" s="233"/>
    </row>
    <row r="1904" spans="2:15" s="234" customFormat="1">
      <c r="B1904" s="270"/>
      <c r="C1904" s="244"/>
      <c r="D1904" s="244"/>
      <c r="E1904" s="245"/>
      <c r="F1904" s="245"/>
      <c r="G1904" s="245"/>
      <c r="H1904" s="245"/>
      <c r="I1904" s="245"/>
      <c r="J1904" s="245"/>
      <c r="K1904" s="245"/>
      <c r="L1904" s="245"/>
      <c r="M1904" s="233"/>
      <c r="N1904" s="233"/>
      <c r="O1904" s="233"/>
    </row>
    <row r="1905" spans="2:15" s="234" customFormat="1">
      <c r="B1905" s="270"/>
      <c r="C1905" s="244"/>
      <c r="D1905" s="244"/>
      <c r="E1905" s="245"/>
      <c r="F1905" s="245"/>
      <c r="G1905" s="245"/>
      <c r="H1905" s="245"/>
      <c r="I1905" s="245"/>
      <c r="J1905" s="245"/>
      <c r="K1905" s="245"/>
      <c r="L1905" s="245"/>
      <c r="M1905" s="233"/>
      <c r="N1905" s="233"/>
      <c r="O1905" s="233"/>
    </row>
    <row r="1906" spans="2:15" s="234" customFormat="1">
      <c r="B1906" s="270"/>
      <c r="C1906" s="244"/>
      <c r="D1906" s="244"/>
      <c r="E1906" s="245"/>
      <c r="F1906" s="245"/>
      <c r="G1906" s="245"/>
      <c r="H1906" s="245"/>
      <c r="I1906" s="245"/>
      <c r="J1906" s="245"/>
      <c r="K1906" s="245"/>
      <c r="L1906" s="245"/>
      <c r="M1906" s="233"/>
      <c r="N1906" s="233"/>
      <c r="O1906" s="233"/>
    </row>
    <row r="1907" spans="2:15" s="234" customFormat="1">
      <c r="B1907" s="270"/>
      <c r="C1907" s="244"/>
      <c r="D1907" s="244"/>
      <c r="E1907" s="245"/>
      <c r="F1907" s="245"/>
      <c r="G1907" s="245"/>
      <c r="H1907" s="245"/>
      <c r="I1907" s="245"/>
      <c r="J1907" s="245"/>
      <c r="K1907" s="245"/>
      <c r="L1907" s="245"/>
      <c r="M1907" s="233"/>
      <c r="N1907" s="233"/>
      <c r="O1907" s="233"/>
    </row>
    <row r="1908" spans="2:15" s="234" customFormat="1">
      <c r="B1908" s="270"/>
      <c r="C1908" s="244"/>
      <c r="D1908" s="244"/>
      <c r="E1908" s="245"/>
      <c r="F1908" s="245"/>
      <c r="G1908" s="245"/>
      <c r="H1908" s="245"/>
      <c r="I1908" s="245"/>
      <c r="J1908" s="245"/>
      <c r="K1908" s="245"/>
      <c r="L1908" s="245"/>
      <c r="M1908" s="233"/>
      <c r="N1908" s="233"/>
      <c r="O1908" s="233"/>
    </row>
    <row r="1909" spans="2:15" s="234" customFormat="1">
      <c r="B1909" s="270"/>
      <c r="C1909" s="244"/>
      <c r="D1909" s="244"/>
      <c r="E1909" s="245"/>
      <c r="F1909" s="245"/>
      <c r="G1909" s="245"/>
      <c r="H1909" s="245"/>
      <c r="I1909" s="245"/>
      <c r="J1909" s="245"/>
      <c r="K1909" s="245"/>
      <c r="L1909" s="245"/>
      <c r="M1909" s="233"/>
      <c r="N1909" s="233"/>
      <c r="O1909" s="233"/>
    </row>
    <row r="1910" spans="2:15" s="234" customFormat="1">
      <c r="B1910" s="270"/>
      <c r="C1910" s="244"/>
      <c r="D1910" s="244"/>
      <c r="E1910" s="245"/>
      <c r="F1910" s="245"/>
      <c r="G1910" s="245"/>
      <c r="H1910" s="245"/>
      <c r="I1910" s="245"/>
      <c r="J1910" s="245"/>
      <c r="K1910" s="245"/>
      <c r="L1910" s="245"/>
      <c r="M1910" s="233"/>
      <c r="N1910" s="233"/>
      <c r="O1910" s="233"/>
    </row>
    <row r="1911" spans="2:15" s="234" customFormat="1">
      <c r="B1911" s="270"/>
      <c r="C1911" s="244"/>
      <c r="D1911" s="244"/>
      <c r="E1911" s="245"/>
      <c r="F1911" s="245"/>
      <c r="G1911" s="245"/>
      <c r="H1911" s="245"/>
      <c r="I1911" s="245"/>
      <c r="J1911" s="245"/>
      <c r="K1911" s="245"/>
      <c r="L1911" s="245"/>
      <c r="M1911" s="233"/>
      <c r="N1911" s="233"/>
      <c r="O1911" s="233"/>
    </row>
    <row r="1912" spans="2:15" s="234" customFormat="1">
      <c r="B1912" s="270"/>
      <c r="C1912" s="244"/>
      <c r="D1912" s="244"/>
      <c r="E1912" s="245"/>
      <c r="F1912" s="245"/>
      <c r="G1912" s="245"/>
      <c r="H1912" s="245"/>
      <c r="I1912" s="245"/>
      <c r="J1912" s="245"/>
      <c r="K1912" s="245"/>
      <c r="L1912" s="245"/>
      <c r="M1912" s="233"/>
      <c r="N1912" s="233"/>
      <c r="O1912" s="233"/>
    </row>
    <row r="1913" spans="2:15" s="234" customFormat="1">
      <c r="B1913" s="270"/>
      <c r="C1913" s="244"/>
      <c r="D1913" s="244"/>
      <c r="E1913" s="245"/>
      <c r="F1913" s="245"/>
      <c r="G1913" s="245"/>
      <c r="H1913" s="245"/>
      <c r="I1913" s="245"/>
      <c r="J1913" s="245"/>
      <c r="K1913" s="245"/>
      <c r="L1913" s="245"/>
      <c r="M1913" s="233"/>
      <c r="N1913" s="233"/>
      <c r="O1913" s="233"/>
    </row>
    <row r="1914" spans="2:15" s="234" customFormat="1">
      <c r="B1914" s="270"/>
      <c r="C1914" s="244"/>
      <c r="D1914" s="244"/>
      <c r="E1914" s="245"/>
      <c r="F1914" s="245"/>
      <c r="G1914" s="245"/>
      <c r="H1914" s="245"/>
      <c r="I1914" s="245"/>
      <c r="J1914" s="245"/>
      <c r="K1914" s="245"/>
      <c r="L1914" s="245"/>
      <c r="M1914" s="233"/>
      <c r="N1914" s="233"/>
      <c r="O1914" s="233"/>
    </row>
    <row r="1915" spans="2:15" s="234" customFormat="1">
      <c r="B1915" s="270"/>
      <c r="C1915" s="244"/>
      <c r="D1915" s="244"/>
      <c r="E1915" s="245"/>
      <c r="F1915" s="245"/>
      <c r="G1915" s="245"/>
      <c r="H1915" s="245"/>
      <c r="I1915" s="245"/>
      <c r="J1915" s="245"/>
      <c r="K1915" s="245"/>
      <c r="L1915" s="245"/>
      <c r="M1915" s="233"/>
      <c r="N1915" s="233"/>
      <c r="O1915" s="233"/>
    </row>
    <row r="1916" spans="2:15" s="234" customFormat="1">
      <c r="B1916" s="270"/>
      <c r="C1916" s="244"/>
      <c r="D1916" s="244"/>
      <c r="E1916" s="245"/>
      <c r="F1916" s="245"/>
      <c r="G1916" s="245"/>
      <c r="H1916" s="245"/>
      <c r="I1916" s="245"/>
      <c r="J1916" s="245"/>
      <c r="K1916" s="245"/>
      <c r="L1916" s="245"/>
      <c r="M1916" s="233"/>
      <c r="N1916" s="233"/>
      <c r="O1916" s="233"/>
    </row>
    <row r="1917" spans="2:15" s="234" customFormat="1">
      <c r="B1917" s="270"/>
      <c r="C1917" s="244"/>
      <c r="D1917" s="244"/>
      <c r="E1917" s="245"/>
      <c r="F1917" s="245"/>
      <c r="G1917" s="245"/>
      <c r="H1917" s="245"/>
      <c r="I1917" s="245"/>
      <c r="J1917" s="245"/>
      <c r="K1917" s="245"/>
      <c r="L1917" s="245"/>
      <c r="M1917" s="233"/>
      <c r="N1917" s="233"/>
      <c r="O1917" s="233"/>
    </row>
    <row r="1918" spans="2:15" s="234" customFormat="1">
      <c r="B1918" s="270"/>
      <c r="C1918" s="244"/>
      <c r="D1918" s="244"/>
      <c r="E1918" s="245"/>
      <c r="F1918" s="245"/>
      <c r="G1918" s="245"/>
      <c r="H1918" s="245"/>
      <c r="I1918" s="245"/>
      <c r="J1918" s="245"/>
      <c r="K1918" s="245"/>
      <c r="L1918" s="245"/>
      <c r="M1918" s="233"/>
      <c r="N1918" s="233"/>
      <c r="O1918" s="233"/>
    </row>
    <row r="1919" spans="2:15" s="234" customFormat="1">
      <c r="B1919" s="270"/>
      <c r="C1919" s="244"/>
      <c r="D1919" s="244"/>
      <c r="E1919" s="245"/>
      <c r="F1919" s="245"/>
      <c r="G1919" s="245"/>
      <c r="H1919" s="245"/>
      <c r="I1919" s="245"/>
      <c r="J1919" s="245"/>
      <c r="K1919" s="245"/>
      <c r="L1919" s="245"/>
      <c r="M1919" s="233"/>
      <c r="N1919" s="233"/>
      <c r="O1919" s="233"/>
    </row>
    <row r="1920" spans="2:15" s="234" customFormat="1">
      <c r="B1920" s="270"/>
      <c r="C1920" s="244"/>
      <c r="D1920" s="244"/>
      <c r="E1920" s="245"/>
      <c r="F1920" s="245"/>
      <c r="G1920" s="245"/>
      <c r="H1920" s="245"/>
      <c r="I1920" s="245"/>
      <c r="J1920" s="245"/>
      <c r="K1920" s="245"/>
      <c r="L1920" s="245"/>
      <c r="M1920" s="233"/>
      <c r="N1920" s="233"/>
      <c r="O1920" s="233"/>
    </row>
    <row r="1921" spans="2:15" s="234" customFormat="1">
      <c r="B1921" s="270"/>
      <c r="C1921" s="244"/>
      <c r="D1921" s="244"/>
      <c r="E1921" s="245"/>
      <c r="F1921" s="245"/>
      <c r="G1921" s="245"/>
      <c r="H1921" s="245"/>
      <c r="I1921" s="245"/>
      <c r="J1921" s="245"/>
      <c r="K1921" s="245"/>
      <c r="L1921" s="245"/>
      <c r="M1921" s="233"/>
      <c r="N1921" s="233"/>
      <c r="O1921" s="233"/>
    </row>
    <row r="1922" spans="2:15" s="234" customFormat="1">
      <c r="B1922" s="270"/>
      <c r="C1922" s="244"/>
      <c r="D1922" s="244"/>
      <c r="E1922" s="245"/>
      <c r="F1922" s="245"/>
      <c r="G1922" s="245"/>
      <c r="H1922" s="245"/>
      <c r="I1922" s="245"/>
      <c r="J1922" s="245"/>
      <c r="K1922" s="245"/>
      <c r="L1922" s="245"/>
      <c r="M1922" s="233"/>
      <c r="N1922" s="233"/>
      <c r="O1922" s="233"/>
    </row>
    <row r="1923" spans="2:15" s="234" customFormat="1">
      <c r="B1923" s="270"/>
      <c r="C1923" s="244"/>
      <c r="D1923" s="244"/>
      <c r="E1923" s="245"/>
      <c r="F1923" s="245"/>
      <c r="G1923" s="245"/>
      <c r="H1923" s="245"/>
      <c r="I1923" s="245"/>
      <c r="J1923" s="245"/>
      <c r="K1923" s="245"/>
      <c r="L1923" s="245"/>
      <c r="M1923" s="233"/>
      <c r="N1923" s="233"/>
      <c r="O1923" s="233"/>
    </row>
    <row r="1924" spans="2:15" s="234" customFormat="1">
      <c r="B1924" s="270"/>
      <c r="C1924" s="244"/>
      <c r="D1924" s="244"/>
      <c r="E1924" s="245"/>
      <c r="F1924" s="245"/>
      <c r="G1924" s="245"/>
      <c r="H1924" s="245"/>
      <c r="I1924" s="245"/>
      <c r="J1924" s="245"/>
      <c r="K1924" s="245"/>
      <c r="L1924" s="245"/>
      <c r="M1924" s="233"/>
      <c r="N1924" s="233"/>
      <c r="O1924" s="233"/>
    </row>
    <row r="1925" spans="2:15" s="234" customFormat="1">
      <c r="B1925" s="270"/>
      <c r="C1925" s="244"/>
      <c r="D1925" s="244"/>
      <c r="E1925" s="245"/>
      <c r="F1925" s="245"/>
      <c r="G1925" s="245"/>
      <c r="H1925" s="245"/>
      <c r="I1925" s="245"/>
      <c r="J1925" s="245"/>
      <c r="K1925" s="245"/>
      <c r="L1925" s="245"/>
      <c r="M1925" s="233"/>
      <c r="N1925" s="233"/>
      <c r="O1925" s="233"/>
    </row>
    <row r="1926" spans="2:15" s="234" customFormat="1">
      <c r="B1926" s="270"/>
      <c r="C1926" s="244"/>
      <c r="D1926" s="244"/>
      <c r="E1926" s="245"/>
      <c r="F1926" s="245"/>
      <c r="G1926" s="245"/>
      <c r="H1926" s="245"/>
      <c r="I1926" s="245"/>
      <c r="J1926" s="245"/>
      <c r="K1926" s="245"/>
      <c r="L1926" s="245"/>
      <c r="M1926" s="233"/>
      <c r="N1926" s="233"/>
      <c r="O1926" s="233"/>
    </row>
    <row r="1927" spans="2:15" s="234" customFormat="1">
      <c r="B1927" s="270"/>
      <c r="C1927" s="244"/>
      <c r="D1927" s="244"/>
      <c r="E1927" s="245"/>
      <c r="F1927" s="245"/>
      <c r="G1927" s="245"/>
      <c r="H1927" s="245"/>
      <c r="I1927" s="245"/>
      <c r="J1927" s="245"/>
      <c r="K1927" s="245"/>
      <c r="L1927" s="245"/>
      <c r="M1927" s="233"/>
      <c r="N1927" s="233"/>
      <c r="O1927" s="233"/>
    </row>
    <row r="1928" spans="2:15" s="234" customFormat="1">
      <c r="B1928" s="270"/>
      <c r="C1928" s="244"/>
      <c r="D1928" s="244"/>
      <c r="E1928" s="245"/>
      <c r="F1928" s="245"/>
      <c r="G1928" s="245"/>
      <c r="H1928" s="245"/>
      <c r="I1928" s="245"/>
      <c r="J1928" s="245"/>
      <c r="K1928" s="245"/>
      <c r="L1928" s="245"/>
      <c r="M1928" s="233"/>
      <c r="N1928" s="233"/>
      <c r="O1928" s="233"/>
    </row>
    <row r="1929" spans="2:15" s="234" customFormat="1">
      <c r="B1929" s="270"/>
      <c r="C1929" s="244"/>
      <c r="D1929" s="244"/>
      <c r="E1929" s="245"/>
      <c r="F1929" s="245"/>
      <c r="G1929" s="245"/>
      <c r="H1929" s="245"/>
      <c r="I1929" s="245"/>
      <c r="J1929" s="245"/>
      <c r="K1929" s="245"/>
      <c r="L1929" s="245"/>
      <c r="M1929" s="233"/>
      <c r="N1929" s="233"/>
      <c r="O1929" s="233"/>
    </row>
    <row r="1930" spans="2:15" s="234" customFormat="1">
      <c r="B1930" s="270"/>
      <c r="C1930" s="244"/>
      <c r="D1930" s="244"/>
      <c r="E1930" s="245"/>
      <c r="F1930" s="245"/>
      <c r="G1930" s="245"/>
      <c r="H1930" s="245"/>
      <c r="I1930" s="245"/>
      <c r="J1930" s="245"/>
      <c r="K1930" s="245"/>
      <c r="L1930" s="245"/>
      <c r="M1930" s="233"/>
      <c r="N1930" s="233"/>
      <c r="O1930" s="233"/>
    </row>
    <row r="1931" spans="2:15" s="234" customFormat="1">
      <c r="B1931" s="270"/>
      <c r="C1931" s="244"/>
      <c r="D1931" s="244"/>
      <c r="E1931" s="245"/>
      <c r="F1931" s="245"/>
      <c r="G1931" s="245"/>
      <c r="H1931" s="245"/>
      <c r="I1931" s="245"/>
      <c r="J1931" s="245"/>
      <c r="K1931" s="245"/>
      <c r="L1931" s="245"/>
      <c r="M1931" s="233"/>
      <c r="N1931" s="233"/>
      <c r="O1931" s="233"/>
    </row>
    <row r="1932" spans="2:15" s="234" customFormat="1">
      <c r="B1932" s="270"/>
      <c r="C1932" s="244"/>
      <c r="D1932" s="244"/>
      <c r="E1932" s="245"/>
      <c r="F1932" s="245"/>
      <c r="G1932" s="245"/>
      <c r="H1932" s="245"/>
      <c r="I1932" s="245"/>
      <c r="J1932" s="245"/>
      <c r="K1932" s="245"/>
      <c r="L1932" s="245"/>
      <c r="M1932" s="233"/>
      <c r="N1932" s="233"/>
      <c r="O1932" s="233"/>
    </row>
    <row r="1933" spans="2:15" s="234" customFormat="1">
      <c r="B1933" s="270"/>
      <c r="C1933" s="244"/>
      <c r="D1933" s="244"/>
      <c r="E1933" s="245"/>
      <c r="F1933" s="245"/>
      <c r="G1933" s="245"/>
      <c r="H1933" s="245"/>
      <c r="I1933" s="245"/>
      <c r="J1933" s="245"/>
      <c r="K1933" s="245"/>
      <c r="L1933" s="245"/>
      <c r="M1933" s="233"/>
      <c r="N1933" s="233"/>
      <c r="O1933" s="233"/>
    </row>
    <row r="1934" spans="2:15" s="234" customFormat="1">
      <c r="B1934" s="270"/>
      <c r="C1934" s="244"/>
      <c r="D1934" s="244"/>
      <c r="E1934" s="245"/>
      <c r="F1934" s="245"/>
      <c r="G1934" s="245"/>
      <c r="H1934" s="245"/>
      <c r="I1934" s="245"/>
      <c r="J1934" s="245"/>
      <c r="K1934" s="245"/>
      <c r="L1934" s="245"/>
      <c r="M1934" s="233"/>
      <c r="N1934" s="233"/>
      <c r="O1934" s="233"/>
    </row>
    <row r="1935" spans="2:15" s="234" customFormat="1">
      <c r="B1935" s="270"/>
      <c r="C1935" s="244"/>
      <c r="D1935" s="244"/>
      <c r="E1935" s="245"/>
      <c r="F1935" s="245"/>
      <c r="G1935" s="245"/>
      <c r="H1935" s="245"/>
      <c r="I1935" s="245"/>
      <c r="J1935" s="245"/>
      <c r="K1935" s="245"/>
      <c r="L1935" s="245"/>
      <c r="M1935" s="233"/>
      <c r="N1935" s="233"/>
      <c r="O1935" s="233"/>
    </row>
    <row r="1936" spans="2:15" s="234" customFormat="1">
      <c r="B1936" s="270"/>
      <c r="C1936" s="244"/>
      <c r="D1936" s="244"/>
      <c r="E1936" s="245"/>
      <c r="F1936" s="245"/>
      <c r="G1936" s="245"/>
      <c r="H1936" s="245"/>
      <c r="I1936" s="245"/>
      <c r="J1936" s="245"/>
      <c r="K1936" s="245"/>
      <c r="L1936" s="245"/>
      <c r="M1936" s="233"/>
      <c r="N1936" s="233"/>
      <c r="O1936" s="233"/>
    </row>
    <row r="1937" spans="2:15" s="234" customFormat="1">
      <c r="B1937" s="270"/>
      <c r="C1937" s="244"/>
      <c r="D1937" s="244"/>
      <c r="E1937" s="245"/>
      <c r="F1937" s="245"/>
      <c r="G1937" s="245"/>
      <c r="H1937" s="245"/>
      <c r="I1937" s="245"/>
      <c r="J1937" s="245"/>
      <c r="K1937" s="245"/>
      <c r="L1937" s="245"/>
      <c r="M1937" s="233"/>
      <c r="N1937" s="233"/>
      <c r="O1937" s="233"/>
    </row>
    <row r="1938" spans="2:15" s="234" customFormat="1">
      <c r="B1938" s="270"/>
      <c r="C1938" s="244"/>
      <c r="D1938" s="244"/>
      <c r="E1938" s="245"/>
      <c r="F1938" s="245"/>
      <c r="G1938" s="245"/>
      <c r="H1938" s="245"/>
      <c r="I1938" s="245"/>
      <c r="J1938" s="245"/>
      <c r="K1938" s="245"/>
      <c r="L1938" s="245"/>
      <c r="M1938" s="233"/>
      <c r="N1938" s="233"/>
      <c r="O1938" s="233"/>
    </row>
    <row r="1939" spans="2:15" s="234" customFormat="1">
      <c r="B1939" s="270"/>
      <c r="C1939" s="244"/>
      <c r="D1939" s="244"/>
      <c r="E1939" s="245"/>
      <c r="F1939" s="245"/>
      <c r="G1939" s="245"/>
      <c r="H1939" s="245"/>
      <c r="I1939" s="245"/>
      <c r="J1939" s="245"/>
      <c r="K1939" s="245"/>
      <c r="L1939" s="245"/>
      <c r="M1939" s="233"/>
      <c r="N1939" s="233"/>
      <c r="O1939" s="233"/>
    </row>
    <row r="1940" spans="2:15" s="234" customFormat="1">
      <c r="B1940" s="270"/>
      <c r="C1940" s="244"/>
      <c r="D1940" s="244"/>
      <c r="E1940" s="245"/>
      <c r="F1940" s="245"/>
      <c r="G1940" s="245"/>
      <c r="H1940" s="245"/>
      <c r="I1940" s="245"/>
      <c r="J1940" s="245"/>
      <c r="K1940" s="245"/>
      <c r="L1940" s="245"/>
      <c r="M1940" s="233"/>
      <c r="N1940" s="233"/>
      <c r="O1940" s="233"/>
    </row>
    <row r="1941" spans="2:15" s="234" customFormat="1">
      <c r="B1941" s="270"/>
      <c r="C1941" s="244"/>
      <c r="D1941" s="244"/>
      <c r="E1941" s="245"/>
      <c r="F1941" s="245"/>
      <c r="G1941" s="245"/>
      <c r="H1941" s="245"/>
      <c r="I1941" s="245"/>
      <c r="J1941" s="245"/>
      <c r="K1941" s="245"/>
      <c r="L1941" s="245"/>
      <c r="M1941" s="233"/>
      <c r="N1941" s="233"/>
      <c r="O1941" s="233"/>
    </row>
    <row r="1942" spans="2:15" s="234" customFormat="1">
      <c r="B1942" s="270"/>
      <c r="C1942" s="244"/>
      <c r="D1942" s="244"/>
      <c r="E1942" s="245"/>
      <c r="F1942" s="245"/>
      <c r="G1942" s="245"/>
      <c r="H1942" s="245"/>
      <c r="I1942" s="245"/>
      <c r="J1942" s="245"/>
      <c r="K1942" s="245"/>
      <c r="L1942" s="245"/>
      <c r="M1942" s="233"/>
      <c r="N1942" s="233"/>
      <c r="O1942" s="233"/>
    </row>
    <row r="1943" spans="2:15" s="234" customFormat="1">
      <c r="B1943" s="270"/>
      <c r="C1943" s="244"/>
      <c r="D1943" s="244"/>
      <c r="E1943" s="245"/>
      <c r="F1943" s="245"/>
      <c r="G1943" s="245"/>
      <c r="H1943" s="245"/>
      <c r="I1943" s="245"/>
      <c r="J1943" s="245"/>
      <c r="K1943" s="245"/>
      <c r="L1943" s="245"/>
      <c r="M1943" s="233"/>
      <c r="N1943" s="233"/>
      <c r="O1943" s="233"/>
    </row>
    <row r="1944" spans="2:15" s="234" customFormat="1">
      <c r="B1944" s="270"/>
      <c r="C1944" s="244"/>
      <c r="D1944" s="244"/>
      <c r="E1944" s="245"/>
      <c r="F1944" s="245"/>
      <c r="G1944" s="245"/>
      <c r="H1944" s="245"/>
      <c r="I1944" s="245"/>
      <c r="J1944" s="245"/>
      <c r="K1944" s="245"/>
      <c r="L1944" s="245"/>
      <c r="M1944" s="233"/>
      <c r="N1944" s="233"/>
      <c r="O1944" s="233"/>
    </row>
    <row r="1945" spans="2:15" s="234" customFormat="1">
      <c r="B1945" s="270"/>
      <c r="C1945" s="244"/>
      <c r="D1945" s="244"/>
      <c r="E1945" s="245"/>
      <c r="F1945" s="245"/>
      <c r="G1945" s="245"/>
      <c r="H1945" s="245"/>
      <c r="I1945" s="245"/>
      <c r="J1945" s="245"/>
      <c r="K1945" s="245"/>
      <c r="L1945" s="245"/>
      <c r="M1945" s="233"/>
      <c r="N1945" s="233"/>
      <c r="O1945" s="233"/>
    </row>
    <row r="1946" spans="2:15" s="234" customFormat="1">
      <c r="B1946" s="270"/>
      <c r="C1946" s="244"/>
      <c r="D1946" s="244"/>
      <c r="E1946" s="245"/>
      <c r="F1946" s="245"/>
      <c r="G1946" s="245"/>
      <c r="H1946" s="245"/>
      <c r="I1946" s="245"/>
      <c r="J1946" s="245"/>
      <c r="K1946" s="245"/>
      <c r="L1946" s="245"/>
      <c r="M1946" s="233"/>
      <c r="N1946" s="233"/>
      <c r="O1946" s="233"/>
    </row>
    <row r="1947" spans="2:15" s="234" customFormat="1">
      <c r="B1947" s="270"/>
      <c r="C1947" s="244"/>
      <c r="D1947" s="244"/>
      <c r="E1947" s="245"/>
      <c r="F1947" s="245"/>
      <c r="G1947" s="245"/>
      <c r="H1947" s="245"/>
      <c r="I1947" s="245"/>
      <c r="J1947" s="245"/>
      <c r="K1947" s="245"/>
      <c r="L1947" s="245"/>
      <c r="M1947" s="233"/>
      <c r="N1947" s="233"/>
      <c r="O1947" s="233"/>
    </row>
    <row r="1948" spans="2:15" s="234" customFormat="1">
      <c r="B1948" s="270"/>
      <c r="C1948" s="244"/>
      <c r="D1948" s="244"/>
      <c r="E1948" s="245"/>
      <c r="F1948" s="245"/>
      <c r="G1948" s="245"/>
      <c r="H1948" s="245"/>
      <c r="I1948" s="245"/>
      <c r="J1948" s="245"/>
      <c r="K1948" s="245"/>
      <c r="L1948" s="245"/>
      <c r="M1948" s="233"/>
      <c r="N1948" s="233"/>
      <c r="O1948" s="233"/>
    </row>
    <row r="1949" spans="2:15" s="234" customFormat="1">
      <c r="B1949" s="270"/>
      <c r="C1949" s="244"/>
      <c r="D1949" s="244"/>
      <c r="E1949" s="245"/>
      <c r="F1949" s="245"/>
      <c r="G1949" s="245"/>
      <c r="H1949" s="245"/>
      <c r="I1949" s="245"/>
      <c r="J1949" s="245"/>
      <c r="K1949" s="245"/>
      <c r="L1949" s="245"/>
      <c r="M1949" s="233"/>
      <c r="N1949" s="233"/>
      <c r="O1949" s="233"/>
    </row>
    <row r="1950" spans="2:15" s="234" customFormat="1">
      <c r="B1950" s="270"/>
      <c r="C1950" s="244"/>
      <c r="D1950" s="244"/>
      <c r="E1950" s="245"/>
      <c r="F1950" s="245"/>
      <c r="G1950" s="245"/>
      <c r="H1950" s="245"/>
      <c r="I1950" s="245"/>
      <c r="J1950" s="245"/>
      <c r="K1950" s="245"/>
      <c r="L1950" s="245"/>
      <c r="M1950" s="233"/>
      <c r="N1950" s="233"/>
      <c r="O1950" s="233"/>
    </row>
    <row r="1951" spans="2:15" s="234" customFormat="1">
      <c r="B1951" s="270"/>
      <c r="C1951" s="244"/>
      <c r="D1951" s="244"/>
      <c r="E1951" s="245"/>
      <c r="F1951" s="245"/>
      <c r="G1951" s="245"/>
      <c r="H1951" s="245"/>
      <c r="I1951" s="245"/>
      <c r="J1951" s="245"/>
      <c r="K1951" s="245"/>
      <c r="L1951" s="245"/>
      <c r="M1951" s="233"/>
      <c r="N1951" s="233"/>
      <c r="O1951" s="233"/>
    </row>
    <row r="1952" spans="2:15" s="234" customFormat="1">
      <c r="B1952" s="270"/>
      <c r="C1952" s="244"/>
      <c r="D1952" s="244"/>
      <c r="E1952" s="245"/>
      <c r="F1952" s="245"/>
      <c r="G1952" s="245"/>
      <c r="H1952" s="245"/>
      <c r="I1952" s="245"/>
      <c r="J1952" s="245"/>
      <c r="K1952" s="245"/>
      <c r="L1952" s="245"/>
      <c r="M1952" s="233"/>
      <c r="N1952" s="233"/>
      <c r="O1952" s="233"/>
    </row>
    <row r="1953" spans="2:15" s="234" customFormat="1">
      <c r="B1953" s="270"/>
      <c r="C1953" s="244"/>
      <c r="D1953" s="244"/>
      <c r="E1953" s="245"/>
      <c r="F1953" s="245"/>
      <c r="G1953" s="245"/>
      <c r="H1953" s="245"/>
      <c r="I1953" s="245"/>
      <c r="J1953" s="245"/>
      <c r="K1953" s="245"/>
      <c r="L1953" s="245"/>
      <c r="M1953" s="233"/>
      <c r="N1953" s="233"/>
      <c r="O1953" s="233"/>
    </row>
    <row r="1954" spans="2:15" s="234" customFormat="1">
      <c r="B1954" s="270"/>
      <c r="C1954" s="244"/>
      <c r="D1954" s="244"/>
      <c r="E1954" s="245"/>
      <c r="F1954" s="245"/>
      <c r="G1954" s="245"/>
      <c r="H1954" s="245"/>
      <c r="I1954" s="245"/>
      <c r="J1954" s="245"/>
      <c r="K1954" s="245"/>
      <c r="L1954" s="245"/>
      <c r="M1954" s="233"/>
      <c r="N1954" s="233"/>
      <c r="O1954" s="233"/>
    </row>
    <row r="1955" spans="2:15" s="234" customFormat="1">
      <c r="B1955" s="270"/>
      <c r="C1955" s="244"/>
      <c r="D1955" s="244"/>
      <c r="E1955" s="245"/>
      <c r="F1955" s="245"/>
      <c r="G1955" s="245"/>
      <c r="H1955" s="245"/>
      <c r="I1955" s="245"/>
      <c r="J1955" s="245"/>
      <c r="K1955" s="245"/>
      <c r="L1955" s="245"/>
      <c r="M1955" s="233"/>
      <c r="N1955" s="233"/>
      <c r="O1955" s="233"/>
    </row>
    <row r="1956" spans="2:15" s="234" customFormat="1">
      <c r="B1956" s="270"/>
      <c r="C1956" s="244"/>
      <c r="D1956" s="244"/>
      <c r="E1956" s="245"/>
      <c r="F1956" s="245"/>
      <c r="G1956" s="245"/>
      <c r="H1956" s="245"/>
      <c r="I1956" s="245"/>
      <c r="J1956" s="245"/>
      <c r="K1956" s="245"/>
      <c r="L1956" s="245"/>
      <c r="M1956" s="233"/>
      <c r="N1956" s="233"/>
      <c r="O1956" s="233"/>
    </row>
    <row r="1957" spans="2:15" s="234" customFormat="1">
      <c r="B1957" s="270"/>
      <c r="C1957" s="244"/>
      <c r="D1957" s="244"/>
      <c r="E1957" s="245"/>
      <c r="F1957" s="245"/>
      <c r="G1957" s="245"/>
      <c r="H1957" s="245"/>
      <c r="I1957" s="245"/>
      <c r="J1957" s="245"/>
      <c r="K1957" s="245"/>
      <c r="L1957" s="245"/>
      <c r="M1957" s="233"/>
      <c r="N1957" s="233"/>
      <c r="O1957" s="233"/>
    </row>
    <row r="1958" spans="2:15" s="234" customFormat="1">
      <c r="B1958" s="270"/>
      <c r="C1958" s="244"/>
      <c r="D1958" s="244"/>
      <c r="E1958" s="245"/>
      <c r="F1958" s="245"/>
      <c r="G1958" s="245"/>
      <c r="H1958" s="245"/>
      <c r="I1958" s="245"/>
      <c r="J1958" s="245"/>
      <c r="K1958" s="245"/>
      <c r="L1958" s="245"/>
      <c r="M1958" s="233"/>
      <c r="N1958" s="233"/>
      <c r="O1958" s="233"/>
    </row>
    <row r="1959" spans="2:15" s="234" customFormat="1">
      <c r="B1959" s="270"/>
      <c r="C1959" s="244"/>
      <c r="D1959" s="244"/>
      <c r="E1959" s="245"/>
      <c r="F1959" s="245"/>
      <c r="G1959" s="245"/>
      <c r="H1959" s="245"/>
      <c r="I1959" s="245"/>
      <c r="J1959" s="245"/>
      <c r="K1959" s="245"/>
      <c r="L1959" s="245"/>
      <c r="M1959" s="233"/>
      <c r="N1959" s="233"/>
      <c r="O1959" s="233"/>
    </row>
    <row r="1960" spans="2:15" s="234" customFormat="1">
      <c r="B1960" s="270"/>
      <c r="C1960" s="244"/>
      <c r="D1960" s="244"/>
      <c r="E1960" s="245"/>
      <c r="F1960" s="245"/>
      <c r="G1960" s="245"/>
      <c r="H1960" s="245"/>
      <c r="I1960" s="245"/>
      <c r="J1960" s="245"/>
      <c r="K1960" s="245"/>
      <c r="L1960" s="245"/>
      <c r="M1960" s="233"/>
      <c r="N1960" s="233"/>
      <c r="O1960" s="233"/>
    </row>
    <row r="1961" spans="2:15" s="234" customFormat="1">
      <c r="B1961" s="270"/>
      <c r="C1961" s="244"/>
      <c r="D1961" s="244"/>
      <c r="E1961" s="245"/>
      <c r="F1961" s="245"/>
      <c r="G1961" s="245"/>
      <c r="H1961" s="245"/>
      <c r="I1961" s="245"/>
      <c r="J1961" s="245"/>
      <c r="K1961" s="245"/>
      <c r="L1961" s="245"/>
      <c r="M1961" s="233"/>
      <c r="N1961" s="233"/>
      <c r="O1961" s="233"/>
    </row>
    <row r="1962" spans="2:15" s="234" customFormat="1">
      <c r="B1962" s="270"/>
      <c r="C1962" s="244"/>
      <c r="D1962" s="244"/>
      <c r="E1962" s="245"/>
      <c r="F1962" s="245"/>
      <c r="G1962" s="245"/>
      <c r="H1962" s="245"/>
      <c r="I1962" s="245"/>
      <c r="J1962" s="245"/>
      <c r="K1962" s="245"/>
      <c r="L1962" s="245"/>
      <c r="M1962" s="233"/>
      <c r="N1962" s="233"/>
      <c r="O1962" s="233"/>
    </row>
    <row r="1963" spans="2:15" s="234" customFormat="1">
      <c r="B1963" s="270"/>
      <c r="C1963" s="244"/>
      <c r="D1963" s="244"/>
      <c r="E1963" s="245"/>
      <c r="F1963" s="245"/>
      <c r="G1963" s="245"/>
      <c r="H1963" s="245"/>
      <c r="I1963" s="245"/>
      <c r="J1963" s="245"/>
      <c r="K1963" s="245"/>
      <c r="L1963" s="245"/>
      <c r="M1963" s="233"/>
      <c r="N1963" s="233"/>
      <c r="O1963" s="233"/>
    </row>
    <row r="1964" spans="2:15" s="234" customFormat="1">
      <c r="B1964" s="270"/>
      <c r="C1964" s="244"/>
      <c r="D1964" s="244"/>
      <c r="E1964" s="245"/>
      <c r="F1964" s="245"/>
      <c r="G1964" s="245"/>
      <c r="H1964" s="245"/>
      <c r="I1964" s="245"/>
      <c r="J1964" s="245"/>
      <c r="K1964" s="245"/>
      <c r="L1964" s="245"/>
      <c r="M1964" s="233"/>
      <c r="N1964" s="233"/>
      <c r="O1964" s="233"/>
    </row>
    <row r="1965" spans="2:15" s="234" customFormat="1">
      <c r="B1965" s="270"/>
      <c r="C1965" s="244"/>
      <c r="D1965" s="244"/>
      <c r="E1965" s="245"/>
      <c r="F1965" s="245"/>
      <c r="G1965" s="245"/>
      <c r="H1965" s="245"/>
      <c r="I1965" s="245"/>
      <c r="J1965" s="245"/>
      <c r="K1965" s="245"/>
      <c r="L1965" s="245"/>
      <c r="M1965" s="233"/>
      <c r="N1965" s="233"/>
      <c r="O1965" s="233"/>
    </row>
    <row r="1966" spans="2:15" s="234" customFormat="1">
      <c r="B1966" s="270"/>
      <c r="C1966" s="244"/>
      <c r="D1966" s="244"/>
      <c r="E1966" s="245"/>
      <c r="F1966" s="245"/>
      <c r="G1966" s="245"/>
      <c r="H1966" s="245"/>
      <c r="I1966" s="245"/>
      <c r="J1966" s="245"/>
      <c r="K1966" s="245"/>
      <c r="L1966" s="245"/>
      <c r="M1966" s="233"/>
      <c r="N1966" s="233"/>
      <c r="O1966" s="233"/>
    </row>
    <row r="1967" spans="2:15" s="234" customFormat="1">
      <c r="B1967" s="270"/>
      <c r="C1967" s="244"/>
      <c r="D1967" s="244"/>
      <c r="E1967" s="245"/>
      <c r="F1967" s="245"/>
      <c r="G1967" s="245"/>
      <c r="H1967" s="245"/>
      <c r="I1967" s="245"/>
      <c r="J1967" s="245"/>
      <c r="K1967" s="245"/>
      <c r="L1967" s="245"/>
      <c r="M1967" s="233"/>
      <c r="N1967" s="233"/>
      <c r="O1967" s="233"/>
    </row>
    <row r="1968" spans="2:15" s="234" customFormat="1">
      <c r="B1968" s="270"/>
      <c r="C1968" s="244"/>
      <c r="D1968" s="244"/>
      <c r="E1968" s="245"/>
      <c r="F1968" s="245"/>
      <c r="G1968" s="245"/>
      <c r="H1968" s="245"/>
      <c r="I1968" s="245"/>
      <c r="J1968" s="245"/>
      <c r="K1968" s="245"/>
      <c r="L1968" s="245"/>
      <c r="M1968" s="233"/>
      <c r="N1968" s="233"/>
      <c r="O1968" s="233"/>
    </row>
    <row r="1969" spans="2:15" s="234" customFormat="1">
      <c r="B1969" s="270"/>
      <c r="C1969" s="244"/>
      <c r="D1969" s="244"/>
      <c r="E1969" s="245"/>
      <c r="F1969" s="245"/>
      <c r="G1969" s="245"/>
      <c r="H1969" s="245"/>
      <c r="I1969" s="245"/>
      <c r="J1969" s="245"/>
      <c r="K1969" s="245"/>
      <c r="L1969" s="245"/>
      <c r="M1969" s="233"/>
      <c r="N1969" s="233"/>
      <c r="O1969" s="233"/>
    </row>
    <row r="1970" spans="2:15" s="234" customFormat="1">
      <c r="B1970" s="270"/>
      <c r="C1970" s="244"/>
      <c r="D1970" s="244"/>
      <c r="E1970" s="245"/>
      <c r="F1970" s="245"/>
      <c r="G1970" s="245"/>
      <c r="H1970" s="245"/>
      <c r="I1970" s="245"/>
      <c r="J1970" s="245"/>
      <c r="K1970" s="245"/>
      <c r="L1970" s="245"/>
      <c r="M1970" s="233"/>
      <c r="N1970" s="233"/>
      <c r="O1970" s="233"/>
    </row>
    <row r="1971" spans="2:15" s="234" customFormat="1">
      <c r="B1971" s="270"/>
      <c r="C1971" s="244"/>
      <c r="D1971" s="244"/>
      <c r="E1971" s="245"/>
      <c r="F1971" s="245"/>
      <c r="G1971" s="245"/>
      <c r="H1971" s="245"/>
      <c r="I1971" s="245"/>
      <c r="J1971" s="245"/>
      <c r="K1971" s="245"/>
      <c r="L1971" s="245"/>
      <c r="M1971" s="233"/>
      <c r="N1971" s="233"/>
      <c r="O1971" s="233"/>
    </row>
    <row r="1972" spans="2:15" s="234" customFormat="1">
      <c r="B1972" s="270"/>
      <c r="C1972" s="244"/>
      <c r="D1972" s="244"/>
      <c r="E1972" s="245"/>
      <c r="F1972" s="245"/>
      <c r="G1972" s="245"/>
      <c r="H1972" s="245"/>
      <c r="I1972" s="245"/>
      <c r="J1972" s="245"/>
      <c r="K1972" s="245"/>
      <c r="L1972" s="245"/>
      <c r="M1972" s="233"/>
      <c r="N1972" s="233"/>
      <c r="O1972" s="233"/>
    </row>
    <row r="1973" spans="2:15" s="234" customFormat="1">
      <c r="B1973" s="270"/>
      <c r="C1973" s="244"/>
      <c r="D1973" s="244"/>
      <c r="E1973" s="245"/>
      <c r="F1973" s="245"/>
      <c r="G1973" s="245"/>
      <c r="H1973" s="245"/>
      <c r="I1973" s="245"/>
      <c r="J1973" s="245"/>
      <c r="K1973" s="245"/>
      <c r="L1973" s="245"/>
      <c r="M1973" s="233"/>
      <c r="N1973" s="233"/>
      <c r="O1973" s="233"/>
    </row>
    <row r="1974" spans="2:15" s="234" customFormat="1">
      <c r="B1974" s="270"/>
      <c r="C1974" s="244"/>
      <c r="D1974" s="244"/>
      <c r="E1974" s="245"/>
      <c r="F1974" s="245"/>
      <c r="G1974" s="245"/>
      <c r="H1974" s="245"/>
      <c r="I1974" s="245"/>
      <c r="J1974" s="245"/>
      <c r="K1974" s="245"/>
      <c r="L1974" s="245"/>
      <c r="M1974" s="233"/>
      <c r="N1974" s="233"/>
      <c r="O1974" s="233"/>
    </row>
    <row r="1975" spans="2:15" s="234" customFormat="1">
      <c r="B1975" s="270"/>
      <c r="C1975" s="244"/>
      <c r="D1975" s="244"/>
      <c r="E1975" s="245"/>
      <c r="F1975" s="245"/>
      <c r="G1975" s="245"/>
      <c r="H1975" s="245"/>
      <c r="I1975" s="245"/>
      <c r="J1975" s="245"/>
      <c r="K1975" s="245"/>
      <c r="L1975" s="245"/>
      <c r="M1975" s="233"/>
      <c r="N1975" s="233"/>
      <c r="O1975" s="233"/>
    </row>
    <row r="1976" spans="2:15" s="234" customFormat="1">
      <c r="B1976" s="270"/>
      <c r="C1976" s="244"/>
      <c r="D1976" s="244"/>
      <c r="E1976" s="245"/>
      <c r="F1976" s="245"/>
      <c r="G1976" s="245"/>
      <c r="H1976" s="245"/>
      <c r="I1976" s="245"/>
      <c r="J1976" s="245"/>
      <c r="K1976" s="245"/>
      <c r="L1976" s="245"/>
      <c r="M1976" s="233"/>
      <c r="N1976" s="233"/>
      <c r="O1976" s="233"/>
    </row>
    <row r="1977" spans="2:15" s="234" customFormat="1">
      <c r="B1977" s="270"/>
      <c r="C1977" s="244"/>
      <c r="D1977" s="244"/>
      <c r="E1977" s="245"/>
      <c r="F1977" s="245"/>
      <c r="G1977" s="245"/>
      <c r="H1977" s="245"/>
      <c r="I1977" s="245"/>
      <c r="J1977" s="245"/>
      <c r="K1977" s="245"/>
      <c r="L1977" s="245"/>
      <c r="M1977" s="233"/>
      <c r="N1977" s="233"/>
      <c r="O1977" s="233"/>
    </row>
    <row r="1978" spans="2:15" s="234" customFormat="1">
      <c r="B1978" s="270"/>
      <c r="C1978" s="244"/>
      <c r="D1978" s="244"/>
      <c r="E1978" s="245"/>
      <c r="F1978" s="245"/>
      <c r="G1978" s="245"/>
      <c r="H1978" s="245"/>
      <c r="I1978" s="245"/>
      <c r="J1978" s="245"/>
      <c r="K1978" s="245"/>
      <c r="L1978" s="245"/>
      <c r="M1978" s="233"/>
      <c r="N1978" s="233"/>
      <c r="O1978" s="233"/>
    </row>
    <row r="1979" spans="2:15" s="234" customFormat="1">
      <c r="B1979" s="270"/>
      <c r="C1979" s="244"/>
      <c r="D1979" s="244"/>
      <c r="E1979" s="245"/>
      <c r="F1979" s="245"/>
      <c r="G1979" s="245"/>
      <c r="H1979" s="245"/>
      <c r="I1979" s="245"/>
      <c r="J1979" s="245"/>
      <c r="K1979" s="245"/>
      <c r="L1979" s="245"/>
      <c r="M1979" s="233"/>
      <c r="N1979" s="233"/>
      <c r="O1979" s="233"/>
    </row>
    <row r="1980" spans="2:15" s="234" customFormat="1">
      <c r="B1980" s="270"/>
      <c r="C1980" s="244"/>
      <c r="D1980" s="244"/>
      <c r="E1980" s="245"/>
      <c r="F1980" s="245"/>
      <c r="G1980" s="245"/>
      <c r="H1980" s="245"/>
      <c r="I1980" s="245"/>
      <c r="J1980" s="245"/>
      <c r="K1980" s="245"/>
      <c r="L1980" s="245"/>
      <c r="M1980" s="233"/>
      <c r="N1980" s="233"/>
      <c r="O1980" s="233"/>
    </row>
    <row r="1981" spans="2:15" s="234" customFormat="1">
      <c r="B1981" s="270"/>
      <c r="C1981" s="244"/>
      <c r="D1981" s="244"/>
      <c r="E1981" s="245"/>
      <c r="F1981" s="245"/>
      <c r="G1981" s="245"/>
      <c r="H1981" s="245"/>
      <c r="I1981" s="245"/>
      <c r="J1981" s="245"/>
      <c r="K1981" s="245"/>
      <c r="L1981" s="245"/>
      <c r="M1981" s="233"/>
      <c r="N1981" s="233"/>
      <c r="O1981" s="233"/>
    </row>
    <row r="1982" spans="2:15" s="234" customFormat="1">
      <c r="B1982" s="270"/>
      <c r="C1982" s="244"/>
      <c r="D1982" s="244"/>
      <c r="E1982" s="245"/>
      <c r="F1982" s="245"/>
      <c r="G1982" s="245"/>
      <c r="H1982" s="245"/>
      <c r="I1982" s="245"/>
      <c r="J1982" s="245"/>
      <c r="K1982" s="245"/>
      <c r="L1982" s="245"/>
      <c r="M1982" s="233"/>
      <c r="N1982" s="233"/>
      <c r="O1982" s="233"/>
    </row>
    <row r="1983" spans="2:15" s="234" customFormat="1">
      <c r="B1983" s="270"/>
      <c r="C1983" s="244"/>
      <c r="D1983" s="244"/>
      <c r="E1983" s="245"/>
      <c r="F1983" s="245"/>
      <c r="G1983" s="245"/>
      <c r="H1983" s="245"/>
      <c r="I1983" s="245"/>
      <c r="J1983" s="245"/>
      <c r="K1983" s="245"/>
      <c r="L1983" s="245"/>
      <c r="M1983" s="233"/>
      <c r="N1983" s="233"/>
      <c r="O1983" s="233"/>
    </row>
    <row r="1984" spans="2:15" s="234" customFormat="1">
      <c r="B1984" s="270"/>
      <c r="C1984" s="244"/>
      <c r="D1984" s="244"/>
      <c r="E1984" s="245"/>
      <c r="F1984" s="245"/>
      <c r="G1984" s="245"/>
      <c r="H1984" s="245"/>
      <c r="I1984" s="245"/>
      <c r="J1984" s="245"/>
      <c r="K1984" s="245"/>
      <c r="L1984" s="245"/>
      <c r="M1984" s="233"/>
      <c r="N1984" s="233"/>
      <c r="O1984" s="233"/>
    </row>
    <row r="1985" spans="2:15" s="234" customFormat="1">
      <c r="B1985" s="270"/>
      <c r="C1985" s="244"/>
      <c r="D1985" s="244"/>
      <c r="E1985" s="245"/>
      <c r="F1985" s="245"/>
      <c r="G1985" s="245"/>
      <c r="H1985" s="245"/>
      <c r="I1985" s="245"/>
      <c r="J1985" s="245"/>
      <c r="K1985" s="245"/>
      <c r="L1985" s="245"/>
      <c r="M1985" s="233"/>
      <c r="N1985" s="233"/>
      <c r="O1985" s="233"/>
    </row>
    <row r="1986" spans="2:15" s="234" customFormat="1">
      <c r="B1986" s="270"/>
      <c r="C1986" s="244"/>
      <c r="D1986" s="244"/>
      <c r="E1986" s="245"/>
      <c r="F1986" s="245"/>
      <c r="G1986" s="245"/>
      <c r="H1986" s="245"/>
      <c r="I1986" s="245"/>
      <c r="J1986" s="245"/>
      <c r="K1986" s="245"/>
      <c r="L1986" s="245"/>
      <c r="M1986" s="233"/>
      <c r="N1986" s="233"/>
      <c r="O1986" s="233"/>
    </row>
    <row r="1987" spans="2:15" s="234" customFormat="1">
      <c r="B1987" s="270"/>
      <c r="C1987" s="244"/>
      <c r="D1987" s="244"/>
      <c r="E1987" s="245"/>
      <c r="F1987" s="245"/>
      <c r="G1987" s="245"/>
      <c r="H1987" s="245"/>
      <c r="I1987" s="245"/>
      <c r="J1987" s="245"/>
      <c r="K1987" s="245"/>
      <c r="L1987" s="245"/>
      <c r="M1987" s="233"/>
      <c r="N1987" s="233"/>
      <c r="O1987" s="233"/>
    </row>
    <row r="1988" spans="2:15" s="234" customFormat="1">
      <c r="B1988" s="270"/>
      <c r="C1988" s="244"/>
      <c r="D1988" s="244"/>
      <c r="E1988" s="245"/>
      <c r="F1988" s="245"/>
      <c r="G1988" s="245"/>
      <c r="H1988" s="245"/>
      <c r="I1988" s="245"/>
      <c r="J1988" s="245"/>
      <c r="K1988" s="245"/>
      <c r="L1988" s="245"/>
      <c r="M1988" s="233"/>
      <c r="N1988" s="233"/>
      <c r="O1988" s="233"/>
    </row>
    <row r="1989" spans="2:15" s="234" customFormat="1">
      <c r="B1989" s="270"/>
      <c r="C1989" s="244"/>
      <c r="D1989" s="244"/>
      <c r="E1989" s="245"/>
      <c r="F1989" s="245"/>
      <c r="G1989" s="245"/>
      <c r="H1989" s="245"/>
      <c r="I1989" s="245"/>
      <c r="J1989" s="245"/>
      <c r="K1989" s="245"/>
      <c r="L1989" s="245"/>
      <c r="M1989" s="233"/>
      <c r="N1989" s="233"/>
      <c r="O1989" s="233"/>
    </row>
    <row r="1990" spans="2:15" s="234" customFormat="1">
      <c r="B1990" s="270"/>
      <c r="C1990" s="244"/>
      <c r="D1990" s="244"/>
      <c r="E1990" s="245"/>
      <c r="F1990" s="245"/>
      <c r="G1990" s="245"/>
      <c r="H1990" s="245"/>
      <c r="I1990" s="245"/>
      <c r="J1990" s="245"/>
      <c r="K1990" s="245"/>
      <c r="L1990" s="245"/>
      <c r="M1990" s="233"/>
      <c r="N1990" s="233"/>
      <c r="O1990" s="233"/>
    </row>
    <row r="1991" spans="2:15" s="234" customFormat="1">
      <c r="B1991" s="270"/>
      <c r="C1991" s="244"/>
      <c r="D1991" s="244"/>
      <c r="E1991" s="245"/>
      <c r="F1991" s="245"/>
      <c r="G1991" s="245"/>
      <c r="H1991" s="245"/>
      <c r="I1991" s="245"/>
      <c r="J1991" s="245"/>
      <c r="K1991" s="245"/>
      <c r="L1991" s="245"/>
      <c r="M1991" s="233"/>
      <c r="N1991" s="233"/>
      <c r="O1991" s="233"/>
    </row>
    <row r="1992" spans="2:15" s="234" customFormat="1">
      <c r="B1992" s="270"/>
      <c r="C1992" s="244"/>
      <c r="D1992" s="244"/>
      <c r="E1992" s="245"/>
      <c r="F1992" s="245"/>
      <c r="G1992" s="245"/>
      <c r="H1992" s="245"/>
      <c r="I1992" s="245"/>
      <c r="J1992" s="245"/>
      <c r="K1992" s="245"/>
      <c r="L1992" s="245"/>
      <c r="M1992" s="233"/>
      <c r="N1992" s="233"/>
      <c r="O1992" s="233"/>
    </row>
    <row r="1993" spans="2:15" s="234" customFormat="1">
      <c r="B1993" s="270"/>
      <c r="C1993" s="244"/>
      <c r="D1993" s="244"/>
      <c r="E1993" s="245"/>
      <c r="F1993" s="245"/>
      <c r="G1993" s="245"/>
      <c r="H1993" s="245"/>
      <c r="I1993" s="245"/>
      <c r="J1993" s="245"/>
      <c r="K1993" s="245"/>
      <c r="L1993" s="245"/>
      <c r="M1993" s="233"/>
      <c r="N1993" s="233"/>
      <c r="O1993" s="233"/>
    </row>
    <row r="1994" spans="2:15" s="234" customFormat="1">
      <c r="B1994" s="270"/>
      <c r="C1994" s="244"/>
      <c r="D1994" s="244"/>
      <c r="E1994" s="245"/>
      <c r="F1994" s="245"/>
      <c r="G1994" s="245"/>
      <c r="H1994" s="245"/>
      <c r="I1994" s="245"/>
      <c r="J1994" s="245"/>
      <c r="K1994" s="245"/>
      <c r="L1994" s="245"/>
      <c r="M1994" s="233"/>
      <c r="N1994" s="233"/>
      <c r="O1994" s="233"/>
    </row>
    <row r="1995" spans="2:15" s="234" customFormat="1">
      <c r="B1995" s="270"/>
      <c r="C1995" s="244"/>
      <c r="D1995" s="244"/>
      <c r="E1995" s="245"/>
      <c r="F1995" s="245"/>
      <c r="G1995" s="245"/>
      <c r="H1995" s="245"/>
      <c r="I1995" s="245"/>
      <c r="J1995" s="245"/>
      <c r="K1995" s="245"/>
      <c r="L1995" s="245"/>
      <c r="M1995" s="233"/>
      <c r="N1995" s="233"/>
      <c r="O1995" s="233"/>
    </row>
    <row r="1996" spans="2:15" s="234" customFormat="1">
      <c r="B1996" s="270"/>
      <c r="C1996" s="244"/>
      <c r="D1996" s="244"/>
      <c r="E1996" s="245"/>
      <c r="F1996" s="245"/>
      <c r="G1996" s="245"/>
      <c r="H1996" s="245"/>
      <c r="I1996" s="245"/>
      <c r="J1996" s="245"/>
      <c r="K1996" s="245"/>
      <c r="L1996" s="245"/>
      <c r="M1996" s="233"/>
      <c r="N1996" s="233"/>
      <c r="O1996" s="233"/>
    </row>
    <row r="1997" spans="2:15" s="234" customFormat="1">
      <c r="B1997" s="270"/>
      <c r="C1997" s="244"/>
      <c r="D1997" s="244"/>
      <c r="E1997" s="245"/>
      <c r="F1997" s="245"/>
      <c r="G1997" s="245"/>
      <c r="H1997" s="245"/>
      <c r="I1997" s="245"/>
      <c r="J1997" s="245"/>
      <c r="K1997" s="245"/>
      <c r="L1997" s="245"/>
      <c r="M1997" s="233"/>
      <c r="N1997" s="233"/>
      <c r="O1997" s="233"/>
    </row>
    <row r="1998" spans="2:15" s="234" customFormat="1">
      <c r="B1998" s="270"/>
      <c r="C1998" s="244"/>
      <c r="D1998" s="244"/>
      <c r="E1998" s="245"/>
      <c r="F1998" s="245"/>
      <c r="G1998" s="245"/>
      <c r="H1998" s="245"/>
      <c r="I1998" s="245"/>
      <c r="J1998" s="245"/>
      <c r="K1998" s="245"/>
      <c r="L1998" s="245"/>
      <c r="M1998" s="233"/>
      <c r="N1998" s="233"/>
      <c r="O1998" s="233"/>
    </row>
    <row r="1999" spans="2:15" s="234" customFormat="1">
      <c r="B1999" s="270"/>
      <c r="C1999" s="244"/>
      <c r="D1999" s="244"/>
      <c r="E1999" s="245"/>
      <c r="F1999" s="245"/>
      <c r="G1999" s="245"/>
      <c r="H1999" s="245"/>
      <c r="I1999" s="245"/>
      <c r="J1999" s="245"/>
      <c r="K1999" s="245"/>
      <c r="L1999" s="245"/>
      <c r="M1999" s="233"/>
      <c r="N1999" s="233"/>
      <c r="O1999" s="233"/>
    </row>
    <row r="2000" spans="2:15" s="234" customFormat="1">
      <c r="B2000" s="270"/>
      <c r="C2000" s="244"/>
      <c r="D2000" s="244"/>
      <c r="E2000" s="245"/>
      <c r="F2000" s="245"/>
      <c r="G2000" s="245"/>
      <c r="H2000" s="245"/>
      <c r="I2000" s="245"/>
      <c r="J2000" s="245"/>
      <c r="K2000" s="245"/>
      <c r="L2000" s="245"/>
      <c r="M2000" s="233"/>
      <c r="N2000" s="233"/>
      <c r="O2000" s="233"/>
    </row>
    <row r="2001" spans="2:15" s="234" customFormat="1">
      <c r="B2001" s="270"/>
      <c r="C2001" s="244"/>
      <c r="D2001" s="244"/>
      <c r="E2001" s="245"/>
      <c r="F2001" s="245"/>
      <c r="G2001" s="245"/>
      <c r="H2001" s="245"/>
      <c r="I2001" s="245"/>
      <c r="J2001" s="245"/>
      <c r="K2001" s="245"/>
      <c r="L2001" s="245"/>
      <c r="M2001" s="233"/>
      <c r="N2001" s="233"/>
      <c r="O2001" s="233"/>
    </row>
    <row r="2002" spans="2:15" s="234" customFormat="1">
      <c r="B2002" s="270"/>
      <c r="C2002" s="244"/>
      <c r="D2002" s="244"/>
      <c r="E2002" s="245"/>
      <c r="F2002" s="245"/>
      <c r="G2002" s="245"/>
      <c r="H2002" s="245"/>
      <c r="I2002" s="245"/>
      <c r="J2002" s="245"/>
      <c r="K2002" s="245"/>
      <c r="L2002" s="245"/>
      <c r="M2002" s="233"/>
      <c r="N2002" s="233"/>
      <c r="O2002" s="233"/>
    </row>
    <row r="2003" spans="2:15" s="234" customFormat="1">
      <c r="B2003" s="270"/>
      <c r="C2003" s="244"/>
      <c r="D2003" s="244"/>
      <c r="E2003" s="245"/>
      <c r="F2003" s="245"/>
      <c r="G2003" s="245"/>
      <c r="H2003" s="245"/>
      <c r="I2003" s="245"/>
      <c r="J2003" s="245"/>
      <c r="K2003" s="245"/>
      <c r="L2003" s="245"/>
      <c r="M2003" s="233"/>
      <c r="N2003" s="233"/>
      <c r="O2003" s="233"/>
    </row>
    <row r="2004" spans="2:15" s="234" customFormat="1">
      <c r="B2004" s="270"/>
      <c r="C2004" s="244"/>
      <c r="D2004" s="244"/>
      <c r="E2004" s="245"/>
      <c r="F2004" s="245"/>
      <c r="G2004" s="245"/>
      <c r="H2004" s="245"/>
      <c r="I2004" s="245"/>
      <c r="J2004" s="245"/>
      <c r="K2004" s="245"/>
      <c r="L2004" s="245"/>
      <c r="M2004" s="233"/>
      <c r="N2004" s="233"/>
      <c r="O2004" s="233"/>
    </row>
    <row r="2005" spans="2:15" s="234" customFormat="1">
      <c r="B2005" s="270"/>
      <c r="C2005" s="244"/>
      <c r="D2005" s="244"/>
      <c r="E2005" s="245"/>
      <c r="F2005" s="245"/>
      <c r="G2005" s="245"/>
      <c r="H2005" s="245"/>
      <c r="I2005" s="245"/>
      <c r="J2005" s="245"/>
      <c r="K2005" s="245"/>
      <c r="L2005" s="245"/>
      <c r="M2005" s="233"/>
      <c r="N2005" s="233"/>
      <c r="O2005" s="233"/>
    </row>
    <row r="2006" spans="2:15" s="234" customFormat="1">
      <c r="B2006" s="270"/>
      <c r="C2006" s="244"/>
      <c r="D2006" s="244"/>
      <c r="E2006" s="245"/>
      <c r="F2006" s="245"/>
      <c r="G2006" s="245"/>
      <c r="H2006" s="245"/>
      <c r="I2006" s="245"/>
      <c r="J2006" s="245"/>
      <c r="K2006" s="245"/>
      <c r="L2006" s="245"/>
      <c r="M2006" s="233"/>
      <c r="N2006" s="233"/>
      <c r="O2006" s="233"/>
    </row>
    <row r="2007" spans="2:15" s="234" customFormat="1">
      <c r="B2007" s="270"/>
      <c r="C2007" s="244"/>
      <c r="D2007" s="244"/>
      <c r="E2007" s="245"/>
      <c r="F2007" s="245"/>
      <c r="G2007" s="245"/>
      <c r="H2007" s="245"/>
      <c r="I2007" s="245"/>
      <c r="J2007" s="245"/>
      <c r="K2007" s="245"/>
      <c r="L2007" s="245"/>
      <c r="M2007" s="233"/>
      <c r="N2007" s="233"/>
      <c r="O2007" s="233"/>
    </row>
    <row r="2008" spans="2:15" s="234" customFormat="1">
      <c r="B2008" s="270"/>
      <c r="C2008" s="244"/>
      <c r="D2008" s="244"/>
      <c r="E2008" s="245"/>
      <c r="F2008" s="245"/>
      <c r="G2008" s="245"/>
      <c r="H2008" s="245"/>
      <c r="I2008" s="245"/>
      <c r="J2008" s="245"/>
      <c r="K2008" s="245"/>
      <c r="L2008" s="245"/>
      <c r="M2008" s="233"/>
      <c r="N2008" s="233"/>
      <c r="O2008" s="233"/>
    </row>
    <row r="2009" spans="2:15" s="234" customFormat="1">
      <c r="B2009" s="270"/>
      <c r="C2009" s="244"/>
      <c r="D2009" s="244"/>
      <c r="E2009" s="245"/>
      <c r="F2009" s="245"/>
      <c r="G2009" s="245"/>
      <c r="H2009" s="245"/>
      <c r="I2009" s="245"/>
      <c r="J2009" s="245"/>
      <c r="K2009" s="245"/>
      <c r="L2009" s="245"/>
      <c r="M2009" s="233"/>
      <c r="N2009" s="233"/>
      <c r="O2009" s="233"/>
    </row>
    <row r="2010" spans="2:15" s="234" customFormat="1">
      <c r="B2010" s="270"/>
      <c r="C2010" s="244"/>
      <c r="D2010" s="244"/>
      <c r="E2010" s="245"/>
      <c r="F2010" s="245"/>
      <c r="G2010" s="245"/>
      <c r="H2010" s="245"/>
      <c r="I2010" s="245"/>
      <c r="J2010" s="245"/>
      <c r="K2010" s="245"/>
      <c r="L2010" s="245"/>
      <c r="M2010" s="233"/>
      <c r="N2010" s="233"/>
      <c r="O2010" s="233"/>
    </row>
    <row r="2011" spans="2:15" s="234" customFormat="1">
      <c r="B2011" s="270"/>
      <c r="C2011" s="244"/>
      <c r="D2011" s="244"/>
      <c r="E2011" s="245"/>
      <c r="F2011" s="245"/>
      <c r="G2011" s="245"/>
      <c r="H2011" s="245"/>
      <c r="I2011" s="245"/>
      <c r="J2011" s="245"/>
      <c r="K2011" s="245"/>
      <c r="L2011" s="245"/>
      <c r="M2011" s="233"/>
      <c r="N2011" s="233"/>
      <c r="O2011" s="233"/>
    </row>
    <row r="2012" spans="2:15" s="234" customFormat="1">
      <c r="B2012" s="270"/>
      <c r="C2012" s="244"/>
      <c r="D2012" s="244"/>
      <c r="E2012" s="245"/>
      <c r="F2012" s="245"/>
      <c r="G2012" s="245"/>
      <c r="H2012" s="245"/>
      <c r="I2012" s="245"/>
      <c r="J2012" s="245"/>
      <c r="K2012" s="245"/>
      <c r="L2012" s="245"/>
      <c r="M2012" s="233"/>
      <c r="N2012" s="233"/>
      <c r="O2012" s="233"/>
    </row>
    <row r="2013" spans="2:15" s="234" customFormat="1">
      <c r="B2013" s="270"/>
      <c r="C2013" s="244"/>
      <c r="D2013" s="244"/>
      <c r="E2013" s="245"/>
      <c r="F2013" s="245"/>
      <c r="G2013" s="245"/>
      <c r="H2013" s="245"/>
      <c r="I2013" s="245"/>
      <c r="J2013" s="245"/>
      <c r="K2013" s="245"/>
      <c r="L2013" s="245"/>
      <c r="M2013" s="233"/>
      <c r="N2013" s="233"/>
      <c r="O2013" s="233"/>
    </row>
    <row r="2014" spans="2:15" s="234" customFormat="1">
      <c r="B2014" s="270"/>
      <c r="C2014" s="244"/>
      <c r="D2014" s="244"/>
      <c r="E2014" s="245"/>
      <c r="F2014" s="245"/>
      <c r="G2014" s="245"/>
      <c r="H2014" s="245"/>
      <c r="I2014" s="245"/>
      <c r="J2014" s="245"/>
      <c r="K2014" s="245"/>
      <c r="L2014" s="245"/>
      <c r="M2014" s="233"/>
      <c r="N2014" s="233"/>
      <c r="O2014" s="233"/>
    </row>
    <row r="2015" spans="2:15" s="234" customFormat="1">
      <c r="B2015" s="270"/>
      <c r="C2015" s="244"/>
      <c r="D2015" s="244"/>
      <c r="E2015" s="245"/>
      <c r="F2015" s="245"/>
      <c r="G2015" s="245"/>
      <c r="H2015" s="245"/>
      <c r="I2015" s="245"/>
      <c r="J2015" s="245"/>
      <c r="K2015" s="245"/>
      <c r="L2015" s="245"/>
      <c r="M2015" s="233"/>
      <c r="N2015" s="233"/>
      <c r="O2015" s="233"/>
    </row>
    <row r="2016" spans="2:15" s="234" customFormat="1">
      <c r="B2016" s="270"/>
      <c r="C2016" s="244"/>
      <c r="D2016" s="244"/>
      <c r="E2016" s="245"/>
      <c r="F2016" s="245"/>
      <c r="G2016" s="245"/>
      <c r="H2016" s="245"/>
      <c r="I2016" s="245"/>
      <c r="J2016" s="245"/>
      <c r="K2016" s="245"/>
      <c r="L2016" s="245"/>
      <c r="M2016" s="233"/>
      <c r="N2016" s="233"/>
      <c r="O2016" s="233"/>
    </row>
    <row r="2017" spans="2:15" s="234" customFormat="1">
      <c r="B2017" s="270"/>
      <c r="C2017" s="244"/>
      <c r="D2017" s="244"/>
      <c r="E2017" s="245"/>
      <c r="F2017" s="245"/>
      <c r="G2017" s="245"/>
      <c r="H2017" s="245"/>
      <c r="I2017" s="245"/>
      <c r="J2017" s="245"/>
      <c r="K2017" s="245"/>
      <c r="L2017" s="245"/>
      <c r="M2017" s="233"/>
      <c r="N2017" s="233"/>
      <c r="O2017" s="233"/>
    </row>
    <row r="2018" spans="2:15" s="234" customFormat="1">
      <c r="B2018" s="270"/>
      <c r="C2018" s="244"/>
      <c r="D2018" s="244"/>
      <c r="E2018" s="245"/>
      <c r="F2018" s="245"/>
      <c r="G2018" s="245"/>
      <c r="H2018" s="245"/>
      <c r="I2018" s="245"/>
      <c r="J2018" s="245"/>
      <c r="K2018" s="245"/>
      <c r="L2018" s="245"/>
      <c r="M2018" s="233"/>
      <c r="N2018" s="233"/>
      <c r="O2018" s="233"/>
    </row>
    <row r="2019" spans="2:15" s="234" customFormat="1">
      <c r="B2019" s="270"/>
      <c r="C2019" s="244"/>
      <c r="D2019" s="244"/>
      <c r="E2019" s="245"/>
      <c r="F2019" s="245"/>
      <c r="G2019" s="245"/>
      <c r="H2019" s="245"/>
      <c r="I2019" s="245"/>
      <c r="J2019" s="245"/>
      <c r="K2019" s="245"/>
      <c r="L2019" s="245"/>
      <c r="M2019" s="233"/>
      <c r="N2019" s="233"/>
      <c r="O2019" s="233"/>
    </row>
    <row r="2020" spans="2:15" s="234" customFormat="1">
      <c r="B2020" s="270"/>
      <c r="C2020" s="244"/>
      <c r="D2020" s="244"/>
      <c r="E2020" s="245"/>
      <c r="F2020" s="245"/>
      <c r="G2020" s="245"/>
      <c r="H2020" s="245"/>
      <c r="I2020" s="245"/>
      <c r="J2020" s="245"/>
      <c r="K2020" s="245"/>
      <c r="L2020" s="245"/>
      <c r="M2020" s="233"/>
      <c r="N2020" s="233"/>
      <c r="O2020" s="233"/>
    </row>
    <row r="2021" spans="2:15" s="234" customFormat="1">
      <c r="B2021" s="270"/>
      <c r="C2021" s="244"/>
      <c r="D2021" s="244"/>
      <c r="E2021" s="245"/>
      <c r="F2021" s="245"/>
      <c r="G2021" s="245"/>
      <c r="H2021" s="245"/>
      <c r="I2021" s="245"/>
      <c r="J2021" s="245"/>
      <c r="K2021" s="245"/>
      <c r="L2021" s="245"/>
      <c r="M2021" s="233"/>
      <c r="N2021" s="233"/>
      <c r="O2021" s="233"/>
    </row>
    <row r="2022" spans="2:15" s="234" customFormat="1">
      <c r="B2022" s="270"/>
      <c r="C2022" s="244"/>
      <c r="D2022" s="244"/>
      <c r="E2022" s="245"/>
      <c r="F2022" s="245"/>
      <c r="G2022" s="245"/>
      <c r="H2022" s="245"/>
      <c r="I2022" s="245"/>
      <c r="J2022" s="245"/>
      <c r="K2022" s="245"/>
      <c r="L2022" s="245"/>
      <c r="M2022" s="233"/>
      <c r="N2022" s="233"/>
      <c r="O2022" s="233"/>
    </row>
    <row r="2023" spans="2:15" s="234" customFormat="1">
      <c r="B2023" s="270"/>
      <c r="C2023" s="244"/>
      <c r="D2023" s="244"/>
      <c r="E2023" s="245"/>
      <c r="F2023" s="245"/>
      <c r="G2023" s="245"/>
      <c r="H2023" s="245"/>
      <c r="I2023" s="245"/>
      <c r="J2023" s="245"/>
      <c r="K2023" s="245"/>
      <c r="L2023" s="245"/>
      <c r="M2023" s="233"/>
      <c r="N2023" s="233"/>
      <c r="O2023" s="233"/>
    </row>
    <row r="2024" spans="2:15" s="234" customFormat="1">
      <c r="B2024" s="270"/>
      <c r="C2024" s="244"/>
      <c r="D2024" s="244"/>
      <c r="E2024" s="245"/>
      <c r="F2024" s="245"/>
      <c r="G2024" s="245"/>
      <c r="H2024" s="245"/>
      <c r="I2024" s="245"/>
      <c r="J2024" s="245"/>
      <c r="K2024" s="245"/>
      <c r="L2024" s="245"/>
      <c r="M2024" s="233"/>
      <c r="N2024" s="233"/>
      <c r="O2024" s="233"/>
    </row>
    <row r="2025" spans="2:15" s="234" customFormat="1">
      <c r="B2025" s="270"/>
      <c r="C2025" s="244"/>
      <c r="D2025" s="244"/>
      <c r="E2025" s="245"/>
      <c r="F2025" s="245"/>
      <c r="G2025" s="245"/>
      <c r="H2025" s="245"/>
      <c r="I2025" s="245"/>
      <c r="J2025" s="245"/>
      <c r="K2025" s="245"/>
      <c r="L2025" s="245"/>
      <c r="M2025" s="233"/>
      <c r="N2025" s="233"/>
      <c r="O2025" s="233"/>
    </row>
    <row r="2026" spans="2:15" s="234" customFormat="1">
      <c r="B2026" s="270"/>
      <c r="C2026" s="244"/>
      <c r="D2026" s="244"/>
      <c r="E2026" s="245"/>
      <c r="F2026" s="245"/>
      <c r="G2026" s="245"/>
      <c r="H2026" s="245"/>
      <c r="I2026" s="245"/>
      <c r="J2026" s="245"/>
      <c r="K2026" s="245"/>
      <c r="L2026" s="245"/>
      <c r="M2026" s="233"/>
      <c r="N2026" s="233"/>
      <c r="O2026" s="233"/>
    </row>
    <row r="2027" spans="2:15" s="234" customFormat="1">
      <c r="B2027" s="270"/>
      <c r="C2027" s="244"/>
      <c r="D2027" s="244"/>
      <c r="E2027" s="245"/>
      <c r="F2027" s="245"/>
      <c r="G2027" s="245"/>
      <c r="H2027" s="245"/>
      <c r="I2027" s="245"/>
      <c r="J2027" s="245"/>
      <c r="K2027" s="245"/>
      <c r="L2027" s="245"/>
      <c r="M2027" s="233"/>
      <c r="N2027" s="233"/>
      <c r="O2027" s="233"/>
    </row>
    <row r="2028" spans="2:15" s="234" customFormat="1">
      <c r="B2028" s="270"/>
      <c r="C2028" s="244"/>
      <c r="D2028" s="244"/>
      <c r="E2028" s="245"/>
      <c r="F2028" s="245"/>
      <c r="G2028" s="245"/>
      <c r="H2028" s="245"/>
      <c r="I2028" s="245"/>
      <c r="J2028" s="245"/>
      <c r="K2028" s="245"/>
      <c r="L2028" s="245"/>
      <c r="M2028" s="233"/>
      <c r="N2028" s="233"/>
      <c r="O2028" s="233"/>
    </row>
    <row r="2029" spans="2:15" s="234" customFormat="1">
      <c r="B2029" s="270"/>
      <c r="C2029" s="244"/>
      <c r="D2029" s="244"/>
      <c r="E2029" s="245"/>
      <c r="F2029" s="245"/>
      <c r="G2029" s="245"/>
      <c r="H2029" s="245"/>
      <c r="I2029" s="245"/>
      <c r="J2029" s="245"/>
      <c r="K2029" s="245"/>
      <c r="L2029" s="245"/>
      <c r="M2029" s="233"/>
      <c r="N2029" s="233"/>
      <c r="O2029" s="233"/>
    </row>
    <row r="2030" spans="2:15" s="234" customFormat="1">
      <c r="B2030" s="270"/>
      <c r="C2030" s="244"/>
      <c r="D2030" s="244"/>
      <c r="E2030" s="245"/>
      <c r="F2030" s="245"/>
      <c r="G2030" s="245"/>
      <c r="H2030" s="245"/>
      <c r="I2030" s="245"/>
      <c r="J2030" s="245"/>
      <c r="K2030" s="245"/>
      <c r="L2030" s="245"/>
      <c r="M2030" s="233"/>
      <c r="N2030" s="233"/>
      <c r="O2030" s="233"/>
    </row>
    <row r="2031" spans="2:15" s="234" customFormat="1">
      <c r="B2031" s="270"/>
      <c r="C2031" s="244"/>
      <c r="D2031" s="244"/>
      <c r="E2031" s="245"/>
      <c r="F2031" s="245"/>
      <c r="G2031" s="245"/>
      <c r="H2031" s="245"/>
      <c r="I2031" s="245"/>
      <c r="J2031" s="245"/>
      <c r="K2031" s="245"/>
      <c r="L2031" s="245"/>
      <c r="M2031" s="233"/>
      <c r="N2031" s="233"/>
      <c r="O2031" s="233"/>
    </row>
    <row r="2032" spans="2:15" s="234" customFormat="1">
      <c r="B2032" s="270"/>
      <c r="C2032" s="244"/>
      <c r="D2032" s="244"/>
      <c r="E2032" s="245"/>
      <c r="F2032" s="245"/>
      <c r="G2032" s="245"/>
      <c r="H2032" s="245"/>
      <c r="I2032" s="245"/>
      <c r="J2032" s="245"/>
      <c r="K2032" s="245"/>
      <c r="L2032" s="245"/>
      <c r="M2032" s="233"/>
      <c r="N2032" s="233"/>
      <c r="O2032" s="233"/>
    </row>
    <row r="2033" spans="2:15" s="234" customFormat="1">
      <c r="B2033" s="270"/>
      <c r="C2033" s="244"/>
      <c r="D2033" s="244"/>
      <c r="E2033" s="245"/>
      <c r="F2033" s="245"/>
      <c r="G2033" s="245"/>
      <c r="H2033" s="245"/>
      <c r="I2033" s="245"/>
      <c r="J2033" s="245"/>
      <c r="K2033" s="245"/>
      <c r="L2033" s="245"/>
      <c r="M2033" s="233"/>
      <c r="N2033" s="233"/>
      <c r="O2033" s="233"/>
    </row>
    <row r="2034" spans="2:15" s="234" customFormat="1">
      <c r="B2034" s="270"/>
      <c r="C2034" s="244"/>
      <c r="D2034" s="244"/>
      <c r="E2034" s="245"/>
      <c r="F2034" s="245"/>
      <c r="G2034" s="245"/>
      <c r="H2034" s="245"/>
      <c r="I2034" s="245"/>
      <c r="J2034" s="245"/>
      <c r="K2034" s="245"/>
      <c r="L2034" s="245"/>
      <c r="M2034" s="233"/>
      <c r="N2034" s="233"/>
      <c r="O2034" s="233"/>
    </row>
    <row r="2035" spans="2:15" s="234" customFormat="1">
      <c r="B2035" s="270"/>
      <c r="C2035" s="244"/>
      <c r="D2035" s="244"/>
      <c r="E2035" s="245"/>
      <c r="F2035" s="245"/>
      <c r="G2035" s="245"/>
      <c r="H2035" s="245"/>
      <c r="I2035" s="245"/>
      <c r="J2035" s="245"/>
      <c r="K2035" s="245"/>
      <c r="L2035" s="245"/>
      <c r="M2035" s="233"/>
      <c r="N2035" s="233"/>
      <c r="O2035" s="233"/>
    </row>
    <row r="2036" spans="2:15" s="234" customFormat="1">
      <c r="B2036" s="270"/>
      <c r="C2036" s="244"/>
      <c r="D2036" s="244"/>
      <c r="E2036" s="245"/>
      <c r="F2036" s="245"/>
      <c r="G2036" s="245"/>
      <c r="H2036" s="245"/>
      <c r="I2036" s="245"/>
      <c r="J2036" s="245"/>
      <c r="K2036" s="245"/>
      <c r="L2036" s="245"/>
      <c r="M2036" s="233"/>
      <c r="N2036" s="233"/>
      <c r="O2036" s="233"/>
    </row>
    <row r="2037" spans="2:15" s="234" customFormat="1">
      <c r="B2037" s="270"/>
      <c r="C2037" s="244"/>
      <c r="D2037" s="244"/>
      <c r="E2037" s="245"/>
      <c r="F2037" s="245"/>
      <c r="G2037" s="245"/>
      <c r="H2037" s="245"/>
      <c r="I2037" s="245"/>
      <c r="J2037" s="245"/>
      <c r="K2037" s="245"/>
      <c r="L2037" s="245"/>
      <c r="M2037" s="233"/>
      <c r="N2037" s="233"/>
      <c r="O2037" s="233"/>
    </row>
    <row r="2038" spans="2:15" s="234" customFormat="1">
      <c r="B2038" s="270"/>
      <c r="C2038" s="244"/>
      <c r="D2038" s="244"/>
      <c r="E2038" s="245"/>
      <c r="F2038" s="245"/>
      <c r="G2038" s="245"/>
      <c r="H2038" s="245"/>
      <c r="I2038" s="245"/>
      <c r="J2038" s="245"/>
      <c r="K2038" s="245"/>
      <c r="L2038" s="245"/>
      <c r="M2038" s="233"/>
      <c r="N2038" s="233"/>
      <c r="O2038" s="233"/>
    </row>
    <row r="2039" spans="2:15" s="234" customFormat="1">
      <c r="B2039" s="270"/>
      <c r="C2039" s="244"/>
      <c r="D2039" s="244"/>
      <c r="E2039" s="245"/>
      <c r="F2039" s="245"/>
      <c r="G2039" s="245"/>
      <c r="H2039" s="245"/>
      <c r="I2039" s="245"/>
      <c r="J2039" s="245"/>
      <c r="K2039" s="245"/>
      <c r="L2039" s="245"/>
      <c r="M2039" s="233"/>
      <c r="N2039" s="233"/>
      <c r="O2039" s="233"/>
    </row>
    <row r="2040" spans="2:15" s="234" customFormat="1">
      <c r="B2040" s="270"/>
      <c r="C2040" s="244"/>
      <c r="D2040" s="244"/>
      <c r="E2040" s="245"/>
      <c r="F2040" s="245"/>
      <c r="G2040" s="245"/>
      <c r="H2040" s="245"/>
      <c r="I2040" s="245"/>
      <c r="J2040" s="245"/>
      <c r="K2040" s="245"/>
      <c r="L2040" s="245"/>
      <c r="M2040" s="233"/>
      <c r="N2040" s="233"/>
      <c r="O2040" s="233"/>
    </row>
    <row r="2041" spans="2:15" s="234" customFormat="1">
      <c r="B2041" s="270"/>
      <c r="C2041" s="244"/>
      <c r="D2041" s="244"/>
      <c r="E2041" s="245"/>
      <c r="F2041" s="245"/>
      <c r="G2041" s="245"/>
      <c r="H2041" s="245"/>
      <c r="I2041" s="245"/>
      <c r="J2041" s="245"/>
      <c r="K2041" s="245"/>
      <c r="L2041" s="245"/>
      <c r="M2041" s="233"/>
      <c r="N2041" s="233"/>
      <c r="O2041" s="233"/>
    </row>
    <row r="2042" spans="2:15" s="234" customFormat="1">
      <c r="B2042" s="270"/>
      <c r="C2042" s="244"/>
      <c r="D2042" s="244"/>
      <c r="E2042" s="245"/>
      <c r="F2042" s="245"/>
      <c r="G2042" s="245"/>
      <c r="H2042" s="245"/>
      <c r="I2042" s="245"/>
      <c r="J2042" s="245"/>
      <c r="K2042" s="245"/>
      <c r="L2042" s="245"/>
      <c r="M2042" s="233"/>
      <c r="N2042" s="233"/>
      <c r="O2042" s="233"/>
    </row>
    <row r="2043" spans="2:15" s="234" customFormat="1">
      <c r="B2043" s="270"/>
      <c r="C2043" s="244"/>
      <c r="D2043" s="244"/>
      <c r="E2043" s="245"/>
      <c r="F2043" s="245"/>
      <c r="G2043" s="245"/>
      <c r="H2043" s="245"/>
      <c r="I2043" s="245"/>
      <c r="J2043" s="245"/>
      <c r="K2043" s="245"/>
      <c r="L2043" s="245"/>
      <c r="M2043" s="233"/>
      <c r="N2043" s="233"/>
      <c r="O2043" s="233"/>
    </row>
    <row r="2044" spans="2:15" s="234" customFormat="1">
      <c r="B2044" s="270"/>
      <c r="C2044" s="244"/>
      <c r="D2044" s="244"/>
      <c r="E2044" s="245"/>
      <c r="F2044" s="245"/>
      <c r="G2044" s="245"/>
      <c r="H2044" s="245"/>
      <c r="I2044" s="245"/>
      <c r="J2044" s="245"/>
      <c r="K2044" s="245"/>
      <c r="L2044" s="245"/>
      <c r="M2044" s="233"/>
      <c r="N2044" s="233"/>
      <c r="O2044" s="233"/>
    </row>
    <row r="2045" spans="2:15" s="234" customFormat="1">
      <c r="B2045" s="270"/>
      <c r="C2045" s="244"/>
      <c r="D2045" s="244"/>
      <c r="E2045" s="245"/>
      <c r="F2045" s="245"/>
      <c r="G2045" s="245"/>
      <c r="H2045" s="245"/>
      <c r="I2045" s="245"/>
      <c r="J2045" s="245"/>
      <c r="K2045" s="245"/>
      <c r="L2045" s="245"/>
      <c r="M2045" s="233"/>
      <c r="N2045" s="233"/>
      <c r="O2045" s="233"/>
    </row>
    <row r="2046" spans="2:15" s="234" customFormat="1">
      <c r="B2046" s="270"/>
      <c r="C2046" s="244"/>
      <c r="D2046" s="244"/>
      <c r="E2046" s="245"/>
      <c r="F2046" s="245"/>
      <c r="G2046" s="245"/>
      <c r="H2046" s="245"/>
      <c r="I2046" s="245"/>
      <c r="J2046" s="245"/>
      <c r="K2046" s="245"/>
      <c r="L2046" s="245"/>
      <c r="M2046" s="233"/>
      <c r="N2046" s="233"/>
      <c r="O2046" s="233"/>
    </row>
    <row r="2047" spans="2:15" s="234" customFormat="1">
      <c r="B2047" s="270"/>
      <c r="C2047" s="244"/>
      <c r="D2047" s="244"/>
      <c r="E2047" s="245"/>
      <c r="F2047" s="245"/>
      <c r="G2047" s="245"/>
      <c r="H2047" s="245"/>
      <c r="I2047" s="245"/>
      <c r="J2047" s="245"/>
      <c r="K2047" s="245"/>
      <c r="L2047" s="245"/>
      <c r="M2047" s="233"/>
      <c r="N2047" s="233"/>
      <c r="O2047" s="233"/>
    </row>
    <row r="2048" spans="2:15" s="234" customFormat="1">
      <c r="B2048" s="270"/>
      <c r="C2048" s="244"/>
      <c r="D2048" s="244"/>
      <c r="E2048" s="245"/>
      <c r="F2048" s="245"/>
      <c r="G2048" s="245"/>
      <c r="H2048" s="245"/>
      <c r="I2048" s="245"/>
      <c r="J2048" s="245"/>
      <c r="K2048" s="245"/>
      <c r="L2048" s="245"/>
      <c r="M2048" s="233"/>
      <c r="N2048" s="233"/>
      <c r="O2048" s="233"/>
    </row>
    <row r="2049" spans="2:15" s="234" customFormat="1">
      <c r="B2049" s="270"/>
      <c r="C2049" s="244"/>
      <c r="D2049" s="244"/>
      <c r="E2049" s="245"/>
      <c r="F2049" s="245"/>
      <c r="G2049" s="245"/>
      <c r="H2049" s="245"/>
      <c r="I2049" s="245"/>
      <c r="J2049" s="245"/>
      <c r="K2049" s="245"/>
      <c r="L2049" s="245"/>
      <c r="M2049" s="233"/>
      <c r="N2049" s="233"/>
      <c r="O2049" s="233"/>
    </row>
    <row r="2050" spans="2:15" s="234" customFormat="1">
      <c r="B2050" s="270"/>
      <c r="C2050" s="244"/>
      <c r="D2050" s="244"/>
      <c r="E2050" s="245"/>
      <c r="F2050" s="245"/>
      <c r="G2050" s="245"/>
      <c r="H2050" s="245"/>
      <c r="I2050" s="245"/>
      <c r="J2050" s="245"/>
      <c r="K2050" s="245"/>
      <c r="L2050" s="245"/>
      <c r="M2050" s="233"/>
      <c r="N2050" s="233"/>
      <c r="O2050" s="233"/>
    </row>
    <row r="2051" spans="2:15" s="234" customFormat="1">
      <c r="B2051" s="270"/>
      <c r="C2051" s="244"/>
      <c r="D2051" s="244"/>
      <c r="E2051" s="245"/>
      <c r="F2051" s="245"/>
      <c r="G2051" s="245"/>
      <c r="H2051" s="245"/>
      <c r="I2051" s="245"/>
      <c r="J2051" s="245"/>
      <c r="K2051" s="245"/>
      <c r="L2051" s="245"/>
      <c r="M2051" s="233"/>
      <c r="N2051" s="233"/>
      <c r="O2051" s="233"/>
    </row>
    <row r="2052" spans="2:15" s="234" customFormat="1">
      <c r="B2052" s="270"/>
      <c r="C2052" s="244"/>
      <c r="D2052" s="244"/>
      <c r="E2052" s="245"/>
      <c r="F2052" s="245"/>
      <c r="G2052" s="245"/>
      <c r="H2052" s="245"/>
      <c r="I2052" s="245"/>
      <c r="J2052" s="245"/>
      <c r="K2052" s="245"/>
      <c r="L2052" s="245"/>
      <c r="M2052" s="233"/>
      <c r="N2052" s="233"/>
      <c r="O2052" s="233"/>
    </row>
    <row r="2053" spans="2:15" s="234" customFormat="1">
      <c r="B2053" s="270"/>
      <c r="C2053" s="244"/>
      <c r="D2053" s="244"/>
      <c r="E2053" s="245"/>
      <c r="F2053" s="245"/>
      <c r="G2053" s="245"/>
      <c r="H2053" s="245"/>
      <c r="I2053" s="245"/>
      <c r="J2053" s="245"/>
      <c r="K2053" s="245"/>
      <c r="L2053" s="245"/>
      <c r="M2053" s="233"/>
      <c r="N2053" s="233"/>
      <c r="O2053" s="233"/>
    </row>
    <row r="2054" spans="2:15" s="234" customFormat="1">
      <c r="B2054" s="270"/>
      <c r="C2054" s="244"/>
      <c r="D2054" s="244"/>
      <c r="E2054" s="245"/>
      <c r="F2054" s="245"/>
      <c r="G2054" s="245"/>
      <c r="H2054" s="245"/>
      <c r="I2054" s="245"/>
      <c r="J2054" s="245"/>
      <c r="K2054" s="245"/>
      <c r="L2054" s="245"/>
      <c r="M2054" s="233"/>
      <c r="N2054" s="233"/>
      <c r="O2054" s="233"/>
    </row>
    <row r="2055" spans="2:15" s="234" customFormat="1">
      <c r="B2055" s="270"/>
      <c r="C2055" s="244"/>
      <c r="D2055" s="244"/>
      <c r="E2055" s="245"/>
      <c r="F2055" s="245"/>
      <c r="G2055" s="245"/>
      <c r="H2055" s="245"/>
      <c r="I2055" s="245"/>
      <c r="J2055" s="245"/>
      <c r="K2055" s="245"/>
      <c r="L2055" s="245"/>
      <c r="M2055" s="233"/>
      <c r="N2055" s="233"/>
      <c r="O2055" s="233"/>
    </row>
    <row r="2056" spans="2:15" s="234" customFormat="1">
      <c r="B2056" s="270"/>
      <c r="C2056" s="244"/>
      <c r="D2056" s="244"/>
      <c r="E2056" s="245"/>
      <c r="F2056" s="245"/>
      <c r="G2056" s="245"/>
      <c r="H2056" s="245"/>
      <c r="I2056" s="245"/>
      <c r="J2056" s="245"/>
      <c r="K2056" s="245"/>
      <c r="L2056" s="245"/>
      <c r="M2056" s="233"/>
      <c r="N2056" s="233"/>
      <c r="O2056" s="233"/>
    </row>
    <row r="2057" spans="2:15" s="234" customFormat="1">
      <c r="B2057" s="270"/>
      <c r="C2057" s="244"/>
      <c r="D2057" s="244"/>
      <c r="E2057" s="245"/>
      <c r="F2057" s="245"/>
      <c r="G2057" s="245"/>
      <c r="H2057" s="245"/>
      <c r="I2057" s="245"/>
      <c r="J2057" s="245"/>
      <c r="K2057" s="245"/>
      <c r="L2057" s="245"/>
      <c r="M2057" s="233"/>
      <c r="N2057" s="233"/>
      <c r="O2057" s="233"/>
    </row>
    <row r="2058" spans="2:15" s="234" customFormat="1">
      <c r="B2058" s="270"/>
      <c r="C2058" s="244"/>
      <c r="D2058" s="244"/>
      <c r="E2058" s="245"/>
      <c r="F2058" s="245"/>
      <c r="G2058" s="245"/>
      <c r="H2058" s="245"/>
      <c r="I2058" s="245"/>
      <c r="J2058" s="245"/>
      <c r="K2058" s="245"/>
      <c r="L2058" s="245"/>
      <c r="M2058" s="233"/>
      <c r="N2058" s="233"/>
      <c r="O2058" s="233"/>
    </row>
    <row r="2059" spans="2:15" s="234" customFormat="1">
      <c r="B2059" s="270"/>
      <c r="C2059" s="244"/>
      <c r="D2059" s="244"/>
      <c r="E2059" s="245"/>
      <c r="F2059" s="245"/>
      <c r="G2059" s="245"/>
      <c r="H2059" s="245"/>
      <c r="I2059" s="245"/>
      <c r="J2059" s="245"/>
      <c r="K2059" s="245"/>
      <c r="L2059" s="245"/>
      <c r="M2059" s="233"/>
      <c r="N2059" s="233"/>
      <c r="O2059" s="233"/>
    </row>
    <row r="2060" spans="2:15" s="234" customFormat="1">
      <c r="B2060" s="270"/>
      <c r="C2060" s="244"/>
      <c r="D2060" s="244"/>
      <c r="E2060" s="245"/>
      <c r="F2060" s="245"/>
      <c r="G2060" s="245"/>
      <c r="H2060" s="245"/>
      <c r="I2060" s="245"/>
      <c r="J2060" s="245"/>
      <c r="K2060" s="245"/>
      <c r="L2060" s="245"/>
      <c r="M2060" s="233"/>
      <c r="N2060" s="233"/>
      <c r="O2060" s="233"/>
    </row>
    <row r="2061" spans="2:15" s="234" customFormat="1">
      <c r="B2061" s="270"/>
      <c r="C2061" s="244"/>
      <c r="D2061" s="244"/>
      <c r="E2061" s="245"/>
      <c r="F2061" s="245"/>
      <c r="G2061" s="245"/>
      <c r="H2061" s="245"/>
      <c r="I2061" s="245"/>
      <c r="J2061" s="245"/>
      <c r="K2061" s="245"/>
      <c r="L2061" s="245"/>
      <c r="M2061" s="233"/>
      <c r="N2061" s="233"/>
      <c r="O2061" s="233"/>
    </row>
    <row r="2062" spans="2:15" s="234" customFormat="1">
      <c r="B2062" s="270"/>
      <c r="C2062" s="244"/>
      <c r="D2062" s="244"/>
      <c r="E2062" s="245"/>
      <c r="F2062" s="245"/>
      <c r="G2062" s="245"/>
      <c r="H2062" s="245"/>
      <c r="I2062" s="245"/>
      <c r="J2062" s="245"/>
      <c r="K2062" s="245"/>
      <c r="L2062" s="245"/>
      <c r="M2062" s="233"/>
      <c r="N2062" s="233"/>
      <c r="O2062" s="233"/>
    </row>
    <row r="2063" spans="2:15" s="234" customFormat="1">
      <c r="B2063" s="270"/>
      <c r="C2063" s="244"/>
      <c r="D2063" s="244"/>
      <c r="E2063" s="245"/>
      <c r="F2063" s="245"/>
      <c r="G2063" s="245"/>
      <c r="H2063" s="245"/>
      <c r="I2063" s="245"/>
      <c r="J2063" s="245"/>
      <c r="K2063" s="245"/>
      <c r="L2063" s="245"/>
      <c r="M2063" s="233"/>
      <c r="N2063" s="233"/>
      <c r="O2063" s="233"/>
    </row>
    <row r="2064" spans="2:15" s="234" customFormat="1">
      <c r="B2064" s="270"/>
      <c r="C2064" s="244"/>
      <c r="D2064" s="244"/>
      <c r="E2064" s="245"/>
      <c r="F2064" s="245"/>
      <c r="G2064" s="245"/>
      <c r="H2064" s="245"/>
      <c r="I2064" s="245"/>
      <c r="J2064" s="245"/>
      <c r="K2064" s="245"/>
      <c r="L2064" s="245"/>
      <c r="M2064" s="233"/>
      <c r="N2064" s="233"/>
      <c r="O2064" s="233"/>
    </row>
    <row r="2065" spans="2:15" s="234" customFormat="1">
      <c r="B2065" s="270"/>
      <c r="C2065" s="244"/>
      <c r="D2065" s="244"/>
      <c r="E2065" s="245"/>
      <c r="F2065" s="245"/>
      <c r="G2065" s="245"/>
      <c r="H2065" s="245"/>
      <c r="I2065" s="245"/>
      <c r="J2065" s="245"/>
      <c r="K2065" s="245"/>
      <c r="L2065" s="245"/>
      <c r="M2065" s="233"/>
      <c r="N2065" s="233"/>
      <c r="O2065" s="233"/>
    </row>
    <row r="2066" spans="2:15" s="234" customFormat="1">
      <c r="B2066" s="270"/>
      <c r="C2066" s="244"/>
      <c r="D2066" s="244"/>
      <c r="E2066" s="245"/>
      <c r="F2066" s="245"/>
      <c r="G2066" s="245"/>
      <c r="H2066" s="245"/>
      <c r="I2066" s="245"/>
      <c r="J2066" s="245"/>
      <c r="K2066" s="245"/>
      <c r="L2066" s="245"/>
      <c r="M2066" s="233"/>
      <c r="N2066" s="233"/>
      <c r="O2066" s="233"/>
    </row>
    <row r="2067" spans="2:15" s="234" customFormat="1">
      <c r="B2067" s="270"/>
      <c r="C2067" s="244"/>
      <c r="D2067" s="244"/>
      <c r="E2067" s="245"/>
      <c r="F2067" s="245"/>
      <c r="G2067" s="245"/>
      <c r="H2067" s="245"/>
      <c r="I2067" s="245"/>
      <c r="J2067" s="245"/>
      <c r="K2067" s="245"/>
      <c r="L2067" s="245"/>
      <c r="M2067" s="233"/>
      <c r="N2067" s="233"/>
      <c r="O2067" s="233"/>
    </row>
    <row r="2068" spans="2:15" s="234" customFormat="1">
      <c r="B2068" s="270"/>
      <c r="C2068" s="244"/>
      <c r="D2068" s="244"/>
      <c r="E2068" s="245"/>
      <c r="F2068" s="245"/>
      <c r="G2068" s="245"/>
      <c r="H2068" s="245"/>
      <c r="I2068" s="245"/>
      <c r="J2068" s="245"/>
      <c r="K2068" s="245"/>
      <c r="L2068" s="245"/>
      <c r="M2068" s="233"/>
      <c r="N2068" s="233"/>
      <c r="O2068" s="233"/>
    </row>
    <row r="2069" spans="2:15" s="234" customFormat="1">
      <c r="B2069" s="270"/>
      <c r="C2069" s="244"/>
      <c r="D2069" s="244"/>
      <c r="E2069" s="245"/>
      <c r="F2069" s="245"/>
      <c r="G2069" s="245"/>
      <c r="H2069" s="245"/>
      <c r="I2069" s="245"/>
      <c r="J2069" s="245"/>
      <c r="K2069" s="245"/>
      <c r="L2069" s="245"/>
      <c r="M2069" s="233"/>
      <c r="N2069" s="233"/>
      <c r="O2069" s="233"/>
    </row>
    <row r="2070" spans="2:15" s="234" customFormat="1">
      <c r="B2070" s="270"/>
      <c r="C2070" s="244"/>
      <c r="D2070" s="244"/>
      <c r="E2070" s="245"/>
      <c r="F2070" s="245"/>
      <c r="G2070" s="245"/>
      <c r="H2070" s="245"/>
      <c r="I2070" s="245"/>
      <c r="J2070" s="245"/>
      <c r="K2070" s="245"/>
      <c r="L2070" s="245"/>
      <c r="M2070" s="233"/>
      <c r="N2070" s="233"/>
      <c r="O2070" s="233"/>
    </row>
    <row r="2071" spans="2:15" s="234" customFormat="1">
      <c r="B2071" s="270"/>
      <c r="C2071" s="244"/>
      <c r="D2071" s="244"/>
      <c r="E2071" s="245"/>
      <c r="F2071" s="245"/>
      <c r="G2071" s="245"/>
      <c r="H2071" s="245"/>
      <c r="I2071" s="245"/>
      <c r="J2071" s="245"/>
      <c r="K2071" s="245"/>
      <c r="L2071" s="245"/>
      <c r="M2071" s="233"/>
      <c r="N2071" s="233"/>
      <c r="O2071" s="233"/>
    </row>
    <row r="2072" spans="2:15" s="234" customFormat="1">
      <c r="B2072" s="270"/>
      <c r="C2072" s="244"/>
      <c r="D2072" s="244"/>
      <c r="E2072" s="245"/>
      <c r="F2072" s="245"/>
      <c r="G2072" s="245"/>
      <c r="H2072" s="245"/>
      <c r="I2072" s="245"/>
      <c r="J2072" s="245"/>
      <c r="K2072" s="245"/>
      <c r="L2072" s="245"/>
      <c r="M2072" s="233"/>
      <c r="N2072" s="233"/>
      <c r="O2072" s="233"/>
    </row>
    <row r="2073" spans="2:15" s="234" customFormat="1">
      <c r="B2073" s="270"/>
      <c r="C2073" s="244"/>
      <c r="D2073" s="244"/>
      <c r="E2073" s="245"/>
      <c r="F2073" s="245"/>
      <c r="G2073" s="245"/>
      <c r="H2073" s="245"/>
      <c r="I2073" s="245"/>
      <c r="J2073" s="245"/>
      <c r="K2073" s="245"/>
      <c r="L2073" s="245"/>
      <c r="M2073" s="233"/>
      <c r="N2073" s="233"/>
      <c r="O2073" s="233"/>
    </row>
    <row r="2074" spans="2:15" s="234" customFormat="1">
      <c r="B2074" s="270"/>
      <c r="C2074" s="244"/>
      <c r="D2074" s="244"/>
      <c r="E2074" s="245"/>
      <c r="F2074" s="245"/>
      <c r="G2074" s="245"/>
      <c r="H2074" s="245"/>
      <c r="I2074" s="245"/>
      <c r="J2074" s="245"/>
      <c r="K2074" s="245"/>
      <c r="L2074" s="245"/>
      <c r="M2074" s="233"/>
      <c r="N2074" s="233"/>
      <c r="O2074" s="233"/>
    </row>
    <row r="2075" spans="2:15" s="234" customFormat="1">
      <c r="B2075" s="270"/>
      <c r="C2075" s="244"/>
      <c r="D2075" s="244"/>
      <c r="E2075" s="245"/>
      <c r="F2075" s="245"/>
      <c r="G2075" s="245"/>
      <c r="H2075" s="245"/>
      <c r="I2075" s="245"/>
      <c r="J2075" s="245"/>
      <c r="K2075" s="245"/>
      <c r="L2075" s="245"/>
      <c r="M2075" s="233"/>
      <c r="N2075" s="233"/>
      <c r="O2075" s="233"/>
    </row>
    <row r="2076" spans="2:15" s="234" customFormat="1">
      <c r="B2076" s="270"/>
      <c r="C2076" s="244"/>
      <c r="D2076" s="244"/>
      <c r="E2076" s="245"/>
      <c r="F2076" s="245"/>
      <c r="G2076" s="245"/>
      <c r="H2076" s="245"/>
      <c r="I2076" s="245"/>
      <c r="J2076" s="245"/>
      <c r="K2076" s="245"/>
      <c r="L2076" s="245"/>
      <c r="M2076" s="233"/>
      <c r="N2076" s="233"/>
      <c r="O2076" s="233"/>
    </row>
    <row r="2077" spans="2:15" s="234" customFormat="1">
      <c r="B2077" s="270"/>
      <c r="C2077" s="244"/>
      <c r="D2077" s="244"/>
      <c r="E2077" s="245"/>
      <c r="F2077" s="245"/>
      <c r="G2077" s="245"/>
      <c r="H2077" s="245"/>
      <c r="I2077" s="245"/>
      <c r="J2077" s="245"/>
      <c r="K2077" s="245"/>
      <c r="L2077" s="245"/>
      <c r="M2077" s="233"/>
      <c r="N2077" s="233"/>
      <c r="O2077" s="233"/>
    </row>
    <row r="2078" spans="2:15" s="234" customFormat="1">
      <c r="B2078" s="270"/>
      <c r="C2078" s="244"/>
      <c r="D2078" s="244"/>
      <c r="E2078" s="245"/>
      <c r="F2078" s="245"/>
      <c r="G2078" s="245"/>
      <c r="H2078" s="245"/>
      <c r="I2078" s="245"/>
      <c r="J2078" s="245"/>
      <c r="K2078" s="245"/>
      <c r="L2078" s="245"/>
      <c r="M2078" s="233"/>
      <c r="N2078" s="233"/>
      <c r="O2078" s="233"/>
    </row>
    <row r="2079" spans="2:15" s="234" customFormat="1">
      <c r="B2079" s="270"/>
      <c r="C2079" s="244"/>
      <c r="D2079" s="244"/>
      <c r="E2079" s="245"/>
      <c r="F2079" s="245"/>
      <c r="G2079" s="245"/>
      <c r="H2079" s="245"/>
      <c r="I2079" s="245"/>
      <c r="J2079" s="245"/>
      <c r="K2079" s="245"/>
      <c r="L2079" s="245"/>
      <c r="M2079" s="233"/>
      <c r="N2079" s="233"/>
      <c r="O2079" s="233"/>
    </row>
    <row r="2080" spans="2:15" s="234" customFormat="1">
      <c r="B2080" s="270"/>
      <c r="C2080" s="244"/>
      <c r="D2080" s="244"/>
      <c r="E2080" s="245"/>
      <c r="F2080" s="245"/>
      <c r="G2080" s="245"/>
      <c r="H2080" s="245"/>
      <c r="I2080" s="245"/>
      <c r="J2080" s="245"/>
      <c r="K2080" s="245"/>
      <c r="L2080" s="245"/>
      <c r="M2080" s="233"/>
      <c r="N2080" s="233"/>
      <c r="O2080" s="233"/>
    </row>
    <row r="2081" spans="2:15" s="234" customFormat="1">
      <c r="B2081" s="270"/>
      <c r="C2081" s="244"/>
      <c r="D2081" s="244"/>
      <c r="E2081" s="245"/>
      <c r="F2081" s="245"/>
      <c r="G2081" s="245"/>
      <c r="H2081" s="245"/>
      <c r="I2081" s="245"/>
      <c r="J2081" s="245"/>
      <c r="K2081" s="245"/>
      <c r="L2081" s="245"/>
      <c r="M2081" s="233"/>
      <c r="N2081" s="233"/>
      <c r="O2081" s="233"/>
    </row>
    <row r="2082" spans="2:15" s="234" customFormat="1">
      <c r="B2082" s="270"/>
      <c r="C2082" s="244"/>
      <c r="D2082" s="244"/>
      <c r="E2082" s="245"/>
      <c r="F2082" s="245"/>
      <c r="G2082" s="245"/>
      <c r="H2082" s="245"/>
      <c r="I2082" s="245"/>
      <c r="J2082" s="245"/>
      <c r="K2082" s="245"/>
      <c r="L2082" s="245"/>
      <c r="M2082" s="233"/>
      <c r="N2082" s="233"/>
      <c r="O2082" s="233"/>
    </row>
    <row r="2083" spans="2:15" s="234" customFormat="1">
      <c r="B2083" s="270"/>
      <c r="C2083" s="244"/>
      <c r="D2083" s="244"/>
      <c r="E2083" s="245"/>
      <c r="F2083" s="245"/>
      <c r="G2083" s="245"/>
      <c r="H2083" s="245"/>
      <c r="I2083" s="245"/>
      <c r="J2083" s="245"/>
      <c r="K2083" s="245"/>
      <c r="L2083" s="245"/>
      <c r="M2083" s="233"/>
      <c r="N2083" s="233"/>
      <c r="O2083" s="233"/>
    </row>
    <row r="2084" spans="2:15" s="234" customFormat="1">
      <c r="B2084" s="270"/>
      <c r="C2084" s="244"/>
      <c r="D2084" s="244"/>
      <c r="E2084" s="245"/>
      <c r="F2084" s="245"/>
      <c r="G2084" s="245"/>
      <c r="H2084" s="245"/>
      <c r="I2084" s="245"/>
      <c r="J2084" s="245"/>
      <c r="K2084" s="245"/>
      <c r="L2084" s="245"/>
      <c r="M2084" s="233"/>
      <c r="N2084" s="233"/>
      <c r="O2084" s="233"/>
    </row>
    <row r="2085" spans="2:15" s="234" customFormat="1">
      <c r="B2085" s="270"/>
      <c r="C2085" s="244"/>
      <c r="D2085" s="244"/>
      <c r="E2085" s="245"/>
      <c r="F2085" s="245"/>
      <c r="G2085" s="245"/>
      <c r="H2085" s="245"/>
      <c r="I2085" s="245"/>
      <c r="J2085" s="245"/>
      <c r="K2085" s="245"/>
      <c r="L2085" s="245"/>
      <c r="M2085" s="233"/>
      <c r="N2085" s="233"/>
      <c r="O2085" s="233"/>
    </row>
    <row r="2086" spans="2:15" s="234" customFormat="1">
      <c r="B2086" s="270"/>
      <c r="C2086" s="244"/>
      <c r="D2086" s="244"/>
      <c r="E2086" s="245"/>
      <c r="F2086" s="245"/>
      <c r="G2086" s="245"/>
      <c r="H2086" s="245"/>
      <c r="I2086" s="245"/>
      <c r="J2086" s="245"/>
      <c r="K2086" s="245"/>
      <c r="L2086" s="245"/>
      <c r="M2086" s="233"/>
      <c r="N2086" s="233"/>
      <c r="O2086" s="233"/>
    </row>
    <row r="2087" spans="2:15" s="234" customFormat="1">
      <c r="B2087" s="270"/>
      <c r="C2087" s="244"/>
      <c r="D2087" s="244"/>
      <c r="E2087" s="245"/>
      <c r="F2087" s="245"/>
      <c r="G2087" s="245"/>
      <c r="H2087" s="245"/>
      <c r="I2087" s="245"/>
      <c r="J2087" s="245"/>
      <c r="K2087" s="245"/>
      <c r="L2087" s="245"/>
      <c r="M2087" s="233"/>
      <c r="N2087" s="233"/>
      <c r="O2087" s="233"/>
    </row>
    <row r="2088" spans="2:15" s="234" customFormat="1">
      <c r="B2088" s="270"/>
      <c r="C2088" s="244"/>
      <c r="D2088" s="244"/>
      <c r="E2088" s="245"/>
      <c r="F2088" s="245"/>
      <c r="G2088" s="245"/>
      <c r="H2088" s="245"/>
      <c r="I2088" s="245"/>
      <c r="J2088" s="245"/>
      <c r="K2088" s="245"/>
      <c r="L2088" s="245"/>
      <c r="M2088" s="233"/>
      <c r="N2088" s="233"/>
      <c r="O2088" s="233"/>
    </row>
    <row r="2089" spans="2:15" s="234" customFormat="1">
      <c r="B2089" s="270"/>
      <c r="C2089" s="244"/>
      <c r="D2089" s="244"/>
      <c r="E2089" s="245"/>
      <c r="F2089" s="245"/>
      <c r="G2089" s="245"/>
      <c r="H2089" s="245"/>
      <c r="I2089" s="245"/>
      <c r="J2089" s="245"/>
      <c r="K2089" s="245"/>
      <c r="L2089" s="245"/>
      <c r="M2089" s="233"/>
      <c r="N2089" s="233"/>
      <c r="O2089" s="233"/>
    </row>
    <row r="2090" spans="2:15" s="234" customFormat="1">
      <c r="B2090" s="270"/>
      <c r="C2090" s="244"/>
      <c r="D2090" s="244"/>
      <c r="E2090" s="245"/>
      <c r="F2090" s="245"/>
      <c r="G2090" s="245"/>
      <c r="H2090" s="245"/>
      <c r="I2090" s="245"/>
      <c r="J2090" s="245"/>
      <c r="K2090" s="245"/>
      <c r="L2090" s="245"/>
      <c r="M2090" s="233"/>
      <c r="N2090" s="233"/>
      <c r="O2090" s="233"/>
    </row>
    <row r="2091" spans="2:15" s="234" customFormat="1">
      <c r="B2091" s="270"/>
      <c r="C2091" s="244"/>
      <c r="D2091" s="244"/>
      <c r="E2091" s="245"/>
      <c r="F2091" s="245"/>
      <c r="G2091" s="245"/>
      <c r="H2091" s="245"/>
      <c r="I2091" s="245"/>
      <c r="J2091" s="245"/>
      <c r="K2091" s="245"/>
      <c r="L2091" s="245"/>
      <c r="M2091" s="233"/>
      <c r="N2091" s="233"/>
      <c r="O2091" s="233"/>
    </row>
    <row r="2092" spans="2:15" s="234" customFormat="1">
      <c r="B2092" s="270"/>
      <c r="C2092" s="244"/>
      <c r="D2092" s="244"/>
      <c r="E2092" s="245"/>
      <c r="F2092" s="245"/>
      <c r="G2092" s="245"/>
      <c r="H2092" s="245"/>
      <c r="I2092" s="245"/>
      <c r="J2092" s="245"/>
      <c r="K2092" s="245"/>
      <c r="L2092" s="245"/>
      <c r="M2092" s="233"/>
      <c r="N2092" s="233"/>
      <c r="O2092" s="233"/>
    </row>
    <row r="2093" spans="2:15" s="234" customFormat="1">
      <c r="B2093" s="270"/>
      <c r="C2093" s="244"/>
      <c r="D2093" s="244"/>
      <c r="E2093" s="245"/>
      <c r="F2093" s="245"/>
      <c r="G2093" s="245"/>
      <c r="H2093" s="245"/>
      <c r="I2093" s="245"/>
      <c r="J2093" s="245"/>
      <c r="K2093" s="245"/>
      <c r="L2093" s="245"/>
      <c r="M2093" s="233"/>
      <c r="N2093" s="233"/>
      <c r="O2093" s="233"/>
    </row>
    <row r="2094" spans="2:15" s="234" customFormat="1">
      <c r="B2094" s="270"/>
      <c r="C2094" s="244"/>
      <c r="D2094" s="244"/>
      <c r="E2094" s="245"/>
      <c r="F2094" s="245"/>
      <c r="G2094" s="245"/>
      <c r="H2094" s="245"/>
      <c r="I2094" s="245"/>
      <c r="J2094" s="245"/>
      <c r="K2094" s="245"/>
      <c r="L2094" s="245"/>
      <c r="M2094" s="233"/>
      <c r="N2094" s="233"/>
      <c r="O2094" s="233"/>
    </row>
    <row r="2095" spans="2:15" s="234" customFormat="1">
      <c r="B2095" s="270"/>
      <c r="C2095" s="244"/>
      <c r="D2095" s="244"/>
      <c r="E2095" s="245"/>
      <c r="F2095" s="245"/>
      <c r="G2095" s="245"/>
      <c r="H2095" s="245"/>
      <c r="I2095" s="245"/>
      <c r="J2095" s="245"/>
      <c r="K2095" s="245"/>
      <c r="L2095" s="245"/>
      <c r="M2095" s="233"/>
      <c r="N2095" s="233"/>
      <c r="O2095" s="233"/>
    </row>
    <row r="2096" spans="2:15" s="234" customFormat="1">
      <c r="B2096" s="270"/>
      <c r="C2096" s="244"/>
      <c r="D2096" s="244"/>
      <c r="E2096" s="245"/>
      <c r="F2096" s="245"/>
      <c r="G2096" s="245"/>
      <c r="H2096" s="245"/>
      <c r="I2096" s="245"/>
      <c r="J2096" s="245"/>
      <c r="K2096" s="245"/>
      <c r="L2096" s="245"/>
      <c r="M2096" s="233"/>
      <c r="N2096" s="233"/>
      <c r="O2096" s="233"/>
    </row>
    <row r="2097" spans="2:15" s="234" customFormat="1">
      <c r="B2097" s="270"/>
      <c r="C2097" s="244"/>
      <c r="D2097" s="244"/>
      <c r="E2097" s="245"/>
      <c r="F2097" s="245"/>
      <c r="G2097" s="245"/>
      <c r="H2097" s="245"/>
      <c r="I2097" s="245"/>
      <c r="J2097" s="245"/>
      <c r="K2097" s="245"/>
      <c r="L2097" s="245"/>
      <c r="M2097" s="233"/>
      <c r="N2097" s="233"/>
      <c r="O2097" s="233"/>
    </row>
    <row r="2098" spans="2:15" s="234" customFormat="1">
      <c r="B2098" s="270"/>
      <c r="C2098" s="244"/>
      <c r="D2098" s="244"/>
      <c r="E2098" s="245"/>
      <c r="F2098" s="245"/>
      <c r="G2098" s="245"/>
      <c r="H2098" s="245"/>
      <c r="I2098" s="245"/>
      <c r="J2098" s="245"/>
      <c r="K2098" s="245"/>
      <c r="L2098" s="245"/>
      <c r="M2098" s="233"/>
      <c r="N2098" s="233"/>
      <c r="O2098" s="233"/>
    </row>
    <row r="2099" spans="2:15" s="234" customFormat="1">
      <c r="B2099" s="270"/>
      <c r="C2099" s="244"/>
      <c r="D2099" s="244"/>
      <c r="E2099" s="245"/>
      <c r="F2099" s="245"/>
      <c r="G2099" s="245"/>
      <c r="H2099" s="245"/>
      <c r="I2099" s="245"/>
      <c r="J2099" s="245"/>
      <c r="K2099" s="245"/>
      <c r="L2099" s="245"/>
      <c r="M2099" s="233"/>
      <c r="N2099" s="233"/>
      <c r="O2099" s="233"/>
    </row>
    <row r="2100" spans="2:15" s="234" customFormat="1">
      <c r="B2100" s="270"/>
      <c r="C2100" s="244"/>
      <c r="D2100" s="244"/>
      <c r="E2100" s="245"/>
      <c r="F2100" s="245"/>
      <c r="G2100" s="245"/>
      <c r="H2100" s="245"/>
      <c r="I2100" s="245"/>
      <c r="J2100" s="245"/>
      <c r="K2100" s="245"/>
      <c r="L2100" s="245"/>
      <c r="M2100" s="233"/>
      <c r="N2100" s="233"/>
      <c r="O2100" s="233"/>
    </row>
    <row r="2101" spans="2:15" s="234" customFormat="1">
      <c r="B2101" s="270"/>
      <c r="C2101" s="244"/>
      <c r="D2101" s="244"/>
      <c r="E2101" s="245"/>
      <c r="F2101" s="245"/>
      <c r="G2101" s="245"/>
      <c r="H2101" s="245"/>
      <c r="I2101" s="245"/>
      <c r="J2101" s="245"/>
      <c r="K2101" s="245"/>
      <c r="L2101" s="245"/>
      <c r="M2101" s="233"/>
      <c r="N2101" s="233"/>
      <c r="O2101" s="233"/>
    </row>
    <row r="2102" spans="2:15" s="234" customFormat="1">
      <c r="B2102" s="270"/>
      <c r="C2102" s="244"/>
      <c r="D2102" s="244"/>
      <c r="E2102" s="245"/>
      <c r="F2102" s="245"/>
      <c r="G2102" s="245"/>
      <c r="H2102" s="245"/>
      <c r="I2102" s="245"/>
      <c r="J2102" s="245"/>
      <c r="K2102" s="245"/>
      <c r="L2102" s="245"/>
      <c r="M2102" s="233"/>
      <c r="N2102" s="233"/>
      <c r="O2102" s="233"/>
    </row>
    <row r="2103" spans="2:15" s="234" customFormat="1">
      <c r="B2103" s="270"/>
      <c r="C2103" s="244"/>
      <c r="D2103" s="244"/>
      <c r="E2103" s="245"/>
      <c r="F2103" s="245"/>
      <c r="G2103" s="245"/>
      <c r="H2103" s="245"/>
      <c r="I2103" s="245"/>
      <c r="J2103" s="245"/>
      <c r="K2103" s="245"/>
      <c r="L2103" s="245"/>
      <c r="M2103" s="233"/>
      <c r="N2103" s="233"/>
      <c r="O2103" s="233"/>
    </row>
    <row r="2104" spans="2:15" s="234" customFormat="1">
      <c r="B2104" s="270"/>
      <c r="C2104" s="244"/>
      <c r="D2104" s="244"/>
      <c r="E2104" s="245"/>
      <c r="F2104" s="245"/>
      <c r="G2104" s="245"/>
      <c r="H2104" s="245"/>
      <c r="I2104" s="245"/>
      <c r="J2104" s="245"/>
      <c r="K2104" s="245"/>
      <c r="L2104" s="245"/>
      <c r="M2104" s="233"/>
      <c r="N2104" s="233"/>
      <c r="O2104" s="233"/>
    </row>
    <row r="2105" spans="2:15" s="234" customFormat="1">
      <c r="B2105" s="270"/>
      <c r="C2105" s="244"/>
      <c r="D2105" s="244"/>
      <c r="E2105" s="245"/>
      <c r="F2105" s="245"/>
      <c r="G2105" s="245"/>
      <c r="H2105" s="245"/>
      <c r="I2105" s="245"/>
      <c r="J2105" s="245"/>
      <c r="K2105" s="245"/>
      <c r="L2105" s="245"/>
      <c r="M2105" s="233"/>
      <c r="N2105" s="233"/>
      <c r="O2105" s="233"/>
    </row>
    <row r="2106" spans="2:15" s="234" customFormat="1">
      <c r="B2106" s="270"/>
      <c r="C2106" s="244"/>
      <c r="D2106" s="244"/>
      <c r="E2106" s="245"/>
      <c r="F2106" s="245"/>
      <c r="G2106" s="245"/>
      <c r="H2106" s="245"/>
      <c r="I2106" s="245"/>
      <c r="J2106" s="245"/>
      <c r="K2106" s="245"/>
      <c r="L2106" s="245"/>
      <c r="M2106" s="233"/>
      <c r="N2106" s="233"/>
      <c r="O2106" s="233"/>
    </row>
    <row r="2107" spans="2:15" s="234" customFormat="1">
      <c r="B2107" s="270"/>
      <c r="C2107" s="244"/>
      <c r="D2107" s="244"/>
      <c r="E2107" s="245"/>
      <c r="F2107" s="245"/>
      <c r="G2107" s="245"/>
      <c r="H2107" s="245"/>
      <c r="I2107" s="245"/>
      <c r="J2107" s="245"/>
      <c r="K2107" s="245"/>
      <c r="L2107" s="245"/>
      <c r="M2107" s="233"/>
      <c r="N2107" s="233"/>
      <c r="O2107" s="233"/>
    </row>
    <row r="2108" spans="2:15" s="234" customFormat="1">
      <c r="B2108" s="270"/>
      <c r="C2108" s="244"/>
      <c r="D2108" s="244"/>
      <c r="E2108" s="245"/>
      <c r="F2108" s="245"/>
      <c r="G2108" s="245"/>
      <c r="H2108" s="245"/>
      <c r="I2108" s="245"/>
      <c r="J2108" s="245"/>
      <c r="K2108" s="245"/>
      <c r="L2108" s="245"/>
      <c r="M2108" s="233"/>
      <c r="N2108" s="233"/>
      <c r="O2108" s="233"/>
    </row>
    <row r="2109" spans="2:15" s="234" customFormat="1">
      <c r="B2109" s="270"/>
      <c r="C2109" s="244"/>
      <c r="D2109" s="244"/>
      <c r="E2109" s="245"/>
      <c r="F2109" s="245"/>
      <c r="G2109" s="245"/>
      <c r="H2109" s="245"/>
      <c r="I2109" s="245"/>
      <c r="J2109" s="245"/>
      <c r="K2109" s="245"/>
      <c r="L2109" s="245"/>
      <c r="M2109" s="233"/>
      <c r="N2109" s="233"/>
      <c r="O2109" s="233"/>
    </row>
    <row r="2110" spans="2:15" s="234" customFormat="1">
      <c r="B2110" s="270"/>
      <c r="C2110" s="244"/>
      <c r="D2110" s="244"/>
      <c r="E2110" s="245"/>
      <c r="F2110" s="245"/>
      <c r="G2110" s="245"/>
      <c r="H2110" s="245"/>
      <c r="I2110" s="245"/>
      <c r="J2110" s="245"/>
      <c r="K2110" s="245"/>
      <c r="L2110" s="245"/>
      <c r="M2110" s="233"/>
      <c r="N2110" s="233"/>
      <c r="O2110" s="233"/>
    </row>
    <row r="2111" spans="2:15" s="234" customFormat="1">
      <c r="B2111" s="270"/>
      <c r="C2111" s="244"/>
      <c r="D2111" s="244"/>
      <c r="E2111" s="245"/>
      <c r="F2111" s="245"/>
      <c r="G2111" s="245"/>
      <c r="H2111" s="245"/>
      <c r="I2111" s="245"/>
      <c r="J2111" s="245"/>
      <c r="K2111" s="245"/>
      <c r="L2111" s="245"/>
      <c r="M2111" s="233"/>
      <c r="N2111" s="233"/>
      <c r="O2111" s="233"/>
    </row>
    <row r="2112" spans="2:15" s="234" customFormat="1">
      <c r="B2112" s="270"/>
      <c r="C2112" s="244"/>
      <c r="D2112" s="244"/>
      <c r="E2112" s="245"/>
      <c r="F2112" s="245"/>
      <c r="G2112" s="245"/>
      <c r="H2112" s="245"/>
      <c r="I2112" s="245"/>
      <c r="J2112" s="245"/>
      <c r="K2112" s="245"/>
      <c r="L2112" s="245"/>
      <c r="M2112" s="233"/>
      <c r="N2112" s="233"/>
      <c r="O2112" s="233"/>
    </row>
    <row r="2113" spans="2:15" s="234" customFormat="1">
      <c r="B2113" s="270"/>
      <c r="C2113" s="244"/>
      <c r="D2113" s="244"/>
      <c r="E2113" s="245"/>
      <c r="F2113" s="245"/>
      <c r="G2113" s="245"/>
      <c r="H2113" s="245"/>
      <c r="I2113" s="245"/>
      <c r="J2113" s="245"/>
      <c r="K2113" s="245"/>
      <c r="L2113" s="245"/>
      <c r="M2113" s="233"/>
      <c r="N2113" s="233"/>
      <c r="O2113" s="233"/>
    </row>
    <row r="2114" spans="2:15" s="234" customFormat="1">
      <c r="B2114" s="270"/>
      <c r="C2114" s="244"/>
      <c r="D2114" s="244"/>
      <c r="E2114" s="245"/>
      <c r="F2114" s="245"/>
      <c r="G2114" s="245"/>
      <c r="H2114" s="245"/>
      <c r="I2114" s="245"/>
      <c r="J2114" s="245"/>
      <c r="K2114" s="245"/>
      <c r="L2114" s="245"/>
      <c r="M2114" s="233"/>
      <c r="N2114" s="233"/>
      <c r="O2114" s="233"/>
    </row>
    <row r="2115" spans="2:15" s="234" customFormat="1">
      <c r="B2115" s="270"/>
      <c r="C2115" s="244"/>
      <c r="D2115" s="244"/>
      <c r="E2115" s="245"/>
      <c r="F2115" s="245"/>
      <c r="G2115" s="245"/>
      <c r="H2115" s="245"/>
      <c r="I2115" s="245"/>
      <c r="J2115" s="245"/>
      <c r="K2115" s="245"/>
      <c r="L2115" s="245"/>
      <c r="M2115" s="233"/>
      <c r="N2115" s="233"/>
      <c r="O2115" s="233"/>
    </row>
    <row r="2116" spans="2:15" s="234" customFormat="1">
      <c r="B2116" s="270"/>
      <c r="C2116" s="244"/>
      <c r="D2116" s="244"/>
      <c r="E2116" s="245"/>
      <c r="F2116" s="245"/>
      <c r="G2116" s="245"/>
      <c r="H2116" s="245"/>
      <c r="I2116" s="245"/>
      <c r="J2116" s="245"/>
      <c r="K2116" s="245"/>
      <c r="L2116" s="245"/>
      <c r="M2116" s="233"/>
      <c r="N2116" s="233"/>
      <c r="O2116" s="233"/>
    </row>
    <row r="2117" spans="2:15" s="234" customFormat="1">
      <c r="B2117" s="270"/>
      <c r="C2117" s="244"/>
      <c r="D2117" s="244"/>
      <c r="E2117" s="245"/>
      <c r="F2117" s="245"/>
      <c r="G2117" s="245"/>
      <c r="H2117" s="245"/>
      <c r="I2117" s="245"/>
      <c r="J2117" s="245"/>
      <c r="K2117" s="245"/>
      <c r="L2117" s="245"/>
      <c r="M2117" s="233"/>
      <c r="N2117" s="233"/>
      <c r="O2117" s="233"/>
    </row>
    <row r="2118" spans="2:15" s="234" customFormat="1">
      <c r="B2118" s="270"/>
      <c r="C2118" s="244"/>
      <c r="D2118" s="244"/>
      <c r="E2118" s="245"/>
      <c r="F2118" s="245"/>
      <c r="G2118" s="245"/>
      <c r="H2118" s="245"/>
      <c r="I2118" s="245"/>
      <c r="J2118" s="245"/>
      <c r="K2118" s="245"/>
      <c r="L2118" s="245"/>
      <c r="M2118" s="233"/>
      <c r="N2118" s="233"/>
      <c r="O2118" s="233"/>
    </row>
    <row r="2119" spans="2:15" s="234" customFormat="1">
      <c r="B2119" s="270"/>
      <c r="C2119" s="244"/>
      <c r="D2119" s="244"/>
      <c r="E2119" s="245"/>
      <c r="F2119" s="245"/>
      <c r="G2119" s="245"/>
      <c r="H2119" s="245"/>
      <c r="I2119" s="245"/>
      <c r="J2119" s="245"/>
      <c r="K2119" s="245"/>
      <c r="L2119" s="245"/>
      <c r="M2119" s="233"/>
      <c r="N2119" s="233"/>
      <c r="O2119" s="233"/>
    </row>
    <row r="2120" spans="2:15" s="234" customFormat="1">
      <c r="B2120" s="270"/>
      <c r="C2120" s="244"/>
      <c r="D2120" s="244"/>
      <c r="E2120" s="245"/>
      <c r="F2120" s="245"/>
      <c r="G2120" s="245"/>
      <c r="H2120" s="245"/>
      <c r="I2120" s="245"/>
      <c r="J2120" s="245"/>
      <c r="K2120" s="245"/>
      <c r="L2120" s="245"/>
      <c r="M2120" s="233"/>
      <c r="N2120" s="233"/>
      <c r="O2120" s="233"/>
    </row>
    <row r="2121" spans="2:15" s="234" customFormat="1">
      <c r="B2121" s="270"/>
      <c r="C2121" s="244"/>
      <c r="D2121" s="244"/>
      <c r="E2121" s="245"/>
      <c r="F2121" s="245"/>
      <c r="G2121" s="245"/>
      <c r="H2121" s="245"/>
      <c r="I2121" s="245"/>
      <c r="J2121" s="245"/>
      <c r="K2121" s="245"/>
      <c r="L2121" s="245"/>
      <c r="M2121" s="233"/>
      <c r="N2121" s="233"/>
      <c r="O2121" s="233"/>
    </row>
    <row r="2122" spans="2:15" s="234" customFormat="1">
      <c r="B2122" s="270"/>
      <c r="C2122" s="244"/>
      <c r="D2122" s="244"/>
      <c r="E2122" s="245"/>
      <c r="F2122" s="245"/>
      <c r="G2122" s="245"/>
      <c r="H2122" s="245"/>
      <c r="I2122" s="245"/>
      <c r="J2122" s="245"/>
      <c r="K2122" s="245"/>
      <c r="L2122" s="245"/>
      <c r="M2122" s="233"/>
      <c r="N2122" s="233"/>
      <c r="O2122" s="233"/>
    </row>
    <row r="2123" spans="2:15" s="234" customFormat="1">
      <c r="B2123" s="270"/>
      <c r="C2123" s="244"/>
      <c r="D2123" s="244"/>
      <c r="E2123" s="245"/>
      <c r="F2123" s="245"/>
      <c r="G2123" s="245"/>
      <c r="H2123" s="245"/>
      <c r="I2123" s="245"/>
      <c r="J2123" s="245"/>
      <c r="K2123" s="245"/>
      <c r="L2123" s="245"/>
      <c r="M2123" s="233"/>
      <c r="N2123" s="233"/>
      <c r="O2123" s="233"/>
    </row>
    <row r="2124" spans="2:15" s="234" customFormat="1">
      <c r="B2124" s="270"/>
      <c r="C2124" s="244"/>
      <c r="D2124" s="244"/>
      <c r="E2124" s="245"/>
      <c r="F2124" s="245"/>
      <c r="G2124" s="245"/>
      <c r="H2124" s="245"/>
      <c r="I2124" s="245"/>
      <c r="J2124" s="245"/>
      <c r="K2124" s="245"/>
      <c r="L2124" s="245"/>
      <c r="M2124" s="233"/>
      <c r="N2124" s="233"/>
      <c r="O2124" s="233"/>
    </row>
    <row r="2125" spans="2:15" s="234" customFormat="1">
      <c r="B2125" s="270"/>
      <c r="C2125" s="244"/>
      <c r="D2125" s="244"/>
      <c r="E2125" s="245"/>
      <c r="F2125" s="245"/>
      <c r="G2125" s="245"/>
      <c r="H2125" s="245"/>
      <c r="I2125" s="245"/>
      <c r="J2125" s="245"/>
      <c r="K2125" s="245"/>
      <c r="L2125" s="245"/>
      <c r="M2125" s="233"/>
      <c r="N2125" s="233"/>
      <c r="O2125" s="233"/>
    </row>
    <row r="2126" spans="2:15" s="234" customFormat="1">
      <c r="B2126" s="270"/>
      <c r="C2126" s="244"/>
      <c r="D2126" s="244"/>
      <c r="E2126" s="245"/>
      <c r="F2126" s="245"/>
      <c r="G2126" s="245"/>
      <c r="H2126" s="245"/>
      <c r="I2126" s="245"/>
      <c r="J2126" s="245"/>
      <c r="K2126" s="245"/>
      <c r="L2126" s="245"/>
      <c r="M2126" s="233"/>
      <c r="N2126" s="233"/>
      <c r="O2126" s="233"/>
    </row>
    <row r="2127" spans="2:15" s="234" customFormat="1">
      <c r="B2127" s="270"/>
      <c r="C2127" s="244"/>
      <c r="D2127" s="244"/>
      <c r="E2127" s="245"/>
      <c r="F2127" s="245"/>
      <c r="G2127" s="245"/>
      <c r="H2127" s="245"/>
      <c r="I2127" s="245"/>
      <c r="J2127" s="245"/>
      <c r="K2127" s="245"/>
      <c r="L2127" s="245"/>
      <c r="M2127" s="233"/>
      <c r="N2127" s="233"/>
      <c r="O2127" s="233"/>
    </row>
    <row r="2128" spans="2:15" s="234" customFormat="1">
      <c r="B2128" s="270"/>
      <c r="C2128" s="244"/>
      <c r="D2128" s="244"/>
      <c r="E2128" s="245"/>
      <c r="F2128" s="245"/>
      <c r="G2128" s="245"/>
      <c r="H2128" s="245"/>
      <c r="I2128" s="245"/>
      <c r="J2128" s="245"/>
      <c r="K2128" s="245"/>
      <c r="L2128" s="245"/>
      <c r="M2128" s="233"/>
      <c r="N2128" s="233"/>
      <c r="O2128" s="233"/>
    </row>
    <row r="2129" spans="2:15" s="234" customFormat="1">
      <c r="B2129" s="270"/>
      <c r="C2129" s="244"/>
      <c r="D2129" s="244"/>
      <c r="E2129" s="245"/>
      <c r="F2129" s="245"/>
      <c r="G2129" s="245"/>
      <c r="H2129" s="245"/>
      <c r="I2129" s="245"/>
      <c r="J2129" s="245"/>
      <c r="K2129" s="245"/>
      <c r="L2129" s="245"/>
      <c r="M2129" s="233"/>
      <c r="N2129" s="233"/>
      <c r="O2129" s="233"/>
    </row>
    <row r="2130" spans="2:15" s="234" customFormat="1">
      <c r="B2130" s="270"/>
      <c r="C2130" s="244"/>
      <c r="D2130" s="244"/>
      <c r="E2130" s="245"/>
      <c r="F2130" s="245"/>
      <c r="G2130" s="245"/>
      <c r="H2130" s="245"/>
      <c r="I2130" s="245"/>
      <c r="J2130" s="245"/>
      <c r="K2130" s="245"/>
      <c r="L2130" s="245"/>
      <c r="M2130" s="233"/>
      <c r="N2130" s="233"/>
      <c r="O2130" s="233"/>
    </row>
    <row r="2131" spans="2:15" s="234" customFormat="1">
      <c r="B2131" s="270"/>
      <c r="C2131" s="244"/>
      <c r="D2131" s="244"/>
      <c r="E2131" s="245"/>
      <c r="F2131" s="245"/>
      <c r="G2131" s="245"/>
      <c r="H2131" s="245"/>
      <c r="I2131" s="245"/>
      <c r="J2131" s="245"/>
      <c r="K2131" s="245"/>
      <c r="L2131" s="245"/>
      <c r="M2131" s="233"/>
      <c r="N2131" s="233"/>
      <c r="O2131" s="233"/>
    </row>
    <row r="2132" spans="2:15" s="234" customFormat="1">
      <c r="B2132" s="270"/>
      <c r="C2132" s="244"/>
      <c r="D2132" s="244"/>
      <c r="E2132" s="245"/>
      <c r="F2132" s="245"/>
      <c r="G2132" s="245"/>
      <c r="H2132" s="245"/>
      <c r="I2132" s="245"/>
      <c r="J2132" s="245"/>
      <c r="K2132" s="245"/>
      <c r="L2132" s="245"/>
      <c r="M2132" s="233"/>
      <c r="N2132" s="233"/>
      <c r="O2132" s="233"/>
    </row>
    <row r="2133" spans="2:15" s="234" customFormat="1">
      <c r="B2133" s="270"/>
      <c r="C2133" s="244"/>
      <c r="D2133" s="244"/>
      <c r="E2133" s="245"/>
      <c r="F2133" s="245"/>
      <c r="G2133" s="245"/>
      <c r="H2133" s="245"/>
      <c r="I2133" s="245"/>
      <c r="J2133" s="245"/>
      <c r="K2133" s="245"/>
      <c r="L2133" s="245"/>
      <c r="M2133" s="233"/>
      <c r="N2133" s="233"/>
      <c r="O2133" s="233"/>
    </row>
    <row r="2134" spans="2:15" s="234" customFormat="1">
      <c r="B2134" s="270"/>
      <c r="C2134" s="244"/>
      <c r="D2134" s="244"/>
      <c r="E2134" s="245"/>
      <c r="F2134" s="245"/>
      <c r="G2134" s="245"/>
      <c r="H2134" s="245"/>
      <c r="I2134" s="245"/>
      <c r="J2134" s="245"/>
      <c r="K2134" s="245"/>
      <c r="L2134" s="245"/>
      <c r="M2134" s="233"/>
      <c r="N2134" s="233"/>
      <c r="O2134" s="233"/>
    </row>
    <row r="2135" spans="2:15" s="234" customFormat="1">
      <c r="B2135" s="270"/>
      <c r="C2135" s="244"/>
      <c r="D2135" s="244"/>
      <c r="E2135" s="245"/>
      <c r="F2135" s="245"/>
      <c r="G2135" s="245"/>
      <c r="H2135" s="245"/>
      <c r="I2135" s="245"/>
      <c r="J2135" s="245"/>
      <c r="K2135" s="245"/>
      <c r="L2135" s="245"/>
      <c r="M2135" s="233"/>
      <c r="N2135" s="233"/>
      <c r="O2135" s="233"/>
    </row>
    <row r="2136" spans="2:15" s="234" customFormat="1">
      <c r="B2136" s="270"/>
      <c r="C2136" s="244"/>
      <c r="D2136" s="244"/>
      <c r="E2136" s="245"/>
      <c r="F2136" s="245"/>
      <c r="G2136" s="245"/>
      <c r="H2136" s="245"/>
      <c r="I2136" s="245"/>
      <c r="J2136" s="245"/>
      <c r="K2136" s="245"/>
      <c r="L2136" s="245"/>
      <c r="M2136" s="233"/>
      <c r="N2136" s="233"/>
      <c r="O2136" s="233"/>
    </row>
    <row r="2137" spans="2:15" s="234" customFormat="1">
      <c r="B2137" s="270"/>
      <c r="C2137" s="244"/>
      <c r="D2137" s="244"/>
      <c r="E2137" s="245"/>
      <c r="F2137" s="245"/>
      <c r="G2137" s="245"/>
      <c r="H2137" s="245"/>
      <c r="I2137" s="245"/>
      <c r="J2137" s="245"/>
      <c r="K2137" s="245"/>
      <c r="L2137" s="245"/>
      <c r="M2137" s="233"/>
      <c r="N2137" s="233"/>
      <c r="O2137" s="233"/>
    </row>
    <row r="2138" spans="2:15" s="234" customFormat="1">
      <c r="B2138" s="270"/>
      <c r="C2138" s="244"/>
      <c r="D2138" s="244"/>
      <c r="E2138" s="245"/>
      <c r="F2138" s="245"/>
      <c r="G2138" s="245"/>
      <c r="H2138" s="245"/>
      <c r="I2138" s="245"/>
      <c r="J2138" s="245"/>
      <c r="K2138" s="245"/>
      <c r="L2138" s="245"/>
      <c r="M2138" s="233"/>
      <c r="N2138" s="233"/>
      <c r="O2138" s="233"/>
    </row>
    <row r="2139" spans="2:15" s="234" customFormat="1">
      <c r="B2139" s="270"/>
      <c r="C2139" s="244"/>
      <c r="D2139" s="244"/>
      <c r="E2139" s="245"/>
      <c r="F2139" s="245"/>
      <c r="G2139" s="245"/>
      <c r="H2139" s="245"/>
      <c r="I2139" s="245"/>
      <c r="J2139" s="245"/>
      <c r="K2139" s="245"/>
      <c r="L2139" s="245"/>
      <c r="M2139" s="233"/>
      <c r="N2139" s="233"/>
      <c r="O2139" s="233"/>
    </row>
    <row r="2140" spans="2:15" s="234" customFormat="1">
      <c r="B2140" s="270"/>
      <c r="C2140" s="244"/>
      <c r="D2140" s="244"/>
      <c r="E2140" s="245"/>
      <c r="F2140" s="245"/>
      <c r="G2140" s="245"/>
      <c r="H2140" s="245"/>
      <c r="I2140" s="245"/>
      <c r="J2140" s="245"/>
      <c r="K2140" s="245"/>
      <c r="L2140" s="245"/>
      <c r="M2140" s="233"/>
      <c r="N2140" s="233"/>
      <c r="O2140" s="233"/>
    </row>
    <row r="2141" spans="2:15" s="234" customFormat="1">
      <c r="B2141" s="270"/>
      <c r="C2141" s="244"/>
      <c r="D2141" s="244"/>
      <c r="E2141" s="245"/>
      <c r="F2141" s="245"/>
      <c r="G2141" s="245"/>
      <c r="H2141" s="245"/>
      <c r="I2141" s="245"/>
      <c r="J2141" s="245"/>
      <c r="K2141" s="245"/>
      <c r="L2141" s="245"/>
      <c r="M2141" s="233"/>
      <c r="N2141" s="233"/>
      <c r="O2141" s="233"/>
    </row>
    <row r="2142" spans="2:15" s="234" customFormat="1">
      <c r="B2142" s="270"/>
      <c r="C2142" s="244"/>
      <c r="D2142" s="244"/>
      <c r="E2142" s="245"/>
      <c r="F2142" s="245"/>
      <c r="G2142" s="245"/>
      <c r="H2142" s="245"/>
      <c r="I2142" s="245"/>
      <c r="J2142" s="245"/>
      <c r="K2142" s="245"/>
      <c r="L2142" s="245"/>
      <c r="M2142" s="233"/>
      <c r="N2142" s="233"/>
      <c r="O2142" s="233"/>
    </row>
    <row r="2143" spans="2:15" s="234" customFormat="1">
      <c r="B2143" s="270"/>
      <c r="C2143" s="244"/>
      <c r="D2143" s="244"/>
      <c r="E2143" s="245"/>
      <c r="F2143" s="245"/>
      <c r="G2143" s="245"/>
      <c r="H2143" s="245"/>
      <c r="I2143" s="245"/>
      <c r="J2143" s="245"/>
      <c r="K2143" s="245"/>
      <c r="L2143" s="245"/>
      <c r="M2143" s="233"/>
      <c r="N2143" s="233"/>
      <c r="O2143" s="233"/>
    </row>
    <row r="2144" spans="2:15" s="234" customFormat="1">
      <c r="B2144" s="270"/>
      <c r="C2144" s="244"/>
      <c r="D2144" s="244"/>
      <c r="E2144" s="245"/>
      <c r="F2144" s="245"/>
      <c r="G2144" s="245"/>
      <c r="H2144" s="245"/>
      <c r="I2144" s="245"/>
      <c r="J2144" s="245"/>
      <c r="K2144" s="245"/>
      <c r="L2144" s="245"/>
      <c r="M2144" s="233"/>
      <c r="N2144" s="233"/>
      <c r="O2144" s="233"/>
    </row>
    <row r="2145" spans="2:15" s="234" customFormat="1">
      <c r="B2145" s="270"/>
      <c r="C2145" s="244"/>
      <c r="D2145" s="244"/>
      <c r="E2145" s="245"/>
      <c r="F2145" s="245"/>
      <c r="G2145" s="245"/>
      <c r="H2145" s="245"/>
      <c r="I2145" s="245"/>
      <c r="J2145" s="245"/>
      <c r="K2145" s="245"/>
      <c r="L2145" s="245"/>
      <c r="M2145" s="233"/>
      <c r="N2145" s="233"/>
      <c r="O2145" s="233"/>
    </row>
    <row r="2146" spans="2:15" s="234" customFormat="1">
      <c r="B2146" s="270"/>
      <c r="C2146" s="244"/>
      <c r="D2146" s="244"/>
      <c r="E2146" s="245"/>
      <c r="F2146" s="245"/>
      <c r="G2146" s="245"/>
      <c r="H2146" s="245"/>
      <c r="I2146" s="245"/>
      <c r="J2146" s="245"/>
      <c r="K2146" s="245"/>
      <c r="L2146" s="245"/>
      <c r="M2146" s="233"/>
      <c r="N2146" s="233"/>
      <c r="O2146" s="233"/>
    </row>
    <row r="2147" spans="2:15" s="234" customFormat="1">
      <c r="B2147" s="270"/>
      <c r="C2147" s="244"/>
      <c r="D2147" s="244"/>
      <c r="E2147" s="245"/>
      <c r="F2147" s="245"/>
      <c r="G2147" s="245"/>
      <c r="H2147" s="245"/>
      <c r="I2147" s="245"/>
      <c r="J2147" s="245"/>
      <c r="K2147" s="245"/>
      <c r="L2147" s="245"/>
      <c r="M2147" s="233"/>
      <c r="N2147" s="233"/>
      <c r="O2147" s="233"/>
    </row>
    <row r="2148" spans="2:15" s="234" customFormat="1">
      <c r="B2148" s="270"/>
      <c r="C2148" s="244"/>
      <c r="D2148" s="244"/>
      <c r="E2148" s="245"/>
      <c r="F2148" s="245"/>
      <c r="G2148" s="245"/>
      <c r="H2148" s="245"/>
      <c r="I2148" s="245"/>
      <c r="J2148" s="245"/>
      <c r="K2148" s="245"/>
      <c r="L2148" s="245"/>
      <c r="M2148" s="233"/>
      <c r="N2148" s="233"/>
      <c r="O2148" s="233"/>
    </row>
    <row r="2149" spans="2:15" s="234" customFormat="1">
      <c r="B2149" s="270"/>
      <c r="C2149" s="244"/>
      <c r="D2149" s="244"/>
      <c r="E2149" s="245"/>
      <c r="F2149" s="245"/>
      <c r="G2149" s="245"/>
      <c r="H2149" s="245"/>
      <c r="I2149" s="245"/>
      <c r="J2149" s="245"/>
      <c r="K2149" s="245"/>
      <c r="L2149" s="245"/>
      <c r="M2149" s="233"/>
      <c r="N2149" s="233"/>
      <c r="O2149" s="233"/>
    </row>
    <row r="2150" spans="2:15" s="234" customFormat="1">
      <c r="B2150" s="270"/>
      <c r="C2150" s="244"/>
      <c r="D2150" s="244"/>
      <c r="E2150" s="245"/>
      <c r="F2150" s="245"/>
      <c r="G2150" s="245"/>
      <c r="H2150" s="245"/>
      <c r="I2150" s="245"/>
      <c r="J2150" s="245"/>
      <c r="K2150" s="245"/>
      <c r="L2150" s="245"/>
      <c r="M2150" s="233"/>
      <c r="N2150" s="233"/>
      <c r="O2150" s="233"/>
    </row>
    <row r="2151" spans="2:15" s="234" customFormat="1">
      <c r="B2151" s="270"/>
      <c r="C2151" s="244"/>
      <c r="D2151" s="244"/>
      <c r="E2151" s="245"/>
      <c r="F2151" s="245"/>
      <c r="G2151" s="245"/>
      <c r="H2151" s="245"/>
      <c r="I2151" s="245"/>
      <c r="J2151" s="245"/>
      <c r="K2151" s="245"/>
      <c r="L2151" s="245"/>
      <c r="M2151" s="233"/>
      <c r="N2151" s="233"/>
      <c r="O2151" s="233"/>
    </row>
    <row r="2152" spans="2:15" s="234" customFormat="1">
      <c r="B2152" s="270"/>
      <c r="C2152" s="244"/>
      <c r="D2152" s="244"/>
      <c r="E2152" s="245"/>
      <c r="F2152" s="245"/>
      <c r="G2152" s="245"/>
      <c r="H2152" s="245"/>
      <c r="I2152" s="245"/>
      <c r="J2152" s="245"/>
      <c r="K2152" s="245"/>
      <c r="L2152" s="245"/>
      <c r="M2152" s="233"/>
      <c r="N2152" s="233"/>
      <c r="O2152" s="233"/>
    </row>
    <row r="2153" spans="2:15" s="234" customFormat="1">
      <c r="B2153" s="270"/>
      <c r="C2153" s="244"/>
      <c r="D2153" s="244"/>
      <c r="E2153" s="245"/>
      <c r="F2153" s="245"/>
      <c r="G2153" s="245"/>
      <c r="H2153" s="245"/>
      <c r="I2153" s="245"/>
      <c r="J2153" s="245"/>
      <c r="K2153" s="245"/>
      <c r="L2153" s="245"/>
      <c r="M2153" s="233"/>
      <c r="N2153" s="233"/>
      <c r="O2153" s="233"/>
    </row>
    <row r="2154" spans="2:15" s="234" customFormat="1">
      <c r="B2154" s="270"/>
      <c r="C2154" s="244"/>
      <c r="D2154" s="244"/>
      <c r="E2154" s="245"/>
      <c r="F2154" s="245"/>
      <c r="G2154" s="245"/>
      <c r="H2154" s="245"/>
      <c r="I2154" s="245"/>
      <c r="J2154" s="245"/>
      <c r="K2154" s="245"/>
      <c r="L2154" s="245"/>
      <c r="M2154" s="233"/>
      <c r="N2154" s="233"/>
      <c r="O2154" s="233"/>
    </row>
    <row r="2155" spans="2:15" s="234" customFormat="1">
      <c r="B2155" s="270"/>
      <c r="C2155" s="244"/>
      <c r="D2155" s="244"/>
      <c r="E2155" s="245"/>
      <c r="F2155" s="245"/>
      <c r="G2155" s="245"/>
      <c r="H2155" s="245"/>
      <c r="I2155" s="245"/>
      <c r="J2155" s="245"/>
      <c r="K2155" s="245"/>
      <c r="L2155" s="245"/>
      <c r="M2155" s="233"/>
      <c r="N2155" s="233"/>
      <c r="O2155" s="233"/>
    </row>
    <row r="2156" spans="2:15" s="234" customFormat="1">
      <c r="B2156" s="270"/>
      <c r="C2156" s="244"/>
      <c r="D2156" s="244"/>
      <c r="E2156" s="245"/>
      <c r="F2156" s="245"/>
      <c r="G2156" s="245"/>
      <c r="H2156" s="245"/>
      <c r="I2156" s="245"/>
      <c r="J2156" s="245"/>
      <c r="K2156" s="245"/>
      <c r="L2156" s="245"/>
      <c r="M2156" s="233"/>
      <c r="N2156" s="233"/>
      <c r="O2156" s="233"/>
    </row>
    <row r="2157" spans="2:15" s="234" customFormat="1">
      <c r="B2157" s="270"/>
      <c r="C2157" s="244"/>
      <c r="D2157" s="244"/>
      <c r="E2157" s="245"/>
      <c r="F2157" s="245"/>
      <c r="G2157" s="245"/>
      <c r="H2157" s="245"/>
      <c r="I2157" s="245"/>
      <c r="J2157" s="245"/>
      <c r="K2157" s="245"/>
      <c r="L2157" s="245"/>
      <c r="M2157" s="233"/>
      <c r="N2157" s="233"/>
      <c r="O2157" s="233"/>
    </row>
    <row r="2158" spans="2:15" s="234" customFormat="1">
      <c r="B2158" s="270"/>
      <c r="C2158" s="244"/>
      <c r="D2158" s="244"/>
      <c r="E2158" s="245"/>
      <c r="F2158" s="245"/>
      <c r="G2158" s="245"/>
      <c r="H2158" s="245"/>
      <c r="I2158" s="245"/>
      <c r="J2158" s="245"/>
      <c r="K2158" s="245"/>
      <c r="L2158" s="245"/>
      <c r="M2158" s="233"/>
      <c r="N2158" s="233"/>
      <c r="O2158" s="233"/>
    </row>
    <row r="2159" spans="2:15" s="234" customFormat="1">
      <c r="B2159" s="270"/>
      <c r="C2159" s="244"/>
      <c r="D2159" s="244"/>
      <c r="E2159" s="245"/>
      <c r="F2159" s="245"/>
      <c r="G2159" s="245"/>
      <c r="H2159" s="245"/>
      <c r="I2159" s="245"/>
      <c r="J2159" s="245"/>
      <c r="K2159" s="245"/>
      <c r="L2159" s="245"/>
      <c r="M2159" s="233"/>
      <c r="N2159" s="233"/>
      <c r="O2159" s="233"/>
    </row>
    <row r="2160" spans="2:15" s="234" customFormat="1">
      <c r="B2160" s="270"/>
      <c r="C2160" s="244"/>
      <c r="D2160" s="244"/>
      <c r="E2160" s="245"/>
      <c r="F2160" s="245"/>
      <c r="G2160" s="245"/>
      <c r="H2160" s="245"/>
      <c r="I2160" s="245"/>
      <c r="J2160" s="245"/>
      <c r="K2160" s="245"/>
      <c r="L2160" s="245"/>
      <c r="M2160" s="233"/>
      <c r="N2160" s="233"/>
      <c r="O2160" s="233"/>
    </row>
    <row r="2161" spans="2:15" s="234" customFormat="1">
      <c r="B2161" s="270"/>
      <c r="C2161" s="244"/>
      <c r="D2161" s="244"/>
      <c r="E2161" s="245"/>
      <c r="F2161" s="245"/>
      <c r="G2161" s="245"/>
      <c r="H2161" s="245"/>
      <c r="I2161" s="245"/>
      <c r="J2161" s="245"/>
      <c r="K2161" s="245"/>
      <c r="L2161" s="245"/>
      <c r="M2161" s="233"/>
      <c r="N2161" s="233"/>
      <c r="O2161" s="233"/>
    </row>
    <row r="2162" spans="2:15" s="234" customFormat="1">
      <c r="B2162" s="270"/>
      <c r="C2162" s="244"/>
      <c r="D2162" s="244"/>
      <c r="E2162" s="245"/>
      <c r="F2162" s="245"/>
      <c r="G2162" s="245"/>
      <c r="H2162" s="245"/>
      <c r="I2162" s="245"/>
      <c r="J2162" s="245"/>
      <c r="K2162" s="245"/>
      <c r="L2162" s="245"/>
      <c r="M2162" s="233"/>
      <c r="N2162" s="233"/>
      <c r="O2162" s="233"/>
    </row>
    <row r="2163" spans="2:15" s="234" customFormat="1">
      <c r="B2163" s="270"/>
      <c r="C2163" s="244"/>
      <c r="D2163" s="244"/>
      <c r="E2163" s="245"/>
      <c r="F2163" s="245"/>
      <c r="G2163" s="245"/>
      <c r="H2163" s="245"/>
      <c r="I2163" s="245"/>
      <c r="J2163" s="245"/>
      <c r="K2163" s="245"/>
      <c r="L2163" s="245"/>
      <c r="M2163" s="233"/>
      <c r="N2163" s="233"/>
      <c r="O2163" s="233"/>
    </row>
    <row r="2164" spans="2:15" s="234" customFormat="1">
      <c r="B2164" s="270"/>
      <c r="C2164" s="244"/>
      <c r="D2164" s="244"/>
      <c r="E2164" s="245"/>
      <c r="F2164" s="245"/>
      <c r="G2164" s="245"/>
      <c r="H2164" s="245"/>
      <c r="I2164" s="245"/>
      <c r="J2164" s="245"/>
      <c r="K2164" s="245"/>
      <c r="L2164" s="245"/>
      <c r="M2164" s="233"/>
      <c r="N2164" s="233"/>
      <c r="O2164" s="233"/>
    </row>
    <row r="2165" spans="2:15" s="234" customFormat="1">
      <c r="B2165" s="270"/>
      <c r="C2165" s="244"/>
      <c r="D2165" s="244"/>
      <c r="E2165" s="245"/>
      <c r="F2165" s="245"/>
      <c r="G2165" s="245"/>
      <c r="H2165" s="245"/>
      <c r="I2165" s="245"/>
      <c r="J2165" s="245"/>
      <c r="K2165" s="245"/>
      <c r="L2165" s="245"/>
      <c r="M2165" s="233"/>
      <c r="N2165" s="233"/>
      <c r="O2165" s="233"/>
    </row>
    <row r="2166" spans="2:15" s="234" customFormat="1">
      <c r="B2166" s="270"/>
      <c r="C2166" s="244"/>
      <c r="D2166" s="244"/>
      <c r="E2166" s="245"/>
      <c r="F2166" s="245"/>
      <c r="G2166" s="245"/>
      <c r="H2166" s="245"/>
      <c r="I2166" s="245"/>
      <c r="J2166" s="245"/>
      <c r="K2166" s="245"/>
      <c r="L2166" s="245"/>
      <c r="M2166" s="233"/>
      <c r="N2166" s="233"/>
      <c r="O2166" s="233"/>
    </row>
    <row r="2167" spans="2:15" s="234" customFormat="1">
      <c r="B2167" s="270"/>
      <c r="C2167" s="244"/>
      <c r="D2167" s="244"/>
      <c r="E2167" s="245"/>
      <c r="F2167" s="245"/>
      <c r="G2167" s="245"/>
      <c r="H2167" s="245"/>
      <c r="I2167" s="245"/>
      <c r="J2167" s="245"/>
      <c r="K2167" s="245"/>
      <c r="L2167" s="245"/>
      <c r="M2167" s="233"/>
      <c r="N2167" s="233"/>
      <c r="O2167" s="233"/>
    </row>
    <row r="2168" spans="2:15" s="234" customFormat="1">
      <c r="B2168" s="270"/>
      <c r="C2168" s="244"/>
      <c r="D2168" s="244"/>
      <c r="E2168" s="245"/>
      <c r="F2168" s="245"/>
      <c r="G2168" s="245"/>
      <c r="H2168" s="245"/>
      <c r="I2168" s="245"/>
      <c r="J2168" s="245"/>
      <c r="K2168" s="245"/>
      <c r="L2168" s="245"/>
      <c r="M2168" s="233"/>
      <c r="N2168" s="233"/>
      <c r="O2168" s="233"/>
    </row>
    <row r="2169" spans="2:15" s="234" customFormat="1">
      <c r="B2169" s="270"/>
      <c r="C2169" s="244"/>
      <c r="D2169" s="244"/>
      <c r="E2169" s="245"/>
      <c r="F2169" s="245"/>
      <c r="G2169" s="245"/>
      <c r="H2169" s="245"/>
      <c r="I2169" s="245"/>
      <c r="J2169" s="245"/>
      <c r="K2169" s="245"/>
      <c r="L2169" s="245"/>
      <c r="M2169" s="233"/>
      <c r="N2169" s="233"/>
      <c r="O2169" s="233"/>
    </row>
    <row r="2170" spans="2:15" s="234" customFormat="1">
      <c r="B2170" s="270"/>
      <c r="C2170" s="244"/>
      <c r="D2170" s="244"/>
      <c r="E2170" s="245"/>
      <c r="F2170" s="245"/>
      <c r="G2170" s="245"/>
      <c r="H2170" s="245"/>
      <c r="I2170" s="245"/>
      <c r="J2170" s="245"/>
      <c r="K2170" s="245"/>
      <c r="L2170" s="245"/>
      <c r="M2170" s="233"/>
      <c r="N2170" s="233"/>
      <c r="O2170" s="233"/>
    </row>
    <row r="2171" spans="2:15" s="234" customFormat="1">
      <c r="B2171" s="270"/>
      <c r="C2171" s="244"/>
      <c r="D2171" s="244"/>
      <c r="E2171" s="245"/>
      <c r="F2171" s="245"/>
      <c r="G2171" s="245"/>
      <c r="H2171" s="245"/>
      <c r="I2171" s="245"/>
      <c r="J2171" s="245"/>
      <c r="K2171" s="245"/>
      <c r="L2171" s="245"/>
      <c r="M2171" s="233"/>
      <c r="N2171" s="233"/>
      <c r="O2171" s="233"/>
    </row>
    <row r="2172" spans="2:15" s="234" customFormat="1">
      <c r="B2172" s="270"/>
      <c r="C2172" s="244"/>
      <c r="D2172" s="244"/>
      <c r="E2172" s="245"/>
      <c r="F2172" s="245"/>
      <c r="G2172" s="245"/>
      <c r="H2172" s="245"/>
      <c r="I2172" s="245"/>
      <c r="J2172" s="245"/>
      <c r="K2172" s="245"/>
      <c r="L2172" s="245"/>
      <c r="M2172" s="233"/>
      <c r="N2172" s="233"/>
      <c r="O2172" s="233"/>
    </row>
    <row r="2173" spans="2:15" s="234" customFormat="1">
      <c r="B2173" s="270"/>
      <c r="C2173" s="244"/>
      <c r="D2173" s="244"/>
      <c r="E2173" s="245"/>
      <c r="F2173" s="245"/>
      <c r="G2173" s="245"/>
      <c r="H2173" s="245"/>
      <c r="I2173" s="245"/>
      <c r="J2173" s="245"/>
      <c r="K2173" s="245"/>
      <c r="L2173" s="245"/>
      <c r="M2173" s="233"/>
      <c r="N2173" s="233"/>
      <c r="O2173" s="233"/>
    </row>
    <row r="2174" spans="2:15" s="234" customFormat="1">
      <c r="B2174" s="270"/>
      <c r="C2174" s="244"/>
      <c r="D2174" s="244"/>
      <c r="E2174" s="245"/>
      <c r="F2174" s="245"/>
      <c r="G2174" s="245"/>
      <c r="H2174" s="245"/>
      <c r="I2174" s="245"/>
      <c r="J2174" s="245"/>
      <c r="K2174" s="245"/>
      <c r="L2174" s="245"/>
      <c r="M2174" s="233"/>
      <c r="N2174" s="233"/>
      <c r="O2174" s="233"/>
    </row>
    <row r="2175" spans="2:15" s="234" customFormat="1">
      <c r="B2175" s="270"/>
      <c r="C2175" s="244"/>
      <c r="D2175" s="244"/>
      <c r="E2175" s="245"/>
      <c r="F2175" s="245"/>
      <c r="G2175" s="245"/>
      <c r="H2175" s="245"/>
      <c r="I2175" s="245"/>
      <c r="J2175" s="245"/>
      <c r="K2175" s="245"/>
      <c r="L2175" s="245"/>
      <c r="M2175" s="233"/>
      <c r="N2175" s="233"/>
      <c r="O2175" s="233"/>
    </row>
    <row r="2176" spans="2:15" s="234" customFormat="1">
      <c r="B2176" s="270"/>
      <c r="C2176" s="244"/>
      <c r="D2176" s="244"/>
      <c r="E2176" s="245"/>
      <c r="F2176" s="245"/>
      <c r="G2176" s="245"/>
      <c r="H2176" s="245"/>
      <c r="I2176" s="245"/>
      <c r="J2176" s="245"/>
      <c r="K2176" s="245"/>
      <c r="L2176" s="245"/>
      <c r="M2176" s="233"/>
      <c r="N2176" s="233"/>
      <c r="O2176" s="233"/>
    </row>
    <row r="2177" spans="2:15" s="234" customFormat="1">
      <c r="B2177" s="270"/>
      <c r="C2177" s="244"/>
      <c r="D2177" s="244"/>
      <c r="E2177" s="245"/>
      <c r="F2177" s="245"/>
      <c r="G2177" s="245"/>
      <c r="H2177" s="245"/>
      <c r="I2177" s="245"/>
      <c r="J2177" s="245"/>
      <c r="K2177" s="245"/>
      <c r="L2177" s="245"/>
      <c r="M2177" s="233"/>
      <c r="N2177" s="233"/>
      <c r="O2177" s="233"/>
    </row>
    <row r="2178" spans="2:15" s="234" customFormat="1">
      <c r="B2178" s="270"/>
      <c r="C2178" s="244"/>
      <c r="D2178" s="244"/>
      <c r="E2178" s="245"/>
      <c r="F2178" s="245"/>
      <c r="G2178" s="245"/>
      <c r="H2178" s="245"/>
      <c r="I2178" s="245"/>
      <c r="J2178" s="245"/>
      <c r="K2178" s="245"/>
      <c r="L2178" s="245"/>
      <c r="M2178" s="233"/>
      <c r="N2178" s="233"/>
      <c r="O2178" s="233"/>
    </row>
    <row r="2179" spans="2:15" s="234" customFormat="1">
      <c r="B2179" s="270"/>
      <c r="C2179" s="244"/>
      <c r="D2179" s="244"/>
      <c r="E2179" s="245"/>
      <c r="F2179" s="245"/>
      <c r="G2179" s="245"/>
      <c r="H2179" s="245"/>
      <c r="I2179" s="245"/>
      <c r="J2179" s="245"/>
      <c r="K2179" s="245"/>
      <c r="L2179" s="245"/>
      <c r="M2179" s="233"/>
      <c r="N2179" s="233"/>
      <c r="O2179" s="233"/>
    </row>
    <row r="2180" spans="2:15" s="234" customFormat="1">
      <c r="B2180" s="270"/>
      <c r="C2180" s="244"/>
      <c r="D2180" s="244"/>
      <c r="E2180" s="245"/>
      <c r="F2180" s="245"/>
      <c r="G2180" s="245"/>
      <c r="H2180" s="245"/>
      <c r="I2180" s="245"/>
      <c r="J2180" s="245"/>
      <c r="K2180" s="245"/>
      <c r="L2180" s="245"/>
      <c r="M2180" s="233"/>
      <c r="N2180" s="233"/>
      <c r="O2180" s="233"/>
    </row>
    <row r="2181" spans="2:15" s="234" customFormat="1">
      <c r="B2181" s="270"/>
      <c r="C2181" s="244"/>
      <c r="D2181" s="244"/>
      <c r="E2181" s="245"/>
      <c r="F2181" s="245"/>
      <c r="G2181" s="245"/>
      <c r="H2181" s="245"/>
      <c r="I2181" s="245"/>
      <c r="J2181" s="245"/>
      <c r="K2181" s="245"/>
      <c r="L2181" s="245"/>
      <c r="M2181" s="233"/>
      <c r="N2181" s="233"/>
      <c r="O2181" s="233"/>
    </row>
    <row r="2182" spans="2:15" s="234" customFormat="1">
      <c r="B2182" s="270"/>
      <c r="C2182" s="244"/>
      <c r="D2182" s="244"/>
      <c r="E2182" s="245"/>
      <c r="F2182" s="245"/>
      <c r="G2182" s="245"/>
      <c r="H2182" s="245"/>
      <c r="I2182" s="245"/>
      <c r="J2182" s="245"/>
      <c r="K2182" s="245"/>
      <c r="L2182" s="245"/>
      <c r="M2182" s="233"/>
      <c r="N2182" s="233"/>
      <c r="O2182" s="233"/>
    </row>
    <row r="2183" spans="2:15" s="234" customFormat="1">
      <c r="B2183" s="270"/>
      <c r="C2183" s="244"/>
      <c r="D2183" s="244"/>
      <c r="E2183" s="245"/>
      <c r="F2183" s="245"/>
      <c r="G2183" s="245"/>
      <c r="H2183" s="245"/>
      <c r="I2183" s="245"/>
      <c r="J2183" s="245"/>
      <c r="K2183" s="245"/>
      <c r="L2183" s="245"/>
      <c r="M2183" s="233"/>
      <c r="N2183" s="233"/>
      <c r="O2183" s="233"/>
    </row>
    <row r="2184" spans="2:15" s="234" customFormat="1">
      <c r="B2184" s="270"/>
      <c r="C2184" s="244"/>
      <c r="D2184" s="244"/>
      <c r="E2184" s="245"/>
      <c r="F2184" s="245"/>
      <c r="G2184" s="245"/>
      <c r="H2184" s="245"/>
      <c r="I2184" s="245"/>
      <c r="J2184" s="245"/>
      <c r="K2184" s="245"/>
      <c r="L2184" s="245"/>
      <c r="M2184" s="233"/>
      <c r="N2184" s="233"/>
      <c r="O2184" s="233"/>
    </row>
    <row r="2185" spans="2:15" s="234" customFormat="1">
      <c r="B2185" s="270"/>
      <c r="C2185" s="244"/>
      <c r="D2185" s="244"/>
      <c r="E2185" s="245"/>
      <c r="F2185" s="245"/>
      <c r="G2185" s="245"/>
      <c r="H2185" s="245"/>
      <c r="I2185" s="245"/>
      <c r="J2185" s="245"/>
      <c r="K2185" s="245"/>
      <c r="L2185" s="245"/>
      <c r="M2185" s="233"/>
      <c r="N2185" s="233"/>
      <c r="O2185" s="233"/>
    </row>
    <row r="2186" spans="2:15" s="234" customFormat="1">
      <c r="B2186" s="270"/>
      <c r="C2186" s="244"/>
      <c r="D2186" s="244"/>
      <c r="E2186" s="245"/>
      <c r="F2186" s="245"/>
      <c r="G2186" s="245"/>
      <c r="H2186" s="245"/>
      <c r="I2186" s="245"/>
      <c r="J2186" s="245"/>
      <c r="K2186" s="245"/>
      <c r="L2186" s="245"/>
      <c r="M2186" s="233"/>
      <c r="N2186" s="233"/>
      <c r="O2186" s="233"/>
    </row>
    <row r="2187" spans="2:15" s="234" customFormat="1">
      <c r="B2187" s="270"/>
      <c r="C2187" s="244"/>
      <c r="D2187" s="244"/>
      <c r="E2187" s="245"/>
      <c r="F2187" s="245"/>
      <c r="G2187" s="245"/>
      <c r="H2187" s="245"/>
      <c r="I2187" s="245"/>
      <c r="J2187" s="245"/>
      <c r="K2187" s="245"/>
      <c r="L2187" s="245"/>
      <c r="M2187" s="233"/>
      <c r="N2187" s="233"/>
      <c r="O2187" s="233"/>
    </row>
    <row r="2188" spans="2:15" s="234" customFormat="1">
      <c r="B2188" s="270"/>
      <c r="C2188" s="244"/>
      <c r="D2188" s="244"/>
      <c r="E2188" s="245"/>
      <c r="F2188" s="245"/>
      <c r="G2188" s="245"/>
      <c r="H2188" s="245"/>
      <c r="I2188" s="245"/>
      <c r="J2188" s="245"/>
      <c r="K2188" s="245"/>
      <c r="L2188" s="245"/>
      <c r="M2188" s="233"/>
      <c r="N2188" s="233"/>
      <c r="O2188" s="233"/>
    </row>
    <row r="2189" spans="2:15" s="234" customFormat="1">
      <c r="B2189" s="270"/>
      <c r="C2189" s="244"/>
      <c r="D2189" s="244"/>
      <c r="E2189" s="245"/>
      <c r="F2189" s="245"/>
      <c r="G2189" s="245"/>
      <c r="H2189" s="245"/>
      <c r="I2189" s="245"/>
      <c r="J2189" s="245"/>
      <c r="K2189" s="245"/>
      <c r="L2189" s="245"/>
      <c r="M2189" s="233"/>
      <c r="N2189" s="233"/>
      <c r="O2189" s="233"/>
    </row>
    <row r="2190" spans="2:15" s="234" customFormat="1">
      <c r="B2190" s="270"/>
      <c r="C2190" s="244"/>
      <c r="D2190" s="244"/>
      <c r="E2190" s="245"/>
      <c r="F2190" s="245"/>
      <c r="G2190" s="245"/>
      <c r="H2190" s="245"/>
      <c r="I2190" s="245"/>
      <c r="J2190" s="245"/>
      <c r="K2190" s="245"/>
      <c r="L2190" s="245"/>
      <c r="M2190" s="233"/>
      <c r="N2190" s="233"/>
      <c r="O2190" s="233"/>
    </row>
    <row r="2191" spans="2:15" s="234" customFormat="1">
      <c r="B2191" s="270"/>
      <c r="C2191" s="244"/>
      <c r="D2191" s="244"/>
      <c r="E2191" s="245"/>
      <c r="F2191" s="245"/>
      <c r="G2191" s="245"/>
      <c r="H2191" s="245"/>
      <c r="I2191" s="245"/>
      <c r="J2191" s="245"/>
      <c r="K2191" s="245"/>
      <c r="L2191" s="245"/>
      <c r="M2191" s="233"/>
      <c r="N2191" s="233"/>
      <c r="O2191" s="233"/>
    </row>
    <row r="2192" spans="2:15" s="234" customFormat="1">
      <c r="B2192" s="270"/>
      <c r="C2192" s="244"/>
      <c r="D2192" s="244"/>
      <c r="E2192" s="245"/>
      <c r="F2192" s="245"/>
      <c r="G2192" s="245"/>
      <c r="H2192" s="245"/>
      <c r="I2192" s="245"/>
      <c r="J2192" s="245"/>
      <c r="K2192" s="245"/>
      <c r="L2192" s="245"/>
      <c r="M2192" s="233"/>
      <c r="N2192" s="233"/>
      <c r="O2192" s="233"/>
    </row>
    <row r="2193" spans="2:15" s="234" customFormat="1">
      <c r="B2193" s="270"/>
      <c r="C2193" s="244"/>
      <c r="D2193" s="244"/>
      <c r="E2193" s="245"/>
      <c r="F2193" s="245"/>
      <c r="G2193" s="245"/>
      <c r="H2193" s="245"/>
      <c r="I2193" s="245"/>
      <c r="J2193" s="245"/>
      <c r="K2193" s="245"/>
      <c r="L2193" s="245"/>
      <c r="M2193" s="233"/>
      <c r="N2193" s="233"/>
      <c r="O2193" s="233"/>
    </row>
    <row r="2194" spans="2:15" s="234" customFormat="1">
      <c r="B2194" s="270"/>
      <c r="C2194" s="244"/>
      <c r="D2194" s="244"/>
      <c r="E2194" s="245"/>
      <c r="F2194" s="245"/>
      <c r="G2194" s="245"/>
      <c r="H2194" s="245"/>
      <c r="I2194" s="245"/>
      <c r="J2194" s="245"/>
      <c r="K2194" s="245"/>
      <c r="L2194" s="245"/>
      <c r="M2194" s="233"/>
      <c r="N2194" s="233"/>
      <c r="O2194" s="233"/>
    </row>
    <row r="2195" spans="2:15" s="234" customFormat="1">
      <c r="B2195" s="270"/>
      <c r="C2195" s="244"/>
      <c r="D2195" s="244"/>
      <c r="E2195" s="245"/>
      <c r="F2195" s="245"/>
      <c r="G2195" s="245"/>
      <c r="H2195" s="245"/>
      <c r="I2195" s="245"/>
      <c r="J2195" s="245"/>
      <c r="K2195" s="245"/>
      <c r="L2195" s="245"/>
      <c r="M2195" s="233"/>
      <c r="N2195" s="233"/>
      <c r="O2195" s="233"/>
    </row>
    <row r="2196" spans="2:15" s="234" customFormat="1">
      <c r="B2196" s="270"/>
      <c r="C2196" s="244"/>
      <c r="D2196" s="244"/>
      <c r="E2196" s="245"/>
      <c r="F2196" s="245"/>
      <c r="G2196" s="245"/>
      <c r="H2196" s="245"/>
      <c r="I2196" s="245"/>
      <c r="J2196" s="245"/>
      <c r="K2196" s="245"/>
      <c r="L2196" s="245"/>
      <c r="M2196" s="233"/>
      <c r="N2196" s="233"/>
      <c r="O2196" s="233"/>
    </row>
    <row r="2197" spans="2:15" s="234" customFormat="1">
      <c r="B2197" s="270"/>
      <c r="C2197" s="244"/>
      <c r="D2197" s="244"/>
      <c r="E2197" s="245"/>
      <c r="F2197" s="245"/>
      <c r="G2197" s="245"/>
      <c r="H2197" s="245"/>
      <c r="I2197" s="245"/>
      <c r="J2197" s="245"/>
      <c r="K2197" s="245"/>
      <c r="L2197" s="245"/>
      <c r="M2197" s="233"/>
      <c r="N2197" s="233"/>
      <c r="O2197" s="233"/>
    </row>
    <row r="2198" spans="2:15" s="234" customFormat="1">
      <c r="B2198" s="270"/>
      <c r="C2198" s="244"/>
      <c r="D2198" s="244"/>
      <c r="E2198" s="245"/>
      <c r="F2198" s="245"/>
      <c r="G2198" s="245"/>
      <c r="H2198" s="245"/>
      <c r="I2198" s="245"/>
      <c r="J2198" s="245"/>
      <c r="K2198" s="245"/>
      <c r="L2198" s="245"/>
      <c r="M2198" s="233"/>
      <c r="N2198" s="233"/>
      <c r="O2198" s="233"/>
    </row>
    <row r="2199" spans="2:15" s="234" customFormat="1">
      <c r="B2199" s="270"/>
      <c r="C2199" s="244"/>
      <c r="D2199" s="244"/>
      <c r="E2199" s="245"/>
      <c r="F2199" s="245"/>
      <c r="G2199" s="245"/>
      <c r="H2199" s="245"/>
      <c r="I2199" s="245"/>
      <c r="J2199" s="245"/>
      <c r="K2199" s="245"/>
      <c r="L2199" s="245"/>
      <c r="M2199" s="233"/>
      <c r="N2199" s="233"/>
      <c r="O2199" s="233"/>
    </row>
    <row r="2200" spans="2:15" s="234" customFormat="1">
      <c r="B2200" s="270"/>
      <c r="C2200" s="244"/>
      <c r="D2200" s="244"/>
      <c r="E2200" s="245"/>
      <c r="F2200" s="245"/>
      <c r="G2200" s="245"/>
      <c r="H2200" s="245"/>
      <c r="I2200" s="245"/>
      <c r="J2200" s="245"/>
      <c r="K2200" s="245"/>
      <c r="L2200" s="245"/>
      <c r="M2200" s="233"/>
      <c r="N2200" s="233"/>
      <c r="O2200" s="233"/>
    </row>
    <row r="2201" spans="2:15" s="234" customFormat="1">
      <c r="B2201" s="270"/>
      <c r="C2201" s="244"/>
      <c r="D2201" s="244"/>
      <c r="E2201" s="245"/>
      <c r="F2201" s="245"/>
      <c r="G2201" s="245"/>
      <c r="H2201" s="245"/>
      <c r="I2201" s="245"/>
      <c r="J2201" s="245"/>
      <c r="K2201" s="245"/>
      <c r="L2201" s="245"/>
      <c r="M2201" s="233"/>
      <c r="N2201" s="233"/>
      <c r="O2201" s="233"/>
    </row>
    <row r="2202" spans="2:15" s="234" customFormat="1">
      <c r="B2202" s="270"/>
      <c r="C2202" s="244"/>
      <c r="D2202" s="244"/>
      <c r="E2202" s="245"/>
      <c r="F2202" s="245"/>
      <c r="G2202" s="245"/>
      <c r="H2202" s="245"/>
      <c r="I2202" s="245"/>
      <c r="J2202" s="245"/>
      <c r="K2202" s="245"/>
      <c r="L2202" s="245"/>
      <c r="M2202" s="233"/>
      <c r="N2202" s="233"/>
      <c r="O2202" s="233"/>
    </row>
    <row r="2203" spans="2:15" s="234" customFormat="1">
      <c r="B2203" s="270"/>
      <c r="C2203" s="244"/>
      <c r="D2203" s="244"/>
      <c r="E2203" s="245"/>
      <c r="F2203" s="245"/>
      <c r="G2203" s="245"/>
      <c r="H2203" s="245"/>
      <c r="I2203" s="245"/>
      <c r="J2203" s="245"/>
      <c r="K2203" s="245"/>
      <c r="L2203" s="245"/>
      <c r="M2203" s="233"/>
      <c r="N2203" s="233"/>
      <c r="O2203" s="233"/>
    </row>
    <row r="2204" spans="2:15" s="234" customFormat="1">
      <c r="B2204" s="270"/>
      <c r="C2204" s="244"/>
      <c r="D2204" s="244"/>
      <c r="E2204" s="245"/>
      <c r="F2204" s="245"/>
      <c r="G2204" s="245"/>
      <c r="H2204" s="245"/>
      <c r="I2204" s="245"/>
      <c r="J2204" s="245"/>
      <c r="K2204" s="245"/>
      <c r="L2204" s="245"/>
      <c r="M2204" s="233"/>
      <c r="N2204" s="233"/>
      <c r="O2204" s="233"/>
    </row>
    <row r="2205" spans="2:15" s="234" customFormat="1">
      <c r="B2205" s="270"/>
      <c r="C2205" s="244"/>
      <c r="D2205" s="244"/>
      <c r="E2205" s="245"/>
      <c r="F2205" s="245"/>
      <c r="G2205" s="245"/>
      <c r="H2205" s="245"/>
      <c r="I2205" s="245"/>
      <c r="J2205" s="245"/>
      <c r="K2205" s="245"/>
      <c r="L2205" s="245"/>
      <c r="M2205" s="233"/>
      <c r="N2205" s="233"/>
      <c r="O2205" s="233"/>
    </row>
    <row r="2206" spans="2:15" s="234" customFormat="1">
      <c r="B2206" s="270"/>
      <c r="C2206" s="244"/>
      <c r="D2206" s="244"/>
      <c r="E2206" s="245"/>
      <c r="F2206" s="245"/>
      <c r="G2206" s="245"/>
      <c r="H2206" s="245"/>
      <c r="I2206" s="245"/>
      <c r="J2206" s="245"/>
      <c r="K2206" s="245"/>
      <c r="L2206" s="245"/>
      <c r="M2206" s="233"/>
      <c r="N2206" s="233"/>
      <c r="O2206" s="233"/>
    </row>
    <row r="2207" spans="2:15" s="234" customFormat="1">
      <c r="B2207" s="270"/>
      <c r="C2207" s="244"/>
      <c r="D2207" s="244"/>
      <c r="E2207" s="245"/>
      <c r="F2207" s="245"/>
      <c r="G2207" s="245"/>
      <c r="H2207" s="245"/>
      <c r="I2207" s="245"/>
      <c r="J2207" s="245"/>
      <c r="K2207" s="245"/>
      <c r="L2207" s="245"/>
      <c r="M2207" s="233"/>
      <c r="N2207" s="233"/>
      <c r="O2207" s="233"/>
    </row>
    <row r="2208" spans="2:15" s="234" customFormat="1">
      <c r="B2208" s="270"/>
      <c r="C2208" s="244"/>
      <c r="D2208" s="244"/>
      <c r="E2208" s="245"/>
      <c r="F2208" s="245"/>
      <c r="G2208" s="245"/>
      <c r="H2208" s="245"/>
      <c r="I2208" s="245"/>
      <c r="J2208" s="245"/>
      <c r="K2208" s="245"/>
      <c r="L2208" s="245"/>
      <c r="M2208" s="233"/>
      <c r="N2208" s="233"/>
      <c r="O2208" s="233"/>
    </row>
    <row r="2209" spans="2:15" s="234" customFormat="1">
      <c r="B2209" s="270"/>
      <c r="C2209" s="244"/>
      <c r="D2209" s="244"/>
      <c r="E2209" s="245"/>
      <c r="F2209" s="245"/>
      <c r="G2209" s="245"/>
      <c r="H2209" s="245"/>
      <c r="I2209" s="245"/>
      <c r="J2209" s="245"/>
      <c r="K2209" s="245"/>
      <c r="L2209" s="245"/>
      <c r="M2209" s="233"/>
      <c r="N2209" s="233"/>
      <c r="O2209" s="233"/>
    </row>
    <row r="2210" spans="2:15" s="234" customFormat="1">
      <c r="B2210" s="270"/>
      <c r="C2210" s="244"/>
      <c r="D2210" s="244"/>
      <c r="E2210" s="245"/>
      <c r="F2210" s="245"/>
      <c r="G2210" s="245"/>
      <c r="H2210" s="245"/>
      <c r="I2210" s="245"/>
      <c r="J2210" s="245"/>
      <c r="K2210" s="245"/>
      <c r="L2210" s="245"/>
      <c r="M2210" s="233"/>
      <c r="N2210" s="233"/>
      <c r="O2210" s="233"/>
    </row>
    <row r="2211" spans="2:15" s="234" customFormat="1">
      <c r="B2211" s="270"/>
      <c r="C2211" s="244"/>
      <c r="D2211" s="244"/>
      <c r="E2211" s="245"/>
      <c r="F2211" s="245"/>
      <c r="G2211" s="245"/>
      <c r="H2211" s="245"/>
      <c r="I2211" s="245"/>
      <c r="J2211" s="245"/>
      <c r="K2211" s="245"/>
      <c r="L2211" s="245"/>
      <c r="M2211" s="233"/>
      <c r="N2211" s="233"/>
      <c r="O2211" s="233"/>
    </row>
    <row r="2212" spans="2:15" s="234" customFormat="1">
      <c r="B2212" s="270"/>
      <c r="C2212" s="244"/>
      <c r="D2212" s="244"/>
      <c r="E2212" s="245"/>
      <c r="F2212" s="245"/>
      <c r="G2212" s="245"/>
      <c r="H2212" s="245"/>
      <c r="I2212" s="245"/>
      <c r="J2212" s="245"/>
      <c r="K2212" s="245"/>
      <c r="L2212" s="245"/>
      <c r="M2212" s="233"/>
      <c r="N2212" s="233"/>
      <c r="O2212" s="233"/>
    </row>
    <row r="2213" spans="2:15" s="234" customFormat="1">
      <c r="B2213" s="270"/>
      <c r="C2213" s="244"/>
      <c r="D2213" s="244"/>
      <c r="E2213" s="245"/>
      <c r="F2213" s="245"/>
      <c r="G2213" s="245"/>
      <c r="H2213" s="245"/>
      <c r="I2213" s="245"/>
      <c r="J2213" s="245"/>
      <c r="K2213" s="245"/>
      <c r="L2213" s="245"/>
      <c r="M2213" s="233"/>
      <c r="N2213" s="233"/>
      <c r="O2213" s="233"/>
    </row>
    <row r="2214" spans="2:15" s="234" customFormat="1">
      <c r="B2214" s="270"/>
      <c r="C2214" s="244"/>
      <c r="D2214" s="244"/>
      <c r="E2214" s="245"/>
      <c r="F2214" s="245"/>
      <c r="G2214" s="245"/>
      <c r="H2214" s="245"/>
      <c r="I2214" s="245"/>
      <c r="J2214" s="245"/>
      <c r="K2214" s="245"/>
      <c r="L2214" s="245"/>
      <c r="M2214" s="233"/>
      <c r="N2214" s="233"/>
      <c r="O2214" s="233"/>
    </row>
    <row r="2215" spans="2:15" s="234" customFormat="1">
      <c r="B2215" s="270"/>
      <c r="C2215" s="244"/>
      <c r="D2215" s="244"/>
      <c r="E2215" s="245"/>
      <c r="F2215" s="245"/>
      <c r="G2215" s="245"/>
      <c r="H2215" s="245"/>
      <c r="I2215" s="245"/>
      <c r="J2215" s="245"/>
      <c r="K2215" s="245"/>
      <c r="L2215" s="245"/>
      <c r="M2215" s="233"/>
      <c r="N2215" s="233"/>
      <c r="O2215" s="233"/>
    </row>
    <row r="2216" spans="2:15" s="234" customFormat="1">
      <c r="B2216" s="270"/>
      <c r="C2216" s="244"/>
      <c r="D2216" s="244"/>
      <c r="E2216" s="245"/>
      <c r="F2216" s="245"/>
      <c r="G2216" s="245"/>
      <c r="H2216" s="245"/>
      <c r="I2216" s="245"/>
      <c r="J2216" s="245"/>
      <c r="K2216" s="245"/>
      <c r="L2216" s="245"/>
      <c r="M2216" s="233"/>
      <c r="N2216" s="233"/>
      <c r="O2216" s="233"/>
    </row>
    <row r="2217" spans="2:15" s="234" customFormat="1">
      <c r="B2217" s="270"/>
      <c r="C2217" s="244"/>
      <c r="D2217" s="244"/>
      <c r="E2217" s="245"/>
      <c r="F2217" s="245"/>
      <c r="G2217" s="245"/>
      <c r="H2217" s="245"/>
      <c r="I2217" s="245"/>
      <c r="J2217" s="245"/>
      <c r="K2217" s="245"/>
      <c r="L2217" s="245"/>
      <c r="M2217" s="233"/>
      <c r="N2217" s="233"/>
      <c r="O2217" s="233"/>
    </row>
    <row r="2218" spans="2:15" s="234" customFormat="1">
      <c r="B2218" s="270"/>
      <c r="C2218" s="244"/>
      <c r="D2218" s="244"/>
      <c r="E2218" s="245"/>
      <c r="F2218" s="245"/>
      <c r="G2218" s="245"/>
      <c r="H2218" s="245"/>
      <c r="I2218" s="245"/>
      <c r="J2218" s="245"/>
      <c r="K2218" s="245"/>
      <c r="L2218" s="245"/>
      <c r="M2218" s="233"/>
      <c r="N2218" s="233"/>
      <c r="O2218" s="233"/>
    </row>
    <row r="2219" spans="2:15" s="234" customFormat="1">
      <c r="B2219" s="270"/>
      <c r="C2219" s="244"/>
      <c r="D2219" s="244"/>
      <c r="E2219" s="245"/>
      <c r="F2219" s="245"/>
      <c r="G2219" s="245"/>
      <c r="H2219" s="245"/>
      <c r="I2219" s="245"/>
      <c r="J2219" s="245"/>
      <c r="K2219" s="245"/>
      <c r="L2219" s="245"/>
      <c r="M2219" s="233"/>
      <c r="N2219" s="233"/>
      <c r="O2219" s="233"/>
    </row>
    <row r="2220" spans="2:15" s="234" customFormat="1">
      <c r="B2220" s="270"/>
      <c r="C2220" s="244"/>
      <c r="D2220" s="244"/>
      <c r="E2220" s="245"/>
      <c r="F2220" s="245"/>
      <c r="G2220" s="245"/>
      <c r="H2220" s="245"/>
      <c r="I2220" s="245"/>
      <c r="J2220" s="245"/>
      <c r="K2220" s="245"/>
      <c r="L2220" s="245"/>
      <c r="M2220" s="233"/>
      <c r="N2220" s="233"/>
      <c r="O2220" s="233"/>
    </row>
    <row r="2221" spans="2:15" s="234" customFormat="1">
      <c r="B2221" s="270"/>
      <c r="C2221" s="244"/>
      <c r="D2221" s="244"/>
      <c r="E2221" s="245"/>
      <c r="F2221" s="245"/>
      <c r="G2221" s="245"/>
      <c r="H2221" s="245"/>
      <c r="I2221" s="245"/>
      <c r="J2221" s="245"/>
      <c r="K2221" s="245"/>
      <c r="L2221" s="245"/>
      <c r="M2221" s="233"/>
      <c r="N2221" s="233"/>
      <c r="O2221" s="233"/>
    </row>
    <row r="2222" spans="2:15" s="234" customFormat="1">
      <c r="B2222" s="270"/>
      <c r="C2222" s="244"/>
      <c r="D2222" s="244"/>
      <c r="E2222" s="245"/>
      <c r="F2222" s="245"/>
      <c r="G2222" s="245"/>
      <c r="H2222" s="245"/>
      <c r="I2222" s="245"/>
      <c r="J2222" s="245"/>
      <c r="K2222" s="245"/>
      <c r="L2222" s="245"/>
      <c r="M2222" s="233"/>
      <c r="N2222" s="233"/>
      <c r="O2222" s="233"/>
    </row>
    <row r="2223" spans="2:15" s="234" customFormat="1">
      <c r="B2223" s="270"/>
      <c r="C2223" s="244"/>
      <c r="D2223" s="244"/>
      <c r="E2223" s="245"/>
      <c r="F2223" s="245"/>
      <c r="G2223" s="245"/>
      <c r="H2223" s="245"/>
      <c r="I2223" s="245"/>
      <c r="J2223" s="245"/>
      <c r="K2223" s="245"/>
      <c r="L2223" s="245"/>
      <c r="M2223" s="233"/>
      <c r="N2223" s="233"/>
      <c r="O2223" s="233"/>
    </row>
    <row r="2224" spans="2:15" s="234" customFormat="1">
      <c r="B2224" s="270"/>
      <c r="C2224" s="244"/>
      <c r="D2224" s="244"/>
      <c r="E2224" s="245"/>
      <c r="F2224" s="245"/>
      <c r="G2224" s="245"/>
      <c r="H2224" s="245"/>
      <c r="I2224" s="245"/>
      <c r="J2224" s="245"/>
      <c r="K2224" s="245"/>
      <c r="L2224" s="245"/>
      <c r="M2224" s="233"/>
      <c r="N2224" s="233"/>
      <c r="O2224" s="233"/>
    </row>
    <row r="2225" spans="2:15" s="234" customFormat="1">
      <c r="B2225" s="270"/>
      <c r="C2225" s="244"/>
      <c r="D2225" s="244"/>
      <c r="E2225" s="245"/>
      <c r="F2225" s="245"/>
      <c r="G2225" s="245"/>
      <c r="H2225" s="245"/>
      <c r="I2225" s="245"/>
      <c r="J2225" s="245"/>
      <c r="K2225" s="245"/>
      <c r="L2225" s="245"/>
      <c r="M2225" s="233"/>
      <c r="N2225" s="233"/>
      <c r="O2225" s="233"/>
    </row>
    <row r="2226" spans="2:15" s="234" customFormat="1">
      <c r="B2226" s="270"/>
      <c r="C2226" s="244"/>
      <c r="D2226" s="244"/>
      <c r="E2226" s="245"/>
      <c r="F2226" s="245"/>
      <c r="G2226" s="245"/>
      <c r="H2226" s="245"/>
      <c r="I2226" s="245"/>
      <c r="J2226" s="245"/>
      <c r="K2226" s="245"/>
      <c r="L2226" s="245"/>
      <c r="M2226" s="233"/>
      <c r="N2226" s="233"/>
      <c r="O2226" s="233"/>
    </row>
    <row r="2227" spans="2:15" s="234" customFormat="1">
      <c r="B2227" s="270"/>
      <c r="C2227" s="244"/>
      <c r="D2227" s="244"/>
      <c r="E2227" s="245"/>
      <c r="F2227" s="245"/>
      <c r="G2227" s="245"/>
      <c r="H2227" s="245"/>
      <c r="I2227" s="245"/>
      <c r="J2227" s="245"/>
      <c r="K2227" s="245"/>
      <c r="L2227" s="245"/>
      <c r="M2227" s="233"/>
      <c r="N2227" s="233"/>
      <c r="O2227" s="233"/>
    </row>
    <row r="2228" spans="2:15" s="234" customFormat="1">
      <c r="B2228" s="270"/>
      <c r="C2228" s="244"/>
      <c r="D2228" s="244"/>
      <c r="E2228" s="245"/>
      <c r="F2228" s="245"/>
      <c r="G2228" s="245"/>
      <c r="H2228" s="245"/>
      <c r="I2228" s="245"/>
      <c r="J2228" s="245"/>
      <c r="K2228" s="245"/>
      <c r="L2228" s="245"/>
      <c r="M2228" s="233"/>
      <c r="N2228" s="233"/>
      <c r="O2228" s="233"/>
    </row>
    <row r="2229" spans="2:15" s="234" customFormat="1">
      <c r="B2229" s="270"/>
      <c r="C2229" s="244"/>
      <c r="D2229" s="244"/>
      <c r="E2229" s="245"/>
      <c r="F2229" s="245"/>
      <c r="G2229" s="245"/>
      <c r="H2229" s="245"/>
      <c r="I2229" s="245"/>
      <c r="J2229" s="245"/>
      <c r="K2229" s="245"/>
      <c r="L2229" s="245"/>
      <c r="M2229" s="233"/>
      <c r="N2229" s="233"/>
      <c r="O2229" s="233"/>
    </row>
    <row r="2230" spans="2:15" s="234" customFormat="1">
      <c r="B2230" s="270"/>
      <c r="C2230" s="244"/>
      <c r="D2230" s="244"/>
      <c r="E2230" s="245"/>
      <c r="F2230" s="245"/>
      <c r="G2230" s="245"/>
      <c r="H2230" s="245"/>
      <c r="I2230" s="245"/>
      <c r="J2230" s="245"/>
      <c r="K2230" s="245"/>
      <c r="L2230" s="245"/>
      <c r="M2230" s="233"/>
      <c r="N2230" s="233"/>
      <c r="O2230" s="233"/>
    </row>
    <row r="2231" spans="2:15" s="234" customFormat="1">
      <c r="B2231" s="270"/>
      <c r="C2231" s="244"/>
      <c r="D2231" s="244"/>
      <c r="E2231" s="245"/>
      <c r="F2231" s="245"/>
      <c r="G2231" s="245"/>
      <c r="H2231" s="245"/>
      <c r="I2231" s="245"/>
      <c r="J2231" s="245"/>
      <c r="K2231" s="245"/>
      <c r="L2231" s="245"/>
      <c r="M2231" s="233"/>
      <c r="N2231" s="233"/>
      <c r="O2231" s="233"/>
    </row>
    <row r="2232" spans="2:15" s="234" customFormat="1">
      <c r="B2232" s="270"/>
      <c r="C2232" s="244"/>
      <c r="D2232" s="244"/>
      <c r="E2232" s="245"/>
      <c r="F2232" s="245"/>
      <c r="G2232" s="245"/>
      <c r="H2232" s="245"/>
      <c r="I2232" s="245"/>
      <c r="J2232" s="245"/>
      <c r="K2232" s="245"/>
      <c r="L2232" s="245"/>
      <c r="M2232" s="233"/>
      <c r="N2232" s="233"/>
      <c r="O2232" s="233"/>
    </row>
    <row r="2233" spans="2:15" s="234" customFormat="1">
      <c r="B2233" s="270"/>
      <c r="C2233" s="244"/>
      <c r="D2233" s="244"/>
      <c r="E2233" s="245"/>
      <c r="F2233" s="245"/>
      <c r="G2233" s="245"/>
      <c r="H2233" s="245"/>
      <c r="I2233" s="245"/>
      <c r="J2233" s="245"/>
      <c r="K2233" s="245"/>
      <c r="L2233" s="245"/>
      <c r="M2233" s="233"/>
      <c r="N2233" s="233"/>
      <c r="O2233" s="233"/>
    </row>
    <row r="2234" spans="2:15" s="234" customFormat="1">
      <c r="B2234" s="270"/>
      <c r="C2234" s="244"/>
      <c r="D2234" s="244"/>
      <c r="E2234" s="245"/>
      <c r="F2234" s="245"/>
      <c r="G2234" s="245"/>
      <c r="H2234" s="245"/>
      <c r="I2234" s="245"/>
      <c r="J2234" s="245"/>
      <c r="K2234" s="245"/>
      <c r="L2234" s="245"/>
      <c r="M2234" s="233"/>
      <c r="N2234" s="233"/>
      <c r="O2234" s="233"/>
    </row>
    <row r="2235" spans="2:15" s="234" customFormat="1">
      <c r="B2235" s="270"/>
      <c r="C2235" s="244"/>
      <c r="D2235" s="244"/>
      <c r="E2235" s="245"/>
      <c r="F2235" s="245"/>
      <c r="G2235" s="245"/>
      <c r="H2235" s="245"/>
      <c r="I2235" s="245"/>
      <c r="J2235" s="245"/>
      <c r="K2235" s="245"/>
      <c r="L2235" s="245"/>
      <c r="M2235" s="233"/>
      <c r="N2235" s="233"/>
      <c r="O2235" s="233"/>
    </row>
    <row r="2236" spans="2:15" s="234" customFormat="1">
      <c r="B2236" s="270"/>
      <c r="C2236" s="244"/>
      <c r="D2236" s="244"/>
      <c r="E2236" s="245"/>
      <c r="F2236" s="245"/>
      <c r="G2236" s="245"/>
      <c r="H2236" s="245"/>
      <c r="I2236" s="245"/>
      <c r="J2236" s="245"/>
      <c r="K2236" s="245"/>
      <c r="L2236" s="245"/>
      <c r="M2236" s="233"/>
      <c r="N2236" s="233"/>
      <c r="O2236" s="233"/>
    </row>
    <row r="2237" spans="2:15" s="234" customFormat="1">
      <c r="B2237" s="270"/>
      <c r="C2237" s="244"/>
      <c r="D2237" s="244"/>
      <c r="E2237" s="245"/>
      <c r="F2237" s="245"/>
      <c r="G2237" s="245"/>
      <c r="H2237" s="245"/>
      <c r="I2237" s="245"/>
      <c r="J2237" s="245"/>
      <c r="K2237" s="245"/>
      <c r="L2237" s="245"/>
      <c r="M2237" s="233"/>
      <c r="N2237" s="233"/>
      <c r="O2237" s="233"/>
    </row>
    <row r="2238" spans="2:15" s="234" customFormat="1">
      <c r="B2238" s="270"/>
      <c r="C2238" s="244"/>
      <c r="D2238" s="244"/>
      <c r="E2238" s="245"/>
      <c r="F2238" s="245"/>
      <c r="G2238" s="245"/>
      <c r="H2238" s="245"/>
      <c r="I2238" s="245"/>
      <c r="J2238" s="245"/>
      <c r="K2238" s="245"/>
      <c r="L2238" s="245"/>
      <c r="M2238" s="233"/>
      <c r="N2238" s="233"/>
      <c r="O2238" s="233"/>
    </row>
    <row r="2239" spans="2:15" s="234" customFormat="1">
      <c r="B2239" s="270"/>
      <c r="C2239" s="244"/>
      <c r="D2239" s="244"/>
      <c r="E2239" s="245"/>
      <c r="F2239" s="245"/>
      <c r="G2239" s="245"/>
      <c r="H2239" s="245"/>
      <c r="I2239" s="245"/>
      <c r="J2239" s="245"/>
      <c r="K2239" s="245"/>
      <c r="L2239" s="245"/>
      <c r="M2239" s="233"/>
      <c r="N2239" s="233"/>
      <c r="O2239" s="233"/>
    </row>
    <row r="2240" spans="2:15" s="234" customFormat="1">
      <c r="B2240" s="270"/>
      <c r="C2240" s="244"/>
      <c r="D2240" s="244"/>
      <c r="E2240" s="245"/>
      <c r="F2240" s="245"/>
      <c r="G2240" s="245"/>
      <c r="H2240" s="245"/>
      <c r="I2240" s="245"/>
      <c r="J2240" s="245"/>
      <c r="K2240" s="245"/>
      <c r="L2240" s="245"/>
      <c r="M2240" s="233"/>
      <c r="N2240" s="233"/>
      <c r="O2240" s="233"/>
    </row>
    <row r="2241" spans="2:15" s="234" customFormat="1">
      <c r="B2241" s="270"/>
      <c r="C2241" s="244"/>
      <c r="D2241" s="244"/>
      <c r="E2241" s="245"/>
      <c r="F2241" s="245"/>
      <c r="G2241" s="245"/>
      <c r="H2241" s="245"/>
      <c r="I2241" s="245"/>
      <c r="J2241" s="245"/>
      <c r="K2241" s="245"/>
      <c r="L2241" s="245"/>
      <c r="M2241" s="233"/>
      <c r="N2241" s="233"/>
      <c r="O2241" s="233"/>
    </row>
    <row r="2242" spans="2:15" s="234" customFormat="1">
      <c r="B2242" s="270"/>
      <c r="C2242" s="244"/>
      <c r="D2242" s="244"/>
      <c r="E2242" s="245"/>
      <c r="F2242" s="245"/>
      <c r="G2242" s="245"/>
      <c r="H2242" s="245"/>
      <c r="I2242" s="245"/>
      <c r="J2242" s="245"/>
      <c r="K2242" s="245"/>
      <c r="L2242" s="245"/>
      <c r="M2242" s="233"/>
      <c r="N2242" s="233"/>
      <c r="O2242" s="233"/>
    </row>
    <row r="2243" spans="2:15" s="234" customFormat="1">
      <c r="B2243" s="270"/>
      <c r="C2243" s="244"/>
      <c r="D2243" s="244"/>
      <c r="E2243" s="245"/>
      <c r="F2243" s="245"/>
      <c r="G2243" s="245"/>
      <c r="H2243" s="245"/>
      <c r="I2243" s="245"/>
      <c r="J2243" s="245"/>
      <c r="K2243" s="245"/>
      <c r="L2243" s="245"/>
      <c r="M2243" s="233"/>
      <c r="N2243" s="233"/>
      <c r="O2243" s="233"/>
    </row>
    <row r="2244" spans="2:15" s="234" customFormat="1">
      <c r="B2244" s="270"/>
      <c r="C2244" s="244"/>
      <c r="D2244" s="244"/>
      <c r="E2244" s="245"/>
      <c r="F2244" s="245"/>
      <c r="G2244" s="245"/>
      <c r="H2244" s="245"/>
      <c r="I2244" s="245"/>
      <c r="J2244" s="245"/>
      <c r="K2244" s="245"/>
      <c r="L2244" s="245"/>
      <c r="M2244" s="233"/>
      <c r="N2244" s="233"/>
      <c r="O2244" s="233"/>
    </row>
    <row r="2245" spans="2:15" s="234" customFormat="1">
      <c r="B2245" s="270"/>
      <c r="C2245" s="244"/>
      <c r="D2245" s="244"/>
      <c r="E2245" s="245"/>
      <c r="F2245" s="245"/>
      <c r="G2245" s="245"/>
      <c r="H2245" s="245"/>
      <c r="I2245" s="245"/>
      <c r="J2245" s="245"/>
      <c r="K2245" s="245"/>
      <c r="L2245" s="245"/>
      <c r="M2245" s="233"/>
      <c r="N2245" s="233"/>
      <c r="O2245" s="233"/>
    </row>
    <row r="2246" spans="2:15" s="234" customFormat="1">
      <c r="B2246" s="270"/>
      <c r="C2246" s="244"/>
      <c r="D2246" s="244"/>
      <c r="E2246" s="245"/>
      <c r="F2246" s="245"/>
      <c r="G2246" s="245"/>
      <c r="H2246" s="245"/>
      <c r="I2246" s="245"/>
      <c r="J2246" s="245"/>
      <c r="K2246" s="245"/>
      <c r="L2246" s="245"/>
      <c r="M2246" s="233"/>
      <c r="N2246" s="233"/>
      <c r="O2246" s="233"/>
    </row>
    <row r="2247" spans="2:15" s="234" customFormat="1">
      <c r="B2247" s="270"/>
      <c r="C2247" s="244"/>
      <c r="D2247" s="244"/>
      <c r="E2247" s="245"/>
      <c r="F2247" s="245"/>
      <c r="G2247" s="245"/>
      <c r="H2247" s="245"/>
      <c r="I2247" s="245"/>
      <c r="J2247" s="245"/>
      <c r="K2247" s="245"/>
      <c r="L2247" s="245"/>
      <c r="M2247" s="233"/>
      <c r="N2247" s="233"/>
      <c r="O2247" s="233"/>
    </row>
    <row r="2248" spans="2:15" s="234" customFormat="1">
      <c r="B2248" s="270"/>
      <c r="C2248" s="244"/>
      <c r="D2248" s="244"/>
      <c r="E2248" s="245"/>
      <c r="F2248" s="245"/>
      <c r="G2248" s="245"/>
      <c r="H2248" s="245"/>
      <c r="I2248" s="245"/>
      <c r="J2248" s="245"/>
      <c r="K2248" s="245"/>
      <c r="L2248" s="245"/>
      <c r="M2248" s="233"/>
      <c r="N2248" s="233"/>
      <c r="O2248" s="233"/>
    </row>
    <row r="2249" spans="2:15" s="234" customFormat="1">
      <c r="B2249" s="270"/>
      <c r="C2249" s="244"/>
      <c r="D2249" s="244"/>
      <c r="E2249" s="245"/>
      <c r="F2249" s="245"/>
      <c r="G2249" s="245"/>
      <c r="H2249" s="245"/>
      <c r="I2249" s="245"/>
      <c r="J2249" s="245"/>
      <c r="K2249" s="245"/>
      <c r="L2249" s="245"/>
      <c r="M2249" s="233"/>
      <c r="N2249" s="233"/>
      <c r="O2249" s="233"/>
    </row>
    <row r="2250" spans="2:15" s="234" customFormat="1">
      <c r="B2250" s="270"/>
      <c r="C2250" s="244"/>
      <c r="D2250" s="244"/>
      <c r="E2250" s="245"/>
      <c r="F2250" s="245"/>
      <c r="G2250" s="245"/>
      <c r="H2250" s="245"/>
      <c r="I2250" s="245"/>
      <c r="J2250" s="245"/>
      <c r="K2250" s="245"/>
      <c r="L2250" s="245"/>
      <c r="M2250" s="233"/>
      <c r="N2250" s="233"/>
      <c r="O2250" s="233"/>
    </row>
    <row r="2251" spans="2:15" s="234" customFormat="1">
      <c r="B2251" s="270"/>
      <c r="C2251" s="244"/>
      <c r="D2251" s="244"/>
      <c r="E2251" s="245"/>
      <c r="F2251" s="245"/>
      <c r="G2251" s="245"/>
      <c r="H2251" s="245"/>
      <c r="I2251" s="245"/>
      <c r="J2251" s="245"/>
      <c r="K2251" s="245"/>
      <c r="L2251" s="245"/>
      <c r="M2251" s="233"/>
      <c r="N2251" s="233"/>
      <c r="O2251" s="233"/>
    </row>
    <row r="2252" spans="2:15" s="234" customFormat="1">
      <c r="B2252" s="270"/>
      <c r="C2252" s="244"/>
      <c r="D2252" s="244"/>
      <c r="E2252" s="245"/>
      <c r="F2252" s="245"/>
      <c r="G2252" s="245"/>
      <c r="H2252" s="245"/>
      <c r="I2252" s="245"/>
      <c r="J2252" s="245"/>
      <c r="K2252" s="245"/>
      <c r="L2252" s="245"/>
      <c r="M2252" s="233"/>
      <c r="N2252" s="233"/>
      <c r="O2252" s="233"/>
    </row>
    <row r="2253" spans="2:15" s="234" customFormat="1">
      <c r="B2253" s="270"/>
      <c r="C2253" s="244"/>
      <c r="D2253" s="244"/>
      <c r="E2253" s="245"/>
      <c r="F2253" s="245"/>
      <c r="G2253" s="245"/>
      <c r="H2253" s="245"/>
      <c r="I2253" s="245"/>
      <c r="J2253" s="245"/>
      <c r="K2253" s="245"/>
      <c r="L2253" s="245"/>
      <c r="M2253" s="233"/>
      <c r="N2253" s="233"/>
      <c r="O2253" s="233"/>
    </row>
    <row r="2254" spans="2:15" s="234" customFormat="1">
      <c r="B2254" s="270"/>
      <c r="C2254" s="244"/>
      <c r="D2254" s="244"/>
      <c r="E2254" s="245"/>
      <c r="F2254" s="245"/>
      <c r="G2254" s="245"/>
      <c r="H2254" s="245"/>
      <c r="I2254" s="245"/>
      <c r="J2254" s="245"/>
      <c r="K2254" s="245"/>
      <c r="L2254" s="245"/>
      <c r="M2254" s="233"/>
      <c r="N2254" s="233"/>
      <c r="O2254" s="233"/>
    </row>
    <row r="2255" spans="2:15" s="234" customFormat="1">
      <c r="B2255" s="270"/>
      <c r="C2255" s="244"/>
      <c r="D2255" s="244"/>
      <c r="E2255" s="245"/>
      <c r="F2255" s="245"/>
      <c r="G2255" s="245"/>
      <c r="H2255" s="245"/>
      <c r="I2255" s="245"/>
      <c r="J2255" s="245"/>
      <c r="K2255" s="245"/>
      <c r="L2255" s="245"/>
      <c r="M2255" s="233"/>
      <c r="N2255" s="233"/>
      <c r="O2255" s="233"/>
    </row>
    <row r="2256" spans="2:15" s="234" customFormat="1">
      <c r="B2256" s="270"/>
      <c r="C2256" s="244"/>
      <c r="D2256" s="244"/>
      <c r="E2256" s="245"/>
      <c r="F2256" s="245"/>
      <c r="G2256" s="245"/>
      <c r="H2256" s="245"/>
      <c r="I2256" s="245"/>
      <c r="J2256" s="245"/>
      <c r="K2256" s="245"/>
      <c r="L2256" s="245"/>
      <c r="M2256" s="233"/>
      <c r="N2256" s="233"/>
      <c r="O2256" s="233"/>
    </row>
    <row r="2257" spans="2:15" s="234" customFormat="1">
      <c r="B2257" s="270"/>
      <c r="C2257" s="244"/>
      <c r="D2257" s="244"/>
      <c r="E2257" s="245"/>
      <c r="F2257" s="245"/>
      <c r="G2257" s="245"/>
      <c r="H2257" s="245"/>
      <c r="I2257" s="245"/>
      <c r="J2257" s="245"/>
      <c r="K2257" s="245"/>
      <c r="L2257" s="245"/>
      <c r="M2257" s="233"/>
      <c r="N2257" s="233"/>
      <c r="O2257" s="233"/>
    </row>
    <row r="2258" spans="2:15" s="234" customFormat="1">
      <c r="B2258" s="270"/>
      <c r="C2258" s="244"/>
      <c r="D2258" s="244"/>
      <c r="E2258" s="245"/>
      <c r="F2258" s="245"/>
      <c r="G2258" s="245"/>
      <c r="H2258" s="245"/>
      <c r="I2258" s="245"/>
      <c r="J2258" s="245"/>
      <c r="K2258" s="245"/>
      <c r="L2258" s="245"/>
      <c r="M2258" s="233"/>
      <c r="N2258" s="233"/>
      <c r="O2258" s="233"/>
    </row>
    <row r="2259" spans="2:15" s="234" customFormat="1">
      <c r="B2259" s="270"/>
      <c r="C2259" s="244"/>
      <c r="D2259" s="244"/>
      <c r="E2259" s="245"/>
      <c r="F2259" s="245"/>
      <c r="G2259" s="245"/>
      <c r="H2259" s="245"/>
      <c r="I2259" s="245"/>
      <c r="J2259" s="245"/>
      <c r="K2259" s="245"/>
      <c r="L2259" s="245"/>
      <c r="M2259" s="233"/>
      <c r="N2259" s="233"/>
      <c r="O2259" s="233"/>
    </row>
    <row r="2260" spans="2:15" s="234" customFormat="1">
      <c r="B2260" s="270"/>
      <c r="C2260" s="244"/>
      <c r="D2260" s="244"/>
      <c r="E2260" s="245"/>
      <c r="F2260" s="245"/>
      <c r="G2260" s="245"/>
      <c r="H2260" s="245"/>
      <c r="I2260" s="245"/>
      <c r="J2260" s="245"/>
      <c r="K2260" s="245"/>
      <c r="L2260" s="245"/>
      <c r="M2260" s="233"/>
      <c r="N2260" s="233"/>
      <c r="O2260" s="233"/>
    </row>
    <row r="2261" spans="2:15" s="234" customFormat="1">
      <c r="B2261" s="270"/>
      <c r="C2261" s="244"/>
      <c r="D2261" s="244"/>
      <c r="E2261" s="245"/>
      <c r="F2261" s="245"/>
      <c r="G2261" s="245"/>
      <c r="H2261" s="245"/>
      <c r="I2261" s="245"/>
      <c r="J2261" s="245"/>
      <c r="K2261" s="245"/>
      <c r="L2261" s="245"/>
      <c r="M2261" s="233"/>
      <c r="N2261" s="233"/>
      <c r="O2261" s="233"/>
    </row>
    <row r="2262" spans="2:15" s="234" customFormat="1">
      <c r="B2262" s="270"/>
      <c r="C2262" s="244"/>
      <c r="D2262" s="244"/>
      <c r="E2262" s="245"/>
      <c r="F2262" s="245"/>
      <c r="G2262" s="245"/>
      <c r="H2262" s="245"/>
      <c r="I2262" s="245"/>
      <c r="J2262" s="245"/>
      <c r="K2262" s="245"/>
      <c r="L2262" s="245"/>
      <c r="M2262" s="233"/>
      <c r="N2262" s="233"/>
      <c r="O2262" s="233"/>
    </row>
    <row r="2263" spans="2:15" s="234" customFormat="1">
      <c r="B2263" s="270"/>
      <c r="C2263" s="244"/>
      <c r="D2263" s="244"/>
      <c r="E2263" s="245"/>
      <c r="F2263" s="245"/>
      <c r="G2263" s="245"/>
      <c r="H2263" s="245"/>
      <c r="I2263" s="245"/>
      <c r="J2263" s="245"/>
      <c r="K2263" s="245"/>
      <c r="L2263" s="245"/>
      <c r="M2263" s="233"/>
      <c r="N2263" s="233"/>
      <c r="O2263" s="233"/>
    </row>
    <row r="2264" spans="2:15" s="234" customFormat="1">
      <c r="B2264" s="270"/>
      <c r="C2264" s="244"/>
      <c r="D2264" s="244"/>
      <c r="E2264" s="245"/>
      <c r="F2264" s="245"/>
      <c r="G2264" s="245"/>
      <c r="H2264" s="245"/>
      <c r="I2264" s="245"/>
      <c r="J2264" s="245"/>
      <c r="K2264" s="245"/>
      <c r="L2264" s="245"/>
      <c r="M2264" s="233"/>
      <c r="N2264" s="233"/>
      <c r="O2264" s="233"/>
    </row>
    <row r="2265" spans="2:15" s="234" customFormat="1">
      <c r="B2265" s="270"/>
      <c r="C2265" s="244"/>
      <c r="D2265" s="244"/>
      <c r="E2265" s="245"/>
      <c r="F2265" s="245"/>
      <c r="G2265" s="245"/>
      <c r="H2265" s="245"/>
      <c r="I2265" s="245"/>
      <c r="J2265" s="245"/>
      <c r="K2265" s="245"/>
      <c r="L2265" s="245"/>
      <c r="M2265" s="233"/>
      <c r="N2265" s="233"/>
      <c r="O2265" s="233"/>
    </row>
    <row r="2266" spans="2:15" s="234" customFormat="1">
      <c r="B2266" s="270"/>
      <c r="C2266" s="244"/>
      <c r="D2266" s="244"/>
      <c r="E2266" s="245"/>
      <c r="F2266" s="245"/>
      <c r="G2266" s="245"/>
      <c r="H2266" s="245"/>
      <c r="I2266" s="245"/>
      <c r="J2266" s="245"/>
      <c r="K2266" s="245"/>
      <c r="L2266" s="245"/>
      <c r="M2266" s="233"/>
      <c r="N2266" s="233"/>
      <c r="O2266" s="233"/>
    </row>
    <row r="2267" spans="2:15" s="234" customFormat="1">
      <c r="B2267" s="270"/>
      <c r="C2267" s="244"/>
      <c r="D2267" s="244"/>
      <c r="E2267" s="245"/>
      <c r="F2267" s="245"/>
      <c r="G2267" s="245"/>
      <c r="H2267" s="245"/>
      <c r="I2267" s="245"/>
      <c r="J2267" s="245"/>
      <c r="K2267" s="245"/>
      <c r="L2267" s="245"/>
      <c r="M2267" s="233"/>
      <c r="N2267" s="233"/>
      <c r="O2267" s="233"/>
    </row>
    <row r="2268" spans="2:15" s="234" customFormat="1">
      <c r="B2268" s="270"/>
      <c r="C2268" s="244"/>
      <c r="D2268" s="244"/>
      <c r="E2268" s="245"/>
      <c r="F2268" s="245"/>
      <c r="G2268" s="245"/>
      <c r="H2268" s="245"/>
      <c r="I2268" s="245"/>
      <c r="J2268" s="245"/>
      <c r="K2268" s="245"/>
      <c r="L2268" s="245"/>
      <c r="M2268" s="233"/>
      <c r="N2268" s="233"/>
      <c r="O2268" s="233"/>
    </row>
    <row r="2269" spans="2:15" s="234" customFormat="1">
      <c r="B2269" s="270"/>
      <c r="C2269" s="244"/>
      <c r="D2269" s="244"/>
      <c r="E2269" s="245"/>
      <c r="F2269" s="245"/>
      <c r="G2269" s="245"/>
      <c r="H2269" s="245"/>
      <c r="I2269" s="245"/>
      <c r="J2269" s="245"/>
      <c r="K2269" s="245"/>
      <c r="L2269" s="245"/>
      <c r="M2269" s="233"/>
      <c r="N2269" s="233"/>
      <c r="O2269" s="233"/>
    </row>
    <row r="2270" spans="2:15" s="234" customFormat="1">
      <c r="B2270" s="270"/>
      <c r="C2270" s="244"/>
      <c r="D2270" s="244"/>
      <c r="E2270" s="245"/>
      <c r="F2270" s="245"/>
      <c r="G2270" s="245"/>
      <c r="H2270" s="245"/>
      <c r="I2270" s="245"/>
      <c r="J2270" s="245"/>
      <c r="K2270" s="245"/>
      <c r="L2270" s="245"/>
      <c r="M2270" s="233"/>
      <c r="N2270" s="233"/>
      <c r="O2270" s="233"/>
    </row>
    <row r="2271" spans="2:15" s="234" customFormat="1">
      <c r="B2271" s="270"/>
      <c r="C2271" s="244"/>
      <c r="D2271" s="244"/>
      <c r="E2271" s="245"/>
      <c r="F2271" s="245"/>
      <c r="G2271" s="245"/>
      <c r="H2271" s="245"/>
      <c r="I2271" s="245"/>
      <c r="J2271" s="245"/>
      <c r="K2271" s="245"/>
      <c r="L2271" s="245"/>
      <c r="M2271" s="233"/>
      <c r="N2271" s="233"/>
      <c r="O2271" s="233"/>
    </row>
    <row r="2272" spans="2:15" s="234" customFormat="1">
      <c r="B2272" s="270"/>
      <c r="C2272" s="244"/>
      <c r="D2272" s="244"/>
      <c r="E2272" s="245"/>
      <c r="F2272" s="245"/>
      <c r="G2272" s="245"/>
      <c r="H2272" s="245"/>
      <c r="I2272" s="245"/>
      <c r="J2272" s="245"/>
      <c r="K2272" s="245"/>
      <c r="L2272" s="245"/>
      <c r="M2272" s="233"/>
      <c r="N2272" s="233"/>
      <c r="O2272" s="233"/>
    </row>
    <row r="2273" spans="2:15" s="234" customFormat="1">
      <c r="B2273" s="270"/>
      <c r="C2273" s="244"/>
      <c r="D2273" s="244"/>
      <c r="E2273" s="245"/>
      <c r="F2273" s="245"/>
      <c r="G2273" s="245"/>
      <c r="H2273" s="245"/>
      <c r="I2273" s="245"/>
      <c r="J2273" s="245"/>
      <c r="K2273" s="245"/>
      <c r="L2273" s="245"/>
      <c r="M2273" s="233"/>
      <c r="N2273" s="233"/>
      <c r="O2273" s="233"/>
    </row>
    <row r="2274" spans="2:15" s="234" customFormat="1">
      <c r="B2274" s="270"/>
      <c r="C2274" s="244"/>
      <c r="D2274" s="244"/>
      <c r="E2274" s="245"/>
      <c r="F2274" s="245"/>
      <c r="G2274" s="245"/>
      <c r="H2274" s="245"/>
      <c r="I2274" s="245"/>
      <c r="J2274" s="245"/>
      <c r="K2274" s="245"/>
      <c r="L2274" s="245"/>
      <c r="M2274" s="233"/>
      <c r="N2274" s="233"/>
      <c r="O2274" s="233"/>
    </row>
    <row r="2275" spans="2:15" s="234" customFormat="1">
      <c r="B2275" s="270"/>
      <c r="C2275" s="244"/>
      <c r="D2275" s="244"/>
      <c r="E2275" s="245"/>
      <c r="F2275" s="245"/>
      <c r="G2275" s="245"/>
      <c r="H2275" s="245"/>
      <c r="I2275" s="245"/>
      <c r="J2275" s="245"/>
      <c r="K2275" s="245"/>
      <c r="L2275" s="245"/>
      <c r="M2275" s="233"/>
      <c r="N2275" s="233"/>
      <c r="O2275" s="233"/>
    </row>
    <row r="2276" spans="2:15" s="234" customFormat="1">
      <c r="B2276" s="270"/>
      <c r="C2276" s="244"/>
      <c r="D2276" s="244"/>
      <c r="E2276" s="245"/>
      <c r="F2276" s="245"/>
      <c r="G2276" s="245"/>
      <c r="H2276" s="245"/>
      <c r="I2276" s="245"/>
      <c r="J2276" s="245"/>
      <c r="K2276" s="245"/>
      <c r="L2276" s="245"/>
      <c r="M2276" s="233"/>
      <c r="N2276" s="233"/>
      <c r="O2276" s="233"/>
    </row>
    <row r="2277" spans="2:15" s="234" customFormat="1">
      <c r="B2277" s="270"/>
      <c r="C2277" s="244"/>
      <c r="D2277" s="244"/>
      <c r="E2277" s="245"/>
      <c r="F2277" s="245"/>
      <c r="G2277" s="245"/>
      <c r="H2277" s="245"/>
      <c r="I2277" s="245"/>
      <c r="J2277" s="245"/>
      <c r="K2277" s="245"/>
      <c r="L2277" s="245"/>
      <c r="M2277" s="233"/>
      <c r="N2277" s="233"/>
      <c r="O2277" s="233"/>
    </row>
    <row r="2278" spans="2:15" s="234" customFormat="1">
      <c r="B2278" s="270"/>
      <c r="C2278" s="244"/>
      <c r="D2278" s="244"/>
      <c r="E2278" s="245"/>
      <c r="F2278" s="245"/>
      <c r="G2278" s="245"/>
      <c r="H2278" s="245"/>
      <c r="I2278" s="245"/>
      <c r="J2278" s="245"/>
      <c r="K2278" s="245"/>
      <c r="L2278" s="245"/>
      <c r="M2278" s="233"/>
      <c r="N2278" s="233"/>
      <c r="O2278" s="233"/>
    </row>
    <row r="2279" spans="2:15" s="234" customFormat="1">
      <c r="B2279" s="270"/>
      <c r="C2279" s="244"/>
      <c r="D2279" s="244"/>
      <c r="E2279" s="245"/>
      <c r="F2279" s="245"/>
      <c r="G2279" s="245"/>
      <c r="H2279" s="245"/>
      <c r="I2279" s="245"/>
      <c r="J2279" s="245"/>
      <c r="K2279" s="245"/>
      <c r="L2279" s="245"/>
      <c r="M2279" s="233"/>
      <c r="N2279" s="233"/>
      <c r="O2279" s="233"/>
    </row>
    <row r="2280" spans="2:15" s="234" customFormat="1">
      <c r="B2280" s="270"/>
      <c r="C2280" s="244"/>
      <c r="D2280" s="244"/>
      <c r="E2280" s="245"/>
      <c r="F2280" s="245"/>
      <c r="G2280" s="245"/>
      <c r="H2280" s="245"/>
      <c r="I2280" s="245"/>
      <c r="J2280" s="245"/>
      <c r="K2280" s="245"/>
      <c r="L2280" s="245"/>
      <c r="M2280" s="233"/>
      <c r="N2280" s="233"/>
      <c r="O2280" s="233"/>
    </row>
    <row r="2281" spans="2:15" s="234" customFormat="1">
      <c r="B2281" s="270"/>
      <c r="C2281" s="244"/>
      <c r="D2281" s="244"/>
      <c r="E2281" s="245"/>
      <c r="F2281" s="245"/>
      <c r="G2281" s="245"/>
      <c r="H2281" s="245"/>
      <c r="I2281" s="245"/>
      <c r="J2281" s="245"/>
      <c r="K2281" s="245"/>
      <c r="L2281" s="245"/>
      <c r="M2281" s="233"/>
      <c r="N2281" s="233"/>
      <c r="O2281" s="233"/>
    </row>
    <row r="2282" spans="2:15" s="234" customFormat="1">
      <c r="B2282" s="270"/>
      <c r="C2282" s="244"/>
      <c r="D2282" s="244"/>
      <c r="E2282" s="245"/>
      <c r="F2282" s="245"/>
      <c r="G2282" s="245"/>
      <c r="H2282" s="245"/>
      <c r="I2282" s="245"/>
      <c r="J2282" s="245"/>
      <c r="K2282" s="245"/>
      <c r="L2282" s="245"/>
      <c r="M2282" s="233"/>
      <c r="N2282" s="233"/>
      <c r="O2282" s="233"/>
    </row>
    <row r="2283" spans="2:15" s="234" customFormat="1">
      <c r="B2283" s="270"/>
      <c r="C2283" s="244"/>
      <c r="D2283" s="244"/>
      <c r="E2283" s="245"/>
      <c r="F2283" s="245"/>
      <c r="G2283" s="245"/>
      <c r="H2283" s="245"/>
      <c r="I2283" s="245"/>
      <c r="J2283" s="245"/>
      <c r="K2283" s="245"/>
      <c r="L2283" s="245"/>
      <c r="M2283" s="233"/>
      <c r="N2283" s="233"/>
      <c r="O2283" s="233"/>
    </row>
    <row r="2284" spans="2:15" s="234" customFormat="1">
      <c r="B2284" s="270"/>
      <c r="C2284" s="244"/>
      <c r="D2284" s="244"/>
      <c r="E2284" s="245"/>
      <c r="F2284" s="245"/>
      <c r="G2284" s="245"/>
      <c r="H2284" s="245"/>
      <c r="I2284" s="245"/>
      <c r="J2284" s="245"/>
      <c r="K2284" s="245"/>
      <c r="L2284" s="245"/>
      <c r="M2284" s="233"/>
      <c r="N2284" s="233"/>
      <c r="O2284" s="233"/>
    </row>
    <row r="2285" spans="2:15" s="234" customFormat="1">
      <c r="B2285" s="270"/>
      <c r="C2285" s="244"/>
      <c r="D2285" s="244"/>
      <c r="E2285" s="245"/>
      <c r="F2285" s="245"/>
      <c r="G2285" s="245"/>
      <c r="H2285" s="245"/>
      <c r="I2285" s="245"/>
      <c r="J2285" s="245"/>
      <c r="K2285" s="245"/>
      <c r="L2285" s="245"/>
      <c r="M2285" s="233"/>
      <c r="N2285" s="233"/>
      <c r="O2285" s="233"/>
    </row>
    <row r="2286" spans="2:15" s="234" customFormat="1">
      <c r="B2286" s="270"/>
      <c r="C2286" s="244"/>
      <c r="D2286" s="244"/>
      <c r="E2286" s="245"/>
      <c r="F2286" s="245"/>
      <c r="G2286" s="245"/>
      <c r="H2286" s="245"/>
      <c r="I2286" s="245"/>
      <c r="J2286" s="245"/>
      <c r="K2286" s="245"/>
      <c r="L2286" s="245"/>
      <c r="M2286" s="233"/>
      <c r="N2286" s="233"/>
      <c r="O2286" s="233"/>
    </row>
    <row r="2287" spans="2:15" s="234" customFormat="1">
      <c r="B2287" s="270"/>
      <c r="C2287" s="244"/>
      <c r="D2287" s="244"/>
      <c r="E2287" s="245"/>
      <c r="F2287" s="245"/>
      <c r="G2287" s="245"/>
      <c r="H2287" s="245"/>
      <c r="I2287" s="245"/>
      <c r="J2287" s="245"/>
      <c r="K2287" s="245"/>
      <c r="L2287" s="245"/>
      <c r="M2287" s="233"/>
      <c r="N2287" s="233"/>
      <c r="O2287" s="233"/>
    </row>
    <row r="2288" spans="2:15" s="234" customFormat="1">
      <c r="B2288" s="270"/>
      <c r="C2288" s="244"/>
      <c r="D2288" s="244"/>
      <c r="E2288" s="245"/>
      <c r="F2288" s="245"/>
      <c r="G2288" s="245"/>
      <c r="H2288" s="245"/>
      <c r="I2288" s="245"/>
      <c r="J2288" s="245"/>
      <c r="K2288" s="245"/>
      <c r="L2288" s="245"/>
      <c r="M2288" s="233"/>
      <c r="N2288" s="233"/>
      <c r="O2288" s="233"/>
    </row>
    <row r="2289" spans="2:15" s="234" customFormat="1">
      <c r="B2289" s="270"/>
      <c r="C2289" s="244"/>
      <c r="D2289" s="244"/>
      <c r="E2289" s="245"/>
      <c r="F2289" s="245"/>
      <c r="G2289" s="245"/>
      <c r="H2289" s="245"/>
      <c r="I2289" s="245"/>
      <c r="J2289" s="245"/>
      <c r="K2289" s="245"/>
      <c r="L2289" s="245"/>
      <c r="M2289" s="233"/>
      <c r="N2289" s="233"/>
      <c r="O2289" s="233"/>
    </row>
    <row r="2290" spans="2:15" s="234" customFormat="1">
      <c r="B2290" s="270"/>
      <c r="C2290" s="244"/>
      <c r="D2290" s="244"/>
      <c r="E2290" s="245"/>
      <c r="F2290" s="245"/>
      <c r="G2290" s="245"/>
      <c r="H2290" s="245"/>
      <c r="I2290" s="245"/>
      <c r="J2290" s="245"/>
      <c r="K2290" s="245"/>
      <c r="L2290" s="245"/>
      <c r="M2290" s="233"/>
      <c r="N2290" s="233"/>
      <c r="O2290" s="233"/>
    </row>
    <row r="2291" spans="2:15" s="234" customFormat="1">
      <c r="B2291" s="270"/>
      <c r="C2291" s="244"/>
      <c r="D2291" s="244"/>
      <c r="E2291" s="245"/>
      <c r="F2291" s="245"/>
      <c r="G2291" s="245"/>
      <c r="H2291" s="245"/>
      <c r="I2291" s="245"/>
      <c r="J2291" s="245"/>
      <c r="K2291" s="245"/>
      <c r="L2291" s="245"/>
      <c r="M2291" s="233"/>
      <c r="N2291" s="233"/>
      <c r="O2291" s="233"/>
    </row>
    <row r="2292" spans="2:15" s="234" customFormat="1">
      <c r="B2292" s="270"/>
      <c r="C2292" s="244"/>
      <c r="D2292" s="244"/>
      <c r="E2292" s="245"/>
      <c r="F2292" s="245"/>
      <c r="G2292" s="245"/>
      <c r="H2292" s="245"/>
      <c r="I2292" s="245"/>
      <c r="J2292" s="245"/>
      <c r="K2292" s="245"/>
      <c r="L2292" s="245"/>
      <c r="M2292" s="233"/>
      <c r="N2292" s="233"/>
      <c r="O2292" s="233"/>
    </row>
    <row r="2293" spans="2:15" s="234" customFormat="1">
      <c r="B2293" s="270"/>
      <c r="C2293" s="244"/>
      <c r="D2293" s="244"/>
      <c r="E2293" s="245"/>
      <c r="F2293" s="245"/>
      <c r="G2293" s="245"/>
      <c r="H2293" s="245"/>
      <c r="I2293" s="245"/>
      <c r="J2293" s="245"/>
      <c r="K2293" s="245"/>
      <c r="L2293" s="245"/>
      <c r="M2293" s="233"/>
      <c r="N2293" s="233"/>
      <c r="O2293" s="233"/>
    </row>
    <row r="2294" spans="2:15" s="234" customFormat="1">
      <c r="B2294" s="270"/>
      <c r="C2294" s="244"/>
      <c r="D2294" s="244"/>
      <c r="E2294" s="245"/>
      <c r="F2294" s="245"/>
      <c r="G2294" s="245"/>
      <c r="H2294" s="245"/>
      <c r="I2294" s="245"/>
      <c r="J2294" s="245"/>
      <c r="K2294" s="245"/>
      <c r="L2294" s="245"/>
      <c r="M2294" s="233"/>
      <c r="N2294" s="233"/>
      <c r="O2294" s="233"/>
    </row>
    <row r="2295" spans="2:15" s="234" customFormat="1">
      <c r="B2295" s="270"/>
      <c r="C2295" s="244"/>
      <c r="D2295" s="244"/>
      <c r="E2295" s="245"/>
      <c r="F2295" s="245"/>
      <c r="G2295" s="245"/>
      <c r="H2295" s="245"/>
      <c r="I2295" s="245"/>
      <c r="J2295" s="245"/>
      <c r="K2295" s="245"/>
      <c r="L2295" s="245"/>
      <c r="M2295" s="233"/>
      <c r="N2295" s="233"/>
      <c r="O2295" s="233"/>
    </row>
    <row r="2296" spans="2:15" s="234" customFormat="1">
      <c r="B2296" s="270"/>
      <c r="C2296" s="244"/>
      <c r="D2296" s="244"/>
      <c r="E2296" s="245"/>
      <c r="F2296" s="245"/>
      <c r="G2296" s="245"/>
      <c r="H2296" s="245"/>
      <c r="I2296" s="245"/>
      <c r="J2296" s="245"/>
      <c r="K2296" s="245"/>
      <c r="L2296" s="245"/>
      <c r="M2296" s="233"/>
      <c r="N2296" s="233"/>
      <c r="O2296" s="233"/>
    </row>
    <row r="2297" spans="2:15" s="234" customFormat="1">
      <c r="B2297" s="270"/>
      <c r="C2297" s="244"/>
      <c r="D2297" s="244"/>
      <c r="E2297" s="245"/>
      <c r="F2297" s="245"/>
      <c r="G2297" s="245"/>
      <c r="H2297" s="245"/>
      <c r="I2297" s="245"/>
      <c r="J2297" s="245"/>
      <c r="K2297" s="245"/>
      <c r="L2297" s="245"/>
      <c r="M2297" s="233"/>
      <c r="N2297" s="233"/>
      <c r="O2297" s="233"/>
    </row>
    <row r="2298" spans="2:15" s="234" customFormat="1">
      <c r="B2298" s="270"/>
      <c r="C2298" s="244"/>
      <c r="D2298" s="244"/>
      <c r="E2298" s="245"/>
      <c r="F2298" s="245"/>
      <c r="G2298" s="245"/>
      <c r="H2298" s="245"/>
      <c r="I2298" s="245"/>
      <c r="J2298" s="245"/>
      <c r="K2298" s="245"/>
      <c r="L2298" s="245"/>
      <c r="M2298" s="233"/>
      <c r="N2298" s="233"/>
      <c r="O2298" s="233"/>
    </row>
    <row r="2299" spans="2:15" s="234" customFormat="1">
      <c r="B2299" s="270"/>
      <c r="C2299" s="244"/>
      <c r="D2299" s="244"/>
      <c r="E2299" s="245"/>
      <c r="F2299" s="245"/>
      <c r="G2299" s="245"/>
      <c r="H2299" s="245"/>
      <c r="I2299" s="245"/>
      <c r="J2299" s="245"/>
      <c r="K2299" s="245"/>
      <c r="L2299" s="245"/>
      <c r="M2299" s="233"/>
      <c r="N2299" s="233"/>
      <c r="O2299" s="233"/>
    </row>
    <row r="2300" spans="2:15" s="234" customFormat="1">
      <c r="B2300" s="270"/>
      <c r="C2300" s="244"/>
      <c r="D2300" s="244"/>
      <c r="E2300" s="245"/>
      <c r="F2300" s="245"/>
      <c r="G2300" s="245"/>
      <c r="H2300" s="245"/>
      <c r="I2300" s="245"/>
      <c r="J2300" s="245"/>
      <c r="K2300" s="245"/>
      <c r="L2300" s="245"/>
      <c r="M2300" s="233"/>
      <c r="N2300" s="233"/>
      <c r="O2300" s="233"/>
    </row>
    <row r="2301" spans="2:15" s="234" customFormat="1">
      <c r="B2301" s="270"/>
      <c r="C2301" s="244"/>
      <c r="D2301" s="244"/>
      <c r="E2301" s="245"/>
      <c r="F2301" s="245"/>
      <c r="G2301" s="245"/>
      <c r="H2301" s="245"/>
      <c r="I2301" s="245"/>
      <c r="J2301" s="245"/>
      <c r="K2301" s="245"/>
      <c r="L2301" s="245"/>
      <c r="M2301" s="233"/>
      <c r="N2301" s="233"/>
      <c r="O2301" s="233"/>
    </row>
    <row r="2302" spans="2:15" s="234" customFormat="1">
      <c r="B2302" s="270"/>
      <c r="C2302" s="244"/>
      <c r="D2302" s="244"/>
      <c r="E2302" s="245"/>
      <c r="F2302" s="245"/>
      <c r="G2302" s="245"/>
      <c r="H2302" s="245"/>
      <c r="I2302" s="245"/>
      <c r="J2302" s="245"/>
      <c r="K2302" s="245"/>
      <c r="L2302" s="245"/>
      <c r="M2302" s="233"/>
      <c r="N2302" s="233"/>
      <c r="O2302" s="233"/>
    </row>
    <row r="2303" spans="2:15" s="234" customFormat="1">
      <c r="B2303" s="270"/>
      <c r="C2303" s="244"/>
      <c r="D2303" s="244"/>
      <c r="E2303" s="245"/>
      <c r="F2303" s="245"/>
      <c r="G2303" s="245"/>
      <c r="H2303" s="245"/>
      <c r="I2303" s="245"/>
      <c r="J2303" s="245"/>
      <c r="K2303" s="245"/>
      <c r="L2303" s="245"/>
      <c r="M2303" s="233"/>
      <c r="N2303" s="233"/>
      <c r="O2303" s="233"/>
    </row>
    <row r="2304" spans="2:15" s="234" customFormat="1">
      <c r="B2304" s="270"/>
      <c r="C2304" s="244"/>
      <c r="D2304" s="244"/>
      <c r="E2304" s="245"/>
      <c r="F2304" s="245"/>
      <c r="G2304" s="245"/>
      <c r="H2304" s="245"/>
      <c r="I2304" s="245"/>
      <c r="J2304" s="245"/>
      <c r="K2304" s="245"/>
      <c r="L2304" s="245"/>
      <c r="M2304" s="233"/>
      <c r="N2304" s="233"/>
      <c r="O2304" s="233"/>
    </row>
    <row r="2305" spans="2:15" s="234" customFormat="1">
      <c r="B2305" s="270"/>
      <c r="C2305" s="244"/>
      <c r="D2305" s="244"/>
      <c r="E2305" s="245"/>
      <c r="F2305" s="245"/>
      <c r="G2305" s="245"/>
      <c r="H2305" s="245"/>
      <c r="I2305" s="245"/>
      <c r="J2305" s="245"/>
      <c r="K2305" s="245"/>
      <c r="L2305" s="245"/>
      <c r="M2305" s="233"/>
      <c r="N2305" s="233"/>
      <c r="O2305" s="233"/>
    </row>
    <row r="2306" spans="2:15" s="234" customFormat="1">
      <c r="B2306" s="270"/>
      <c r="C2306" s="244"/>
      <c r="D2306" s="244"/>
      <c r="E2306" s="245"/>
      <c r="F2306" s="245"/>
      <c r="G2306" s="245"/>
      <c r="H2306" s="245"/>
      <c r="I2306" s="245"/>
      <c r="J2306" s="245"/>
      <c r="K2306" s="245"/>
      <c r="L2306" s="245"/>
      <c r="M2306" s="233"/>
      <c r="N2306" s="233"/>
      <c r="O2306" s="233"/>
    </row>
    <row r="2307" spans="2:15" s="234" customFormat="1">
      <c r="B2307" s="270"/>
      <c r="C2307" s="244"/>
      <c r="D2307" s="244"/>
      <c r="E2307" s="245"/>
      <c r="F2307" s="245"/>
      <c r="G2307" s="245"/>
      <c r="H2307" s="245"/>
      <c r="I2307" s="245"/>
      <c r="J2307" s="245"/>
      <c r="K2307" s="245"/>
      <c r="L2307" s="245"/>
      <c r="M2307" s="233"/>
      <c r="N2307" s="233"/>
      <c r="O2307" s="233"/>
    </row>
    <row r="2308" spans="2:15" s="234" customFormat="1">
      <c r="B2308" s="270"/>
      <c r="C2308" s="244"/>
      <c r="D2308" s="244"/>
      <c r="E2308" s="245"/>
      <c r="F2308" s="245"/>
      <c r="G2308" s="245"/>
      <c r="H2308" s="245"/>
      <c r="I2308" s="245"/>
      <c r="J2308" s="245"/>
      <c r="K2308" s="245"/>
      <c r="L2308" s="245"/>
      <c r="M2308" s="233"/>
      <c r="N2308" s="233"/>
      <c r="O2308" s="233"/>
    </row>
    <row r="2309" spans="2:15" s="234" customFormat="1">
      <c r="B2309" s="270"/>
      <c r="C2309" s="244"/>
      <c r="D2309" s="244"/>
      <c r="E2309" s="245"/>
      <c r="F2309" s="245"/>
      <c r="G2309" s="245"/>
      <c r="H2309" s="245"/>
      <c r="I2309" s="245"/>
      <c r="J2309" s="245"/>
      <c r="K2309" s="245"/>
      <c r="L2309" s="245"/>
      <c r="M2309" s="233"/>
      <c r="N2309" s="233"/>
      <c r="O2309" s="233"/>
    </row>
    <row r="2310" spans="2:15" s="234" customFormat="1">
      <c r="B2310" s="270"/>
      <c r="C2310" s="244"/>
      <c r="D2310" s="244"/>
      <c r="E2310" s="245"/>
      <c r="F2310" s="245"/>
      <c r="G2310" s="245"/>
      <c r="H2310" s="245"/>
      <c r="I2310" s="245"/>
      <c r="J2310" s="245"/>
      <c r="K2310" s="245"/>
      <c r="L2310" s="245"/>
      <c r="M2310" s="233"/>
      <c r="N2310" s="233"/>
      <c r="O2310" s="233"/>
    </row>
    <row r="2311" spans="2:15" s="234" customFormat="1">
      <c r="B2311" s="270"/>
      <c r="C2311" s="244"/>
      <c r="D2311" s="244"/>
      <c r="E2311" s="245"/>
      <c r="F2311" s="245"/>
      <c r="G2311" s="245"/>
      <c r="H2311" s="245"/>
      <c r="I2311" s="245"/>
      <c r="J2311" s="245"/>
      <c r="K2311" s="245"/>
      <c r="L2311" s="245"/>
      <c r="M2311" s="233"/>
      <c r="N2311" s="233"/>
      <c r="O2311" s="233"/>
    </row>
    <row r="2312" spans="2:15" s="234" customFormat="1">
      <c r="B2312" s="270"/>
      <c r="C2312" s="244"/>
      <c r="D2312" s="244"/>
      <c r="E2312" s="245"/>
      <c r="F2312" s="245"/>
      <c r="G2312" s="245"/>
      <c r="H2312" s="245"/>
      <c r="I2312" s="245"/>
      <c r="J2312" s="245"/>
      <c r="K2312" s="245"/>
      <c r="L2312" s="245"/>
      <c r="M2312" s="233"/>
      <c r="N2312" s="233"/>
      <c r="O2312" s="233"/>
    </row>
    <row r="2313" spans="2:15" s="234" customFormat="1">
      <c r="B2313" s="270"/>
      <c r="C2313" s="244"/>
      <c r="D2313" s="244"/>
      <c r="E2313" s="245"/>
      <c r="F2313" s="245"/>
      <c r="G2313" s="245"/>
      <c r="H2313" s="245"/>
      <c r="I2313" s="245"/>
      <c r="J2313" s="245"/>
      <c r="K2313" s="245"/>
      <c r="L2313" s="245"/>
      <c r="M2313" s="233"/>
      <c r="N2313" s="233"/>
      <c r="O2313" s="233"/>
    </row>
    <row r="2314" spans="2:15" s="234" customFormat="1">
      <c r="B2314" s="270"/>
      <c r="C2314" s="244"/>
      <c r="D2314" s="244"/>
      <c r="E2314" s="245"/>
      <c r="F2314" s="245"/>
      <c r="G2314" s="245"/>
      <c r="H2314" s="245"/>
      <c r="I2314" s="245"/>
      <c r="J2314" s="245"/>
      <c r="K2314" s="245"/>
      <c r="L2314" s="245"/>
      <c r="M2314" s="233"/>
      <c r="N2314" s="233"/>
      <c r="O2314" s="233"/>
    </row>
    <row r="2315" spans="2:15" s="234" customFormat="1">
      <c r="B2315" s="270"/>
      <c r="C2315" s="244"/>
      <c r="D2315" s="244"/>
      <c r="E2315" s="245"/>
      <c r="F2315" s="245"/>
      <c r="G2315" s="245"/>
      <c r="H2315" s="245"/>
      <c r="I2315" s="245"/>
      <c r="J2315" s="245"/>
      <c r="K2315" s="245"/>
      <c r="L2315" s="245"/>
      <c r="M2315" s="233"/>
      <c r="N2315" s="233"/>
      <c r="O2315" s="233"/>
    </row>
    <row r="2316" spans="2:15" s="234" customFormat="1">
      <c r="B2316" s="270"/>
      <c r="C2316" s="244"/>
      <c r="D2316" s="244"/>
      <c r="E2316" s="245"/>
      <c r="F2316" s="245"/>
      <c r="G2316" s="245"/>
      <c r="H2316" s="245"/>
      <c r="I2316" s="245"/>
      <c r="J2316" s="245"/>
      <c r="K2316" s="245"/>
      <c r="L2316" s="245"/>
      <c r="M2316" s="233"/>
      <c r="N2316" s="233"/>
      <c r="O2316" s="233"/>
    </row>
    <row r="2317" spans="2:15" s="234" customFormat="1">
      <c r="B2317" s="270"/>
      <c r="C2317" s="244"/>
      <c r="D2317" s="244"/>
      <c r="E2317" s="245"/>
      <c r="F2317" s="245"/>
      <c r="G2317" s="245"/>
      <c r="H2317" s="245"/>
      <c r="I2317" s="245"/>
      <c r="J2317" s="245"/>
      <c r="K2317" s="245"/>
      <c r="L2317" s="245"/>
      <c r="M2317" s="233"/>
      <c r="N2317" s="233"/>
      <c r="O2317" s="233"/>
    </row>
    <row r="2318" spans="2:15" s="234" customFormat="1">
      <c r="B2318" s="270"/>
      <c r="C2318" s="244"/>
      <c r="D2318" s="244"/>
      <c r="E2318" s="245"/>
      <c r="F2318" s="245"/>
      <c r="G2318" s="245"/>
      <c r="H2318" s="245"/>
      <c r="I2318" s="245"/>
      <c r="J2318" s="245"/>
      <c r="K2318" s="245"/>
      <c r="L2318" s="245"/>
      <c r="M2318" s="233"/>
      <c r="N2318" s="233"/>
      <c r="O2318" s="233"/>
    </row>
    <row r="2319" spans="2:15" s="234" customFormat="1">
      <c r="B2319" s="270"/>
      <c r="C2319" s="244"/>
      <c r="D2319" s="244"/>
      <c r="E2319" s="245"/>
      <c r="F2319" s="245"/>
      <c r="G2319" s="245"/>
      <c r="H2319" s="245"/>
      <c r="I2319" s="245"/>
      <c r="J2319" s="245"/>
      <c r="K2319" s="245"/>
      <c r="L2319" s="245"/>
      <c r="M2319" s="233"/>
      <c r="N2319" s="233"/>
      <c r="O2319" s="233"/>
    </row>
    <row r="2320" spans="2:15" s="234" customFormat="1">
      <c r="B2320" s="270"/>
      <c r="C2320" s="244"/>
      <c r="D2320" s="244"/>
      <c r="E2320" s="245"/>
      <c r="F2320" s="245"/>
      <c r="G2320" s="245"/>
      <c r="H2320" s="245"/>
      <c r="I2320" s="245"/>
      <c r="J2320" s="245"/>
      <c r="K2320" s="245"/>
      <c r="L2320" s="245"/>
      <c r="M2320" s="233"/>
      <c r="N2320" s="233"/>
      <c r="O2320" s="233"/>
    </row>
    <row r="2321" spans="2:15" s="234" customFormat="1">
      <c r="B2321" s="270"/>
      <c r="C2321" s="244"/>
      <c r="D2321" s="244"/>
      <c r="E2321" s="245"/>
      <c r="F2321" s="245"/>
      <c r="G2321" s="245"/>
      <c r="H2321" s="245"/>
      <c r="I2321" s="245"/>
      <c r="J2321" s="245"/>
      <c r="K2321" s="245"/>
      <c r="L2321" s="245"/>
      <c r="M2321" s="233"/>
      <c r="N2321" s="233"/>
      <c r="O2321" s="233"/>
    </row>
    <row r="2322" spans="2:15" s="234" customFormat="1">
      <c r="B2322" s="270"/>
      <c r="C2322" s="244"/>
      <c r="D2322" s="244"/>
      <c r="E2322" s="245"/>
      <c r="F2322" s="245"/>
      <c r="G2322" s="245"/>
      <c r="H2322" s="245"/>
      <c r="I2322" s="245"/>
      <c r="J2322" s="245"/>
      <c r="K2322" s="245"/>
      <c r="L2322" s="245"/>
      <c r="M2322" s="233"/>
      <c r="N2322" s="233"/>
      <c r="O2322" s="233"/>
    </row>
    <row r="2323" spans="2:15" s="234" customFormat="1">
      <c r="B2323" s="270"/>
      <c r="C2323" s="244"/>
      <c r="D2323" s="244"/>
      <c r="E2323" s="245"/>
      <c r="F2323" s="245"/>
      <c r="G2323" s="245"/>
      <c r="H2323" s="245"/>
      <c r="I2323" s="245"/>
      <c r="J2323" s="245"/>
      <c r="K2323" s="245"/>
      <c r="L2323" s="245"/>
      <c r="M2323" s="233"/>
      <c r="N2323" s="233"/>
      <c r="O2323" s="233"/>
    </row>
    <row r="2324" spans="2:15" s="234" customFormat="1">
      <c r="B2324" s="270"/>
      <c r="C2324" s="244"/>
      <c r="D2324" s="244"/>
      <c r="E2324" s="245"/>
      <c r="F2324" s="245"/>
      <c r="G2324" s="245"/>
      <c r="H2324" s="245"/>
      <c r="I2324" s="245"/>
      <c r="J2324" s="245"/>
      <c r="K2324" s="245"/>
      <c r="L2324" s="245"/>
      <c r="M2324" s="233"/>
      <c r="N2324" s="233"/>
      <c r="O2324" s="233"/>
    </row>
    <row r="2325" spans="2:15" s="234" customFormat="1">
      <c r="B2325" s="270"/>
      <c r="C2325" s="244"/>
      <c r="D2325" s="244"/>
      <c r="E2325" s="245"/>
      <c r="F2325" s="245"/>
      <c r="G2325" s="245"/>
      <c r="H2325" s="245"/>
      <c r="I2325" s="245"/>
      <c r="J2325" s="245"/>
      <c r="K2325" s="245"/>
      <c r="L2325" s="245"/>
      <c r="M2325" s="233"/>
      <c r="N2325" s="233"/>
      <c r="O2325" s="233"/>
    </row>
    <row r="2326" spans="2:15" s="234" customFormat="1">
      <c r="B2326" s="270"/>
      <c r="C2326" s="244"/>
      <c r="D2326" s="244"/>
      <c r="E2326" s="245"/>
      <c r="F2326" s="245"/>
      <c r="G2326" s="245"/>
      <c r="H2326" s="245"/>
      <c r="I2326" s="245"/>
      <c r="J2326" s="245"/>
      <c r="K2326" s="245"/>
      <c r="L2326" s="245"/>
      <c r="M2326" s="233"/>
      <c r="N2326" s="233"/>
      <c r="O2326" s="233"/>
    </row>
    <row r="2327" spans="2:15" s="234" customFormat="1">
      <c r="B2327" s="270"/>
      <c r="C2327" s="244"/>
      <c r="D2327" s="244"/>
      <c r="E2327" s="245"/>
      <c r="F2327" s="245"/>
      <c r="G2327" s="245"/>
      <c r="H2327" s="245"/>
      <c r="I2327" s="245"/>
      <c r="J2327" s="245"/>
      <c r="K2327" s="245"/>
      <c r="L2327" s="245"/>
      <c r="M2327" s="233"/>
      <c r="N2327" s="233"/>
      <c r="O2327" s="233"/>
    </row>
    <row r="2328" spans="2:15" s="234" customFormat="1">
      <c r="B2328" s="270"/>
      <c r="C2328" s="244"/>
      <c r="D2328" s="244"/>
      <c r="E2328" s="245"/>
      <c r="F2328" s="245"/>
      <c r="G2328" s="245"/>
      <c r="H2328" s="245"/>
      <c r="I2328" s="245"/>
      <c r="J2328" s="245"/>
      <c r="K2328" s="245"/>
      <c r="L2328" s="245"/>
      <c r="M2328" s="233"/>
      <c r="N2328" s="233"/>
      <c r="O2328" s="233"/>
    </row>
    <row r="2329" spans="2:15" s="234" customFormat="1">
      <c r="B2329" s="270"/>
      <c r="C2329" s="244"/>
      <c r="D2329" s="244"/>
      <c r="E2329" s="245"/>
      <c r="F2329" s="245"/>
      <c r="G2329" s="245"/>
      <c r="H2329" s="245"/>
      <c r="I2329" s="245"/>
      <c r="J2329" s="245"/>
      <c r="K2329" s="245"/>
      <c r="L2329" s="245"/>
      <c r="M2329" s="233"/>
      <c r="N2329" s="233"/>
      <c r="O2329" s="233"/>
    </row>
    <row r="2330" spans="2:15" s="234" customFormat="1">
      <c r="B2330" s="270"/>
      <c r="C2330" s="244"/>
      <c r="D2330" s="244"/>
      <c r="E2330" s="245"/>
      <c r="F2330" s="245"/>
      <c r="G2330" s="245"/>
      <c r="H2330" s="245"/>
      <c r="I2330" s="245"/>
      <c r="J2330" s="245"/>
      <c r="K2330" s="245"/>
      <c r="L2330" s="245"/>
      <c r="M2330" s="233"/>
      <c r="N2330" s="233"/>
      <c r="O2330" s="233"/>
    </row>
    <row r="2331" spans="2:15" s="234" customFormat="1">
      <c r="B2331" s="270"/>
      <c r="C2331" s="244"/>
      <c r="D2331" s="244"/>
      <c r="E2331" s="245"/>
      <c r="F2331" s="245"/>
      <c r="G2331" s="245"/>
      <c r="H2331" s="245"/>
      <c r="I2331" s="245"/>
      <c r="J2331" s="245"/>
      <c r="K2331" s="245"/>
      <c r="L2331" s="245"/>
      <c r="M2331" s="233"/>
      <c r="N2331" s="233"/>
      <c r="O2331" s="233"/>
    </row>
    <row r="2332" spans="2:15" s="234" customFormat="1">
      <c r="B2332" s="270"/>
      <c r="C2332" s="244"/>
      <c r="D2332" s="244"/>
      <c r="E2332" s="245"/>
      <c r="F2332" s="245"/>
      <c r="G2332" s="245"/>
      <c r="H2332" s="245"/>
      <c r="I2332" s="245"/>
      <c r="J2332" s="245"/>
      <c r="K2332" s="245"/>
      <c r="L2332" s="245"/>
      <c r="M2332" s="233"/>
      <c r="N2332" s="233"/>
      <c r="O2332" s="233"/>
    </row>
    <row r="2333" spans="2:15" s="234" customFormat="1">
      <c r="B2333" s="270"/>
      <c r="C2333" s="244"/>
      <c r="D2333" s="244"/>
      <c r="E2333" s="245"/>
      <c r="F2333" s="245"/>
      <c r="G2333" s="245"/>
      <c r="H2333" s="245"/>
      <c r="I2333" s="245"/>
      <c r="J2333" s="245"/>
      <c r="K2333" s="245"/>
      <c r="L2333" s="245"/>
      <c r="M2333" s="233"/>
      <c r="N2333" s="233"/>
      <c r="O2333" s="233"/>
    </row>
    <row r="2334" spans="2:15" s="234" customFormat="1">
      <c r="B2334" s="270"/>
      <c r="C2334" s="244"/>
      <c r="D2334" s="244"/>
      <c r="E2334" s="245"/>
      <c r="F2334" s="245"/>
      <c r="G2334" s="245"/>
      <c r="H2334" s="245"/>
      <c r="I2334" s="245"/>
      <c r="J2334" s="245"/>
      <c r="K2334" s="245"/>
      <c r="L2334" s="245"/>
      <c r="M2334" s="233"/>
      <c r="N2334" s="233"/>
      <c r="O2334" s="233"/>
    </row>
    <row r="2335" spans="2:15" s="234" customFormat="1">
      <c r="B2335" s="270"/>
      <c r="C2335" s="244"/>
      <c r="D2335" s="244"/>
      <c r="E2335" s="245"/>
      <c r="F2335" s="245"/>
      <c r="G2335" s="245"/>
      <c r="H2335" s="245"/>
      <c r="I2335" s="245"/>
      <c r="J2335" s="245"/>
      <c r="K2335" s="245"/>
      <c r="L2335" s="245"/>
      <c r="M2335" s="233"/>
      <c r="N2335" s="233"/>
      <c r="O2335" s="233"/>
    </row>
    <row r="2336" spans="2:15" s="234" customFormat="1">
      <c r="B2336" s="270"/>
      <c r="C2336" s="244"/>
      <c r="D2336" s="244"/>
      <c r="E2336" s="245"/>
      <c r="F2336" s="245"/>
      <c r="G2336" s="245"/>
      <c r="H2336" s="245"/>
      <c r="I2336" s="245"/>
      <c r="J2336" s="245"/>
      <c r="K2336" s="245"/>
      <c r="L2336" s="245"/>
      <c r="M2336" s="233"/>
      <c r="N2336" s="233"/>
      <c r="O2336" s="233"/>
    </row>
    <row r="2337" spans="2:15" s="234" customFormat="1">
      <c r="B2337" s="270"/>
      <c r="C2337" s="244"/>
      <c r="D2337" s="244"/>
      <c r="E2337" s="245"/>
      <c r="F2337" s="245"/>
      <c r="G2337" s="245"/>
      <c r="H2337" s="245"/>
      <c r="I2337" s="245"/>
      <c r="J2337" s="245"/>
      <c r="K2337" s="245"/>
      <c r="L2337" s="245"/>
      <c r="M2337" s="233"/>
      <c r="N2337" s="233"/>
      <c r="O2337" s="233"/>
    </row>
    <row r="2338" spans="2:15" s="234" customFormat="1">
      <c r="B2338" s="270"/>
      <c r="C2338" s="244"/>
      <c r="D2338" s="244"/>
      <c r="E2338" s="245"/>
      <c r="F2338" s="245"/>
      <c r="G2338" s="245"/>
      <c r="H2338" s="245"/>
      <c r="I2338" s="245"/>
      <c r="J2338" s="245"/>
      <c r="K2338" s="245"/>
      <c r="L2338" s="245"/>
      <c r="M2338" s="233"/>
      <c r="N2338" s="233"/>
      <c r="O2338" s="233"/>
    </row>
    <row r="2339" spans="2:15" s="234" customFormat="1">
      <c r="B2339" s="270"/>
      <c r="C2339" s="244"/>
      <c r="D2339" s="244"/>
      <c r="E2339" s="245"/>
      <c r="F2339" s="245"/>
      <c r="G2339" s="245"/>
      <c r="H2339" s="245"/>
      <c r="I2339" s="245"/>
      <c r="J2339" s="245"/>
      <c r="K2339" s="245"/>
      <c r="L2339" s="245"/>
      <c r="M2339" s="233"/>
      <c r="N2339" s="233"/>
      <c r="O2339" s="233"/>
    </row>
    <row r="2340" spans="2:15" s="234" customFormat="1">
      <c r="B2340" s="270"/>
      <c r="C2340" s="244"/>
      <c r="D2340" s="244"/>
      <c r="E2340" s="245"/>
      <c r="F2340" s="245"/>
      <c r="G2340" s="245"/>
      <c r="H2340" s="245"/>
      <c r="I2340" s="245"/>
      <c r="J2340" s="245"/>
      <c r="K2340" s="245"/>
      <c r="L2340" s="245"/>
      <c r="M2340" s="233"/>
      <c r="N2340" s="233"/>
      <c r="O2340" s="233"/>
    </row>
    <row r="2341" spans="2:15" s="234" customFormat="1">
      <c r="B2341" s="270"/>
      <c r="C2341" s="244"/>
      <c r="D2341" s="244"/>
      <c r="E2341" s="245"/>
      <c r="F2341" s="245"/>
      <c r="G2341" s="245"/>
      <c r="H2341" s="245"/>
      <c r="I2341" s="245"/>
      <c r="J2341" s="245"/>
      <c r="K2341" s="245"/>
      <c r="L2341" s="245"/>
      <c r="M2341" s="233"/>
      <c r="N2341" s="233"/>
      <c r="O2341" s="233"/>
    </row>
    <row r="2342" spans="2:15" s="234" customFormat="1">
      <c r="B2342" s="270"/>
      <c r="C2342" s="244"/>
      <c r="D2342" s="244"/>
      <c r="E2342" s="245"/>
      <c r="F2342" s="245"/>
      <c r="G2342" s="245"/>
      <c r="H2342" s="245"/>
      <c r="I2342" s="245"/>
      <c r="J2342" s="245"/>
      <c r="K2342" s="245"/>
      <c r="L2342" s="245"/>
      <c r="M2342" s="233"/>
      <c r="N2342" s="233"/>
      <c r="O2342" s="233"/>
    </row>
    <row r="2343" spans="2:15" s="234" customFormat="1">
      <c r="B2343" s="270"/>
      <c r="C2343" s="244"/>
      <c r="D2343" s="244"/>
      <c r="E2343" s="245"/>
      <c r="F2343" s="245"/>
      <c r="G2343" s="245"/>
      <c r="H2343" s="245"/>
      <c r="I2343" s="245"/>
      <c r="J2343" s="245"/>
      <c r="K2343" s="245"/>
      <c r="L2343" s="245"/>
      <c r="M2343" s="233"/>
      <c r="N2343" s="233"/>
      <c r="O2343" s="233"/>
    </row>
    <row r="2344" spans="2:15" s="234" customFormat="1">
      <c r="B2344" s="270"/>
      <c r="C2344" s="244"/>
      <c r="D2344" s="244"/>
      <c r="E2344" s="245"/>
      <c r="F2344" s="245"/>
      <c r="G2344" s="245"/>
      <c r="H2344" s="245"/>
      <c r="I2344" s="245"/>
      <c r="J2344" s="245"/>
      <c r="K2344" s="245"/>
      <c r="L2344" s="245"/>
      <c r="M2344" s="233"/>
      <c r="N2344" s="233"/>
      <c r="O2344" s="233"/>
    </row>
    <row r="2345" spans="2:15" s="234" customFormat="1">
      <c r="B2345" s="270"/>
      <c r="C2345" s="244"/>
      <c r="D2345" s="244"/>
      <c r="E2345" s="245"/>
      <c r="F2345" s="245"/>
      <c r="G2345" s="245"/>
      <c r="H2345" s="245"/>
      <c r="I2345" s="245"/>
      <c r="J2345" s="245"/>
      <c r="K2345" s="245"/>
      <c r="L2345" s="245"/>
      <c r="M2345" s="233"/>
      <c r="N2345" s="233"/>
      <c r="O2345" s="233"/>
    </row>
    <row r="2346" spans="2:15" s="234" customFormat="1">
      <c r="B2346" s="270"/>
      <c r="C2346" s="244"/>
      <c r="D2346" s="244"/>
      <c r="E2346" s="245"/>
      <c r="F2346" s="245"/>
      <c r="G2346" s="245"/>
      <c r="H2346" s="245"/>
      <c r="I2346" s="245"/>
      <c r="J2346" s="245"/>
      <c r="K2346" s="245"/>
      <c r="L2346" s="245"/>
      <c r="M2346" s="233"/>
      <c r="N2346" s="233"/>
      <c r="O2346" s="233"/>
    </row>
    <row r="2347" spans="2:15" s="234" customFormat="1">
      <c r="B2347" s="270"/>
      <c r="C2347" s="244"/>
      <c r="D2347" s="244"/>
      <c r="E2347" s="245"/>
      <c r="F2347" s="245"/>
      <c r="G2347" s="245"/>
      <c r="H2347" s="245"/>
      <c r="I2347" s="245"/>
      <c r="J2347" s="245"/>
      <c r="K2347" s="245"/>
      <c r="L2347" s="245"/>
      <c r="M2347" s="233"/>
      <c r="N2347" s="233"/>
      <c r="O2347" s="233"/>
    </row>
    <row r="2348" spans="2:15" s="234" customFormat="1">
      <c r="B2348" s="270"/>
      <c r="C2348" s="244"/>
      <c r="D2348" s="244"/>
      <c r="E2348" s="245"/>
      <c r="F2348" s="245"/>
      <c r="G2348" s="245"/>
      <c r="H2348" s="245"/>
      <c r="I2348" s="245"/>
      <c r="J2348" s="245"/>
      <c r="K2348" s="245"/>
      <c r="L2348" s="245"/>
      <c r="M2348" s="233"/>
      <c r="N2348" s="233"/>
      <c r="O2348" s="233"/>
    </row>
    <row r="2349" spans="2:15" s="234" customFormat="1">
      <c r="B2349" s="270"/>
      <c r="C2349" s="244"/>
      <c r="D2349" s="244"/>
      <c r="E2349" s="245"/>
      <c r="F2349" s="245"/>
      <c r="G2349" s="245"/>
      <c r="H2349" s="245"/>
      <c r="I2349" s="245"/>
      <c r="J2349" s="245"/>
      <c r="K2349" s="245"/>
      <c r="L2349" s="245"/>
      <c r="M2349" s="233"/>
      <c r="N2349" s="233"/>
      <c r="O2349" s="233"/>
    </row>
    <row r="2350" spans="2:15" s="234" customFormat="1">
      <c r="B2350" s="270"/>
      <c r="C2350" s="244"/>
      <c r="D2350" s="244"/>
      <c r="E2350" s="245"/>
      <c r="F2350" s="245"/>
      <c r="G2350" s="245"/>
      <c r="H2350" s="245"/>
      <c r="I2350" s="245"/>
      <c r="J2350" s="245"/>
      <c r="K2350" s="245"/>
      <c r="L2350" s="245"/>
      <c r="M2350" s="233"/>
      <c r="N2350" s="233"/>
      <c r="O2350" s="233"/>
    </row>
    <row r="2351" spans="2:15" s="234" customFormat="1">
      <c r="B2351" s="270"/>
      <c r="C2351" s="244"/>
      <c r="D2351" s="244"/>
      <c r="E2351" s="245"/>
      <c r="F2351" s="245"/>
      <c r="G2351" s="245"/>
      <c r="H2351" s="245"/>
      <c r="I2351" s="245"/>
      <c r="J2351" s="245"/>
      <c r="K2351" s="245"/>
      <c r="L2351" s="245"/>
      <c r="M2351" s="233"/>
      <c r="N2351" s="233"/>
      <c r="O2351" s="233"/>
    </row>
    <row r="2352" spans="2:15" s="234" customFormat="1">
      <c r="B2352" s="270"/>
      <c r="C2352" s="244"/>
      <c r="D2352" s="244"/>
      <c r="E2352" s="245"/>
      <c r="F2352" s="245"/>
      <c r="G2352" s="245"/>
      <c r="H2352" s="245"/>
      <c r="I2352" s="245"/>
      <c r="J2352" s="245"/>
      <c r="K2352" s="245"/>
      <c r="L2352" s="245"/>
      <c r="M2352" s="233"/>
      <c r="N2352" s="233"/>
      <c r="O2352" s="233"/>
    </row>
    <row r="2353" spans="2:15" s="234" customFormat="1">
      <c r="B2353" s="270"/>
      <c r="C2353" s="244"/>
      <c r="D2353" s="244"/>
      <c r="E2353" s="245"/>
      <c r="F2353" s="245"/>
      <c r="G2353" s="245"/>
      <c r="H2353" s="245"/>
      <c r="I2353" s="245"/>
      <c r="J2353" s="245"/>
      <c r="K2353" s="245"/>
      <c r="L2353" s="245"/>
      <c r="M2353" s="233"/>
      <c r="N2353" s="233"/>
      <c r="O2353" s="233"/>
    </row>
    <row r="2354" spans="2:15" s="234" customFormat="1">
      <c r="B2354" s="270"/>
      <c r="C2354" s="244"/>
      <c r="D2354" s="244"/>
      <c r="E2354" s="245"/>
      <c r="F2354" s="245"/>
      <c r="G2354" s="245"/>
      <c r="H2354" s="245"/>
      <c r="I2354" s="245"/>
      <c r="J2354" s="245"/>
      <c r="K2354" s="245"/>
      <c r="L2354" s="245"/>
      <c r="M2354" s="233"/>
      <c r="N2354" s="233"/>
      <c r="O2354" s="233"/>
    </row>
    <row r="2355" spans="2:15" s="234" customFormat="1">
      <c r="B2355" s="270"/>
      <c r="C2355" s="244"/>
      <c r="D2355" s="244"/>
      <c r="E2355" s="245"/>
      <c r="F2355" s="245"/>
      <c r="G2355" s="245"/>
      <c r="H2355" s="245"/>
      <c r="I2355" s="245"/>
      <c r="J2355" s="245"/>
      <c r="K2355" s="245"/>
      <c r="L2355" s="245"/>
      <c r="M2355" s="233"/>
      <c r="N2355" s="233"/>
      <c r="O2355" s="233"/>
    </row>
    <row r="2356" spans="2:15" s="234" customFormat="1">
      <c r="B2356" s="270"/>
      <c r="C2356" s="244"/>
      <c r="D2356" s="244"/>
      <c r="E2356" s="245"/>
      <c r="F2356" s="245"/>
      <c r="G2356" s="245"/>
      <c r="H2356" s="245"/>
      <c r="I2356" s="245"/>
      <c r="J2356" s="245"/>
      <c r="K2356" s="245"/>
      <c r="L2356" s="245"/>
      <c r="M2356" s="233"/>
      <c r="N2356" s="233"/>
      <c r="O2356" s="233"/>
    </row>
    <row r="2357" spans="2:15" s="234" customFormat="1">
      <c r="B2357" s="270"/>
      <c r="C2357" s="244"/>
      <c r="D2357" s="244"/>
      <c r="E2357" s="245"/>
      <c r="F2357" s="245"/>
      <c r="G2357" s="245"/>
      <c r="H2357" s="245"/>
      <c r="I2357" s="245"/>
      <c r="J2357" s="245"/>
      <c r="K2357" s="245"/>
      <c r="L2357" s="245"/>
      <c r="M2357" s="233"/>
      <c r="N2357" s="233"/>
      <c r="O2357" s="233"/>
    </row>
    <row r="2358" spans="2:15" s="234" customFormat="1">
      <c r="B2358" s="270"/>
      <c r="C2358" s="244"/>
      <c r="D2358" s="244"/>
      <c r="E2358" s="245"/>
      <c r="F2358" s="245"/>
      <c r="G2358" s="245"/>
      <c r="H2358" s="245"/>
      <c r="I2358" s="245"/>
      <c r="J2358" s="245"/>
      <c r="K2358" s="245"/>
      <c r="L2358" s="245"/>
      <c r="M2358" s="233"/>
      <c r="N2358" s="233"/>
      <c r="O2358" s="233"/>
    </row>
    <row r="2359" spans="2:15" s="234" customFormat="1">
      <c r="B2359" s="270"/>
      <c r="C2359" s="244"/>
      <c r="D2359" s="244"/>
      <c r="E2359" s="245"/>
      <c r="F2359" s="245"/>
      <c r="G2359" s="245"/>
      <c r="H2359" s="245"/>
      <c r="I2359" s="245"/>
      <c r="J2359" s="245"/>
      <c r="K2359" s="245"/>
      <c r="L2359" s="245"/>
      <c r="M2359" s="233"/>
      <c r="N2359" s="233"/>
      <c r="O2359" s="233"/>
    </row>
    <row r="2360" spans="2:15" s="234" customFormat="1">
      <c r="B2360" s="270"/>
      <c r="C2360" s="244"/>
      <c r="D2360" s="244"/>
      <c r="E2360" s="245"/>
      <c r="F2360" s="245"/>
      <c r="G2360" s="245"/>
      <c r="H2360" s="245"/>
      <c r="I2360" s="245"/>
      <c r="J2360" s="245"/>
      <c r="K2360" s="245"/>
      <c r="L2360" s="245"/>
      <c r="M2360" s="233"/>
      <c r="N2360" s="233"/>
      <c r="O2360" s="233"/>
    </row>
    <row r="2361" spans="2:15" s="234" customFormat="1">
      <c r="B2361" s="270"/>
      <c r="C2361" s="244"/>
      <c r="D2361" s="244"/>
      <c r="E2361" s="245"/>
      <c r="F2361" s="245"/>
      <c r="G2361" s="245"/>
      <c r="H2361" s="245"/>
      <c r="I2361" s="245"/>
      <c r="J2361" s="245"/>
      <c r="K2361" s="245"/>
      <c r="L2361" s="245"/>
      <c r="M2361" s="233"/>
      <c r="N2361" s="233"/>
      <c r="O2361" s="233"/>
    </row>
    <row r="2362" spans="2:15" s="234" customFormat="1">
      <c r="B2362" s="270"/>
      <c r="C2362" s="244"/>
      <c r="D2362" s="244"/>
      <c r="E2362" s="245"/>
      <c r="F2362" s="245"/>
      <c r="G2362" s="245"/>
      <c r="H2362" s="245"/>
      <c r="I2362" s="245"/>
      <c r="J2362" s="245"/>
      <c r="K2362" s="245"/>
      <c r="L2362" s="245"/>
      <c r="M2362" s="233"/>
      <c r="N2362" s="233"/>
      <c r="O2362" s="233"/>
    </row>
    <row r="2363" spans="2:15" s="234" customFormat="1">
      <c r="B2363" s="270"/>
      <c r="C2363" s="244"/>
      <c r="D2363" s="244"/>
      <c r="E2363" s="245"/>
      <c r="F2363" s="245"/>
      <c r="G2363" s="245"/>
      <c r="H2363" s="245"/>
      <c r="I2363" s="245"/>
      <c r="J2363" s="245"/>
      <c r="K2363" s="245"/>
      <c r="L2363" s="245"/>
      <c r="M2363" s="233"/>
      <c r="N2363" s="233"/>
      <c r="O2363" s="233"/>
    </row>
    <row r="2364" spans="2:15" s="234" customFormat="1">
      <c r="B2364" s="270"/>
      <c r="C2364" s="244"/>
      <c r="D2364" s="244"/>
      <c r="E2364" s="245"/>
      <c r="F2364" s="245"/>
      <c r="G2364" s="245"/>
      <c r="H2364" s="245"/>
      <c r="I2364" s="245"/>
      <c r="J2364" s="245"/>
      <c r="K2364" s="245"/>
      <c r="L2364" s="245"/>
      <c r="M2364" s="233"/>
      <c r="N2364" s="233"/>
      <c r="O2364" s="233"/>
    </row>
    <row r="2365" spans="2:15" s="234" customFormat="1">
      <c r="B2365" s="270"/>
      <c r="C2365" s="244"/>
      <c r="D2365" s="244"/>
      <c r="E2365" s="245"/>
      <c r="F2365" s="245"/>
      <c r="G2365" s="245"/>
      <c r="H2365" s="245"/>
      <c r="I2365" s="245"/>
      <c r="J2365" s="245"/>
      <c r="K2365" s="245"/>
      <c r="L2365" s="245"/>
      <c r="M2365" s="233"/>
      <c r="N2365" s="233"/>
      <c r="O2365" s="233"/>
    </row>
    <row r="2366" spans="2:15" s="234" customFormat="1">
      <c r="B2366" s="270"/>
      <c r="C2366" s="244"/>
      <c r="D2366" s="244"/>
      <c r="E2366" s="245"/>
      <c r="F2366" s="245"/>
      <c r="G2366" s="245"/>
      <c r="H2366" s="245"/>
      <c r="I2366" s="245"/>
      <c r="J2366" s="245"/>
      <c r="K2366" s="245"/>
      <c r="L2366" s="245"/>
      <c r="M2366" s="233"/>
      <c r="N2366" s="233"/>
      <c r="O2366" s="233"/>
    </row>
    <row r="2367" spans="2:15" s="234" customFormat="1">
      <c r="B2367" s="270"/>
      <c r="C2367" s="244"/>
      <c r="D2367" s="244"/>
      <c r="E2367" s="245"/>
      <c r="F2367" s="245"/>
      <c r="G2367" s="245"/>
      <c r="H2367" s="245"/>
      <c r="I2367" s="245"/>
      <c r="J2367" s="245"/>
      <c r="K2367" s="245"/>
      <c r="L2367" s="245"/>
      <c r="M2367" s="233"/>
      <c r="N2367" s="233"/>
      <c r="O2367" s="233"/>
    </row>
    <row r="2368" spans="2:15" s="234" customFormat="1">
      <c r="B2368" s="270"/>
      <c r="C2368" s="244"/>
      <c r="D2368" s="244"/>
      <c r="E2368" s="245"/>
      <c r="F2368" s="245"/>
      <c r="G2368" s="245"/>
      <c r="H2368" s="245"/>
      <c r="I2368" s="245"/>
      <c r="J2368" s="245"/>
      <c r="K2368" s="245"/>
      <c r="L2368" s="245"/>
      <c r="M2368" s="233"/>
      <c r="N2368" s="233"/>
      <c r="O2368" s="233"/>
    </row>
    <row r="2369" spans="2:15" s="234" customFormat="1">
      <c r="B2369" s="270"/>
      <c r="C2369" s="244"/>
      <c r="D2369" s="244"/>
      <c r="E2369" s="245"/>
      <c r="F2369" s="245"/>
      <c r="G2369" s="245"/>
      <c r="H2369" s="245"/>
      <c r="I2369" s="245"/>
      <c r="J2369" s="245"/>
      <c r="K2369" s="245"/>
      <c r="L2369" s="245"/>
      <c r="M2369" s="233"/>
      <c r="N2369" s="233"/>
      <c r="O2369" s="233"/>
    </row>
    <row r="2370" spans="2:15" s="234" customFormat="1">
      <c r="B2370" s="270"/>
      <c r="C2370" s="244"/>
      <c r="D2370" s="244"/>
      <c r="E2370" s="245"/>
      <c r="F2370" s="245"/>
      <c r="G2370" s="245"/>
      <c r="H2370" s="245"/>
      <c r="I2370" s="245"/>
      <c r="J2370" s="245"/>
      <c r="K2370" s="245"/>
      <c r="L2370" s="245"/>
      <c r="M2370" s="233"/>
      <c r="N2370" s="233"/>
      <c r="O2370" s="233"/>
    </row>
    <row r="2371" spans="2:15" s="234" customFormat="1">
      <c r="B2371" s="270"/>
      <c r="C2371" s="244"/>
      <c r="D2371" s="244"/>
      <c r="E2371" s="245"/>
      <c r="F2371" s="245"/>
      <c r="G2371" s="245"/>
      <c r="H2371" s="245"/>
      <c r="I2371" s="245"/>
      <c r="J2371" s="245"/>
      <c r="K2371" s="245"/>
      <c r="L2371" s="245"/>
      <c r="M2371" s="233"/>
      <c r="N2371" s="233"/>
      <c r="O2371" s="233"/>
    </row>
    <row r="2372" spans="2:15" s="234" customFormat="1">
      <c r="B2372" s="270"/>
      <c r="C2372" s="244"/>
      <c r="D2372" s="244"/>
      <c r="E2372" s="245"/>
      <c r="F2372" s="245"/>
      <c r="G2372" s="245"/>
      <c r="H2372" s="245"/>
      <c r="I2372" s="245"/>
      <c r="J2372" s="245"/>
      <c r="K2372" s="245"/>
      <c r="L2372" s="245"/>
      <c r="M2372" s="233"/>
      <c r="N2372" s="233"/>
      <c r="O2372" s="233"/>
    </row>
    <row r="2373" spans="2:15" s="234" customFormat="1">
      <c r="B2373" s="270"/>
      <c r="C2373" s="244"/>
      <c r="D2373" s="244"/>
      <c r="E2373" s="245"/>
      <c r="F2373" s="245"/>
      <c r="G2373" s="245"/>
      <c r="H2373" s="245"/>
      <c r="I2373" s="245"/>
      <c r="J2373" s="245"/>
      <c r="K2373" s="245"/>
      <c r="L2373" s="245"/>
      <c r="M2373" s="233"/>
      <c r="N2373" s="233"/>
      <c r="O2373" s="233"/>
    </row>
    <row r="2374" spans="2:15" s="234" customFormat="1">
      <c r="B2374" s="270"/>
      <c r="C2374" s="244"/>
      <c r="D2374" s="244"/>
      <c r="E2374" s="245"/>
      <c r="F2374" s="245"/>
      <c r="G2374" s="245"/>
      <c r="H2374" s="245"/>
      <c r="I2374" s="245"/>
      <c r="J2374" s="245"/>
      <c r="K2374" s="245"/>
      <c r="L2374" s="245"/>
      <c r="M2374" s="233"/>
      <c r="N2374" s="233"/>
      <c r="O2374" s="233"/>
    </row>
    <row r="2375" spans="2:15" s="234" customFormat="1">
      <c r="B2375" s="270"/>
      <c r="C2375" s="244"/>
      <c r="D2375" s="244"/>
      <c r="E2375" s="245"/>
      <c r="F2375" s="245"/>
      <c r="G2375" s="245"/>
      <c r="H2375" s="245"/>
      <c r="I2375" s="245"/>
      <c r="J2375" s="245"/>
      <c r="K2375" s="245"/>
      <c r="L2375" s="245"/>
      <c r="M2375" s="233"/>
      <c r="N2375" s="233"/>
      <c r="O2375" s="233"/>
    </row>
    <row r="2376" spans="2:15" s="234" customFormat="1">
      <c r="B2376" s="270"/>
      <c r="C2376" s="244"/>
      <c r="D2376" s="244"/>
      <c r="E2376" s="245"/>
      <c r="F2376" s="245"/>
      <c r="G2376" s="245"/>
      <c r="H2376" s="245"/>
      <c r="I2376" s="245"/>
      <c r="J2376" s="245"/>
      <c r="K2376" s="245"/>
      <c r="L2376" s="245"/>
      <c r="M2376" s="233"/>
      <c r="N2376" s="233"/>
      <c r="O2376" s="233"/>
    </row>
    <row r="2377" spans="2:15" s="234" customFormat="1">
      <c r="B2377" s="270"/>
      <c r="C2377" s="244"/>
      <c r="D2377" s="244"/>
      <c r="E2377" s="245"/>
      <c r="F2377" s="245"/>
      <c r="G2377" s="245"/>
      <c r="H2377" s="245"/>
      <c r="I2377" s="245"/>
      <c r="J2377" s="245"/>
      <c r="K2377" s="245"/>
      <c r="L2377" s="245"/>
      <c r="M2377" s="233"/>
      <c r="N2377" s="233"/>
      <c r="O2377" s="233"/>
    </row>
    <row r="2378" spans="2:15" s="234" customFormat="1">
      <c r="B2378" s="270"/>
      <c r="C2378" s="244"/>
      <c r="D2378" s="244"/>
      <c r="E2378" s="245"/>
      <c r="F2378" s="245"/>
      <c r="G2378" s="245"/>
      <c r="H2378" s="245"/>
      <c r="I2378" s="245"/>
      <c r="J2378" s="245"/>
      <c r="K2378" s="245"/>
      <c r="L2378" s="245"/>
      <c r="M2378" s="233"/>
      <c r="N2378" s="233"/>
      <c r="O2378" s="233"/>
    </row>
    <row r="2379" spans="2:15" s="234" customFormat="1">
      <c r="B2379" s="270"/>
      <c r="C2379" s="244"/>
      <c r="D2379" s="244"/>
      <c r="E2379" s="245"/>
      <c r="F2379" s="245"/>
      <c r="G2379" s="245"/>
      <c r="H2379" s="245"/>
      <c r="I2379" s="245"/>
      <c r="J2379" s="245"/>
      <c r="K2379" s="245"/>
      <c r="L2379" s="245"/>
      <c r="M2379" s="233"/>
      <c r="N2379" s="233"/>
      <c r="O2379" s="233"/>
    </row>
    <row r="2380" spans="2:15" s="234" customFormat="1">
      <c r="B2380" s="270"/>
      <c r="C2380" s="244"/>
      <c r="D2380" s="244"/>
      <c r="E2380" s="245"/>
      <c r="F2380" s="245"/>
      <c r="G2380" s="245"/>
      <c r="H2380" s="245"/>
      <c r="I2380" s="245"/>
      <c r="J2380" s="245"/>
      <c r="K2380" s="245"/>
      <c r="L2380" s="245"/>
      <c r="M2380" s="233"/>
      <c r="N2380" s="233"/>
      <c r="O2380" s="233"/>
    </row>
    <row r="2381" spans="2:15" s="234" customFormat="1">
      <c r="B2381" s="270"/>
      <c r="C2381" s="244"/>
      <c r="D2381" s="244"/>
      <c r="E2381" s="245"/>
      <c r="F2381" s="245"/>
      <c r="G2381" s="245"/>
      <c r="H2381" s="245"/>
      <c r="I2381" s="245"/>
      <c r="J2381" s="245"/>
      <c r="K2381" s="245"/>
      <c r="L2381" s="245"/>
      <c r="M2381" s="233"/>
      <c r="N2381" s="233"/>
      <c r="O2381" s="233"/>
    </row>
    <row r="2382" spans="2:15" s="234" customFormat="1">
      <c r="B2382" s="270"/>
      <c r="C2382" s="244"/>
      <c r="D2382" s="244"/>
      <c r="E2382" s="245"/>
      <c r="F2382" s="245"/>
      <c r="G2382" s="245"/>
      <c r="H2382" s="245"/>
      <c r="I2382" s="245"/>
      <c r="J2382" s="245"/>
      <c r="K2382" s="245"/>
      <c r="L2382" s="245"/>
      <c r="M2382" s="233"/>
      <c r="N2382" s="233"/>
      <c r="O2382" s="233"/>
    </row>
    <row r="2383" spans="2:15" s="234" customFormat="1">
      <c r="B2383" s="270"/>
      <c r="C2383" s="244"/>
      <c r="D2383" s="244"/>
      <c r="E2383" s="245"/>
      <c r="F2383" s="245"/>
      <c r="G2383" s="245"/>
      <c r="H2383" s="245"/>
      <c r="I2383" s="245"/>
      <c r="J2383" s="245"/>
      <c r="K2383" s="245"/>
      <c r="L2383" s="245"/>
      <c r="M2383" s="233"/>
      <c r="N2383" s="233"/>
      <c r="O2383" s="233"/>
    </row>
    <row r="2384" spans="2:15" s="234" customFormat="1">
      <c r="B2384" s="270"/>
      <c r="C2384" s="244"/>
      <c r="D2384" s="244"/>
      <c r="E2384" s="245"/>
      <c r="F2384" s="245"/>
      <c r="G2384" s="245"/>
      <c r="H2384" s="245"/>
      <c r="I2384" s="245"/>
      <c r="J2384" s="245"/>
      <c r="K2384" s="245"/>
      <c r="L2384" s="245"/>
      <c r="M2384" s="233"/>
      <c r="N2384" s="233"/>
      <c r="O2384" s="233"/>
    </row>
    <row r="2385" spans="2:15" s="234" customFormat="1">
      <c r="B2385" s="270"/>
      <c r="C2385" s="244"/>
      <c r="D2385" s="244"/>
      <c r="E2385" s="245"/>
      <c r="F2385" s="245"/>
      <c r="G2385" s="245"/>
      <c r="H2385" s="245"/>
      <c r="I2385" s="245"/>
      <c r="J2385" s="245"/>
      <c r="K2385" s="245"/>
      <c r="L2385" s="245"/>
      <c r="M2385" s="233"/>
      <c r="N2385" s="233"/>
      <c r="O2385" s="233"/>
    </row>
    <row r="2386" spans="2:15" s="234" customFormat="1">
      <c r="B2386" s="270"/>
      <c r="C2386" s="244"/>
      <c r="D2386" s="244"/>
      <c r="E2386" s="245"/>
      <c r="F2386" s="245"/>
      <c r="G2386" s="245"/>
      <c r="H2386" s="245"/>
      <c r="I2386" s="245"/>
      <c r="J2386" s="245"/>
      <c r="K2386" s="245"/>
      <c r="L2386" s="245"/>
      <c r="M2386" s="233"/>
      <c r="N2386" s="233"/>
      <c r="O2386" s="233"/>
    </row>
    <row r="2387" spans="2:15" s="234" customFormat="1">
      <c r="B2387" s="270"/>
      <c r="C2387" s="244"/>
      <c r="D2387" s="244"/>
      <c r="E2387" s="245"/>
      <c r="F2387" s="245"/>
      <c r="G2387" s="245"/>
      <c r="H2387" s="245"/>
      <c r="I2387" s="245"/>
      <c r="J2387" s="245"/>
      <c r="K2387" s="245"/>
      <c r="L2387" s="245"/>
      <c r="M2387" s="233"/>
      <c r="N2387" s="233"/>
      <c r="O2387" s="233"/>
    </row>
    <row r="2388" spans="2:15" s="234" customFormat="1">
      <c r="B2388" s="270"/>
      <c r="C2388" s="244"/>
      <c r="D2388" s="244"/>
      <c r="E2388" s="245"/>
      <c r="F2388" s="245"/>
      <c r="G2388" s="245"/>
      <c r="H2388" s="245"/>
      <c r="I2388" s="245"/>
      <c r="J2388" s="245"/>
      <c r="K2388" s="245"/>
      <c r="L2388" s="245"/>
      <c r="M2388" s="233"/>
      <c r="N2388" s="233"/>
      <c r="O2388" s="233"/>
    </row>
    <row r="2389" spans="2:15" s="234" customFormat="1">
      <c r="B2389" s="270"/>
      <c r="C2389" s="244"/>
      <c r="D2389" s="244"/>
      <c r="E2389" s="245"/>
      <c r="F2389" s="245"/>
      <c r="G2389" s="245"/>
      <c r="H2389" s="245"/>
      <c r="I2389" s="245"/>
      <c r="J2389" s="245"/>
      <c r="K2389" s="245"/>
      <c r="L2389" s="245"/>
      <c r="M2389" s="233"/>
      <c r="N2389" s="233"/>
      <c r="O2389" s="233"/>
    </row>
    <row r="2390" spans="2:15" s="234" customFormat="1">
      <c r="B2390" s="270"/>
      <c r="C2390" s="244"/>
      <c r="D2390" s="244"/>
      <c r="E2390" s="245"/>
      <c r="F2390" s="245"/>
      <c r="G2390" s="245"/>
      <c r="H2390" s="245"/>
      <c r="I2390" s="245"/>
      <c r="J2390" s="245"/>
      <c r="K2390" s="245"/>
      <c r="L2390" s="245"/>
      <c r="M2390" s="233"/>
      <c r="N2390" s="233"/>
      <c r="O2390" s="233"/>
    </row>
    <row r="2391" spans="2:15" s="234" customFormat="1">
      <c r="B2391" s="270"/>
      <c r="C2391" s="244"/>
      <c r="D2391" s="244"/>
      <c r="E2391" s="245"/>
      <c r="F2391" s="245"/>
      <c r="G2391" s="245"/>
      <c r="H2391" s="245"/>
      <c r="I2391" s="245"/>
      <c r="J2391" s="245"/>
      <c r="K2391" s="245"/>
      <c r="L2391" s="245"/>
      <c r="M2391" s="233"/>
      <c r="N2391" s="233"/>
      <c r="O2391" s="233"/>
    </row>
    <row r="2392" spans="2:15" s="234" customFormat="1">
      <c r="B2392" s="270"/>
      <c r="C2392" s="244"/>
      <c r="D2392" s="244"/>
      <c r="E2392" s="245"/>
      <c r="F2392" s="245"/>
      <c r="G2392" s="245"/>
      <c r="H2392" s="245"/>
      <c r="I2392" s="245"/>
      <c r="J2392" s="245"/>
      <c r="K2392" s="245"/>
      <c r="L2392" s="245"/>
      <c r="M2392" s="233"/>
      <c r="N2392" s="233"/>
      <c r="O2392" s="233"/>
    </row>
    <row r="2393" spans="2:15" s="234" customFormat="1">
      <c r="B2393" s="270"/>
      <c r="C2393" s="244"/>
      <c r="D2393" s="244"/>
      <c r="E2393" s="245"/>
      <c r="F2393" s="245"/>
      <c r="G2393" s="245"/>
      <c r="H2393" s="245"/>
      <c r="I2393" s="245"/>
      <c r="J2393" s="245"/>
      <c r="K2393" s="245"/>
      <c r="L2393" s="245"/>
      <c r="M2393" s="233"/>
      <c r="N2393" s="233"/>
      <c r="O2393" s="233"/>
    </row>
    <row r="2394" spans="2:15" s="234" customFormat="1">
      <c r="B2394" s="270"/>
      <c r="C2394" s="244"/>
      <c r="D2394" s="244"/>
      <c r="E2394" s="245"/>
      <c r="F2394" s="245"/>
      <c r="G2394" s="245"/>
      <c r="H2394" s="245"/>
      <c r="I2394" s="245"/>
      <c r="J2394" s="245"/>
      <c r="K2394" s="245"/>
      <c r="L2394" s="245"/>
      <c r="M2394" s="233"/>
      <c r="N2394" s="233"/>
      <c r="O2394" s="233"/>
    </row>
    <row r="2395" spans="2:15" s="234" customFormat="1">
      <c r="B2395" s="270"/>
      <c r="C2395" s="244"/>
      <c r="D2395" s="244"/>
      <c r="E2395" s="245"/>
      <c r="F2395" s="245"/>
      <c r="G2395" s="245"/>
      <c r="H2395" s="245"/>
      <c r="I2395" s="245"/>
      <c r="J2395" s="245"/>
      <c r="K2395" s="245"/>
      <c r="L2395" s="245"/>
      <c r="M2395" s="233"/>
      <c r="N2395" s="233"/>
      <c r="O2395" s="233"/>
    </row>
    <row r="2396" spans="2:15" s="234" customFormat="1">
      <c r="B2396" s="270"/>
      <c r="C2396" s="244"/>
      <c r="D2396" s="244"/>
      <c r="E2396" s="245"/>
      <c r="F2396" s="245"/>
      <c r="G2396" s="245"/>
      <c r="H2396" s="245"/>
      <c r="I2396" s="245"/>
      <c r="J2396" s="245"/>
      <c r="K2396" s="245"/>
      <c r="L2396" s="245"/>
      <c r="M2396" s="233"/>
      <c r="N2396" s="233"/>
      <c r="O2396" s="233"/>
    </row>
    <row r="2397" spans="2:15" s="234" customFormat="1">
      <c r="B2397" s="270"/>
      <c r="C2397" s="244"/>
      <c r="D2397" s="244"/>
      <c r="E2397" s="245"/>
      <c r="F2397" s="245"/>
      <c r="G2397" s="245"/>
      <c r="H2397" s="245"/>
      <c r="I2397" s="245"/>
      <c r="J2397" s="245"/>
      <c r="K2397" s="245"/>
      <c r="L2397" s="245"/>
      <c r="M2397" s="233"/>
      <c r="N2397" s="233"/>
      <c r="O2397" s="233"/>
    </row>
    <row r="2398" spans="2:15" s="234" customFormat="1">
      <c r="B2398" s="270"/>
      <c r="C2398" s="244"/>
      <c r="D2398" s="244"/>
      <c r="E2398" s="245"/>
      <c r="F2398" s="245"/>
      <c r="G2398" s="245"/>
      <c r="H2398" s="245"/>
      <c r="I2398" s="245"/>
      <c r="J2398" s="245"/>
      <c r="K2398" s="245"/>
      <c r="L2398" s="245"/>
      <c r="M2398" s="233"/>
      <c r="N2398" s="233"/>
      <c r="O2398" s="233"/>
    </row>
    <row r="2399" spans="2:15" s="234" customFormat="1">
      <c r="B2399" s="270"/>
      <c r="C2399" s="244"/>
      <c r="D2399" s="244"/>
      <c r="E2399" s="245"/>
      <c r="F2399" s="245"/>
      <c r="G2399" s="245"/>
      <c r="H2399" s="245"/>
      <c r="I2399" s="245"/>
      <c r="J2399" s="245"/>
      <c r="K2399" s="245"/>
      <c r="L2399" s="245"/>
      <c r="M2399" s="233"/>
      <c r="N2399" s="233"/>
      <c r="O2399" s="233"/>
    </row>
    <row r="2400" spans="2:15" s="234" customFormat="1">
      <c r="B2400" s="270"/>
      <c r="C2400" s="244"/>
      <c r="D2400" s="244"/>
      <c r="E2400" s="245"/>
      <c r="F2400" s="245"/>
      <c r="G2400" s="245"/>
      <c r="H2400" s="245"/>
      <c r="I2400" s="245"/>
      <c r="J2400" s="245"/>
      <c r="K2400" s="245"/>
      <c r="L2400" s="245"/>
      <c r="M2400" s="233"/>
      <c r="N2400" s="233"/>
      <c r="O2400" s="233"/>
    </row>
    <row r="2401" spans="2:15" s="234" customFormat="1">
      <c r="B2401" s="270"/>
      <c r="C2401" s="244"/>
      <c r="D2401" s="244"/>
      <c r="E2401" s="245"/>
      <c r="F2401" s="245"/>
      <c r="G2401" s="245"/>
      <c r="H2401" s="245"/>
      <c r="I2401" s="245"/>
      <c r="J2401" s="245"/>
      <c r="K2401" s="245"/>
      <c r="L2401" s="245"/>
      <c r="M2401" s="233"/>
      <c r="N2401" s="233"/>
      <c r="O2401" s="233"/>
    </row>
    <row r="2402" spans="2:15" s="234" customFormat="1">
      <c r="B2402" s="270"/>
      <c r="C2402" s="244"/>
      <c r="D2402" s="244"/>
      <c r="E2402" s="245"/>
      <c r="F2402" s="245"/>
      <c r="G2402" s="245"/>
      <c r="H2402" s="245"/>
      <c r="I2402" s="245"/>
      <c r="J2402" s="245"/>
      <c r="K2402" s="245"/>
      <c r="L2402" s="245"/>
      <c r="M2402" s="233"/>
      <c r="N2402" s="233"/>
      <c r="O2402" s="233"/>
    </row>
    <row r="2403" spans="2:15" s="234" customFormat="1">
      <c r="B2403" s="270"/>
      <c r="C2403" s="244"/>
      <c r="D2403" s="244"/>
      <c r="E2403" s="245"/>
      <c r="F2403" s="245"/>
      <c r="G2403" s="245"/>
      <c r="H2403" s="245"/>
      <c r="I2403" s="245"/>
      <c r="J2403" s="245"/>
      <c r="K2403" s="245"/>
      <c r="L2403" s="245"/>
      <c r="M2403" s="233"/>
      <c r="N2403" s="233"/>
      <c r="O2403" s="233"/>
    </row>
    <row r="2404" spans="2:15" s="234" customFormat="1">
      <c r="B2404" s="270"/>
      <c r="C2404" s="244"/>
      <c r="D2404" s="244"/>
      <c r="E2404" s="245"/>
      <c r="F2404" s="245"/>
      <c r="G2404" s="245"/>
      <c r="H2404" s="245"/>
      <c r="I2404" s="245"/>
      <c r="J2404" s="245"/>
      <c r="K2404" s="245"/>
      <c r="L2404" s="245"/>
      <c r="M2404" s="233"/>
      <c r="N2404" s="233"/>
      <c r="O2404" s="233"/>
    </row>
    <row r="2405" spans="2:15" s="234" customFormat="1">
      <c r="B2405" s="270"/>
      <c r="C2405" s="244"/>
      <c r="D2405" s="244"/>
      <c r="E2405" s="245"/>
      <c r="F2405" s="245"/>
      <c r="G2405" s="245"/>
      <c r="H2405" s="245"/>
      <c r="I2405" s="245"/>
      <c r="J2405" s="245"/>
      <c r="K2405" s="245"/>
      <c r="L2405" s="245"/>
      <c r="M2405" s="233"/>
      <c r="N2405" s="233"/>
      <c r="O2405" s="233"/>
    </row>
    <row r="2406" spans="2:15" s="234" customFormat="1">
      <c r="B2406" s="270"/>
      <c r="C2406" s="244"/>
      <c r="D2406" s="244"/>
      <c r="E2406" s="245"/>
      <c r="F2406" s="245"/>
      <c r="G2406" s="245"/>
      <c r="H2406" s="245"/>
      <c r="I2406" s="245"/>
      <c r="J2406" s="245"/>
      <c r="K2406" s="245"/>
      <c r="L2406" s="245"/>
      <c r="M2406" s="233"/>
      <c r="N2406" s="233"/>
      <c r="O2406" s="233"/>
    </row>
    <row r="2407" spans="2:15" s="234" customFormat="1">
      <c r="B2407" s="270"/>
      <c r="C2407" s="244"/>
      <c r="D2407" s="244"/>
      <c r="E2407" s="245"/>
      <c r="F2407" s="245"/>
      <c r="G2407" s="245"/>
      <c r="H2407" s="245"/>
      <c r="I2407" s="245"/>
      <c r="J2407" s="245"/>
      <c r="K2407" s="245"/>
      <c r="L2407" s="245"/>
      <c r="M2407" s="233"/>
      <c r="N2407" s="233"/>
      <c r="O2407" s="233"/>
    </row>
    <row r="2408" spans="2:15" s="234" customFormat="1">
      <c r="B2408" s="270"/>
      <c r="C2408" s="244"/>
      <c r="D2408" s="244"/>
      <c r="E2408" s="245"/>
      <c r="F2408" s="245"/>
      <c r="G2408" s="245"/>
      <c r="H2408" s="245"/>
      <c r="I2408" s="245"/>
      <c r="J2408" s="245"/>
      <c r="K2408" s="245"/>
      <c r="L2408" s="245"/>
      <c r="M2408" s="233"/>
      <c r="N2408" s="233"/>
      <c r="O2408" s="233"/>
    </row>
    <row r="2409" spans="2:15" s="234" customFormat="1">
      <c r="B2409" s="270"/>
      <c r="C2409" s="244"/>
      <c r="D2409" s="244"/>
      <c r="E2409" s="245"/>
      <c r="F2409" s="245"/>
      <c r="G2409" s="245"/>
      <c r="H2409" s="245"/>
      <c r="I2409" s="245"/>
      <c r="J2409" s="245"/>
      <c r="K2409" s="245"/>
      <c r="L2409" s="245"/>
      <c r="M2409" s="233"/>
      <c r="N2409" s="233"/>
      <c r="O2409" s="233"/>
    </row>
    <row r="2410" spans="2:15" s="234" customFormat="1">
      <c r="B2410" s="270"/>
      <c r="C2410" s="244"/>
      <c r="D2410" s="244"/>
      <c r="E2410" s="245"/>
      <c r="F2410" s="245"/>
      <c r="G2410" s="245"/>
      <c r="H2410" s="245"/>
      <c r="I2410" s="245"/>
      <c r="J2410" s="245"/>
      <c r="K2410" s="245"/>
      <c r="L2410" s="245"/>
      <c r="M2410" s="233"/>
      <c r="N2410" s="233"/>
      <c r="O2410" s="233"/>
    </row>
    <row r="2411" spans="2:15" s="234" customFormat="1">
      <c r="B2411" s="270"/>
      <c r="C2411" s="244"/>
      <c r="D2411" s="244"/>
      <c r="E2411" s="245"/>
      <c r="F2411" s="245"/>
      <c r="G2411" s="245"/>
      <c r="H2411" s="245"/>
      <c r="I2411" s="245"/>
      <c r="J2411" s="245"/>
      <c r="K2411" s="245"/>
      <c r="L2411" s="245"/>
      <c r="M2411" s="233"/>
      <c r="N2411" s="233"/>
      <c r="O2411" s="233"/>
    </row>
    <row r="2412" spans="2:15" s="234" customFormat="1">
      <c r="B2412" s="270"/>
      <c r="C2412" s="244"/>
      <c r="D2412" s="244"/>
      <c r="E2412" s="245"/>
      <c r="F2412" s="245"/>
      <c r="G2412" s="245"/>
      <c r="H2412" s="245"/>
      <c r="I2412" s="245"/>
      <c r="J2412" s="245"/>
      <c r="K2412" s="245"/>
      <c r="L2412" s="245"/>
      <c r="M2412" s="233"/>
      <c r="N2412" s="233"/>
      <c r="O2412" s="233"/>
    </row>
    <row r="2413" spans="2:15" s="234" customFormat="1">
      <c r="B2413" s="270"/>
      <c r="C2413" s="244"/>
      <c r="D2413" s="244"/>
      <c r="E2413" s="245"/>
      <c r="F2413" s="245"/>
      <c r="G2413" s="245"/>
      <c r="H2413" s="245"/>
      <c r="I2413" s="245"/>
      <c r="J2413" s="245"/>
      <c r="K2413" s="245"/>
      <c r="L2413" s="245"/>
      <c r="M2413" s="233"/>
      <c r="N2413" s="233"/>
      <c r="O2413" s="233"/>
    </row>
    <row r="2414" spans="2:15" s="234" customFormat="1">
      <c r="B2414" s="270"/>
      <c r="C2414" s="244"/>
      <c r="D2414" s="244"/>
      <c r="E2414" s="245"/>
      <c r="F2414" s="245"/>
      <c r="G2414" s="245"/>
      <c r="H2414" s="245"/>
      <c r="I2414" s="245"/>
      <c r="J2414" s="245"/>
      <c r="K2414" s="245"/>
      <c r="L2414" s="245"/>
      <c r="M2414" s="233"/>
      <c r="N2414" s="233"/>
      <c r="O2414" s="233"/>
    </row>
    <row r="2415" spans="2:15" s="234" customFormat="1">
      <c r="B2415" s="270"/>
      <c r="C2415" s="244"/>
      <c r="D2415" s="244"/>
      <c r="E2415" s="245"/>
      <c r="F2415" s="245"/>
      <c r="G2415" s="245"/>
      <c r="H2415" s="245"/>
      <c r="I2415" s="245"/>
      <c r="J2415" s="245"/>
      <c r="K2415" s="245"/>
      <c r="L2415" s="245"/>
      <c r="M2415" s="233"/>
      <c r="N2415" s="233"/>
      <c r="O2415" s="233"/>
    </row>
    <row r="2416" spans="2:15" s="234" customFormat="1">
      <c r="B2416" s="270"/>
      <c r="C2416" s="244"/>
      <c r="D2416" s="244"/>
      <c r="E2416" s="245"/>
      <c r="F2416" s="245"/>
      <c r="G2416" s="245"/>
      <c r="H2416" s="245"/>
      <c r="I2416" s="245"/>
      <c r="J2416" s="245"/>
      <c r="K2416" s="245"/>
      <c r="L2416" s="245"/>
      <c r="M2416" s="233"/>
      <c r="N2416" s="233"/>
      <c r="O2416" s="233"/>
    </row>
    <row r="2417" spans="2:15" s="234" customFormat="1">
      <c r="B2417" s="270"/>
      <c r="C2417" s="244"/>
      <c r="D2417" s="244"/>
      <c r="E2417" s="245"/>
      <c r="F2417" s="245"/>
      <c r="G2417" s="245"/>
      <c r="H2417" s="245"/>
      <c r="I2417" s="245"/>
      <c r="J2417" s="245"/>
      <c r="K2417" s="245"/>
      <c r="L2417" s="245"/>
      <c r="M2417" s="233"/>
      <c r="N2417" s="233"/>
      <c r="O2417" s="233"/>
    </row>
    <row r="2418" spans="2:15" s="234" customFormat="1">
      <c r="B2418" s="270"/>
      <c r="C2418" s="244"/>
      <c r="D2418" s="244"/>
      <c r="E2418" s="245"/>
      <c r="F2418" s="245"/>
      <c r="G2418" s="245"/>
      <c r="H2418" s="245"/>
      <c r="I2418" s="245"/>
      <c r="J2418" s="245"/>
      <c r="K2418" s="245"/>
      <c r="L2418" s="245"/>
      <c r="M2418" s="233"/>
      <c r="N2418" s="233"/>
      <c r="O2418" s="233"/>
    </row>
    <row r="2419" spans="2:15" s="234" customFormat="1">
      <c r="B2419" s="270"/>
      <c r="C2419" s="244"/>
      <c r="D2419" s="244"/>
      <c r="E2419" s="245"/>
      <c r="F2419" s="245"/>
      <c r="G2419" s="245"/>
      <c r="H2419" s="245"/>
      <c r="I2419" s="245"/>
      <c r="J2419" s="245"/>
      <c r="K2419" s="245"/>
      <c r="L2419" s="245"/>
      <c r="M2419" s="233"/>
      <c r="N2419" s="233"/>
      <c r="O2419" s="233"/>
    </row>
    <row r="2420" spans="2:15" s="234" customFormat="1">
      <c r="B2420" s="270"/>
      <c r="C2420" s="244"/>
      <c r="D2420" s="244"/>
      <c r="E2420" s="245"/>
      <c r="F2420" s="245"/>
      <c r="G2420" s="245"/>
      <c r="H2420" s="245"/>
      <c r="I2420" s="245"/>
      <c r="J2420" s="245"/>
      <c r="K2420" s="245"/>
      <c r="L2420" s="245"/>
      <c r="M2420" s="233"/>
      <c r="N2420" s="233"/>
      <c r="O2420" s="233"/>
    </row>
    <row r="2421" spans="2:15" s="234" customFormat="1">
      <c r="B2421" s="270"/>
      <c r="C2421" s="244"/>
      <c r="D2421" s="244"/>
      <c r="E2421" s="245"/>
      <c r="F2421" s="245"/>
      <c r="G2421" s="245"/>
      <c r="H2421" s="245"/>
      <c r="I2421" s="245"/>
      <c r="J2421" s="245"/>
      <c r="K2421" s="245"/>
      <c r="L2421" s="245"/>
      <c r="M2421" s="233"/>
      <c r="N2421" s="233"/>
      <c r="O2421" s="233"/>
    </row>
    <row r="2422" spans="2:15" s="234" customFormat="1">
      <c r="B2422" s="270"/>
      <c r="C2422" s="244"/>
      <c r="D2422" s="244"/>
      <c r="E2422" s="245"/>
      <c r="F2422" s="245"/>
      <c r="G2422" s="245"/>
      <c r="H2422" s="245"/>
      <c r="I2422" s="245"/>
      <c r="J2422" s="245"/>
      <c r="K2422" s="245"/>
      <c r="L2422" s="245"/>
      <c r="M2422" s="233"/>
      <c r="N2422" s="233"/>
      <c r="O2422" s="233"/>
    </row>
    <row r="2423" spans="2:15" s="234" customFormat="1">
      <c r="B2423" s="270"/>
      <c r="C2423" s="244"/>
      <c r="D2423" s="244"/>
      <c r="E2423" s="245"/>
      <c r="F2423" s="245"/>
      <c r="G2423" s="245"/>
      <c r="H2423" s="245"/>
      <c r="I2423" s="245"/>
      <c r="J2423" s="245"/>
      <c r="K2423" s="245"/>
      <c r="L2423" s="245"/>
      <c r="M2423" s="233"/>
      <c r="N2423" s="233"/>
      <c r="O2423" s="233"/>
    </row>
    <row r="2424" spans="2:15" s="234" customFormat="1">
      <c r="B2424" s="270"/>
      <c r="C2424" s="244"/>
      <c r="D2424" s="244"/>
      <c r="E2424" s="245"/>
      <c r="F2424" s="245"/>
      <c r="G2424" s="245"/>
      <c r="H2424" s="245"/>
      <c r="I2424" s="245"/>
      <c r="J2424" s="245"/>
      <c r="K2424" s="245"/>
      <c r="L2424" s="245"/>
      <c r="M2424" s="233"/>
      <c r="N2424" s="233"/>
      <c r="O2424" s="233"/>
    </row>
    <row r="2425" spans="2:15" s="234" customFormat="1">
      <c r="B2425" s="270"/>
      <c r="C2425" s="244"/>
      <c r="D2425" s="244"/>
      <c r="E2425" s="245"/>
      <c r="F2425" s="245"/>
      <c r="G2425" s="245"/>
      <c r="H2425" s="245"/>
      <c r="I2425" s="245"/>
      <c r="J2425" s="245"/>
      <c r="K2425" s="245"/>
      <c r="L2425" s="245"/>
      <c r="M2425" s="233"/>
      <c r="N2425" s="233"/>
      <c r="O2425" s="233"/>
    </row>
    <row r="2426" spans="2:15" s="234" customFormat="1">
      <c r="B2426" s="270"/>
      <c r="C2426" s="244"/>
      <c r="D2426" s="244"/>
      <c r="E2426" s="245"/>
      <c r="F2426" s="245"/>
      <c r="G2426" s="245"/>
      <c r="H2426" s="245"/>
      <c r="I2426" s="245"/>
      <c r="J2426" s="245"/>
      <c r="K2426" s="245"/>
      <c r="L2426" s="245"/>
      <c r="M2426" s="233"/>
      <c r="N2426" s="233"/>
      <c r="O2426" s="233"/>
    </row>
    <row r="2427" spans="2:15" s="234" customFormat="1">
      <c r="B2427" s="270"/>
      <c r="C2427" s="244"/>
      <c r="D2427" s="244"/>
      <c r="E2427" s="245"/>
      <c r="F2427" s="245"/>
      <c r="G2427" s="245"/>
      <c r="H2427" s="245"/>
      <c r="I2427" s="245"/>
      <c r="J2427" s="245"/>
      <c r="K2427" s="245"/>
      <c r="L2427" s="245"/>
      <c r="M2427" s="233"/>
      <c r="N2427" s="233"/>
      <c r="O2427" s="233"/>
    </row>
    <row r="2428" spans="2:15" s="234" customFormat="1">
      <c r="B2428" s="270"/>
      <c r="C2428" s="244"/>
      <c r="D2428" s="244"/>
      <c r="E2428" s="245"/>
      <c r="F2428" s="245"/>
      <c r="G2428" s="245"/>
      <c r="H2428" s="245"/>
      <c r="I2428" s="245"/>
      <c r="J2428" s="245"/>
      <c r="K2428" s="245"/>
      <c r="L2428" s="245"/>
      <c r="M2428" s="233"/>
      <c r="N2428" s="233"/>
      <c r="O2428" s="233"/>
    </row>
    <row r="2429" spans="2:15" s="234" customFormat="1">
      <c r="B2429" s="270"/>
      <c r="C2429" s="244"/>
      <c r="D2429" s="244"/>
      <c r="E2429" s="245"/>
      <c r="F2429" s="245"/>
      <c r="G2429" s="245"/>
      <c r="H2429" s="245"/>
      <c r="I2429" s="245"/>
      <c r="J2429" s="245"/>
      <c r="K2429" s="245"/>
      <c r="L2429" s="245"/>
      <c r="M2429" s="233"/>
      <c r="N2429" s="233"/>
      <c r="O2429" s="233"/>
    </row>
    <row r="2430" spans="2:15" s="234" customFormat="1">
      <c r="B2430" s="270"/>
      <c r="C2430" s="244"/>
      <c r="D2430" s="244"/>
      <c r="E2430" s="245"/>
      <c r="F2430" s="245"/>
      <c r="G2430" s="245"/>
      <c r="H2430" s="245"/>
      <c r="I2430" s="245"/>
      <c r="J2430" s="245"/>
      <c r="K2430" s="245"/>
      <c r="L2430" s="245"/>
      <c r="M2430" s="233"/>
      <c r="N2430" s="233"/>
      <c r="O2430" s="233"/>
    </row>
    <row r="2431" spans="2:15" s="234" customFormat="1">
      <c r="B2431" s="270"/>
      <c r="C2431" s="244"/>
      <c r="D2431" s="244"/>
      <c r="E2431" s="245"/>
      <c r="F2431" s="245"/>
      <c r="G2431" s="245"/>
      <c r="H2431" s="245"/>
      <c r="I2431" s="245"/>
      <c r="J2431" s="245"/>
      <c r="K2431" s="245"/>
      <c r="L2431" s="245"/>
      <c r="M2431" s="233"/>
      <c r="N2431" s="233"/>
      <c r="O2431" s="233"/>
    </row>
    <row r="2432" spans="2:15" s="234" customFormat="1">
      <c r="B2432" s="270"/>
      <c r="C2432" s="244"/>
      <c r="D2432" s="244"/>
      <c r="E2432" s="245"/>
      <c r="F2432" s="245"/>
      <c r="G2432" s="245"/>
      <c r="H2432" s="245"/>
      <c r="I2432" s="245"/>
      <c r="J2432" s="245"/>
      <c r="K2432" s="245"/>
      <c r="L2432" s="245"/>
      <c r="M2432" s="233"/>
      <c r="N2432" s="233"/>
      <c r="O2432" s="233"/>
    </row>
    <row r="2433" spans="2:15" s="234" customFormat="1">
      <c r="B2433" s="270"/>
      <c r="C2433" s="244"/>
      <c r="D2433" s="244"/>
      <c r="E2433" s="245"/>
      <c r="F2433" s="245"/>
      <c r="G2433" s="245"/>
      <c r="H2433" s="245"/>
      <c r="I2433" s="245"/>
      <c r="J2433" s="245"/>
      <c r="K2433" s="245"/>
      <c r="L2433" s="245"/>
      <c r="M2433" s="233"/>
      <c r="N2433" s="233"/>
      <c r="O2433" s="233"/>
    </row>
    <row r="2434" spans="2:15" s="234" customFormat="1">
      <c r="B2434" s="270"/>
      <c r="C2434" s="244"/>
      <c r="D2434" s="244"/>
      <c r="E2434" s="245"/>
      <c r="F2434" s="245"/>
      <c r="G2434" s="245"/>
      <c r="H2434" s="245"/>
      <c r="I2434" s="245"/>
      <c r="J2434" s="245"/>
      <c r="K2434" s="245"/>
      <c r="L2434" s="245"/>
      <c r="M2434" s="233"/>
      <c r="N2434" s="233"/>
      <c r="O2434" s="233"/>
    </row>
    <row r="2435" spans="2:15" s="234" customFormat="1">
      <c r="B2435" s="270"/>
      <c r="C2435" s="244"/>
      <c r="D2435" s="244"/>
      <c r="E2435" s="245"/>
      <c r="F2435" s="245"/>
      <c r="G2435" s="245"/>
      <c r="H2435" s="245"/>
      <c r="I2435" s="245"/>
      <c r="J2435" s="245"/>
      <c r="K2435" s="245"/>
      <c r="L2435" s="245"/>
      <c r="M2435" s="233"/>
      <c r="N2435" s="233"/>
      <c r="O2435" s="233"/>
    </row>
    <row r="2436" spans="2:15" s="234" customFormat="1">
      <c r="B2436" s="270"/>
      <c r="C2436" s="244"/>
      <c r="D2436" s="244"/>
      <c r="E2436" s="245"/>
      <c r="F2436" s="245"/>
      <c r="G2436" s="245"/>
      <c r="H2436" s="245"/>
      <c r="I2436" s="245"/>
      <c r="J2436" s="245"/>
      <c r="K2436" s="245"/>
      <c r="L2436" s="245"/>
      <c r="M2436" s="233"/>
      <c r="N2436" s="233"/>
      <c r="O2436" s="233"/>
    </row>
    <row r="2437" spans="2:15" s="234" customFormat="1">
      <c r="B2437" s="270"/>
      <c r="C2437" s="244"/>
      <c r="D2437" s="244"/>
      <c r="E2437" s="245"/>
      <c r="F2437" s="245"/>
      <c r="G2437" s="245"/>
      <c r="H2437" s="245"/>
      <c r="I2437" s="245"/>
      <c r="J2437" s="245"/>
      <c r="K2437" s="245"/>
      <c r="L2437" s="245"/>
      <c r="M2437" s="233"/>
      <c r="N2437" s="233"/>
      <c r="O2437" s="233"/>
    </row>
    <row r="2438" spans="2:15" s="234" customFormat="1">
      <c r="B2438" s="270"/>
      <c r="C2438" s="244"/>
      <c r="D2438" s="244"/>
      <c r="E2438" s="245"/>
      <c r="F2438" s="245"/>
      <c r="G2438" s="245"/>
      <c r="H2438" s="245"/>
      <c r="I2438" s="245"/>
      <c r="J2438" s="245"/>
      <c r="K2438" s="245"/>
      <c r="L2438" s="245"/>
      <c r="M2438" s="233"/>
      <c r="N2438" s="233"/>
      <c r="O2438" s="233"/>
    </row>
    <row r="2439" spans="2:15" s="234" customFormat="1">
      <c r="B2439" s="270"/>
      <c r="C2439" s="244"/>
      <c r="D2439" s="244"/>
      <c r="E2439" s="245"/>
      <c r="F2439" s="245"/>
      <c r="G2439" s="245"/>
      <c r="H2439" s="245"/>
      <c r="I2439" s="245"/>
      <c r="J2439" s="245"/>
      <c r="K2439" s="245"/>
      <c r="L2439" s="245"/>
      <c r="M2439" s="233"/>
      <c r="N2439" s="233"/>
      <c r="O2439" s="233"/>
    </row>
    <row r="2440" spans="2:15" s="234" customFormat="1">
      <c r="B2440" s="270"/>
      <c r="C2440" s="244"/>
      <c r="D2440" s="244"/>
      <c r="E2440" s="245"/>
      <c r="F2440" s="245"/>
      <c r="G2440" s="245"/>
      <c r="H2440" s="245"/>
      <c r="I2440" s="245"/>
      <c r="J2440" s="245"/>
      <c r="K2440" s="245"/>
      <c r="L2440" s="245"/>
      <c r="M2440" s="233"/>
      <c r="N2440" s="233"/>
      <c r="O2440" s="233"/>
    </row>
    <row r="2441" spans="2:15" s="234" customFormat="1">
      <c r="B2441" s="270"/>
      <c r="C2441" s="244"/>
      <c r="D2441" s="244"/>
      <c r="E2441" s="245"/>
      <c r="F2441" s="245"/>
      <c r="G2441" s="245"/>
      <c r="H2441" s="245"/>
      <c r="I2441" s="245"/>
      <c r="J2441" s="245"/>
      <c r="K2441" s="245"/>
      <c r="L2441" s="245"/>
      <c r="M2441" s="233"/>
      <c r="N2441" s="233"/>
      <c r="O2441" s="233"/>
    </row>
    <row r="2442" spans="2:15" s="234" customFormat="1">
      <c r="B2442" s="270"/>
      <c r="C2442" s="244"/>
      <c r="D2442" s="244"/>
      <c r="E2442" s="245"/>
      <c r="F2442" s="245"/>
      <c r="G2442" s="245"/>
      <c r="H2442" s="245"/>
      <c r="I2442" s="245"/>
      <c r="J2442" s="245"/>
      <c r="K2442" s="245"/>
      <c r="L2442" s="245"/>
      <c r="M2442" s="233"/>
      <c r="N2442" s="233"/>
      <c r="O2442" s="233"/>
    </row>
    <row r="2443" spans="2:15" s="234" customFormat="1">
      <c r="B2443" s="270"/>
      <c r="C2443" s="244"/>
      <c r="D2443" s="244"/>
      <c r="E2443" s="245"/>
      <c r="F2443" s="245"/>
      <c r="G2443" s="245"/>
      <c r="H2443" s="245"/>
      <c r="I2443" s="245"/>
      <c r="J2443" s="245"/>
      <c r="K2443" s="245"/>
      <c r="L2443" s="245"/>
      <c r="M2443" s="233"/>
      <c r="N2443" s="233"/>
      <c r="O2443" s="233"/>
    </row>
    <row r="2444" spans="2:15" s="234" customFormat="1">
      <c r="B2444" s="270"/>
      <c r="C2444" s="244"/>
      <c r="D2444" s="244"/>
      <c r="E2444" s="245"/>
      <c r="F2444" s="245"/>
      <c r="G2444" s="245"/>
      <c r="H2444" s="245"/>
      <c r="I2444" s="245"/>
      <c r="J2444" s="245"/>
      <c r="K2444" s="245"/>
      <c r="L2444" s="245"/>
      <c r="M2444" s="233"/>
      <c r="N2444" s="233"/>
      <c r="O2444" s="233"/>
    </row>
    <row r="2445" spans="2:15" s="234" customFormat="1">
      <c r="B2445" s="270"/>
      <c r="C2445" s="244"/>
      <c r="D2445" s="244"/>
      <c r="E2445" s="245"/>
      <c r="F2445" s="245"/>
      <c r="G2445" s="245"/>
      <c r="H2445" s="245"/>
      <c r="I2445" s="245"/>
      <c r="J2445" s="245"/>
      <c r="K2445" s="245"/>
      <c r="L2445" s="245"/>
      <c r="M2445" s="233"/>
      <c r="N2445" s="233"/>
      <c r="O2445" s="233"/>
    </row>
    <row r="2446" spans="2:15" s="234" customFormat="1">
      <c r="B2446" s="270"/>
      <c r="C2446" s="244"/>
      <c r="D2446" s="244"/>
      <c r="E2446" s="245"/>
      <c r="F2446" s="245"/>
      <c r="G2446" s="245"/>
      <c r="H2446" s="245"/>
      <c r="I2446" s="245"/>
      <c r="J2446" s="245"/>
      <c r="K2446" s="245"/>
      <c r="L2446" s="245"/>
      <c r="M2446" s="233"/>
      <c r="N2446" s="233"/>
      <c r="O2446" s="233"/>
    </row>
    <row r="2447" spans="2:15" s="234" customFormat="1">
      <c r="B2447" s="270"/>
      <c r="C2447" s="244"/>
      <c r="D2447" s="244"/>
      <c r="E2447" s="245"/>
      <c r="F2447" s="245"/>
      <c r="G2447" s="245"/>
      <c r="H2447" s="245"/>
      <c r="I2447" s="245"/>
      <c r="J2447" s="245"/>
      <c r="K2447" s="245"/>
      <c r="L2447" s="245"/>
      <c r="M2447" s="233"/>
      <c r="N2447" s="233"/>
      <c r="O2447" s="233"/>
    </row>
    <row r="2448" spans="2:15" s="234" customFormat="1">
      <c r="B2448" s="270"/>
      <c r="C2448" s="244"/>
      <c r="D2448" s="244"/>
      <c r="E2448" s="245"/>
      <c r="F2448" s="245"/>
      <c r="G2448" s="245"/>
      <c r="H2448" s="245"/>
      <c r="I2448" s="245"/>
      <c r="J2448" s="245"/>
      <c r="K2448" s="245"/>
      <c r="L2448" s="245"/>
      <c r="M2448" s="233"/>
      <c r="N2448" s="233"/>
      <c r="O2448" s="233"/>
    </row>
    <row r="2449" spans="2:15" s="234" customFormat="1">
      <c r="B2449" s="270"/>
      <c r="C2449" s="244"/>
      <c r="D2449" s="244"/>
      <c r="E2449" s="245"/>
      <c r="F2449" s="245"/>
      <c r="G2449" s="245"/>
      <c r="H2449" s="245"/>
      <c r="I2449" s="245"/>
      <c r="J2449" s="245"/>
      <c r="K2449" s="245"/>
      <c r="L2449" s="245"/>
      <c r="M2449" s="233"/>
      <c r="N2449" s="233"/>
      <c r="O2449" s="233"/>
    </row>
    <row r="2450" spans="2:15" s="234" customFormat="1">
      <c r="B2450" s="270"/>
      <c r="C2450" s="244"/>
      <c r="D2450" s="244"/>
      <c r="E2450" s="245"/>
      <c r="F2450" s="245"/>
      <c r="G2450" s="245"/>
      <c r="H2450" s="245"/>
      <c r="I2450" s="245"/>
      <c r="J2450" s="245"/>
      <c r="K2450" s="245"/>
      <c r="L2450" s="245"/>
      <c r="M2450" s="233"/>
      <c r="N2450" s="233"/>
      <c r="O2450" s="233"/>
    </row>
    <row r="2451" spans="2:15" s="234" customFormat="1">
      <c r="B2451" s="270"/>
      <c r="C2451" s="244"/>
      <c r="D2451" s="244"/>
      <c r="E2451" s="245"/>
      <c r="F2451" s="245"/>
      <c r="G2451" s="245"/>
      <c r="H2451" s="245"/>
      <c r="I2451" s="245"/>
      <c r="J2451" s="245"/>
      <c r="K2451" s="245"/>
      <c r="L2451" s="245"/>
      <c r="M2451" s="233"/>
      <c r="N2451" s="233"/>
      <c r="O2451" s="233"/>
    </row>
    <row r="2452" spans="2:15" s="234" customFormat="1">
      <c r="B2452" s="270"/>
      <c r="C2452" s="244"/>
      <c r="D2452" s="244"/>
      <c r="E2452" s="245"/>
      <c r="F2452" s="245"/>
      <c r="G2452" s="245"/>
      <c r="H2452" s="245"/>
      <c r="I2452" s="245"/>
      <c r="J2452" s="245"/>
      <c r="K2452" s="245"/>
      <c r="L2452" s="245"/>
      <c r="M2452" s="233"/>
      <c r="N2452" s="233"/>
      <c r="O2452" s="233"/>
    </row>
    <row r="2453" spans="2:15" s="234" customFormat="1">
      <c r="B2453" s="270"/>
      <c r="C2453" s="244"/>
      <c r="D2453" s="244"/>
      <c r="E2453" s="245"/>
      <c r="F2453" s="245"/>
      <c r="G2453" s="245"/>
      <c r="H2453" s="245"/>
      <c r="I2453" s="245"/>
      <c r="J2453" s="245"/>
      <c r="K2453" s="245"/>
      <c r="L2453" s="245"/>
      <c r="M2453" s="233"/>
      <c r="N2453" s="233"/>
      <c r="O2453" s="233"/>
    </row>
    <row r="2454" spans="2:15" s="234" customFormat="1">
      <c r="B2454" s="270"/>
      <c r="C2454" s="244"/>
      <c r="D2454" s="244"/>
      <c r="E2454" s="245"/>
      <c r="F2454" s="245"/>
      <c r="G2454" s="245"/>
      <c r="H2454" s="245"/>
      <c r="I2454" s="245"/>
      <c r="J2454" s="245"/>
      <c r="K2454" s="245"/>
      <c r="L2454" s="245"/>
      <c r="M2454" s="233"/>
      <c r="N2454" s="233"/>
      <c r="O2454" s="233"/>
    </row>
    <row r="2455" spans="2:15" s="234" customFormat="1">
      <c r="B2455" s="270"/>
      <c r="C2455" s="244"/>
      <c r="D2455" s="244"/>
      <c r="E2455" s="245"/>
      <c r="F2455" s="245"/>
      <c r="G2455" s="245"/>
      <c r="H2455" s="245"/>
      <c r="I2455" s="245"/>
      <c r="J2455" s="245"/>
      <c r="K2455" s="245"/>
      <c r="L2455" s="245"/>
      <c r="M2455" s="233"/>
      <c r="N2455" s="233"/>
      <c r="O2455" s="233"/>
    </row>
    <row r="2456" spans="2:15" s="234" customFormat="1">
      <c r="B2456" s="270"/>
      <c r="C2456" s="244"/>
      <c r="D2456" s="244"/>
      <c r="E2456" s="245"/>
      <c r="F2456" s="245"/>
      <c r="G2456" s="245"/>
      <c r="H2456" s="245"/>
      <c r="I2456" s="245"/>
      <c r="J2456" s="245"/>
      <c r="K2456" s="245"/>
      <c r="L2456" s="245"/>
      <c r="M2456" s="233"/>
      <c r="N2456" s="233"/>
      <c r="O2456" s="233"/>
    </row>
    <row r="2457" spans="2:15" s="234" customFormat="1">
      <c r="B2457" s="270"/>
      <c r="C2457" s="244"/>
      <c r="D2457" s="244"/>
      <c r="E2457" s="245"/>
      <c r="F2457" s="245"/>
      <c r="G2457" s="245"/>
      <c r="H2457" s="245"/>
      <c r="I2457" s="245"/>
      <c r="J2457" s="245"/>
      <c r="K2457" s="245"/>
      <c r="L2457" s="245"/>
      <c r="M2457" s="233"/>
      <c r="N2457" s="233"/>
      <c r="O2457" s="233"/>
    </row>
    <row r="2458" spans="2:15" s="234" customFormat="1">
      <c r="B2458" s="270"/>
      <c r="C2458" s="244"/>
      <c r="D2458" s="244"/>
      <c r="E2458" s="245"/>
      <c r="F2458" s="245"/>
      <c r="G2458" s="245"/>
      <c r="H2458" s="245"/>
      <c r="I2458" s="245"/>
      <c r="J2458" s="245"/>
      <c r="K2458" s="245"/>
      <c r="L2458" s="245"/>
      <c r="M2458" s="233"/>
      <c r="N2458" s="233"/>
      <c r="O2458" s="233"/>
    </row>
    <row r="2459" spans="2:15" s="234" customFormat="1">
      <c r="B2459" s="270"/>
      <c r="C2459" s="244"/>
      <c r="D2459" s="244"/>
      <c r="E2459" s="245"/>
      <c r="F2459" s="245"/>
      <c r="G2459" s="245"/>
      <c r="H2459" s="245"/>
      <c r="I2459" s="245"/>
      <c r="J2459" s="245"/>
      <c r="K2459" s="245"/>
      <c r="L2459" s="245"/>
      <c r="M2459" s="233"/>
      <c r="N2459" s="233"/>
      <c r="O2459" s="233"/>
    </row>
    <row r="2460" spans="2:15" s="234" customFormat="1">
      <c r="B2460" s="270"/>
      <c r="C2460" s="244"/>
      <c r="D2460" s="244"/>
      <c r="E2460" s="245"/>
      <c r="F2460" s="245"/>
      <c r="G2460" s="245"/>
      <c r="H2460" s="245"/>
      <c r="I2460" s="245"/>
      <c r="J2460" s="245"/>
      <c r="K2460" s="245"/>
      <c r="L2460" s="245"/>
      <c r="M2460" s="233"/>
      <c r="N2460" s="233"/>
      <c r="O2460" s="233"/>
    </row>
    <row r="2461" spans="2:15" s="234" customFormat="1">
      <c r="B2461" s="270"/>
      <c r="C2461" s="244"/>
      <c r="D2461" s="244"/>
      <c r="E2461" s="245"/>
      <c r="F2461" s="245"/>
      <c r="G2461" s="245"/>
      <c r="H2461" s="245"/>
      <c r="I2461" s="245"/>
      <c r="J2461" s="245"/>
      <c r="K2461" s="245"/>
      <c r="L2461" s="245"/>
      <c r="M2461" s="233"/>
      <c r="N2461" s="233"/>
      <c r="O2461" s="233"/>
    </row>
    <row r="2462" spans="2:15" s="234" customFormat="1">
      <c r="B2462" s="270"/>
      <c r="C2462" s="244"/>
      <c r="D2462" s="244"/>
      <c r="E2462" s="245"/>
      <c r="F2462" s="245"/>
      <c r="G2462" s="245"/>
      <c r="H2462" s="245"/>
      <c r="I2462" s="245"/>
      <c r="J2462" s="245"/>
      <c r="K2462" s="245"/>
      <c r="L2462" s="245"/>
      <c r="M2462" s="233"/>
      <c r="N2462" s="233"/>
      <c r="O2462" s="233"/>
    </row>
    <row r="2463" spans="2:15" s="234" customFormat="1">
      <c r="B2463" s="270"/>
      <c r="C2463" s="244"/>
      <c r="D2463" s="244"/>
      <c r="E2463" s="245"/>
      <c r="F2463" s="245"/>
      <c r="G2463" s="245"/>
      <c r="H2463" s="245"/>
      <c r="I2463" s="245"/>
      <c r="J2463" s="245"/>
      <c r="K2463" s="245"/>
      <c r="L2463" s="245"/>
      <c r="M2463" s="233"/>
      <c r="N2463" s="233"/>
      <c r="O2463" s="233"/>
    </row>
    <row r="2464" spans="2:15" s="234" customFormat="1">
      <c r="B2464" s="270"/>
      <c r="C2464" s="244"/>
      <c r="D2464" s="244"/>
      <c r="E2464" s="245"/>
      <c r="F2464" s="245"/>
      <c r="G2464" s="245"/>
      <c r="H2464" s="245"/>
      <c r="I2464" s="245"/>
      <c r="J2464" s="245"/>
      <c r="K2464" s="245"/>
      <c r="L2464" s="245"/>
      <c r="M2464" s="233"/>
      <c r="N2464" s="233"/>
      <c r="O2464" s="233"/>
    </row>
    <row r="2465" spans="2:15" s="234" customFormat="1">
      <c r="B2465" s="270"/>
      <c r="C2465" s="244"/>
      <c r="D2465" s="244"/>
      <c r="E2465" s="245"/>
      <c r="F2465" s="245"/>
      <c r="G2465" s="245"/>
      <c r="H2465" s="245"/>
      <c r="I2465" s="245"/>
      <c r="J2465" s="245"/>
      <c r="K2465" s="245"/>
      <c r="L2465" s="245"/>
      <c r="M2465" s="233"/>
      <c r="N2465" s="233"/>
      <c r="O2465" s="233"/>
    </row>
    <row r="2466" spans="2:15" s="234" customFormat="1">
      <c r="B2466" s="270"/>
      <c r="C2466" s="244"/>
      <c r="D2466" s="244"/>
      <c r="E2466" s="245"/>
      <c r="F2466" s="245"/>
      <c r="G2466" s="245"/>
      <c r="H2466" s="245"/>
      <c r="I2466" s="245"/>
      <c r="J2466" s="245"/>
      <c r="K2466" s="245"/>
      <c r="L2466" s="245"/>
      <c r="M2466" s="233"/>
      <c r="N2466" s="233"/>
      <c r="O2466" s="233"/>
    </row>
    <row r="2467" spans="2:15" s="234" customFormat="1">
      <c r="B2467" s="270"/>
      <c r="C2467" s="244"/>
      <c r="D2467" s="244"/>
      <c r="E2467" s="245"/>
      <c r="F2467" s="245"/>
      <c r="G2467" s="245"/>
      <c r="H2467" s="245"/>
      <c r="I2467" s="245"/>
      <c r="J2467" s="245"/>
      <c r="K2467" s="245"/>
      <c r="L2467" s="245"/>
      <c r="M2467" s="233"/>
      <c r="N2467" s="233"/>
      <c r="O2467" s="233"/>
    </row>
    <row r="2468" spans="2:15" s="234" customFormat="1">
      <c r="B2468" s="270"/>
      <c r="C2468" s="244"/>
      <c r="D2468" s="244"/>
      <c r="E2468" s="245"/>
      <c r="F2468" s="245"/>
      <c r="G2468" s="245"/>
      <c r="H2468" s="245"/>
      <c r="I2468" s="245"/>
      <c r="J2468" s="245"/>
      <c r="K2468" s="245"/>
      <c r="L2468" s="245"/>
      <c r="M2468" s="233"/>
      <c r="N2468" s="233"/>
      <c r="O2468" s="233"/>
    </row>
    <row r="2469" spans="2:15" s="234" customFormat="1">
      <c r="B2469" s="270"/>
      <c r="C2469" s="244"/>
      <c r="D2469" s="244"/>
      <c r="E2469" s="245"/>
      <c r="F2469" s="245"/>
      <c r="G2469" s="245"/>
      <c r="H2469" s="245"/>
      <c r="I2469" s="245"/>
      <c r="J2469" s="245"/>
      <c r="K2469" s="245"/>
      <c r="L2469" s="245"/>
      <c r="M2469" s="233"/>
      <c r="N2469" s="233"/>
      <c r="O2469" s="233"/>
    </row>
    <row r="2470" spans="2:15" s="234" customFormat="1">
      <c r="B2470" s="270"/>
      <c r="C2470" s="244"/>
      <c r="D2470" s="244"/>
      <c r="E2470" s="245"/>
      <c r="F2470" s="245"/>
      <c r="G2470" s="245"/>
      <c r="H2470" s="245"/>
      <c r="I2470" s="245"/>
      <c r="J2470" s="245"/>
      <c r="K2470" s="245"/>
      <c r="L2470" s="245"/>
      <c r="M2470" s="233"/>
      <c r="N2470" s="233"/>
      <c r="O2470" s="233"/>
    </row>
    <row r="2471" spans="2:15" s="234" customFormat="1">
      <c r="B2471" s="270"/>
      <c r="C2471" s="244"/>
      <c r="D2471" s="244"/>
      <c r="E2471" s="245"/>
      <c r="F2471" s="245"/>
      <c r="G2471" s="245"/>
      <c r="H2471" s="245"/>
      <c r="I2471" s="245"/>
      <c r="J2471" s="245"/>
      <c r="K2471" s="245"/>
      <c r="L2471" s="245"/>
      <c r="M2471" s="233"/>
      <c r="N2471" s="233"/>
      <c r="O2471" s="233"/>
    </row>
    <row r="2472" spans="2:15" s="234" customFormat="1">
      <c r="B2472" s="270"/>
      <c r="C2472" s="244"/>
      <c r="D2472" s="244"/>
      <c r="E2472" s="245"/>
      <c r="F2472" s="245"/>
      <c r="G2472" s="245"/>
      <c r="H2472" s="245"/>
      <c r="I2472" s="245"/>
      <c r="J2472" s="245"/>
      <c r="K2472" s="245"/>
      <c r="L2472" s="245"/>
      <c r="M2472" s="233"/>
      <c r="N2472" s="233"/>
      <c r="O2472" s="233"/>
    </row>
    <row r="2473" spans="2:15" s="234" customFormat="1">
      <c r="B2473" s="270"/>
      <c r="C2473" s="244"/>
      <c r="D2473" s="244"/>
      <c r="E2473" s="245"/>
      <c r="F2473" s="245"/>
      <c r="G2473" s="245"/>
      <c r="H2473" s="245"/>
      <c r="I2473" s="245"/>
      <c r="J2473" s="245"/>
      <c r="K2473" s="245"/>
      <c r="L2473" s="245"/>
      <c r="M2473" s="233"/>
      <c r="N2473" s="233"/>
      <c r="O2473" s="233"/>
    </row>
    <row r="2474" spans="2:15" s="234" customFormat="1">
      <c r="B2474" s="270"/>
      <c r="C2474" s="244"/>
      <c r="D2474" s="244"/>
      <c r="E2474" s="245"/>
      <c r="F2474" s="245"/>
      <c r="G2474" s="245"/>
      <c r="H2474" s="245"/>
      <c r="I2474" s="245"/>
      <c r="J2474" s="245"/>
      <c r="K2474" s="245"/>
      <c r="L2474" s="245"/>
      <c r="M2474" s="233"/>
      <c r="N2474" s="233"/>
      <c r="O2474" s="233"/>
    </row>
    <row r="2475" spans="2:15" s="234" customFormat="1">
      <c r="B2475" s="270"/>
      <c r="C2475" s="244"/>
      <c r="D2475" s="244"/>
      <c r="E2475" s="245"/>
      <c r="F2475" s="245"/>
      <c r="G2475" s="245"/>
      <c r="H2475" s="245"/>
      <c r="I2475" s="245"/>
      <c r="J2475" s="245"/>
      <c r="K2475" s="245"/>
      <c r="L2475" s="245"/>
      <c r="M2475" s="233"/>
      <c r="N2475" s="233"/>
      <c r="O2475" s="233"/>
    </row>
    <row r="2476" spans="2:15" s="234" customFormat="1">
      <c r="B2476" s="270"/>
      <c r="C2476" s="244"/>
      <c r="D2476" s="244"/>
      <c r="E2476" s="245"/>
      <c r="F2476" s="245"/>
      <c r="G2476" s="245"/>
      <c r="H2476" s="245"/>
      <c r="I2476" s="245"/>
      <c r="J2476" s="245"/>
      <c r="K2476" s="245"/>
      <c r="L2476" s="245"/>
      <c r="M2476" s="233"/>
      <c r="N2476" s="233"/>
      <c r="O2476" s="233"/>
    </row>
    <row r="2477" spans="2:15" s="234" customFormat="1">
      <c r="B2477" s="270"/>
      <c r="C2477" s="244"/>
      <c r="D2477" s="244"/>
      <c r="E2477" s="245"/>
      <c r="F2477" s="245"/>
      <c r="G2477" s="245"/>
      <c r="H2477" s="245"/>
      <c r="I2477" s="245"/>
      <c r="J2477" s="245"/>
      <c r="K2477" s="245"/>
      <c r="L2477" s="245"/>
      <c r="M2477" s="233"/>
      <c r="N2477" s="233"/>
      <c r="O2477" s="233"/>
    </row>
    <row r="2478" spans="2:15" s="234" customFormat="1">
      <c r="B2478" s="270"/>
      <c r="C2478" s="244"/>
      <c r="D2478" s="244"/>
      <c r="E2478" s="245"/>
      <c r="F2478" s="245"/>
      <c r="G2478" s="245"/>
      <c r="H2478" s="245"/>
      <c r="I2478" s="245"/>
      <c r="J2478" s="245"/>
      <c r="K2478" s="245"/>
      <c r="L2478" s="245"/>
      <c r="M2478" s="233"/>
      <c r="N2478" s="233"/>
      <c r="O2478" s="233"/>
    </row>
    <row r="2479" spans="2:15" s="234" customFormat="1">
      <c r="B2479" s="270"/>
      <c r="C2479" s="244"/>
      <c r="D2479" s="244"/>
      <c r="E2479" s="245"/>
      <c r="F2479" s="245"/>
      <c r="G2479" s="245"/>
      <c r="H2479" s="245"/>
      <c r="I2479" s="245"/>
      <c r="J2479" s="245"/>
      <c r="K2479" s="245"/>
      <c r="L2479" s="245"/>
      <c r="M2479" s="233"/>
      <c r="N2479" s="233"/>
      <c r="O2479" s="233"/>
    </row>
    <row r="2480" spans="2:15" s="234" customFormat="1">
      <c r="B2480" s="270"/>
      <c r="C2480" s="244"/>
      <c r="D2480" s="244"/>
      <c r="E2480" s="245"/>
      <c r="F2480" s="245"/>
      <c r="G2480" s="245"/>
      <c r="H2480" s="245"/>
      <c r="I2480" s="245"/>
      <c r="J2480" s="245"/>
      <c r="K2480" s="245"/>
      <c r="L2480" s="245"/>
      <c r="M2480" s="233"/>
      <c r="N2480" s="233"/>
      <c r="O2480" s="233"/>
    </row>
    <row r="2481" spans="2:15" s="234" customFormat="1">
      <c r="B2481" s="270"/>
      <c r="C2481" s="244"/>
      <c r="D2481" s="244"/>
      <c r="E2481" s="245"/>
      <c r="F2481" s="245"/>
      <c r="G2481" s="245"/>
      <c r="H2481" s="245"/>
      <c r="I2481" s="245"/>
      <c r="J2481" s="245"/>
      <c r="K2481" s="245"/>
      <c r="L2481" s="245"/>
      <c r="M2481" s="233"/>
      <c r="N2481" s="233"/>
      <c r="O2481" s="233"/>
    </row>
    <row r="2482" spans="2:15" s="234" customFormat="1">
      <c r="B2482" s="270"/>
      <c r="C2482" s="244"/>
      <c r="D2482" s="244"/>
      <c r="E2482" s="245"/>
      <c r="F2482" s="245"/>
      <c r="G2482" s="245"/>
      <c r="H2482" s="245"/>
      <c r="I2482" s="245"/>
      <c r="J2482" s="245"/>
      <c r="K2482" s="245"/>
      <c r="L2482" s="245"/>
      <c r="M2482" s="233"/>
      <c r="N2482" s="233"/>
      <c r="O2482" s="233"/>
    </row>
    <row r="2483" spans="2:15" s="234" customFormat="1">
      <c r="B2483" s="270"/>
      <c r="C2483" s="244"/>
      <c r="D2483" s="244"/>
      <c r="E2483" s="245"/>
      <c r="F2483" s="245"/>
      <c r="G2483" s="245"/>
      <c r="H2483" s="245"/>
      <c r="I2483" s="245"/>
      <c r="J2483" s="245"/>
      <c r="K2483" s="245"/>
      <c r="L2483" s="245"/>
      <c r="M2483" s="233"/>
      <c r="N2483" s="233"/>
      <c r="O2483" s="233"/>
    </row>
    <row r="2484" spans="2:15" s="234" customFormat="1">
      <c r="B2484" s="270"/>
      <c r="C2484" s="244"/>
      <c r="D2484" s="244"/>
      <c r="E2484" s="245"/>
      <c r="F2484" s="245"/>
      <c r="G2484" s="245"/>
      <c r="H2484" s="245"/>
      <c r="I2484" s="245"/>
      <c r="J2484" s="245"/>
      <c r="K2484" s="245"/>
      <c r="L2484" s="245"/>
      <c r="M2484" s="233"/>
      <c r="N2484" s="233"/>
      <c r="O2484" s="233"/>
    </row>
    <row r="2485" spans="2:15" s="234" customFormat="1">
      <c r="B2485" s="270"/>
      <c r="C2485" s="244"/>
      <c r="D2485" s="244"/>
      <c r="E2485" s="245"/>
      <c r="F2485" s="245"/>
      <c r="G2485" s="245"/>
      <c r="H2485" s="245"/>
      <c r="I2485" s="245"/>
      <c r="J2485" s="245"/>
      <c r="K2485" s="245"/>
      <c r="L2485" s="245"/>
      <c r="M2485" s="233"/>
      <c r="N2485" s="233"/>
      <c r="O2485" s="233"/>
    </row>
    <row r="2486" spans="2:15" s="234" customFormat="1">
      <c r="B2486" s="270"/>
      <c r="C2486" s="244"/>
      <c r="D2486" s="244"/>
      <c r="E2486" s="245"/>
      <c r="F2486" s="245"/>
      <c r="G2486" s="245"/>
      <c r="H2486" s="245"/>
      <c r="I2486" s="245"/>
      <c r="J2486" s="245"/>
      <c r="K2486" s="245"/>
      <c r="L2486" s="245"/>
      <c r="M2486" s="233"/>
      <c r="N2486" s="233"/>
      <c r="O2486" s="233"/>
    </row>
    <row r="2487" spans="2:15" s="234" customFormat="1">
      <c r="B2487" s="270"/>
      <c r="C2487" s="244"/>
      <c r="D2487" s="244"/>
      <c r="E2487" s="245"/>
      <c r="F2487" s="245"/>
      <c r="G2487" s="245"/>
      <c r="H2487" s="245"/>
      <c r="I2487" s="245"/>
      <c r="J2487" s="245"/>
      <c r="K2487" s="245"/>
      <c r="L2487" s="245"/>
      <c r="M2487" s="233"/>
      <c r="N2487" s="233"/>
      <c r="O2487" s="233"/>
    </row>
    <row r="2488" spans="2:15" s="234" customFormat="1">
      <c r="B2488" s="270"/>
      <c r="C2488" s="244"/>
      <c r="D2488" s="244"/>
      <c r="E2488" s="245"/>
      <c r="F2488" s="245"/>
      <c r="G2488" s="245"/>
      <c r="H2488" s="245"/>
      <c r="I2488" s="245"/>
      <c r="J2488" s="245"/>
      <c r="K2488" s="245"/>
      <c r="L2488" s="245"/>
      <c r="M2488" s="233"/>
      <c r="N2488" s="233"/>
      <c r="O2488" s="233"/>
    </row>
    <row r="2489" spans="2:15" s="234" customFormat="1">
      <c r="B2489" s="270"/>
      <c r="C2489" s="244"/>
      <c r="D2489" s="244"/>
      <c r="E2489" s="245"/>
      <c r="F2489" s="245"/>
      <c r="G2489" s="245"/>
      <c r="H2489" s="245"/>
      <c r="I2489" s="245"/>
      <c r="J2489" s="245"/>
      <c r="K2489" s="245"/>
      <c r="L2489" s="245"/>
      <c r="M2489" s="233"/>
      <c r="N2489" s="233"/>
      <c r="O2489" s="233"/>
    </row>
    <row r="2490" spans="2:15" s="234" customFormat="1">
      <c r="B2490" s="270"/>
      <c r="C2490" s="244"/>
      <c r="D2490" s="244"/>
      <c r="E2490" s="245"/>
      <c r="F2490" s="245"/>
      <c r="G2490" s="245"/>
      <c r="H2490" s="245"/>
      <c r="I2490" s="245"/>
      <c r="J2490" s="245"/>
      <c r="K2490" s="245"/>
      <c r="L2490" s="245"/>
      <c r="M2490" s="233"/>
      <c r="N2490" s="233"/>
      <c r="O2490" s="233"/>
    </row>
    <row r="2491" spans="2:15" s="234" customFormat="1">
      <c r="B2491" s="270"/>
      <c r="C2491" s="244"/>
      <c r="D2491" s="244"/>
      <c r="E2491" s="245"/>
      <c r="F2491" s="245"/>
      <c r="G2491" s="245"/>
      <c r="H2491" s="245"/>
      <c r="I2491" s="245"/>
      <c r="J2491" s="245"/>
      <c r="K2491" s="245"/>
      <c r="L2491" s="245"/>
      <c r="M2491" s="233"/>
      <c r="N2491" s="233"/>
      <c r="O2491" s="233"/>
    </row>
    <row r="2492" spans="2:15" s="234" customFormat="1">
      <c r="B2492" s="270"/>
      <c r="C2492" s="244"/>
      <c r="D2492" s="244"/>
      <c r="E2492" s="245"/>
      <c r="F2492" s="245"/>
      <c r="G2492" s="245"/>
      <c r="H2492" s="245"/>
      <c r="I2492" s="245"/>
      <c r="J2492" s="245"/>
      <c r="K2492" s="245"/>
      <c r="L2492" s="245"/>
      <c r="M2492" s="233"/>
      <c r="N2492" s="233"/>
      <c r="O2492" s="233"/>
    </row>
    <row r="2493" spans="2:15" s="234" customFormat="1">
      <c r="B2493" s="270"/>
      <c r="C2493" s="244"/>
      <c r="D2493" s="244"/>
      <c r="E2493" s="245"/>
      <c r="F2493" s="245"/>
      <c r="G2493" s="245"/>
      <c r="H2493" s="245"/>
      <c r="I2493" s="245"/>
      <c r="J2493" s="245"/>
      <c r="K2493" s="245"/>
      <c r="L2493" s="245"/>
      <c r="M2493" s="233"/>
      <c r="N2493" s="233"/>
      <c r="O2493" s="233"/>
    </row>
    <row r="2494" spans="2:15" s="234" customFormat="1">
      <c r="B2494" s="270"/>
      <c r="C2494" s="244"/>
      <c r="D2494" s="244"/>
      <c r="E2494" s="245"/>
      <c r="F2494" s="245"/>
      <c r="G2494" s="245"/>
      <c r="H2494" s="245"/>
      <c r="I2494" s="245"/>
      <c r="J2494" s="245"/>
      <c r="K2494" s="245"/>
      <c r="L2494" s="245"/>
      <c r="M2494" s="233"/>
      <c r="N2494" s="233"/>
      <c r="O2494" s="233"/>
    </row>
    <row r="2495" spans="2:15" s="234" customFormat="1">
      <c r="B2495" s="270"/>
      <c r="C2495" s="244"/>
      <c r="D2495" s="244"/>
      <c r="E2495" s="245"/>
      <c r="F2495" s="245"/>
      <c r="G2495" s="245"/>
      <c r="H2495" s="245"/>
      <c r="I2495" s="245"/>
      <c r="J2495" s="245"/>
      <c r="K2495" s="245"/>
      <c r="L2495" s="245"/>
      <c r="M2495" s="233"/>
      <c r="N2495" s="233"/>
      <c r="O2495" s="233"/>
    </row>
    <row r="2496" spans="2:15" s="234" customFormat="1">
      <c r="B2496" s="270"/>
      <c r="C2496" s="244"/>
      <c r="D2496" s="244"/>
      <c r="E2496" s="245"/>
      <c r="F2496" s="245"/>
      <c r="G2496" s="245"/>
      <c r="H2496" s="245"/>
      <c r="I2496" s="245"/>
      <c r="J2496" s="245"/>
      <c r="K2496" s="245"/>
      <c r="L2496" s="245"/>
      <c r="M2496" s="233"/>
      <c r="N2496" s="233"/>
      <c r="O2496" s="233"/>
    </row>
    <row r="2497" spans="2:15" s="234" customFormat="1">
      <c r="B2497" s="270"/>
      <c r="C2497" s="244"/>
      <c r="D2497" s="244"/>
      <c r="E2497" s="245"/>
      <c r="F2497" s="245"/>
      <c r="G2497" s="245"/>
      <c r="H2497" s="245"/>
      <c r="I2497" s="245"/>
      <c r="J2497" s="245"/>
      <c r="K2497" s="245"/>
      <c r="L2497" s="245"/>
      <c r="M2497" s="233"/>
      <c r="N2497" s="233"/>
      <c r="O2497" s="233"/>
    </row>
    <row r="2498" spans="2:15" s="234" customFormat="1">
      <c r="B2498" s="270"/>
      <c r="C2498" s="244"/>
      <c r="D2498" s="244"/>
      <c r="E2498" s="245"/>
      <c r="F2498" s="245"/>
      <c r="G2498" s="245"/>
      <c r="H2498" s="245"/>
      <c r="I2498" s="245"/>
      <c r="J2498" s="245"/>
      <c r="K2498" s="245"/>
      <c r="L2498" s="245"/>
      <c r="M2498" s="233"/>
      <c r="N2498" s="233"/>
      <c r="O2498" s="233"/>
    </row>
    <row r="2499" spans="2:15" s="234" customFormat="1">
      <c r="B2499" s="270"/>
      <c r="C2499" s="244"/>
      <c r="D2499" s="244"/>
      <c r="E2499" s="245"/>
      <c r="F2499" s="245"/>
      <c r="G2499" s="245"/>
      <c r="H2499" s="245"/>
      <c r="I2499" s="245"/>
      <c r="J2499" s="245"/>
      <c r="K2499" s="245"/>
      <c r="L2499" s="245"/>
      <c r="M2499" s="233"/>
      <c r="N2499" s="233"/>
      <c r="O2499" s="233"/>
    </row>
    <row r="2500" spans="2:15" s="234" customFormat="1">
      <c r="B2500" s="270"/>
      <c r="C2500" s="244"/>
      <c r="D2500" s="244"/>
      <c r="E2500" s="245"/>
      <c r="F2500" s="245"/>
      <c r="G2500" s="245"/>
      <c r="H2500" s="245"/>
      <c r="I2500" s="245"/>
      <c r="J2500" s="245"/>
      <c r="K2500" s="245"/>
      <c r="L2500" s="245"/>
      <c r="M2500" s="233"/>
      <c r="N2500" s="233"/>
      <c r="O2500" s="233"/>
    </row>
    <row r="2501" spans="2:15" s="234" customFormat="1">
      <c r="B2501" s="270"/>
      <c r="C2501" s="244"/>
      <c r="D2501" s="244"/>
      <c r="E2501" s="245"/>
      <c r="F2501" s="245"/>
      <c r="G2501" s="245"/>
      <c r="H2501" s="245"/>
      <c r="I2501" s="245"/>
      <c r="J2501" s="245"/>
      <c r="K2501" s="245"/>
      <c r="L2501" s="245"/>
      <c r="M2501" s="233"/>
      <c r="N2501" s="233"/>
      <c r="O2501" s="233"/>
    </row>
    <row r="2502" spans="2:15" s="234" customFormat="1">
      <c r="B2502" s="270"/>
      <c r="C2502" s="244"/>
      <c r="D2502" s="244"/>
      <c r="E2502" s="245"/>
      <c r="F2502" s="245"/>
      <c r="G2502" s="245"/>
      <c r="H2502" s="245"/>
      <c r="I2502" s="245"/>
      <c r="J2502" s="245"/>
      <c r="K2502" s="245"/>
      <c r="L2502" s="245"/>
      <c r="M2502" s="233"/>
      <c r="N2502" s="233"/>
      <c r="O2502" s="233"/>
    </row>
    <row r="2503" spans="2:15" s="234" customFormat="1">
      <c r="B2503" s="270"/>
      <c r="C2503" s="244"/>
      <c r="D2503" s="244"/>
      <c r="E2503" s="245"/>
      <c r="F2503" s="245"/>
      <c r="G2503" s="245"/>
      <c r="H2503" s="245"/>
      <c r="I2503" s="245"/>
      <c r="J2503" s="245"/>
      <c r="K2503" s="245"/>
      <c r="L2503" s="245"/>
      <c r="M2503" s="233"/>
      <c r="N2503" s="233"/>
      <c r="O2503" s="233"/>
    </row>
    <row r="2504" spans="2:15" s="234" customFormat="1">
      <c r="B2504" s="270"/>
      <c r="C2504" s="244"/>
      <c r="D2504" s="244"/>
      <c r="E2504" s="245"/>
      <c r="F2504" s="245"/>
      <c r="G2504" s="245"/>
      <c r="H2504" s="245"/>
      <c r="I2504" s="245"/>
      <c r="J2504" s="245"/>
      <c r="K2504" s="245"/>
      <c r="L2504" s="245"/>
      <c r="M2504" s="233"/>
      <c r="N2504" s="233"/>
      <c r="O2504" s="233"/>
    </row>
    <row r="2505" spans="2:15" s="234" customFormat="1">
      <c r="B2505" s="270"/>
      <c r="C2505" s="244"/>
      <c r="D2505" s="244"/>
      <c r="E2505" s="245"/>
      <c r="F2505" s="245"/>
      <c r="G2505" s="245"/>
      <c r="H2505" s="245"/>
      <c r="I2505" s="245"/>
      <c r="J2505" s="245"/>
      <c r="K2505" s="245"/>
      <c r="L2505" s="245"/>
      <c r="M2505" s="233"/>
      <c r="N2505" s="233"/>
      <c r="O2505" s="233"/>
    </row>
    <row r="2506" spans="2:15" s="234" customFormat="1">
      <c r="B2506" s="270"/>
      <c r="C2506" s="244"/>
      <c r="D2506" s="244"/>
      <c r="E2506" s="245"/>
      <c r="F2506" s="245"/>
      <c r="G2506" s="245"/>
      <c r="H2506" s="245"/>
      <c r="I2506" s="245"/>
      <c r="J2506" s="245"/>
      <c r="K2506" s="245"/>
      <c r="L2506" s="245"/>
      <c r="M2506" s="233"/>
      <c r="N2506" s="233"/>
      <c r="O2506" s="233"/>
    </row>
    <row r="2507" spans="2:15" s="234" customFormat="1">
      <c r="B2507" s="270"/>
      <c r="C2507" s="244"/>
      <c r="D2507" s="244"/>
      <c r="E2507" s="245"/>
      <c r="F2507" s="245"/>
      <c r="G2507" s="245"/>
      <c r="H2507" s="245"/>
      <c r="I2507" s="245"/>
      <c r="J2507" s="245"/>
      <c r="K2507" s="245"/>
      <c r="L2507" s="245"/>
      <c r="M2507" s="233"/>
      <c r="N2507" s="233"/>
      <c r="O2507" s="233"/>
    </row>
    <row r="2508" spans="2:15" s="234" customFormat="1">
      <c r="B2508" s="270"/>
      <c r="C2508" s="244"/>
      <c r="D2508" s="244"/>
      <c r="E2508" s="245"/>
      <c r="F2508" s="245"/>
      <c r="G2508" s="245"/>
      <c r="H2508" s="245"/>
      <c r="I2508" s="245"/>
      <c r="J2508" s="245"/>
      <c r="K2508" s="245"/>
      <c r="L2508" s="245"/>
      <c r="M2508" s="233"/>
      <c r="N2508" s="233"/>
      <c r="O2508" s="233"/>
    </row>
    <row r="2509" spans="2:15" s="234" customFormat="1">
      <c r="B2509" s="270"/>
      <c r="C2509" s="244"/>
      <c r="D2509" s="244"/>
      <c r="E2509" s="245"/>
      <c r="F2509" s="245"/>
      <c r="G2509" s="245"/>
      <c r="H2509" s="245"/>
      <c r="I2509" s="245"/>
      <c r="J2509" s="245"/>
      <c r="K2509" s="245"/>
      <c r="L2509" s="245"/>
      <c r="M2509" s="233"/>
      <c r="N2509" s="233"/>
      <c r="O2509" s="233"/>
    </row>
    <row r="2510" spans="2:15" s="234" customFormat="1">
      <c r="B2510" s="270"/>
      <c r="C2510" s="244"/>
      <c r="D2510" s="244"/>
      <c r="E2510" s="245"/>
      <c r="F2510" s="245"/>
      <c r="G2510" s="245"/>
      <c r="H2510" s="245"/>
      <c r="I2510" s="245"/>
      <c r="J2510" s="245"/>
      <c r="K2510" s="245"/>
      <c r="L2510" s="245"/>
      <c r="M2510" s="233"/>
      <c r="N2510" s="233"/>
      <c r="O2510" s="233"/>
    </row>
    <row r="2511" spans="2:15" s="234" customFormat="1">
      <c r="B2511" s="270"/>
      <c r="C2511" s="244"/>
      <c r="D2511" s="244"/>
      <c r="E2511" s="245"/>
      <c r="F2511" s="245"/>
      <c r="G2511" s="245"/>
      <c r="H2511" s="245"/>
      <c r="I2511" s="245"/>
      <c r="J2511" s="245"/>
      <c r="K2511" s="245"/>
      <c r="L2511" s="245"/>
      <c r="M2511" s="233"/>
      <c r="N2511" s="233"/>
      <c r="O2511" s="233"/>
    </row>
    <row r="2512" spans="2:15" s="234" customFormat="1">
      <c r="B2512" s="270"/>
      <c r="C2512" s="244"/>
      <c r="D2512" s="244"/>
      <c r="E2512" s="245"/>
      <c r="F2512" s="245"/>
      <c r="G2512" s="245"/>
      <c r="H2512" s="245"/>
      <c r="I2512" s="245"/>
      <c r="J2512" s="245"/>
      <c r="K2512" s="245"/>
      <c r="L2512" s="245"/>
      <c r="M2512" s="233"/>
      <c r="N2512" s="233"/>
      <c r="O2512" s="233"/>
    </row>
    <row r="2513" spans="2:15" s="234" customFormat="1">
      <c r="B2513" s="270"/>
      <c r="C2513" s="244"/>
      <c r="D2513" s="244"/>
      <c r="E2513" s="245"/>
      <c r="F2513" s="245"/>
      <c r="G2513" s="245"/>
      <c r="H2513" s="245"/>
      <c r="I2513" s="245"/>
      <c r="J2513" s="245"/>
      <c r="K2513" s="245"/>
      <c r="L2513" s="245"/>
      <c r="M2513" s="233"/>
      <c r="N2513" s="233"/>
      <c r="O2513" s="233"/>
    </row>
    <row r="2514" spans="2:15" s="234" customFormat="1">
      <c r="B2514" s="270"/>
      <c r="C2514" s="244"/>
      <c r="D2514" s="244"/>
      <c r="E2514" s="245"/>
      <c r="F2514" s="245"/>
      <c r="G2514" s="245"/>
      <c r="H2514" s="245"/>
      <c r="I2514" s="245"/>
      <c r="J2514" s="245"/>
      <c r="K2514" s="245"/>
      <c r="L2514" s="245"/>
      <c r="M2514" s="233"/>
      <c r="N2514" s="233"/>
      <c r="O2514" s="233"/>
    </row>
    <row r="2515" spans="2:15" s="234" customFormat="1">
      <c r="B2515" s="270"/>
      <c r="C2515" s="244"/>
      <c r="D2515" s="244"/>
      <c r="E2515" s="245"/>
      <c r="F2515" s="245"/>
      <c r="G2515" s="245"/>
      <c r="H2515" s="245"/>
      <c r="I2515" s="245"/>
      <c r="J2515" s="245"/>
      <c r="K2515" s="245"/>
      <c r="L2515" s="245"/>
      <c r="M2515" s="233"/>
      <c r="N2515" s="233"/>
      <c r="O2515" s="233"/>
    </row>
    <row r="2516" spans="2:15" s="234" customFormat="1">
      <c r="B2516" s="270"/>
      <c r="C2516" s="244"/>
      <c r="D2516" s="244"/>
      <c r="E2516" s="245"/>
      <c r="F2516" s="245"/>
      <c r="G2516" s="245"/>
      <c r="H2516" s="245"/>
      <c r="I2516" s="245"/>
      <c r="J2516" s="245"/>
      <c r="K2516" s="245"/>
      <c r="L2516" s="245"/>
      <c r="M2516" s="233"/>
      <c r="N2516" s="233"/>
      <c r="O2516" s="233"/>
    </row>
    <row r="2517" spans="2:15" s="234" customFormat="1">
      <c r="B2517" s="270"/>
      <c r="C2517" s="244"/>
      <c r="D2517" s="244"/>
      <c r="E2517" s="245"/>
      <c r="F2517" s="245"/>
      <c r="G2517" s="245"/>
      <c r="H2517" s="245"/>
      <c r="I2517" s="245"/>
      <c r="J2517" s="245"/>
      <c r="K2517" s="245"/>
      <c r="L2517" s="245"/>
      <c r="M2517" s="233"/>
      <c r="N2517" s="233"/>
      <c r="O2517" s="233"/>
    </row>
    <row r="2518" spans="2:15" s="234" customFormat="1">
      <c r="B2518" s="270"/>
      <c r="C2518" s="244"/>
      <c r="D2518" s="244"/>
      <c r="E2518" s="245"/>
      <c r="F2518" s="245"/>
      <c r="G2518" s="245"/>
      <c r="H2518" s="245"/>
      <c r="I2518" s="245"/>
      <c r="J2518" s="245"/>
      <c r="K2518" s="245"/>
      <c r="L2518" s="245"/>
      <c r="M2518" s="233"/>
      <c r="N2518" s="233"/>
      <c r="O2518" s="233"/>
    </row>
    <row r="2519" spans="2:15" s="234" customFormat="1">
      <c r="B2519" s="270"/>
      <c r="C2519" s="244"/>
      <c r="D2519" s="244"/>
      <c r="E2519" s="245"/>
      <c r="F2519" s="245"/>
      <c r="G2519" s="245"/>
      <c r="H2519" s="245"/>
      <c r="I2519" s="245"/>
      <c r="J2519" s="245"/>
      <c r="K2519" s="245"/>
      <c r="L2519" s="245"/>
      <c r="M2519" s="233"/>
      <c r="N2519" s="233"/>
      <c r="O2519" s="233"/>
    </row>
    <row r="2520" spans="2:15" s="234" customFormat="1">
      <c r="B2520" s="270"/>
      <c r="C2520" s="244"/>
      <c r="D2520" s="244"/>
      <c r="E2520" s="245"/>
      <c r="F2520" s="245"/>
      <c r="G2520" s="245"/>
      <c r="H2520" s="245"/>
      <c r="I2520" s="245"/>
      <c r="J2520" s="245"/>
      <c r="K2520" s="245"/>
      <c r="L2520" s="245"/>
      <c r="M2520" s="233"/>
      <c r="N2520" s="233"/>
      <c r="O2520" s="233"/>
    </row>
    <row r="2521" spans="2:15" s="234" customFormat="1">
      <c r="B2521" s="270"/>
      <c r="C2521" s="244"/>
      <c r="D2521" s="244"/>
      <c r="E2521" s="245"/>
      <c r="F2521" s="245"/>
      <c r="G2521" s="245"/>
      <c r="H2521" s="245"/>
      <c r="I2521" s="245"/>
      <c r="J2521" s="245"/>
      <c r="K2521" s="245"/>
      <c r="L2521" s="245"/>
      <c r="M2521" s="233"/>
      <c r="N2521" s="233"/>
      <c r="O2521" s="233"/>
    </row>
    <row r="2522" spans="2:15" s="234" customFormat="1">
      <c r="B2522" s="270"/>
      <c r="C2522" s="244"/>
      <c r="D2522" s="244"/>
      <c r="E2522" s="245"/>
      <c r="F2522" s="245"/>
      <c r="G2522" s="245"/>
      <c r="H2522" s="245"/>
      <c r="I2522" s="245"/>
      <c r="J2522" s="245"/>
      <c r="K2522" s="245"/>
      <c r="L2522" s="245"/>
      <c r="M2522" s="233"/>
      <c r="N2522" s="233"/>
      <c r="O2522" s="233"/>
    </row>
    <row r="2523" spans="2:15" s="234" customFormat="1">
      <c r="B2523" s="270"/>
      <c r="C2523" s="244"/>
      <c r="D2523" s="244"/>
      <c r="E2523" s="245"/>
      <c r="F2523" s="245"/>
      <c r="G2523" s="245"/>
      <c r="H2523" s="245"/>
      <c r="I2523" s="245"/>
      <c r="J2523" s="245"/>
      <c r="K2523" s="245"/>
      <c r="L2523" s="245"/>
      <c r="M2523" s="233"/>
      <c r="N2523" s="233"/>
      <c r="O2523" s="233"/>
    </row>
    <row r="2524" spans="2:15" s="234" customFormat="1">
      <c r="B2524" s="270"/>
      <c r="C2524" s="244"/>
      <c r="D2524" s="244"/>
      <c r="E2524" s="245"/>
      <c r="F2524" s="245"/>
      <c r="G2524" s="245"/>
      <c r="H2524" s="245"/>
      <c r="I2524" s="245"/>
      <c r="J2524" s="245"/>
      <c r="K2524" s="245"/>
      <c r="L2524" s="245"/>
      <c r="M2524" s="233"/>
      <c r="N2524" s="233"/>
      <c r="O2524" s="233"/>
    </row>
    <row r="2525" spans="2:15" s="234" customFormat="1">
      <c r="B2525" s="270"/>
      <c r="C2525" s="244"/>
      <c r="D2525" s="244"/>
      <c r="E2525" s="245"/>
      <c r="F2525" s="245"/>
      <c r="G2525" s="245"/>
      <c r="H2525" s="245"/>
      <c r="I2525" s="245"/>
      <c r="J2525" s="245"/>
      <c r="K2525" s="245"/>
      <c r="L2525" s="245"/>
      <c r="M2525" s="233"/>
      <c r="N2525" s="233"/>
      <c r="O2525" s="233"/>
    </row>
    <row r="2526" spans="2:15" s="234" customFormat="1">
      <c r="B2526" s="270"/>
      <c r="C2526" s="244"/>
      <c r="D2526" s="244"/>
      <c r="E2526" s="245"/>
      <c r="F2526" s="245"/>
      <c r="G2526" s="245"/>
      <c r="H2526" s="245"/>
      <c r="I2526" s="245"/>
      <c r="J2526" s="245"/>
      <c r="K2526" s="245"/>
      <c r="L2526" s="245"/>
      <c r="M2526" s="233"/>
      <c r="N2526" s="233"/>
      <c r="O2526" s="233"/>
    </row>
    <row r="2527" spans="2:15" s="234" customFormat="1">
      <c r="B2527" s="270"/>
      <c r="C2527" s="244"/>
      <c r="D2527" s="244"/>
      <c r="E2527" s="245"/>
      <c r="F2527" s="245"/>
      <c r="G2527" s="245"/>
      <c r="H2527" s="245"/>
      <c r="I2527" s="245"/>
      <c r="J2527" s="245"/>
      <c r="K2527" s="245"/>
      <c r="L2527" s="245"/>
      <c r="M2527" s="233"/>
      <c r="N2527" s="233"/>
      <c r="O2527" s="233"/>
    </row>
    <row r="2528" spans="2:15" s="234" customFormat="1">
      <c r="B2528" s="270"/>
      <c r="C2528" s="244"/>
      <c r="D2528" s="244"/>
      <c r="E2528" s="245"/>
      <c r="F2528" s="245"/>
      <c r="G2528" s="245"/>
      <c r="H2528" s="245"/>
      <c r="I2528" s="245"/>
      <c r="J2528" s="245"/>
      <c r="K2528" s="245"/>
      <c r="L2528" s="245"/>
      <c r="M2528" s="233"/>
      <c r="N2528" s="233"/>
      <c r="O2528" s="233"/>
    </row>
    <row r="2529" spans="2:15" s="234" customFormat="1">
      <c r="B2529" s="270"/>
      <c r="C2529" s="244"/>
      <c r="D2529" s="244"/>
      <c r="E2529" s="245"/>
      <c r="F2529" s="245"/>
      <c r="G2529" s="245"/>
      <c r="H2529" s="245"/>
      <c r="I2529" s="245"/>
      <c r="J2529" s="245"/>
      <c r="K2529" s="245"/>
      <c r="L2529" s="245"/>
      <c r="M2529" s="233"/>
      <c r="N2529" s="233"/>
      <c r="O2529" s="233"/>
    </row>
    <row r="2530" spans="2:15" s="234" customFormat="1">
      <c r="B2530" s="270"/>
      <c r="C2530" s="244"/>
      <c r="D2530" s="244"/>
      <c r="E2530" s="245"/>
      <c r="F2530" s="245"/>
      <c r="G2530" s="245"/>
      <c r="H2530" s="245"/>
      <c r="I2530" s="245"/>
      <c r="J2530" s="245"/>
      <c r="K2530" s="245"/>
      <c r="L2530" s="245"/>
      <c r="M2530" s="233"/>
      <c r="N2530" s="233"/>
      <c r="O2530" s="233"/>
    </row>
    <row r="2531" spans="2:15" s="234" customFormat="1">
      <c r="B2531" s="270"/>
      <c r="C2531" s="244"/>
      <c r="D2531" s="244"/>
      <c r="E2531" s="245"/>
      <c r="F2531" s="245"/>
      <c r="G2531" s="245"/>
      <c r="H2531" s="245"/>
      <c r="I2531" s="245"/>
      <c r="J2531" s="245"/>
      <c r="K2531" s="245"/>
      <c r="L2531" s="245"/>
      <c r="M2531" s="233"/>
      <c r="N2531" s="233"/>
      <c r="O2531" s="233"/>
    </row>
    <row r="2532" spans="2:15" s="234" customFormat="1">
      <c r="B2532" s="270"/>
      <c r="C2532" s="244"/>
      <c r="D2532" s="244"/>
      <c r="E2532" s="245"/>
      <c r="F2532" s="245"/>
      <c r="G2532" s="245"/>
      <c r="H2532" s="245"/>
      <c r="I2532" s="245"/>
      <c r="J2532" s="245"/>
      <c r="K2532" s="245"/>
      <c r="L2532" s="245"/>
      <c r="M2532" s="233"/>
      <c r="N2532" s="233"/>
      <c r="O2532" s="233"/>
    </row>
    <row r="2533" spans="2:15" s="234" customFormat="1">
      <c r="B2533" s="270"/>
      <c r="C2533" s="244"/>
      <c r="D2533" s="244"/>
      <c r="E2533" s="245"/>
      <c r="F2533" s="245"/>
      <c r="G2533" s="245"/>
      <c r="H2533" s="245"/>
      <c r="I2533" s="245"/>
      <c r="J2533" s="245"/>
      <c r="K2533" s="245"/>
      <c r="L2533" s="245"/>
      <c r="M2533" s="233"/>
      <c r="N2533" s="233"/>
      <c r="O2533" s="233"/>
    </row>
    <row r="2534" spans="2:15" s="234" customFormat="1">
      <c r="B2534" s="270"/>
      <c r="C2534" s="244"/>
      <c r="D2534" s="244"/>
      <c r="E2534" s="245"/>
      <c r="F2534" s="245"/>
      <c r="G2534" s="245"/>
      <c r="H2534" s="245"/>
      <c r="I2534" s="245"/>
      <c r="J2534" s="245"/>
      <c r="K2534" s="245"/>
      <c r="L2534" s="245"/>
      <c r="M2534" s="233"/>
      <c r="N2534" s="233"/>
      <c r="O2534" s="233"/>
    </row>
    <row r="2535" spans="2:15" s="234" customFormat="1">
      <c r="B2535" s="270"/>
      <c r="C2535" s="244"/>
      <c r="D2535" s="244"/>
      <c r="E2535" s="245"/>
      <c r="F2535" s="245"/>
      <c r="G2535" s="245"/>
      <c r="H2535" s="245"/>
      <c r="I2535" s="245"/>
      <c r="J2535" s="245"/>
      <c r="K2535" s="245"/>
      <c r="L2535" s="245"/>
      <c r="M2535" s="233"/>
      <c r="N2535" s="233"/>
      <c r="O2535" s="233"/>
    </row>
    <row r="2536" spans="2:15" s="234" customFormat="1">
      <c r="B2536" s="270"/>
      <c r="C2536" s="244"/>
      <c r="D2536" s="244"/>
      <c r="E2536" s="245"/>
      <c r="F2536" s="245"/>
      <c r="G2536" s="245"/>
      <c r="H2536" s="245"/>
      <c r="I2536" s="245"/>
      <c r="J2536" s="245"/>
      <c r="K2536" s="245"/>
      <c r="L2536" s="245"/>
      <c r="M2536" s="233"/>
      <c r="N2536" s="233"/>
      <c r="O2536" s="233"/>
    </row>
    <row r="2537" spans="2:15" s="234" customFormat="1">
      <c r="B2537" s="270"/>
      <c r="C2537" s="244"/>
      <c r="D2537" s="244"/>
      <c r="E2537" s="245"/>
      <c r="F2537" s="245"/>
      <c r="G2537" s="245"/>
      <c r="H2537" s="245"/>
      <c r="I2537" s="245"/>
      <c r="J2537" s="245"/>
      <c r="K2537" s="245"/>
      <c r="L2537" s="245"/>
      <c r="M2537" s="233"/>
      <c r="N2537" s="233"/>
      <c r="O2537" s="233"/>
    </row>
    <row r="2538" spans="2:15" s="234" customFormat="1">
      <c r="B2538" s="270"/>
      <c r="C2538" s="244"/>
      <c r="D2538" s="244"/>
      <c r="E2538" s="245"/>
      <c r="F2538" s="245"/>
      <c r="G2538" s="245"/>
      <c r="H2538" s="245"/>
      <c r="I2538" s="245"/>
      <c r="J2538" s="245"/>
      <c r="K2538" s="245"/>
      <c r="L2538" s="245"/>
      <c r="M2538" s="233"/>
      <c r="N2538" s="233"/>
      <c r="O2538" s="233"/>
    </row>
    <row r="2539" spans="2:15" s="234" customFormat="1">
      <c r="B2539" s="270"/>
      <c r="C2539" s="244"/>
      <c r="D2539" s="244"/>
      <c r="E2539" s="245"/>
      <c r="F2539" s="245"/>
      <c r="G2539" s="245"/>
      <c r="H2539" s="245"/>
      <c r="I2539" s="245"/>
      <c r="J2539" s="245"/>
      <c r="K2539" s="245"/>
      <c r="L2539" s="245"/>
      <c r="M2539" s="233"/>
      <c r="N2539" s="233"/>
      <c r="O2539" s="233"/>
    </row>
    <row r="2540" spans="2:15" s="234" customFormat="1">
      <c r="B2540" s="270"/>
      <c r="C2540" s="244"/>
      <c r="D2540" s="244"/>
      <c r="E2540" s="245"/>
      <c r="F2540" s="245"/>
      <c r="G2540" s="245"/>
      <c r="H2540" s="245"/>
      <c r="I2540" s="245"/>
      <c r="J2540" s="245"/>
      <c r="K2540" s="245"/>
      <c r="L2540" s="245"/>
      <c r="M2540" s="233"/>
      <c r="N2540" s="233"/>
      <c r="O2540" s="233"/>
    </row>
    <row r="2541" spans="2:15" s="234" customFormat="1">
      <c r="B2541" s="270"/>
      <c r="C2541" s="244"/>
      <c r="D2541" s="244"/>
      <c r="E2541" s="245"/>
      <c r="F2541" s="245"/>
      <c r="G2541" s="245"/>
      <c r="H2541" s="245"/>
      <c r="I2541" s="245"/>
      <c r="J2541" s="245"/>
      <c r="K2541" s="245"/>
      <c r="L2541" s="245"/>
      <c r="M2541" s="233"/>
      <c r="N2541" s="233"/>
      <c r="O2541" s="233"/>
    </row>
    <row r="2542" spans="2:15" s="234" customFormat="1">
      <c r="B2542" s="270"/>
      <c r="C2542" s="244"/>
      <c r="D2542" s="244"/>
      <c r="E2542" s="245"/>
      <c r="F2542" s="245"/>
      <c r="G2542" s="245"/>
      <c r="H2542" s="245"/>
      <c r="I2542" s="245"/>
      <c r="J2542" s="245"/>
      <c r="K2542" s="245"/>
      <c r="L2542" s="245"/>
      <c r="M2542" s="233"/>
      <c r="N2542" s="233"/>
      <c r="O2542" s="233"/>
    </row>
  </sheetData>
  <sheetProtection password="9FF1" sheet="1" objects="1"/>
  <autoFilter ref="A47:O47"/>
  <pageMargins left="0.78740157499999996" right="0.78740157499999996" top="0.984251969" bottom="0.984251969" header="0.4921259845" footer="0.4921259845"/>
  <pageSetup paperSize="9" orientation="landscape" horizontalDpi="300" verticalDpi="300" r:id="rId1"/>
  <headerFooter alignWithMargins="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5">
    <tabColor rgb="FF92D050"/>
    <pageSetUpPr fitToPage="1"/>
  </sheetPr>
  <dimension ref="A1:M64"/>
  <sheetViews>
    <sheetView zoomScaleNormal="100" workbookViewId="0">
      <selection activeCell="B37" sqref="B37"/>
    </sheetView>
  </sheetViews>
  <sheetFormatPr baseColWidth="10" defaultColWidth="11.42578125" defaultRowHeight="12.75"/>
  <cols>
    <col min="1" max="1" width="24.140625" style="52" bestFit="1" customWidth="1"/>
    <col min="2" max="2" width="8.85546875" style="52" customWidth="1"/>
    <col min="3" max="3" width="23" style="52" bestFit="1" customWidth="1"/>
    <col min="4" max="4" width="11.5703125" style="52" customWidth="1"/>
    <col min="5" max="5" width="9.85546875" style="52" bestFit="1" customWidth="1"/>
    <col min="6" max="6" width="9.42578125" style="52" bestFit="1" customWidth="1"/>
    <col min="7" max="7" width="9.85546875" style="52" bestFit="1" customWidth="1"/>
    <col min="8" max="9" width="9.42578125" style="52" bestFit="1" customWidth="1"/>
    <col min="10" max="11" width="9.85546875" style="52" bestFit="1" customWidth="1"/>
    <col min="12" max="12" width="11.7109375" style="210" bestFit="1" customWidth="1"/>
    <col min="13" max="13" width="19.5703125" style="52" customWidth="1"/>
    <col min="14" max="16384" width="11.42578125" style="52"/>
  </cols>
  <sheetData>
    <row r="1" spans="1:13" s="112" customFormat="1">
      <c r="A1" s="111" t="s">
        <v>4</v>
      </c>
      <c r="C1" s="417" t="s">
        <v>278</v>
      </c>
      <c r="D1" s="418">
        <v>2</v>
      </c>
      <c r="E1" s="418">
        <v>3</v>
      </c>
      <c r="F1" s="418">
        <v>4</v>
      </c>
      <c r="G1" s="418">
        <v>5</v>
      </c>
      <c r="H1" s="418">
        <v>6</v>
      </c>
      <c r="I1" s="418">
        <v>7</v>
      </c>
      <c r="J1" s="418">
        <v>8</v>
      </c>
      <c r="K1" s="418">
        <v>9</v>
      </c>
      <c r="L1" s="419" t="s">
        <v>279</v>
      </c>
    </row>
    <row r="2" spans="1:13" s="112" customFormat="1" ht="13.5" thickBot="1">
      <c r="A2" s="112" t="s">
        <v>10</v>
      </c>
      <c r="C2" s="113" t="s">
        <v>11</v>
      </c>
      <c r="D2" s="114">
        <v>63</v>
      </c>
      <c r="E2" s="114">
        <v>125</v>
      </c>
      <c r="F2" s="114">
        <v>250</v>
      </c>
      <c r="G2" s="114">
        <v>500</v>
      </c>
      <c r="H2" s="114">
        <v>1000</v>
      </c>
      <c r="I2" s="114">
        <v>2000</v>
      </c>
      <c r="J2" s="114">
        <v>4000</v>
      </c>
      <c r="K2" s="114">
        <v>8000</v>
      </c>
      <c r="L2" s="209"/>
    </row>
    <row r="3" spans="1:13" s="112" customFormat="1">
      <c r="C3" s="218">
        <v>4</v>
      </c>
      <c r="D3" s="212">
        <v>30</v>
      </c>
      <c r="E3" s="212">
        <v>26</v>
      </c>
      <c r="F3" s="212">
        <v>22</v>
      </c>
      <c r="G3" s="212">
        <v>19</v>
      </c>
      <c r="H3" s="212">
        <v>15</v>
      </c>
      <c r="I3" s="212">
        <v>12</v>
      </c>
      <c r="J3" s="212">
        <v>9</v>
      </c>
      <c r="K3" s="213">
        <v>6</v>
      </c>
      <c r="L3" s="209"/>
    </row>
    <row r="4" spans="1:13" s="112" customFormat="1">
      <c r="C4" s="219">
        <v>6</v>
      </c>
      <c r="D4" s="214">
        <v>41</v>
      </c>
      <c r="E4" s="214">
        <v>36</v>
      </c>
      <c r="F4" s="214">
        <v>32</v>
      </c>
      <c r="G4" s="214">
        <v>28</v>
      </c>
      <c r="H4" s="214">
        <v>25</v>
      </c>
      <c r="I4" s="214">
        <v>21</v>
      </c>
      <c r="J4" s="214">
        <v>18</v>
      </c>
      <c r="K4" s="215">
        <v>15</v>
      </c>
      <c r="L4" s="209"/>
    </row>
    <row r="5" spans="1:13" s="112" customFormat="1">
      <c r="C5" s="219">
        <v>8</v>
      </c>
      <c r="D5" s="214">
        <v>48</v>
      </c>
      <c r="E5" s="214">
        <v>43</v>
      </c>
      <c r="F5" s="214">
        <v>39</v>
      </c>
      <c r="G5" s="214">
        <v>35</v>
      </c>
      <c r="H5" s="214">
        <v>31</v>
      </c>
      <c r="I5" s="214">
        <v>28</v>
      </c>
      <c r="J5" s="214">
        <v>25</v>
      </c>
      <c r="K5" s="215">
        <v>22</v>
      </c>
      <c r="L5" s="209"/>
    </row>
    <row r="6" spans="1:13" s="112" customFormat="1">
      <c r="C6" s="219">
        <v>10</v>
      </c>
      <c r="D6" s="214">
        <v>53</v>
      </c>
      <c r="E6" s="214">
        <v>49</v>
      </c>
      <c r="F6" s="214">
        <v>44</v>
      </c>
      <c r="G6" s="214">
        <v>40</v>
      </c>
      <c r="H6" s="214">
        <v>37</v>
      </c>
      <c r="I6" s="214">
        <v>33</v>
      </c>
      <c r="J6" s="214">
        <v>30</v>
      </c>
      <c r="K6" s="215">
        <v>27</v>
      </c>
      <c r="L6" s="209"/>
    </row>
    <row r="7" spans="1:13" s="112" customFormat="1">
      <c r="C7" s="219">
        <v>12</v>
      </c>
      <c r="D7" s="214">
        <v>58</v>
      </c>
      <c r="E7" s="214">
        <v>53</v>
      </c>
      <c r="F7" s="214">
        <v>49</v>
      </c>
      <c r="G7" s="214">
        <v>45</v>
      </c>
      <c r="H7" s="214">
        <v>41</v>
      </c>
      <c r="I7" s="214">
        <v>37</v>
      </c>
      <c r="J7" s="214">
        <v>34</v>
      </c>
      <c r="K7" s="215">
        <v>31</v>
      </c>
      <c r="L7" s="209"/>
    </row>
    <row r="8" spans="1:13" s="112" customFormat="1">
      <c r="C8" s="219">
        <v>14</v>
      </c>
      <c r="D8" s="214">
        <v>62</v>
      </c>
      <c r="E8" s="214">
        <v>57</v>
      </c>
      <c r="F8" s="214">
        <v>53</v>
      </c>
      <c r="G8" s="214">
        <v>49</v>
      </c>
      <c r="H8" s="214">
        <v>45</v>
      </c>
      <c r="I8" s="214">
        <v>41</v>
      </c>
      <c r="J8" s="214">
        <v>38</v>
      </c>
      <c r="K8" s="215">
        <v>35</v>
      </c>
      <c r="L8" s="209"/>
    </row>
    <row r="9" spans="1:13" s="112" customFormat="1">
      <c r="C9" s="219">
        <v>16</v>
      </c>
      <c r="D9" s="214">
        <v>65</v>
      </c>
      <c r="E9" s="214">
        <v>61</v>
      </c>
      <c r="F9" s="214">
        <v>56</v>
      </c>
      <c r="G9" s="214">
        <v>52</v>
      </c>
      <c r="H9" s="214">
        <v>48</v>
      </c>
      <c r="I9" s="214">
        <v>44</v>
      </c>
      <c r="J9" s="214">
        <v>41</v>
      </c>
      <c r="K9" s="215">
        <v>38</v>
      </c>
      <c r="L9" s="209"/>
    </row>
    <row r="10" spans="1:13" s="112" customFormat="1">
      <c r="C10" s="219">
        <v>18</v>
      </c>
      <c r="D10" s="214">
        <v>68</v>
      </c>
      <c r="E10" s="214">
        <v>64</v>
      </c>
      <c r="F10" s="214">
        <v>59</v>
      </c>
      <c r="G10" s="214">
        <v>55</v>
      </c>
      <c r="H10" s="214">
        <v>51</v>
      </c>
      <c r="I10" s="214">
        <v>48</v>
      </c>
      <c r="J10" s="214">
        <v>44</v>
      </c>
      <c r="K10" s="215">
        <v>41</v>
      </c>
      <c r="L10" s="209"/>
    </row>
    <row r="11" spans="1:13" s="112" customFormat="1" ht="13.5" thickBot="1">
      <c r="C11" s="220">
        <v>20</v>
      </c>
      <c r="D11" s="216">
        <v>71</v>
      </c>
      <c r="E11" s="216">
        <v>66</v>
      </c>
      <c r="F11" s="216">
        <v>62</v>
      </c>
      <c r="G11" s="216">
        <v>57</v>
      </c>
      <c r="H11" s="216">
        <v>53</v>
      </c>
      <c r="I11" s="216">
        <v>49</v>
      </c>
      <c r="J11" s="216">
        <v>46</v>
      </c>
      <c r="K11" s="217">
        <v>43</v>
      </c>
      <c r="L11" s="209"/>
    </row>
    <row r="12" spans="1:13" s="112" customFormat="1">
      <c r="A12" s="116" t="s">
        <v>9</v>
      </c>
      <c r="D12" s="117"/>
      <c r="E12" s="117"/>
      <c r="F12" s="117"/>
      <c r="G12" s="117"/>
      <c r="H12" s="117"/>
      <c r="I12" s="117"/>
      <c r="J12" s="117"/>
      <c r="K12" s="117"/>
      <c r="L12" s="209"/>
    </row>
    <row r="13" spans="1:13" s="112" customFormat="1">
      <c r="A13" s="118"/>
      <c r="B13" s="119" t="s">
        <v>3</v>
      </c>
      <c r="C13" s="120">
        <f>'SD-BER'!N50</f>
        <v>0.7</v>
      </c>
      <c r="D13" s="117"/>
      <c r="E13" s="117"/>
      <c r="F13" s="117"/>
      <c r="G13" s="117"/>
      <c r="H13" s="117"/>
      <c r="I13" s="117"/>
      <c r="J13" s="117"/>
      <c r="K13" s="117"/>
      <c r="L13" s="206"/>
      <c r="M13" s="117"/>
    </row>
    <row r="14" spans="1:13" s="112" customFormat="1">
      <c r="B14" s="117"/>
      <c r="C14" s="117"/>
      <c r="D14" s="117"/>
      <c r="E14" s="121"/>
      <c r="F14" s="121"/>
      <c r="G14" s="121"/>
      <c r="H14" s="121"/>
      <c r="I14" s="121"/>
      <c r="J14" s="121"/>
      <c r="K14" s="121"/>
      <c r="L14" s="206"/>
      <c r="M14" s="117"/>
    </row>
    <row r="15" spans="1:13" s="112" customFormat="1">
      <c r="A15" s="116" t="s">
        <v>12</v>
      </c>
      <c r="B15" s="117"/>
      <c r="C15" s="120">
        <f>IF(C13&lt;5,4,IF(C13&lt;7,6,IF(C13&lt;9,8,IF(C13&lt;11,10,IF(C13&lt;13,12,IF(C13&lt;15,14,IF(C13&lt;17,16,IF(C13&lt;19,18,20))))))))</f>
        <v>4</v>
      </c>
      <c r="D15" s="122"/>
      <c r="E15" s="122"/>
      <c r="F15" s="122"/>
      <c r="G15" s="122"/>
      <c r="H15" s="122"/>
      <c r="I15" s="122"/>
      <c r="J15" s="122"/>
      <c r="K15" s="122"/>
      <c r="L15" s="209"/>
    </row>
    <row r="16" spans="1:13" s="112" customFormat="1">
      <c r="B16" s="117"/>
      <c r="C16" s="113" t="s">
        <v>11</v>
      </c>
      <c r="D16" s="121"/>
      <c r="E16" s="121"/>
      <c r="F16" s="121"/>
      <c r="G16" s="121"/>
      <c r="H16" s="121"/>
      <c r="I16" s="121"/>
      <c r="J16" s="121"/>
      <c r="K16" s="121"/>
      <c r="L16" s="209"/>
    </row>
    <row r="17" spans="1:13" s="112" customFormat="1">
      <c r="B17" s="123" t="s">
        <v>13</v>
      </c>
      <c r="C17" s="416">
        <f>IF(C13&lt;5,4,IF(C13&lt;7,6,IF(C13&lt;9,8,IF(C13&lt;11,10,IF(C13&lt;13,12,IF(C13&lt;15,14,IF(C13&lt;17,16,IF(C13&lt;19,18,20))))))))</f>
        <v>4</v>
      </c>
      <c r="D17" s="122"/>
      <c r="E17" s="122"/>
      <c r="F17" s="122"/>
      <c r="G17" s="122"/>
      <c r="H17" s="122"/>
      <c r="I17" s="122"/>
      <c r="J17" s="122"/>
      <c r="K17" s="122"/>
      <c r="L17" s="206"/>
      <c r="M17" s="117"/>
    </row>
    <row r="18" spans="1:13" s="112" customFormat="1">
      <c r="B18" s="117"/>
      <c r="C18" s="117"/>
      <c r="L18" s="209"/>
    </row>
    <row r="19" spans="1:13" s="112" customFormat="1">
      <c r="A19" s="116" t="s">
        <v>14</v>
      </c>
      <c r="D19" s="966" t="s">
        <v>83</v>
      </c>
      <c r="E19" s="966"/>
      <c r="F19" s="966"/>
      <c r="G19" s="966"/>
      <c r="H19" s="966"/>
      <c r="I19" s="966"/>
      <c r="J19" s="966"/>
      <c r="K19" s="966"/>
      <c r="L19" s="209"/>
    </row>
    <row r="20" spans="1:13" s="112" customFormat="1" ht="13.5" thickBot="1">
      <c r="C20" s="412" t="s">
        <v>11</v>
      </c>
      <c r="D20" s="413">
        <v>63</v>
      </c>
      <c r="E20" s="413">
        <v>125</v>
      </c>
      <c r="F20" s="413">
        <v>250</v>
      </c>
      <c r="G20" s="413">
        <v>500</v>
      </c>
      <c r="H20" s="413">
        <v>1000</v>
      </c>
      <c r="I20" s="413">
        <v>2000</v>
      </c>
      <c r="J20" s="413">
        <v>4000</v>
      </c>
      <c r="K20" s="413">
        <v>8000</v>
      </c>
      <c r="L20" s="209"/>
    </row>
    <row r="21" spans="1:13" s="112" customFormat="1">
      <c r="B21" s="113" t="s">
        <v>15</v>
      </c>
      <c r="C21" s="414">
        <f>C17</f>
        <v>4</v>
      </c>
      <c r="D21" s="415">
        <f>VLOOKUP($C21,Matrix_Stroemungsrauschen,2,FALSE)</f>
        <v>30</v>
      </c>
      <c r="E21" s="415">
        <f>VLOOKUP($C21,Matrix_Stroemungsrauschen,3,FALSE)</f>
        <v>26</v>
      </c>
      <c r="F21" s="415">
        <f>VLOOKUP($C21,Matrix_Stroemungsrauschen,4,FALSE)</f>
        <v>22</v>
      </c>
      <c r="G21" s="415">
        <f>VLOOKUP($C21,Matrix_Stroemungsrauschen,5,FALSE)</f>
        <v>19</v>
      </c>
      <c r="H21" s="415">
        <f>VLOOKUP($C21,Matrix_Stroemungsrauschen,6,FALSE)</f>
        <v>15</v>
      </c>
      <c r="I21" s="415">
        <f>VLOOKUP($C21,Matrix_Stroemungsrauschen,7,FALSE)</f>
        <v>12</v>
      </c>
      <c r="J21" s="415">
        <f>VLOOKUP($C21,Matrix_Stroemungsrauschen,8,FALSE)</f>
        <v>9</v>
      </c>
      <c r="K21" s="415">
        <f>VLOOKUP($C21,Matrix_Stroemungsrauschen,9,FALSE)</f>
        <v>6</v>
      </c>
      <c r="L21" s="209"/>
    </row>
    <row r="22" spans="1:13" s="112" customFormat="1" ht="14.25">
      <c r="B22" s="123"/>
      <c r="C22" s="125" t="s">
        <v>85</v>
      </c>
      <c r="D22" s="203">
        <f>(VLOOKUP($C$17,C3:$K$11,2,TRUE))</f>
        <v>30</v>
      </c>
      <c r="E22" s="203">
        <f>(VLOOKUP($C$17,C3:$K$11,3,TRUE))</f>
        <v>26</v>
      </c>
      <c r="F22" s="203">
        <f>(VLOOKUP($C$17,C3:$K$11,4,TRUE))</f>
        <v>22</v>
      </c>
      <c r="G22" s="203">
        <f>(VLOOKUP($C$17,C3:$K$11,5,TRUE))</f>
        <v>19</v>
      </c>
      <c r="H22" s="203">
        <f>(VLOOKUP($C$17,C3:$K$11,6,TRUE))</f>
        <v>15</v>
      </c>
      <c r="I22" s="203">
        <f>(VLOOKUP($C$17,C3:$K$11,7,TRUE))</f>
        <v>12</v>
      </c>
      <c r="J22" s="203">
        <f>(VLOOKUP($C$17,C3:$K$11,8,TRUE))</f>
        <v>9</v>
      </c>
      <c r="K22" s="203">
        <f>(VLOOKUP($C$17,C3:$K$11,9,TRUE))</f>
        <v>6</v>
      </c>
      <c r="L22" s="207">
        <f>(10*LOG(10^(D22/10)+10^(E22/10)+10^(F22/10)+10^(G22/10)+10^(H22/10)+10^(I22/10)+10^(J22/10)+10^(K22/10)))</f>
        <v>32.292786790629066</v>
      </c>
      <c r="M22" s="126"/>
    </row>
    <row r="23" spans="1:13" s="112" customFormat="1">
      <c r="C23" s="124" t="s">
        <v>80</v>
      </c>
      <c r="D23" s="202">
        <v>26.2</v>
      </c>
      <c r="E23" s="202">
        <v>16.100000000000001</v>
      </c>
      <c r="F23" s="202">
        <v>8.6</v>
      </c>
      <c r="G23" s="202">
        <v>3.2</v>
      </c>
      <c r="H23" s="202">
        <v>0</v>
      </c>
      <c r="I23" s="202">
        <v>-1.2</v>
      </c>
      <c r="J23" s="202">
        <v>-1</v>
      </c>
      <c r="K23" s="202">
        <v>1.1000000000000001</v>
      </c>
      <c r="L23" s="342"/>
    </row>
    <row r="24" spans="1:13" s="112" customFormat="1" ht="14.25">
      <c r="B24" s="117"/>
      <c r="C24" s="125" t="s">
        <v>86</v>
      </c>
      <c r="D24" s="204">
        <f>D22-D23</f>
        <v>3.8000000000000007</v>
      </c>
      <c r="E24" s="204">
        <f t="shared" ref="E24:K24" si="0">E22-E23</f>
        <v>9.8999999999999986</v>
      </c>
      <c r="F24" s="204">
        <f t="shared" si="0"/>
        <v>13.4</v>
      </c>
      <c r="G24" s="204">
        <f t="shared" si="0"/>
        <v>15.8</v>
      </c>
      <c r="H24" s="204">
        <f t="shared" si="0"/>
        <v>15</v>
      </c>
      <c r="I24" s="204">
        <f t="shared" si="0"/>
        <v>13.2</v>
      </c>
      <c r="J24" s="204">
        <f t="shared" si="0"/>
        <v>10</v>
      </c>
      <c r="K24" s="204">
        <f t="shared" si="0"/>
        <v>4.9000000000000004</v>
      </c>
      <c r="L24" s="207">
        <f>(10*LOG(10^(D24/10)+10^(E24/10)+10^(F24/10)+10^(G24/10)+10^(H24/10)+10^(I24/10)+10^(J24/10)+10^(K24/10)))</f>
        <v>21.388512819026747</v>
      </c>
      <c r="M24" s="128"/>
    </row>
    <row r="25" spans="1:13" s="112" customFormat="1">
      <c r="B25" s="117"/>
      <c r="C25" s="115"/>
      <c r="D25" s="127"/>
      <c r="E25" s="127"/>
      <c r="F25" s="127"/>
      <c r="G25" s="127"/>
      <c r="H25" s="127"/>
      <c r="I25" s="127"/>
      <c r="J25" s="127"/>
      <c r="K25" s="127"/>
      <c r="L25" s="209"/>
      <c r="M25" s="129"/>
    </row>
    <row r="26" spans="1:13" s="112" customFormat="1">
      <c r="B26" s="117"/>
      <c r="C26" s="115"/>
      <c r="L26" s="208"/>
      <c r="M26" s="115"/>
    </row>
    <row r="27" spans="1:13" s="112" customFormat="1">
      <c r="A27" s="117"/>
      <c r="B27" s="117"/>
      <c r="C27" s="115"/>
      <c r="L27" s="209"/>
    </row>
    <row r="28" spans="1:13" s="112" customFormat="1" ht="13.5" thickBot="1">
      <c r="A28" s="117"/>
      <c r="B28" s="130"/>
      <c r="C28" s="965"/>
      <c r="D28" s="965"/>
      <c r="E28" s="53"/>
      <c r="L28" s="209"/>
    </row>
    <row r="29" spans="1:13" s="112" customFormat="1" ht="13.5" thickBot="1">
      <c r="B29" s="131"/>
      <c r="C29" s="54" t="s">
        <v>31</v>
      </c>
      <c r="D29" s="211">
        <f>'SD-BER'!G42</f>
        <v>1</v>
      </c>
      <c r="E29" s="966" t="s">
        <v>82</v>
      </c>
      <c r="F29" s="966"/>
      <c r="G29" s="966"/>
      <c r="H29" s="966"/>
      <c r="I29" s="966"/>
      <c r="J29" s="966"/>
      <c r="K29" s="966"/>
      <c r="L29" s="209"/>
    </row>
    <row r="30" spans="1:13" s="112" customFormat="1">
      <c r="B30" s="132"/>
      <c r="C30" s="115"/>
      <c r="L30" s="209"/>
    </row>
    <row r="31" spans="1:13" s="112" customFormat="1">
      <c r="B31" s="131"/>
      <c r="C31" s="124" t="s">
        <v>81</v>
      </c>
      <c r="D31" s="208">
        <f>D22+10*LOG10($D$29)</f>
        <v>30</v>
      </c>
      <c r="E31" s="208">
        <f t="shared" ref="E31:K31" si="1">E22+10*LOG10($D$29)</f>
        <v>26</v>
      </c>
      <c r="F31" s="208">
        <f t="shared" si="1"/>
        <v>22</v>
      </c>
      <c r="G31" s="208">
        <f t="shared" si="1"/>
        <v>19</v>
      </c>
      <c r="H31" s="208">
        <f t="shared" si="1"/>
        <v>15</v>
      </c>
      <c r="I31" s="208">
        <f t="shared" si="1"/>
        <v>12</v>
      </c>
      <c r="J31" s="208">
        <f t="shared" si="1"/>
        <v>9</v>
      </c>
      <c r="K31" s="208">
        <f t="shared" si="1"/>
        <v>6</v>
      </c>
      <c r="L31" s="207">
        <f>(10*LOG(10^(D31/10)+10^(E31/10)+10^(F31/10)+10^(G31/10)+10^(H31/10)+10^(I31/10)+10^(J31/10)+10^(K31/10)))</f>
        <v>32.292786790629066</v>
      </c>
    </row>
    <row r="32" spans="1:13" s="112" customFormat="1">
      <c r="B32" s="131"/>
      <c r="C32" s="205" t="s">
        <v>106</v>
      </c>
      <c r="D32" s="202">
        <f>D31-D33</f>
        <v>26.2</v>
      </c>
      <c r="E32" s="202">
        <f t="shared" ref="E32:K32" si="2">E31-E33</f>
        <v>16.100000000000001</v>
      </c>
      <c r="F32" s="202">
        <f t="shared" si="2"/>
        <v>8.6</v>
      </c>
      <c r="G32" s="202">
        <f t="shared" si="2"/>
        <v>3.1999999999999993</v>
      </c>
      <c r="H32" s="202">
        <f t="shared" si="2"/>
        <v>0</v>
      </c>
      <c r="I32" s="202">
        <f t="shared" si="2"/>
        <v>-1.1999999999999993</v>
      </c>
      <c r="J32" s="202">
        <f t="shared" si="2"/>
        <v>-1</v>
      </c>
      <c r="K32" s="202">
        <f t="shared" si="2"/>
        <v>1.0999999999999996</v>
      </c>
      <c r="L32" s="342"/>
    </row>
    <row r="33" spans="2:12" s="112" customFormat="1">
      <c r="B33" s="131"/>
      <c r="C33" s="124" t="s">
        <v>84</v>
      </c>
      <c r="D33" s="208">
        <f>D24+10*LOG10($D$29)</f>
        <v>3.8000000000000007</v>
      </c>
      <c r="E33" s="208">
        <f t="shared" ref="E33:K33" si="3">E24+10*LOG10($D$29)</f>
        <v>9.8999999999999986</v>
      </c>
      <c r="F33" s="208">
        <f t="shared" si="3"/>
        <v>13.4</v>
      </c>
      <c r="G33" s="208">
        <f t="shared" si="3"/>
        <v>15.8</v>
      </c>
      <c r="H33" s="208">
        <f t="shared" si="3"/>
        <v>15</v>
      </c>
      <c r="I33" s="208">
        <f t="shared" si="3"/>
        <v>13.2</v>
      </c>
      <c r="J33" s="208">
        <f t="shared" si="3"/>
        <v>10</v>
      </c>
      <c r="K33" s="208">
        <f t="shared" si="3"/>
        <v>4.9000000000000004</v>
      </c>
      <c r="L33" s="207">
        <f>(10*LOG(10^(D33/10)+10^(E33/10)+10^(F33/10)+10^(G33/10)+10^(H33/10)+10^(I33/10)+10^(J33/10)+10^(K33/10)))</f>
        <v>21.388512819026747</v>
      </c>
    </row>
    <row r="34" spans="2:12" s="112" customFormat="1">
      <c r="B34" s="131"/>
      <c r="C34" s="124"/>
      <c r="D34" s="127"/>
      <c r="E34" s="127"/>
      <c r="F34" s="127"/>
      <c r="G34" s="127"/>
      <c r="H34" s="127"/>
      <c r="I34" s="127"/>
      <c r="J34" s="127"/>
      <c r="K34" s="127"/>
      <c r="L34" s="209"/>
    </row>
    <row r="35" spans="2:12" s="112" customFormat="1">
      <c r="B35" s="131"/>
      <c r="C35" s="124" t="s">
        <v>81</v>
      </c>
      <c r="D35" s="201">
        <f>IF(D31&lt;0,0,D31)</f>
        <v>30</v>
      </c>
      <c r="E35" s="201">
        <f t="shared" ref="E35:K35" si="4">IF(E31&lt;0,0,E31)</f>
        <v>26</v>
      </c>
      <c r="F35" s="201">
        <f t="shared" si="4"/>
        <v>22</v>
      </c>
      <c r="G35" s="201">
        <f t="shared" si="4"/>
        <v>19</v>
      </c>
      <c r="H35" s="201">
        <f t="shared" si="4"/>
        <v>15</v>
      </c>
      <c r="I35" s="201">
        <f t="shared" si="4"/>
        <v>12</v>
      </c>
      <c r="J35" s="201">
        <f t="shared" si="4"/>
        <v>9</v>
      </c>
      <c r="K35" s="201">
        <f t="shared" si="4"/>
        <v>6</v>
      </c>
      <c r="L35" s="207">
        <f>(10*LOG(10^(D35/10)+10^(E35/10)+10^(F35/10)+10^(G35/10)+10^(H35/10)+10^(I35/10)+10^(J35/10)+10^(K35/10)))</f>
        <v>32.292786790629066</v>
      </c>
    </row>
    <row r="36" spans="2:12" s="112" customFormat="1">
      <c r="B36" s="131"/>
      <c r="C36" s="205"/>
      <c r="D36" s="134"/>
      <c r="E36" s="134"/>
      <c r="F36" s="134"/>
      <c r="G36" s="221"/>
      <c r="H36" s="133"/>
      <c r="I36" s="134"/>
      <c r="J36" s="134"/>
      <c r="K36" s="134"/>
      <c r="L36" s="342"/>
    </row>
    <row r="37" spans="2:12" s="112" customFormat="1">
      <c r="B37" s="117"/>
      <c r="C37" s="124" t="s">
        <v>84</v>
      </c>
      <c r="D37" s="201">
        <f>IF(D33&lt;0,0,D33)</f>
        <v>3.8000000000000007</v>
      </c>
      <c r="E37" s="201">
        <f t="shared" ref="E37:K37" si="5">IF(E33&lt;0,0,E33)</f>
        <v>9.8999999999999986</v>
      </c>
      <c r="F37" s="201">
        <f t="shared" si="5"/>
        <v>13.4</v>
      </c>
      <c r="G37" s="201">
        <f t="shared" si="5"/>
        <v>15.8</v>
      </c>
      <c r="H37" s="201">
        <f t="shared" si="5"/>
        <v>15</v>
      </c>
      <c r="I37" s="201">
        <f t="shared" si="5"/>
        <v>13.2</v>
      </c>
      <c r="J37" s="201">
        <f>IF(J33&lt;0,0,J33)</f>
        <v>10</v>
      </c>
      <c r="K37" s="201">
        <f t="shared" si="5"/>
        <v>4.9000000000000004</v>
      </c>
      <c r="L37" s="343">
        <f>(10*LOG(10^(D37/10)+10^(E37/10)+10^(F37/10)+10^(G37/10)+10^(H37/10)+10^(I37/10)+10^(J37/10)+10^(K37/10)))</f>
        <v>21.388512819026747</v>
      </c>
    </row>
    <row r="38" spans="2:12" s="112" customFormat="1">
      <c r="B38" s="117"/>
      <c r="C38" s="117"/>
      <c r="D38" s="117"/>
      <c r="E38" s="117"/>
      <c r="F38" s="117"/>
      <c r="L38" s="342"/>
    </row>
    <row r="39" spans="2:12" s="112" customFormat="1">
      <c r="B39" s="117"/>
      <c r="C39" s="117"/>
      <c r="D39" s="117"/>
      <c r="E39" s="117"/>
      <c r="F39" s="117"/>
      <c r="L39" s="342"/>
    </row>
    <row r="40" spans="2:12" s="112" customFormat="1">
      <c r="B40" s="117"/>
      <c r="C40" s="117"/>
      <c r="D40" s="117"/>
      <c r="E40" s="117"/>
      <c r="F40" s="117"/>
      <c r="L40" s="342"/>
    </row>
    <row r="41" spans="2:12" s="112" customFormat="1">
      <c r="B41" s="131"/>
      <c r="C41" s="124" t="s">
        <v>213</v>
      </c>
      <c r="D41" s="201">
        <f>D35-10*LOG($D$29)</f>
        <v>30</v>
      </c>
      <c r="E41" s="201">
        <f t="shared" ref="E41:K41" si="6">E35-10*LOG($D$29)</f>
        <v>26</v>
      </c>
      <c r="F41" s="201">
        <f t="shared" si="6"/>
        <v>22</v>
      </c>
      <c r="G41" s="201">
        <f t="shared" si="6"/>
        <v>19</v>
      </c>
      <c r="H41" s="201">
        <f t="shared" si="6"/>
        <v>15</v>
      </c>
      <c r="I41" s="201">
        <f t="shared" si="6"/>
        <v>12</v>
      </c>
      <c r="J41" s="201">
        <f t="shared" si="6"/>
        <v>9</v>
      </c>
      <c r="K41" s="201">
        <f t="shared" si="6"/>
        <v>6</v>
      </c>
      <c r="L41" s="207">
        <f>(10*LOG(10^(D41/10)+10^(E41/10)+10^(F41/10)+10^(G41/10)+10^(H41/10)+10^(I41/10)+10^(J41/10)+10^(K41/10)))</f>
        <v>32.292786790629066</v>
      </c>
    </row>
    <row r="42" spans="2:12" s="112" customFormat="1">
      <c r="C42" s="205"/>
      <c r="D42" s="134"/>
      <c r="E42" s="134"/>
      <c r="F42" s="134"/>
      <c r="G42" s="221"/>
      <c r="H42" s="133"/>
      <c r="I42" s="134"/>
      <c r="J42" s="134"/>
      <c r="K42" s="134"/>
      <c r="L42" s="342"/>
    </row>
    <row r="43" spans="2:12" s="112" customFormat="1">
      <c r="C43" s="124" t="s">
        <v>214</v>
      </c>
      <c r="D43" s="201">
        <f>D37-10*LOG($D$29)</f>
        <v>3.8000000000000007</v>
      </c>
      <c r="E43" s="201">
        <f t="shared" ref="E43:K43" si="7">E37-10*LOG($D$29)</f>
        <v>9.8999999999999986</v>
      </c>
      <c r="F43" s="201">
        <f t="shared" si="7"/>
        <v>13.4</v>
      </c>
      <c r="G43" s="201">
        <f t="shared" si="7"/>
        <v>15.8</v>
      </c>
      <c r="H43" s="201">
        <f t="shared" si="7"/>
        <v>15</v>
      </c>
      <c r="I43" s="201">
        <f t="shared" si="7"/>
        <v>13.2</v>
      </c>
      <c r="J43" s="201">
        <f t="shared" si="7"/>
        <v>10</v>
      </c>
      <c r="K43" s="201">
        <f t="shared" si="7"/>
        <v>4.9000000000000004</v>
      </c>
      <c r="L43" s="343">
        <f>(10*LOG(10^(D43/10)+10^(E43/10)+10^(F43/10)+10^(G43/10)+10^(H43/10)+10^(I43/10)+10^(J43/10)+10^(K43/10)))</f>
        <v>21.388512819026747</v>
      </c>
    </row>
    <row r="44" spans="2:12" s="112" customFormat="1">
      <c r="C44" s="131"/>
      <c r="L44" s="209"/>
    </row>
    <row r="45" spans="2:12" s="112" customFormat="1">
      <c r="C45" s="131"/>
      <c r="L45" s="209"/>
    </row>
    <row r="46" spans="2:12" s="112" customFormat="1">
      <c r="C46" s="131"/>
      <c r="L46" s="209"/>
    </row>
    <row r="47" spans="2:12" s="112" customFormat="1">
      <c r="C47" s="131"/>
      <c r="L47" s="209"/>
    </row>
    <row r="48" spans="2:12" s="112" customFormat="1">
      <c r="C48" s="131"/>
      <c r="L48" s="209"/>
    </row>
    <row r="49" spans="12:12" s="112" customFormat="1">
      <c r="L49" s="209"/>
    </row>
    <row r="50" spans="12:12" s="112" customFormat="1">
      <c r="L50" s="209"/>
    </row>
    <row r="51" spans="12:12" s="112" customFormat="1">
      <c r="L51" s="209"/>
    </row>
    <row r="52" spans="12:12" s="112" customFormat="1">
      <c r="L52" s="209"/>
    </row>
    <row r="53" spans="12:12" s="112" customFormat="1">
      <c r="L53" s="209"/>
    </row>
    <row r="54" spans="12:12" s="112" customFormat="1">
      <c r="L54" s="209"/>
    </row>
    <row r="55" spans="12:12" s="112" customFormat="1">
      <c r="L55" s="209"/>
    </row>
    <row r="56" spans="12:12" s="112" customFormat="1">
      <c r="L56" s="209"/>
    </row>
    <row r="57" spans="12:12" s="112" customFormat="1">
      <c r="L57" s="209"/>
    </row>
    <row r="58" spans="12:12" s="112" customFormat="1">
      <c r="L58" s="209"/>
    </row>
    <row r="59" spans="12:12" s="112" customFormat="1">
      <c r="L59" s="209"/>
    </row>
    <row r="60" spans="12:12" s="112" customFormat="1">
      <c r="L60" s="209"/>
    </row>
    <row r="61" spans="12:12" s="112" customFormat="1">
      <c r="L61" s="209"/>
    </row>
    <row r="62" spans="12:12" s="112" customFormat="1">
      <c r="L62" s="209"/>
    </row>
    <row r="63" spans="12:12" s="112" customFormat="1">
      <c r="L63" s="209"/>
    </row>
    <row r="64" spans="12:12" s="112" customFormat="1">
      <c r="L64" s="209"/>
    </row>
  </sheetData>
  <sheetProtection password="9FF1" sheet="1" objects="1"/>
  <customSheetViews>
    <customSheetView guid="{C6286C7A-02D7-4CAE-AC51-02B1EFEA8251}" scale="75" hiddenColumns="1" topLeftCell="O9">
      <selection activeCell="B29" sqref="B29:C37"/>
      <pageMargins left="0.78740157499999996" right="0.78740157499999996" top="0.984251969" bottom="0.984251969" header="0.51181102300000003" footer="0.51181102300000003"/>
      <printOptions gridLines="1"/>
      <pageSetup paperSize="9" orientation="portrait" horizontalDpi="180" verticalDpi="180" r:id="rId1"/>
      <headerFooter alignWithMargins="0">
        <oddHeader>&amp;A</oddHeader>
        <oddFooter>Seite &amp;P</oddFooter>
      </headerFooter>
    </customSheetView>
    <customSheetView guid="{1C4B7030-F349-418C-BDB4-62C0F7CCC2D8}" fitToPage="1">
      <selection activeCell="C2" sqref="C2:K11"/>
      <pageMargins left="0.78740157480314965" right="0.78740157480314965" top="0.98425196850393704" bottom="0.98425196850393704" header="0.51181102362204722" footer="0.51181102362204722"/>
      <printOptions gridLines="1"/>
      <pageSetup paperSize="9" scale="44" orientation="portrait" horizontalDpi="180" verticalDpi="180" r:id="rId2"/>
      <headerFooter alignWithMargins="0">
        <oddHeader>&amp;A</oddHeader>
        <oddFooter>Seite &amp;P</oddFooter>
      </headerFooter>
    </customSheetView>
  </customSheetViews>
  <mergeCells count="3">
    <mergeCell ref="C28:D28"/>
    <mergeCell ref="D19:K19"/>
    <mergeCell ref="E29:K29"/>
  </mergeCells>
  <phoneticPr fontId="0" type="noConversion"/>
  <printOptions gridLines="1" gridLinesSet="0"/>
  <pageMargins left="0.78740157480314965" right="0.78740157480314965" top="0.98425196850393704" bottom="0.98425196850393704" header="0.51181102362204722" footer="0.51181102362204722"/>
  <pageSetup paperSize="9" scale="38" orientation="portrait" horizontalDpi="180" verticalDpi="180" r:id="rId3"/>
  <headerFooter alignWithMargins="0">
    <oddHeader>&amp;A</oddHeader>
    <oddFooter>Seite &amp;P</oddFooter>
  </headerFooter>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1">
    <tabColor rgb="FF92D050"/>
  </sheetPr>
  <dimension ref="A1:F33"/>
  <sheetViews>
    <sheetView zoomScale="175" zoomScaleNormal="175" workbookViewId="0">
      <selection activeCell="A12" sqref="A12"/>
    </sheetView>
  </sheetViews>
  <sheetFormatPr baseColWidth="10" defaultColWidth="11.42578125" defaultRowHeight="12.75"/>
  <cols>
    <col min="1" max="1" width="38" style="35" customWidth="1"/>
    <col min="2" max="2" width="29.85546875" style="35" customWidth="1"/>
    <col min="3" max="3" width="24.140625" style="35" customWidth="1"/>
    <col min="4" max="4" width="45.140625" style="35" customWidth="1"/>
    <col min="5" max="5" width="11.42578125" style="35"/>
    <col min="6" max="6" width="11.42578125" style="339"/>
    <col min="7" max="16384" width="11.42578125" style="35"/>
  </cols>
  <sheetData>
    <row r="1" spans="1:5" ht="18">
      <c r="A1" s="50" t="s">
        <v>70</v>
      </c>
      <c r="E1" s="36"/>
    </row>
    <row r="2" spans="1:5">
      <c r="B2" s="37" t="s">
        <v>72</v>
      </c>
      <c r="C2" s="37"/>
      <c r="E2" s="36"/>
    </row>
    <row r="3" spans="1:5">
      <c r="A3" s="35" t="s">
        <v>67</v>
      </c>
      <c r="B3" s="38">
        <f>'SD-BER'!G8</f>
        <v>1000</v>
      </c>
      <c r="C3" s="38"/>
      <c r="D3" s="38"/>
    </row>
    <row r="4" spans="1:5">
      <c r="A4" s="35" t="s">
        <v>68</v>
      </c>
      <c r="B4" s="39">
        <f>'SD-BER'!G42</f>
        <v>1</v>
      </c>
      <c r="C4" s="39"/>
      <c r="D4" s="40" t="s">
        <v>74</v>
      </c>
    </row>
    <row r="5" spans="1:5" ht="13.5" thickBot="1">
      <c r="A5" s="35" t="s">
        <v>55</v>
      </c>
      <c r="B5" s="41">
        <f>'SD-BER'!G14/1000</f>
        <v>1</v>
      </c>
      <c r="C5" s="41"/>
      <c r="D5" s="42" t="s">
        <v>73</v>
      </c>
    </row>
    <row r="6" spans="1:5" ht="13.5" thickBot="1">
      <c r="A6" s="35" t="s">
        <v>69</v>
      </c>
      <c r="B6" s="43">
        <v>1.2</v>
      </c>
      <c r="C6" s="43"/>
      <c r="D6" s="44">
        <v>1.2</v>
      </c>
    </row>
    <row r="7" spans="1:5">
      <c r="A7" s="35" t="s">
        <v>65</v>
      </c>
      <c r="B7" s="178">
        <f>'SD-BER'!N38/1000</f>
        <v>0.2</v>
      </c>
      <c r="C7" s="178"/>
      <c r="D7" s="45"/>
    </row>
    <row r="8" spans="1:5">
      <c r="A8" s="35" t="s">
        <v>66</v>
      </c>
      <c r="B8" s="179">
        <f>('SD-BER'!N44/1000)</f>
        <v>0.13333333333333333</v>
      </c>
      <c r="C8" s="179"/>
      <c r="D8" s="45"/>
    </row>
    <row r="9" spans="1:5">
      <c r="A9" s="35" t="s">
        <v>1108</v>
      </c>
      <c r="B9" s="893">
        <f>'SD-BER'!N50</f>
        <v>0.7</v>
      </c>
      <c r="C9" s="45"/>
      <c r="D9" s="45"/>
    </row>
    <row r="10" spans="1:5">
      <c r="A10" s="35" t="s">
        <v>71</v>
      </c>
      <c r="B10" s="893">
        <f>'SD-BER'!G44</f>
        <v>0.28000000000000003</v>
      </c>
      <c r="C10" s="45"/>
      <c r="D10" s="45"/>
    </row>
    <row r="11" spans="1:5">
      <c r="A11" s="46" t="s">
        <v>204</v>
      </c>
      <c r="B11" s="45"/>
      <c r="C11" s="45"/>
      <c r="D11" s="45"/>
    </row>
    <row r="12" spans="1:5">
      <c r="A12" s="35" t="s">
        <v>202</v>
      </c>
      <c r="B12" s="341">
        <v>0.1</v>
      </c>
      <c r="C12" s="47" t="s">
        <v>1102</v>
      </c>
      <c r="D12" s="903">
        <v>0.1</v>
      </c>
    </row>
    <row r="13" spans="1:5">
      <c r="A13" s="35" t="s">
        <v>203</v>
      </c>
      <c r="B13" s="400">
        <v>0.7</v>
      </c>
      <c r="C13" s="47" t="s">
        <v>1101</v>
      </c>
      <c r="D13" s="903">
        <v>0.85</v>
      </c>
    </row>
    <row r="14" spans="1:5">
      <c r="A14" s="35" t="s">
        <v>206</v>
      </c>
      <c r="B14" s="48">
        <f>($B$7/$B$8)*($B$7/$B$8)*(0.5*B12*(1+$B$8/$B$7)+B13)</f>
        <v>1.7625</v>
      </c>
      <c r="C14" s="48" t="s">
        <v>269</v>
      </c>
      <c r="D14" s="48">
        <f>($B$7/$B$8)*($B$7/$B$8)*(0.5*D12*(1+$B$8/$B$7)+D13)</f>
        <v>2.1</v>
      </c>
    </row>
    <row r="15" spans="1:5">
      <c r="A15" s="35" t="s">
        <v>207</v>
      </c>
      <c r="B15" s="48">
        <v>2.25</v>
      </c>
      <c r="C15" s="48"/>
      <c r="D15" s="48">
        <f>0.025*($B$5/$B$8)*(1+$B$7/$B$8)*(1+$B$7/$B$8)</f>
        <v>1.171875</v>
      </c>
      <c r="E15" s="48"/>
    </row>
    <row r="16" spans="1:5">
      <c r="A16" s="35" t="s">
        <v>208</v>
      </c>
      <c r="B16" s="338">
        <f>(B14+B15)*$B$9^2*$B$6/2</f>
        <v>1.1796749999999998</v>
      </c>
      <c r="C16" s="338"/>
      <c r="D16" s="338">
        <f>(D14+D15)*$B$10^2*$B$6/2</f>
        <v>0.15390900000000002</v>
      </c>
      <c r="E16" s="47">
        <f>D16/(($B$9^2)*D6/2)</f>
        <v>0.52350000000000019</v>
      </c>
    </row>
    <row r="17" spans="1:6">
      <c r="B17" s="47"/>
      <c r="C17" s="47"/>
      <c r="D17" s="49"/>
      <c r="E17" s="339"/>
      <c r="F17" s="338"/>
    </row>
    <row r="18" spans="1:6">
      <c r="A18" s="46" t="s">
        <v>1084</v>
      </c>
      <c r="B18" s="45"/>
      <c r="C18" s="45"/>
      <c r="D18" s="340"/>
      <c r="E18" s="339"/>
      <c r="F18" s="35"/>
    </row>
    <row r="19" spans="1:6">
      <c r="A19" s="35" t="s">
        <v>202</v>
      </c>
      <c r="B19" s="341">
        <v>0.1</v>
      </c>
      <c r="C19" s="47" t="s">
        <v>1102</v>
      </c>
      <c r="D19" s="903">
        <v>0.1</v>
      </c>
      <c r="E19" s="339"/>
      <c r="F19" s="35"/>
    </row>
    <row r="20" spans="1:6">
      <c r="A20" s="35" t="s">
        <v>203</v>
      </c>
      <c r="B20" s="400">
        <v>0.7</v>
      </c>
      <c r="C20" s="47" t="s">
        <v>1101</v>
      </c>
      <c r="D20" s="903">
        <v>0.85</v>
      </c>
      <c r="E20" s="339"/>
      <c r="F20" s="35"/>
    </row>
    <row r="21" spans="1:6">
      <c r="A21" s="35" t="s">
        <v>206</v>
      </c>
      <c r="B21" s="48">
        <f>($B$7/$B$8)*($B$7/$B$8)*(0.5*B19*(1+$B$8/$B$7)+B20)</f>
        <v>1.7625</v>
      </c>
      <c r="C21" s="48" t="s">
        <v>269</v>
      </c>
      <c r="D21" s="48">
        <f>($B$7/$B$8)*($B$7/$B$8)*(0.5*D19*(1+$B$8/$B$7)+D20)</f>
        <v>2.1</v>
      </c>
      <c r="E21" s="339"/>
      <c r="F21" s="35"/>
    </row>
    <row r="22" spans="1:6">
      <c r="A22" s="35" t="s">
        <v>207</v>
      </c>
      <c r="B22" s="48">
        <v>1.1000000000000001</v>
      </c>
      <c r="C22" s="48"/>
      <c r="D22" s="48">
        <f>0.025*($B$5/$B$8)*(1+$B$7/$B$8)*(1+$B$7/$B$8)</f>
        <v>1.171875</v>
      </c>
      <c r="E22" s="48"/>
      <c r="F22" s="35"/>
    </row>
    <row r="23" spans="1:6">
      <c r="A23" s="35" t="s">
        <v>208</v>
      </c>
      <c r="B23" s="338">
        <f>(B21+B22)*$B$9^2*$B$6/2</f>
        <v>0.84157499999999985</v>
      </c>
      <c r="C23" s="338"/>
      <c r="D23" s="338">
        <f>(D21+D22)*$B$10^2*$B$6/2</f>
        <v>0.15390900000000002</v>
      </c>
      <c r="E23" s="902">
        <f>D23/($B$9^2*0.6)</f>
        <v>0.52350000000000019</v>
      </c>
      <c r="F23" s="35"/>
    </row>
    <row r="24" spans="1:6">
      <c r="D24" s="36"/>
      <c r="E24" s="339"/>
      <c r="F24" s="35"/>
    </row>
    <row r="25" spans="1:6">
      <c r="A25" s="46" t="s">
        <v>205</v>
      </c>
      <c r="B25" s="45"/>
      <c r="C25" s="45"/>
      <c r="D25" s="340"/>
      <c r="E25" s="339"/>
      <c r="F25" s="35"/>
    </row>
    <row r="26" spans="1:6">
      <c r="A26" s="35" t="s">
        <v>202</v>
      </c>
      <c r="B26" s="341">
        <v>0.1</v>
      </c>
      <c r="C26" s="47" t="s">
        <v>1102</v>
      </c>
      <c r="D26" s="903">
        <v>0.1</v>
      </c>
      <c r="E26" s="339"/>
      <c r="F26" s="35"/>
    </row>
    <row r="27" spans="1:6">
      <c r="A27" s="35" t="s">
        <v>203</v>
      </c>
      <c r="B27" s="400">
        <v>0.7</v>
      </c>
      <c r="C27" s="47" t="s">
        <v>1101</v>
      </c>
      <c r="D27" s="903">
        <v>0.85</v>
      </c>
      <c r="E27" s="339"/>
      <c r="F27" s="35"/>
    </row>
    <row r="28" spans="1:6">
      <c r="A28" s="35" t="s">
        <v>206</v>
      </c>
      <c r="B28" s="48">
        <f>($B$7/$B$8)*($B$7/$B$8)*(0.5*B26*(1+$B$8/$B$7)+B27)</f>
        <v>1.7625</v>
      </c>
      <c r="C28" s="48" t="s">
        <v>269</v>
      </c>
      <c r="D28" s="48">
        <f>($B$7/$B$8)*($B$7/$B$8)*(0.5*D26*(1+$B$8/$B$7)+D27)</f>
        <v>2.1</v>
      </c>
      <c r="E28" s="339"/>
      <c r="F28" s="35"/>
    </row>
    <row r="29" spans="1:6">
      <c r="A29" s="35" t="s">
        <v>207</v>
      </c>
      <c r="B29" s="48">
        <v>1.3</v>
      </c>
      <c r="C29" s="48"/>
      <c r="D29" s="48">
        <f>0.025*($B$5*1.1/$B$8)*(1+$B$7/$B$8)*(1+$B$7/$B$8)</f>
        <v>1.2890625</v>
      </c>
      <c r="E29" s="48"/>
      <c r="F29" s="35"/>
    </row>
    <row r="30" spans="1:6">
      <c r="A30" s="35" t="s">
        <v>208</v>
      </c>
      <c r="B30" s="338">
        <f>(B28+B29)*$B$9^2*$B$6/2</f>
        <v>0.90037499999999993</v>
      </c>
      <c r="C30" s="338"/>
      <c r="D30" s="338">
        <f>(D28+D29)*$B$10^2*$B$6/2</f>
        <v>0.15942150000000002</v>
      </c>
      <c r="E30" s="902">
        <f>D30/($B$9^2*0.6)</f>
        <v>0.54225000000000023</v>
      </c>
      <c r="F30" s="35"/>
    </row>
    <row r="31" spans="1:6">
      <c r="E31" s="339"/>
    </row>
    <row r="32" spans="1:6">
      <c r="D32" s="339"/>
      <c r="E32" s="339"/>
    </row>
    <row r="33" spans="4:4">
      <c r="D33" s="339"/>
    </row>
  </sheetData>
  <sheetProtection password="9FF1" sheet="1" objects="1"/>
  <customSheetViews>
    <customSheetView guid="{C6286C7A-02D7-4CAE-AC51-02B1EFEA8251}" scale="152" hiddenRows="1">
      <selection activeCell="C6" sqref="C6"/>
      <pageMargins left="0.78740157499999996" right="0.78740157499999996" top="0.984251969" bottom="0.984251969" header="0.4921259845" footer="0.4921259845"/>
      <pageSetup paperSize="8" orientation="portrait" horizontalDpi="120" r:id="rId1"/>
      <headerFooter alignWithMargins="0"/>
    </customSheetView>
    <customSheetView guid="{1C4B7030-F349-418C-BDB4-62C0F7CCC2D8}" scale="130">
      <selection activeCell="B20" sqref="B20"/>
      <pageMargins left="0.78740157499999996" right="0.78740157499999996" top="0.984251969" bottom="0.984251969" header="0.4921259845" footer="0.4921259845"/>
      <pageSetup paperSize="8" orientation="portrait" horizontalDpi="120" r:id="rId2"/>
      <headerFooter alignWithMargins="0"/>
    </customSheetView>
  </customSheetViews>
  <phoneticPr fontId="0" type="noConversion"/>
  <pageMargins left="0.78740157499999996" right="0.78740157499999996" top="0.984251969" bottom="0.984251969" header="0.4921259845" footer="0.4921259845"/>
  <pageSetup paperSize="8" orientation="portrait" horizontalDpi="120" r:id="rId3"/>
  <headerFooter alignWithMargins="0"/>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2">
    <tabColor rgb="FF92D050"/>
  </sheetPr>
  <dimension ref="A2:AA58"/>
  <sheetViews>
    <sheetView topLeftCell="A25" zoomScale="115" zoomScaleNormal="115" workbookViewId="0">
      <selection activeCell="C54" sqref="C54"/>
    </sheetView>
  </sheetViews>
  <sheetFormatPr baseColWidth="10" defaultRowHeight="12.75"/>
  <cols>
    <col min="1" max="1" width="30.5703125" bestFit="1" customWidth="1"/>
    <col min="2" max="2" width="12.7109375" style="280" customWidth="1"/>
    <col min="3" max="3" width="14.28515625" style="280" bestFit="1" customWidth="1"/>
    <col min="4" max="4" width="13.85546875" style="280" bestFit="1" customWidth="1"/>
    <col min="5" max="5" width="12.85546875" style="280" bestFit="1" customWidth="1"/>
    <col min="6" max="7" width="3.7109375" style="280" customWidth="1"/>
    <col min="8" max="8" width="5.7109375" style="280" customWidth="1"/>
    <col min="9" max="9" width="11.42578125" style="280"/>
    <col min="10" max="10" width="5.5703125" style="280" bestFit="1" customWidth="1"/>
    <col min="11" max="11" width="11.42578125" style="280"/>
    <col min="12" max="12" width="5.5703125" style="280" bestFit="1" customWidth="1"/>
    <col min="13" max="13" width="11.42578125" style="280"/>
    <col min="14" max="14" width="5.5703125" style="280" bestFit="1" customWidth="1"/>
    <col min="15" max="15" width="11.42578125" style="280"/>
    <col min="16" max="16" width="4.5703125" style="280" bestFit="1" customWidth="1"/>
    <col min="17" max="17" width="5.7109375" style="280" customWidth="1"/>
    <col min="18" max="18" width="4.7109375" style="280" hidden="1" customWidth="1"/>
    <col min="19" max="19" width="3.5703125" style="280" bestFit="1" customWidth="1"/>
    <col min="20" max="21" width="4.5703125" style="280" bestFit="1" customWidth="1"/>
    <col min="22" max="22" width="3.5703125" style="280" bestFit="1" customWidth="1"/>
    <col min="23" max="26" width="4.5703125" style="280" bestFit="1" customWidth="1"/>
    <col min="27" max="27" width="4.5703125" bestFit="1" customWidth="1"/>
  </cols>
  <sheetData>
    <row r="2" spans="1:27">
      <c r="A2" s="300" t="s">
        <v>192</v>
      </c>
      <c r="B2" s="303"/>
      <c r="C2" s="281"/>
      <c r="D2" s="281" t="s">
        <v>129</v>
      </c>
      <c r="E2" s="281"/>
      <c r="F2" s="281"/>
      <c r="G2" s="281">
        <f>IF('SD-BER'!I46="ND",1,"")</f>
        <v>1</v>
      </c>
      <c r="H2" s="281" t="s">
        <v>130</v>
      </c>
      <c r="I2" s="282" t="s">
        <v>131</v>
      </c>
      <c r="J2" s="282">
        <v>0.7</v>
      </c>
      <c r="K2" s="282" t="s">
        <v>132</v>
      </c>
      <c r="L2" s="282">
        <v>0.9</v>
      </c>
      <c r="M2" s="282" t="s">
        <v>133</v>
      </c>
      <c r="N2" s="282">
        <v>1.1000000000000001</v>
      </c>
      <c r="O2" s="282"/>
      <c r="P2" s="282"/>
      <c r="Q2" s="282"/>
      <c r="R2" s="304" t="str">
        <f>IF(D3&lt;750.9,"0,7","")</f>
        <v/>
      </c>
      <c r="S2" s="304" t="str">
        <f>IF(D3&gt;750.9,"0,9","")</f>
        <v>0,9</v>
      </c>
      <c r="T2" s="304" t="str">
        <f>IF(D3&gt;1400.9,"1,10","")</f>
        <v/>
      </c>
      <c r="U2" s="304"/>
      <c r="V2" s="305" t="str">
        <f>IF(S2&gt;R2,S2,R2)</f>
        <v>0,9</v>
      </c>
      <c r="W2" s="305" t="str">
        <f>IF(T2&gt;S2,T2,V2)</f>
        <v>0,9</v>
      </c>
      <c r="X2" s="305"/>
      <c r="Y2" s="305" t="str">
        <f>IF(W2&gt;V2,W2,W2)</f>
        <v>0,9</v>
      </c>
      <c r="Z2" s="283" t="str">
        <f>IF(G2=1,Y2,"")</f>
        <v>0,9</v>
      </c>
      <c r="AA2" s="284">
        <f>IF(Z2="0,7",0.7,IF(Z2="0,9",0.9,IF(Z2="1,10",1.1,"")))</f>
        <v>0.9</v>
      </c>
    </row>
    <row r="3" spans="1:27">
      <c r="A3" s="285" t="s">
        <v>134</v>
      </c>
      <c r="B3" s="306">
        <f>VALUE('SD-BER'!G10)</f>
        <v>1000</v>
      </c>
      <c r="C3" s="306">
        <f>VALUE('SD-BER'!G12)</f>
        <v>1000</v>
      </c>
      <c r="D3" s="286">
        <f>IF(B3&gt;C3,B3,C3)</f>
        <v>1000</v>
      </c>
      <c r="E3" s="307"/>
      <c r="F3" s="286"/>
      <c r="G3" s="286" t="str">
        <f>IF('SD-BER'!I46="HD 1",1,"")</f>
        <v/>
      </c>
      <c r="H3" s="286" t="s">
        <v>135</v>
      </c>
      <c r="I3" s="287" t="s">
        <v>136</v>
      </c>
      <c r="J3" s="287">
        <v>0.7</v>
      </c>
      <c r="K3" s="287" t="s">
        <v>137</v>
      </c>
      <c r="L3" s="287">
        <v>0.9</v>
      </c>
      <c r="M3" s="287" t="s">
        <v>138</v>
      </c>
      <c r="N3" s="287">
        <v>1.1000000000000001</v>
      </c>
      <c r="O3" s="287" t="s">
        <v>139</v>
      </c>
      <c r="P3" s="287">
        <v>1.2</v>
      </c>
      <c r="Q3" s="287"/>
      <c r="R3" s="308" t="str">
        <f>IF(D3&lt;400.9,"0,7","")</f>
        <v/>
      </c>
      <c r="S3" s="308" t="str">
        <f>IF(D3&gt;400.9,"0,9","")</f>
        <v>0,9</v>
      </c>
      <c r="T3" s="308" t="str">
        <f>IF(D3&gt;1000.9,"1,10","")</f>
        <v/>
      </c>
      <c r="U3" s="308" t="str">
        <f>IF(D3&gt;2000.9,"1,20","")</f>
        <v/>
      </c>
      <c r="V3" s="309" t="str">
        <f>IF(S3&gt;R3,S3,R3)</f>
        <v>0,9</v>
      </c>
      <c r="W3" s="309" t="str">
        <f>IF(T3&gt;S3,T3,V3)</f>
        <v>0,9</v>
      </c>
      <c r="X3" s="309" t="str">
        <f>IF(U3&gt;T3,U3,W3)</f>
        <v>0,9</v>
      </c>
      <c r="Y3" s="309" t="str">
        <f>IF(X3&gt;W3,X3,X3)</f>
        <v>0,9</v>
      </c>
      <c r="Z3" s="288" t="str">
        <f>IF(G3=1,Y3,"")</f>
        <v/>
      </c>
      <c r="AA3" s="289" t="str">
        <f>IF(Z3="0,7",0.7,IF(Z3="0,9",0.9,IF(Z3="1,10",1.1,IF(Z3="1,20",1.2,""))))</f>
        <v/>
      </c>
    </row>
    <row r="4" spans="1:27">
      <c r="A4" s="285" t="s">
        <v>140</v>
      </c>
      <c r="B4" s="306">
        <f>'SD-BER'!G14</f>
        <v>1000</v>
      </c>
      <c r="C4" s="286"/>
      <c r="D4" s="286"/>
      <c r="E4" s="286"/>
      <c r="F4" s="286"/>
      <c r="G4" s="286" t="str">
        <f>IF('SD-BER'!I46="HD 2",1,"")</f>
        <v/>
      </c>
      <c r="H4" s="286" t="s">
        <v>141</v>
      </c>
      <c r="I4" s="287" t="s">
        <v>136</v>
      </c>
      <c r="J4" s="287">
        <v>0.7</v>
      </c>
      <c r="K4" s="287" t="s">
        <v>142</v>
      </c>
      <c r="L4" s="287">
        <v>0.9</v>
      </c>
      <c r="M4" s="287" t="s">
        <v>143</v>
      </c>
      <c r="N4" s="287">
        <v>1.1000000000000001</v>
      </c>
      <c r="O4" s="287" t="s">
        <v>144</v>
      </c>
      <c r="P4" s="287">
        <v>1.2</v>
      </c>
      <c r="Q4" s="287"/>
      <c r="R4" s="308" t="str">
        <f>IF(D3&lt;400.9,"0,7","")</f>
        <v/>
      </c>
      <c r="S4" s="308" t="str">
        <f>IF(D3&gt;400.9,"0,9","")</f>
        <v>0,9</v>
      </c>
      <c r="T4" s="308" t="str">
        <f>IF(D3&gt;750.9,"1,10","")</f>
        <v>1,10</v>
      </c>
      <c r="U4" s="308" t="str">
        <f>IF(D3&gt;1000.9,"1,20","")</f>
        <v/>
      </c>
      <c r="V4" s="309" t="str">
        <f>IF(S4&gt;R4,S4,R4)</f>
        <v>0,9</v>
      </c>
      <c r="W4" s="309" t="str">
        <f>IF(T4&gt;S4,T4,V4)</f>
        <v>1,10</v>
      </c>
      <c r="X4" s="309" t="str">
        <f>IF(U4&gt;T4,U4,W4)</f>
        <v>1,10</v>
      </c>
      <c r="Y4" s="309" t="str">
        <f>IF(X4&gt;W4,X4,X4)</f>
        <v>1,10</v>
      </c>
      <c r="Z4" s="288" t="str">
        <f>IF(G4=1,Y4,"")</f>
        <v/>
      </c>
      <c r="AA4" s="289" t="str">
        <f>IF(Z4="0,7",0.7,IF(Z4="0,9",0.9,IF(Z4="1,10",1.1,IF(Z4="1,20",1.2,""))))</f>
        <v/>
      </c>
    </row>
    <row r="5" spans="1:27">
      <c r="A5" s="285"/>
      <c r="B5" s="287"/>
      <c r="C5" s="286"/>
      <c r="D5" s="286"/>
      <c r="E5" s="286"/>
      <c r="F5" s="286"/>
      <c r="G5" s="286"/>
      <c r="H5" s="286"/>
      <c r="I5" s="286"/>
      <c r="J5" s="286"/>
      <c r="K5" s="286"/>
      <c r="L5" s="286"/>
      <c r="M5" s="286"/>
      <c r="N5" s="286"/>
      <c r="O5" s="286"/>
      <c r="P5" s="286"/>
      <c r="Q5" s="286"/>
      <c r="R5" s="282"/>
      <c r="S5" s="282"/>
      <c r="T5" s="282"/>
      <c r="U5" s="282"/>
      <c r="V5" s="282"/>
      <c r="W5" s="282"/>
      <c r="X5" s="282"/>
      <c r="Y5" s="282"/>
      <c r="Z5" s="282"/>
      <c r="AA5" s="284">
        <f>SUM(AA2:AA4)</f>
        <v>0.9</v>
      </c>
    </row>
    <row r="6" spans="1:27">
      <c r="A6" s="285" t="s">
        <v>145</v>
      </c>
      <c r="B6" s="310">
        <f>SUM(2*(B3+C3)*B4/1000000)</f>
        <v>4</v>
      </c>
      <c r="C6" s="286"/>
      <c r="D6" s="286"/>
      <c r="E6" s="286"/>
      <c r="F6" s="286"/>
      <c r="G6" s="286"/>
      <c r="H6" s="286"/>
      <c r="I6" s="286"/>
      <c r="J6" s="286"/>
      <c r="K6" s="286"/>
      <c r="L6" s="286"/>
      <c r="M6" s="286"/>
      <c r="N6" s="286"/>
      <c r="O6" s="286"/>
      <c r="P6" s="286"/>
      <c r="Q6" s="286"/>
      <c r="R6" s="286"/>
      <c r="S6" s="286"/>
      <c r="T6" s="286"/>
      <c r="U6" s="286"/>
      <c r="V6" s="286"/>
      <c r="W6" s="286"/>
      <c r="X6" s="286"/>
      <c r="Y6" s="286"/>
      <c r="Z6" s="286"/>
      <c r="AA6" s="290"/>
    </row>
    <row r="7" spans="1:27">
      <c r="A7" s="285" t="s">
        <v>146</v>
      </c>
      <c r="B7" s="311">
        <f>SUM(AA5)</f>
        <v>0.9</v>
      </c>
      <c r="C7" s="286"/>
      <c r="D7" s="286"/>
      <c r="E7" s="286"/>
      <c r="F7" s="286"/>
      <c r="G7" s="286"/>
      <c r="H7" s="286"/>
      <c r="I7" s="286"/>
      <c r="J7" s="286"/>
      <c r="K7" s="286"/>
      <c r="L7" s="286"/>
      <c r="M7" s="286"/>
      <c r="N7" s="286"/>
      <c r="O7" s="286"/>
      <c r="P7" s="286"/>
      <c r="Q7" s="286"/>
      <c r="R7" s="286"/>
      <c r="S7" s="286"/>
      <c r="T7" s="286"/>
      <c r="U7" s="286"/>
      <c r="V7" s="286"/>
      <c r="W7" s="286"/>
      <c r="X7" s="286"/>
      <c r="Y7" s="286"/>
      <c r="Z7" s="286"/>
      <c r="AA7" s="290"/>
    </row>
    <row r="8" spans="1:27">
      <c r="A8" s="285" t="s">
        <v>147</v>
      </c>
      <c r="B8" s="312">
        <f>IF(B7=0.7,5.5,IF(B7=0.9,7.07,IF(B7=1.1,8.37,IF(B7=1.2,9.81,""))))</f>
        <v>7.07</v>
      </c>
      <c r="C8" s="286"/>
      <c r="D8" s="286"/>
      <c r="E8" s="286"/>
      <c r="F8" s="286"/>
      <c r="G8" s="286"/>
      <c r="H8" s="286"/>
      <c r="I8" s="286"/>
      <c r="J8" s="286"/>
      <c r="K8" s="286"/>
      <c r="L8" s="286"/>
      <c r="M8" s="286"/>
      <c r="N8" s="286"/>
      <c r="O8" s="286"/>
      <c r="P8" s="286"/>
      <c r="Q8" s="286"/>
      <c r="R8" s="286"/>
      <c r="S8" s="286"/>
      <c r="T8" s="286"/>
      <c r="U8" s="286"/>
      <c r="V8" s="286"/>
      <c r="W8" s="286"/>
      <c r="X8" s="286"/>
      <c r="Y8" s="286"/>
      <c r="Z8" s="286"/>
      <c r="AA8" s="290"/>
    </row>
    <row r="9" spans="1:27">
      <c r="A9" s="298" t="s">
        <v>148</v>
      </c>
      <c r="B9" s="313">
        <f>SUM(B6*B8)</f>
        <v>28.28</v>
      </c>
      <c r="C9" s="291"/>
      <c r="D9" s="291"/>
      <c r="E9" s="291"/>
      <c r="F9" s="291"/>
      <c r="G9" s="291"/>
      <c r="H9" s="291"/>
      <c r="I9" s="291"/>
      <c r="J9" s="291"/>
      <c r="K9" s="291"/>
      <c r="L9" s="291"/>
      <c r="M9" s="291"/>
      <c r="N9" s="291"/>
      <c r="O9" s="291"/>
      <c r="P9" s="291"/>
      <c r="Q9" s="291"/>
      <c r="R9" s="291"/>
      <c r="S9" s="291"/>
      <c r="T9" s="291"/>
      <c r="U9" s="291"/>
      <c r="V9" s="291"/>
      <c r="W9" s="291"/>
      <c r="X9" s="291"/>
      <c r="Y9" s="291"/>
      <c r="Z9" s="291"/>
      <c r="AA9" s="292"/>
    </row>
    <row r="12" spans="1:27">
      <c r="A12" s="301" t="s">
        <v>149</v>
      </c>
      <c r="B12" s="314">
        <f>VALUE(AA15)</f>
        <v>20</v>
      </c>
      <c r="C12" s="281" t="s">
        <v>150</v>
      </c>
      <c r="D12" s="315">
        <v>0.45</v>
      </c>
      <c r="E12" s="316"/>
      <c r="F12" s="281"/>
      <c r="G12" s="281">
        <f>IF(G2=1,1,"")</f>
        <v>1</v>
      </c>
      <c r="H12" s="281" t="s">
        <v>130</v>
      </c>
      <c r="I12" s="282" t="s">
        <v>151</v>
      </c>
      <c r="J12" s="282">
        <v>20</v>
      </c>
      <c r="K12" s="282" t="s">
        <v>152</v>
      </c>
      <c r="L12" s="282">
        <v>30</v>
      </c>
      <c r="M12" s="282" t="s">
        <v>153</v>
      </c>
      <c r="N12" s="282">
        <v>40</v>
      </c>
      <c r="O12" s="282"/>
      <c r="P12" s="282"/>
      <c r="Q12" s="281"/>
      <c r="R12" s="317" t="str">
        <f>IF(D3&lt;1000.9,"20","")</f>
        <v>20</v>
      </c>
      <c r="S12" s="317" t="str">
        <f>IF(D3&gt;1000.9,"30","")</f>
        <v/>
      </c>
      <c r="T12" s="317" t="str">
        <f>IF(D3&gt;2400.9,"40","")</f>
        <v/>
      </c>
      <c r="U12" s="317"/>
      <c r="V12" s="318" t="str">
        <f t="shared" ref="V12:W14" si="0">IF(S12&gt;R12,S12,R12)</f>
        <v>20</v>
      </c>
      <c r="W12" s="318" t="str">
        <f t="shared" si="0"/>
        <v/>
      </c>
      <c r="X12" s="318" t="str">
        <f>IF(T12&gt;S12,T12,V12)</f>
        <v>20</v>
      </c>
      <c r="Y12" s="318" t="str">
        <f>IF(X12&gt;W12,X12,X12)</f>
        <v>20</v>
      </c>
      <c r="Z12" s="319" t="str">
        <f>IF(G2=1,Y12,"")</f>
        <v>20</v>
      </c>
      <c r="AA12" s="294">
        <f>IF(Z12="20",20,IF(Z12="30",30,IF(Z12="40",40,"")))</f>
        <v>20</v>
      </c>
    </row>
    <row r="13" spans="1:27">
      <c r="A13" s="285" t="s">
        <v>154</v>
      </c>
      <c r="B13" s="320">
        <f>SUM((4*B3)+(4*C3))/1000</f>
        <v>8</v>
      </c>
      <c r="C13" s="321" t="s">
        <v>155</v>
      </c>
      <c r="D13" s="322">
        <v>0.69399999999999995</v>
      </c>
      <c r="E13" s="323"/>
      <c r="F13" s="286"/>
      <c r="G13" s="286" t="str">
        <f>IF(G3=1,1,"")</f>
        <v/>
      </c>
      <c r="H13" s="286" t="s">
        <v>135</v>
      </c>
      <c r="I13" s="287" t="s">
        <v>151</v>
      </c>
      <c r="J13" s="287">
        <v>20</v>
      </c>
      <c r="K13" s="287" t="s">
        <v>152</v>
      </c>
      <c r="L13" s="287">
        <v>30</v>
      </c>
      <c r="M13" s="287" t="s">
        <v>153</v>
      </c>
      <c r="N13" s="287">
        <v>40</v>
      </c>
      <c r="O13" s="287"/>
      <c r="P13" s="287"/>
      <c r="Q13" s="286"/>
      <c r="R13" s="324" t="str">
        <f>IF(D3&lt;1000.9,"20","")</f>
        <v>20</v>
      </c>
      <c r="S13" s="324" t="str">
        <f>IF(D3&gt;1000.9,"30","")</f>
        <v/>
      </c>
      <c r="T13" s="324" t="str">
        <f>IF(D3&gt;2400.9,"40","")</f>
        <v/>
      </c>
      <c r="U13" s="324"/>
      <c r="V13" s="325" t="str">
        <f t="shared" si="0"/>
        <v>20</v>
      </c>
      <c r="W13" s="325" t="str">
        <f t="shared" si="0"/>
        <v/>
      </c>
      <c r="X13" s="325" t="str">
        <f>IF(T13&gt;S13,T13,V13)</f>
        <v>20</v>
      </c>
      <c r="Y13" s="325" t="str">
        <f>IF(X13&gt;W13,X13,X13)</f>
        <v>20</v>
      </c>
      <c r="Z13" s="326" t="str">
        <f>IF(G3=1,Y13,"")</f>
        <v/>
      </c>
      <c r="AA13" s="295" t="str">
        <f>IF(Z13="20",20,IF(Z13="30",30,IF(Z13="40",40,"")))</f>
        <v/>
      </c>
    </row>
    <row r="14" spans="1:27">
      <c r="A14" s="285" t="s">
        <v>156</v>
      </c>
      <c r="B14" s="327">
        <f>IF(B12=20,B13*D12,IF(B12=30,B13*D13,IF(B12=40,B13*D14,"")))</f>
        <v>3.6</v>
      </c>
      <c r="C14" s="286" t="s">
        <v>157</v>
      </c>
      <c r="D14" s="322">
        <v>1.3440000000000001</v>
      </c>
      <c r="E14" s="323"/>
      <c r="F14" s="286"/>
      <c r="G14" s="286" t="str">
        <f>IF(G4=1,1,"")</f>
        <v/>
      </c>
      <c r="H14" s="286" t="s">
        <v>141</v>
      </c>
      <c r="I14" s="287" t="s">
        <v>131</v>
      </c>
      <c r="J14" s="287">
        <v>20</v>
      </c>
      <c r="K14" s="287" t="s">
        <v>132</v>
      </c>
      <c r="L14" s="287">
        <v>30</v>
      </c>
      <c r="M14" s="287" t="s">
        <v>158</v>
      </c>
      <c r="N14" s="287">
        <v>40</v>
      </c>
      <c r="O14" s="287"/>
      <c r="P14" s="287"/>
      <c r="Q14" s="286"/>
      <c r="R14" s="324" t="str">
        <f>IF(D3&lt;750.9,"20","")</f>
        <v/>
      </c>
      <c r="S14" s="324" t="str">
        <f>IF(D3&gt;750.9,"30","")</f>
        <v>30</v>
      </c>
      <c r="T14" s="324" t="str">
        <f>IF(D3&gt;1400.9,"40","")</f>
        <v/>
      </c>
      <c r="U14" s="324"/>
      <c r="V14" s="325" t="str">
        <f t="shared" si="0"/>
        <v>30</v>
      </c>
      <c r="W14" s="325" t="str">
        <f t="shared" si="0"/>
        <v>30</v>
      </c>
      <c r="X14" s="325" t="str">
        <f>IF(T14&gt;S14,T14,V14)</f>
        <v>30</v>
      </c>
      <c r="Y14" s="325" t="str">
        <f>IF(X14&gt;W14,X14,X14)</f>
        <v>30</v>
      </c>
      <c r="Z14" s="326" t="str">
        <f>IF(G4=1,Y14,"")</f>
        <v/>
      </c>
      <c r="AA14" s="295" t="str">
        <f>IF(Z14="20",20,IF(Z14="30",30,IF(Z14="40",40,"")))</f>
        <v/>
      </c>
    </row>
    <row r="15" spans="1:27">
      <c r="A15" s="285" t="s">
        <v>159</v>
      </c>
      <c r="B15" s="328">
        <v>8</v>
      </c>
      <c r="C15" s="286" t="s">
        <v>160</v>
      </c>
      <c r="D15" s="322">
        <v>5.6000000000000001E-2</v>
      </c>
      <c r="E15" s="287"/>
      <c r="F15" s="286"/>
      <c r="G15" s="286"/>
      <c r="H15" s="286"/>
      <c r="I15" s="286"/>
      <c r="J15" s="286"/>
      <c r="K15" s="286"/>
      <c r="L15" s="286"/>
      <c r="M15" s="286"/>
      <c r="N15" s="286"/>
      <c r="O15" s="286"/>
      <c r="P15" s="286"/>
      <c r="Q15" s="286"/>
      <c r="R15" s="281"/>
      <c r="S15" s="281"/>
      <c r="T15" s="281"/>
      <c r="U15" s="281"/>
      <c r="V15" s="281"/>
      <c r="W15" s="281"/>
      <c r="X15" s="281"/>
      <c r="Y15" s="281"/>
      <c r="Z15" s="281"/>
      <c r="AA15" s="296">
        <f>SUM(AA12:AA14)</f>
        <v>20</v>
      </c>
    </row>
    <row r="16" spans="1:27">
      <c r="A16" s="285" t="s">
        <v>161</v>
      </c>
      <c r="B16" s="329">
        <f>IF(B12=20,B15*D15,IF(B12=30,B15*D16,IF(B12=40,B15*D17,"")))</f>
        <v>0.44800000000000001</v>
      </c>
      <c r="C16" s="286" t="s">
        <v>162</v>
      </c>
      <c r="D16" s="322">
        <v>0.14699999999999999</v>
      </c>
      <c r="E16" s="287"/>
      <c r="F16" s="286"/>
      <c r="G16" s="286"/>
      <c r="H16" s="286"/>
      <c r="I16" s="286"/>
      <c r="J16" s="286"/>
      <c r="K16" s="286"/>
      <c r="L16" s="286"/>
      <c r="M16" s="286"/>
      <c r="N16" s="286"/>
      <c r="O16" s="286"/>
      <c r="P16" s="286"/>
      <c r="Q16" s="286"/>
      <c r="R16" s="286"/>
      <c r="S16" s="286"/>
      <c r="T16" s="286"/>
      <c r="U16" s="286"/>
      <c r="V16" s="286"/>
      <c r="W16" s="286"/>
      <c r="X16" s="286"/>
      <c r="Y16" s="286"/>
      <c r="Z16" s="286"/>
      <c r="AA16" s="290"/>
    </row>
    <row r="17" spans="1:27">
      <c r="A17" s="285"/>
      <c r="B17" s="330"/>
      <c r="C17" s="286" t="s">
        <v>163</v>
      </c>
      <c r="D17" s="322">
        <v>0.28100000000000003</v>
      </c>
      <c r="E17" s="287"/>
      <c r="F17" s="286"/>
      <c r="G17" s="286"/>
      <c r="H17" s="286"/>
      <c r="I17" s="286"/>
      <c r="J17" s="286"/>
      <c r="K17" s="286"/>
      <c r="L17" s="286"/>
      <c r="M17" s="286"/>
      <c r="N17" s="286"/>
      <c r="O17" s="286"/>
      <c r="P17" s="286"/>
      <c r="Q17" s="286"/>
      <c r="R17" s="286"/>
      <c r="S17" s="286"/>
      <c r="T17" s="286"/>
      <c r="U17" s="286"/>
      <c r="V17" s="286"/>
      <c r="W17" s="286"/>
      <c r="X17" s="286"/>
      <c r="Y17" s="286"/>
      <c r="Z17" s="286"/>
      <c r="AA17" s="290"/>
    </row>
    <row r="18" spans="1:27">
      <c r="A18" s="298" t="s">
        <v>164</v>
      </c>
      <c r="B18" s="313">
        <f>SUM(B14+B16)</f>
        <v>4.048</v>
      </c>
      <c r="C18" s="291"/>
      <c r="D18" s="291"/>
      <c r="E18" s="291"/>
      <c r="F18" s="291"/>
      <c r="G18" s="291"/>
      <c r="H18" s="291"/>
      <c r="I18" s="291"/>
      <c r="J18" s="291"/>
      <c r="K18" s="291"/>
      <c r="L18" s="291"/>
      <c r="M18" s="291"/>
      <c r="N18" s="291"/>
      <c r="O18" s="291"/>
      <c r="P18" s="291"/>
      <c r="Q18" s="291"/>
      <c r="R18" s="291"/>
      <c r="S18" s="291"/>
      <c r="T18" s="291"/>
      <c r="U18" s="291"/>
      <c r="V18" s="291"/>
      <c r="W18" s="291"/>
      <c r="X18" s="291"/>
      <c r="Y18" s="291"/>
      <c r="Z18" s="291"/>
      <c r="AA18" s="292"/>
    </row>
    <row r="20" spans="1:27">
      <c r="A20" s="301" t="s">
        <v>165</v>
      </c>
      <c r="B20" s="281"/>
      <c r="C20" s="281"/>
      <c r="D20" s="281"/>
      <c r="E20" s="281"/>
      <c r="F20" s="281"/>
      <c r="G20" s="281"/>
      <c r="H20" s="281"/>
      <c r="I20" s="281"/>
      <c r="J20" s="281"/>
      <c r="K20" s="281"/>
      <c r="L20" s="281"/>
      <c r="M20" s="281"/>
      <c r="N20" s="281"/>
      <c r="O20" s="281"/>
      <c r="P20" s="281"/>
      <c r="Q20" s="281"/>
      <c r="R20" s="281"/>
      <c r="S20" s="281"/>
      <c r="T20" s="281"/>
      <c r="U20" s="281"/>
      <c r="V20" s="281"/>
      <c r="W20" s="281"/>
      <c r="X20" s="281"/>
      <c r="Y20" s="281"/>
      <c r="Z20" s="281"/>
      <c r="AA20" s="297"/>
    </row>
    <row r="21" spans="1:27">
      <c r="A21" s="285" t="s">
        <v>65</v>
      </c>
      <c r="B21" s="331">
        <f>VALUE('SD-BER'!N38)</f>
        <v>200</v>
      </c>
      <c r="C21" s="286"/>
      <c r="D21" s="286" t="s">
        <v>166</v>
      </c>
      <c r="E21" s="286" t="s">
        <v>167</v>
      </c>
      <c r="F21" s="286"/>
      <c r="G21" s="286"/>
      <c r="H21" s="286"/>
      <c r="I21" s="286"/>
      <c r="J21" s="286"/>
      <c r="K21" s="286"/>
      <c r="L21" s="286"/>
      <c r="M21" s="286"/>
      <c r="N21" s="286"/>
      <c r="O21" s="286"/>
      <c r="P21" s="286"/>
      <c r="Q21" s="286"/>
      <c r="R21" s="286"/>
      <c r="S21" s="286"/>
      <c r="T21" s="286"/>
      <c r="U21" s="286"/>
      <c r="V21" s="286"/>
      <c r="W21" s="286"/>
      <c r="X21" s="286"/>
      <c r="Y21" s="286"/>
      <c r="Z21" s="286"/>
      <c r="AA21" s="290"/>
    </row>
    <row r="22" spans="1:27">
      <c r="A22" s="285" t="s">
        <v>168</v>
      </c>
      <c r="B22" s="332">
        <f>VALUE('SD-BER'!N39)</f>
        <v>3</v>
      </c>
      <c r="C22" s="286"/>
      <c r="D22" s="333"/>
      <c r="E22" s="299" t="s">
        <v>193</v>
      </c>
      <c r="F22" s="286"/>
      <c r="G22" s="286"/>
      <c r="H22" s="286"/>
      <c r="I22" s="286"/>
      <c r="J22" s="286"/>
      <c r="K22" s="286"/>
      <c r="L22" s="286"/>
      <c r="M22" s="286"/>
      <c r="N22" s="286"/>
      <c r="O22" s="286"/>
      <c r="P22" s="286"/>
      <c r="Q22" s="286"/>
      <c r="R22" s="286"/>
      <c r="S22" s="286"/>
      <c r="T22" s="286"/>
      <c r="U22" s="286"/>
      <c r="V22" s="286"/>
      <c r="W22" s="286"/>
      <c r="X22" s="286"/>
      <c r="Y22" s="286"/>
      <c r="Z22" s="286"/>
      <c r="AA22" s="290"/>
    </row>
    <row r="23" spans="1:27">
      <c r="A23" s="285" t="s">
        <v>169</v>
      </c>
      <c r="B23" s="331">
        <f>IF('SD-BER'!N42&lt;2000,'SD-BER'!N42,2001)</f>
        <v>1000</v>
      </c>
      <c r="C23" s="286"/>
      <c r="D23" s="333">
        <f>SUM((B21+60)*(B23+B23))/1000000</f>
        <v>0.52</v>
      </c>
      <c r="E23" s="286"/>
      <c r="F23" s="286"/>
      <c r="G23" s="286"/>
      <c r="H23" s="286"/>
      <c r="I23" s="286"/>
      <c r="J23" s="286"/>
      <c r="K23" s="286"/>
      <c r="L23" s="286"/>
      <c r="M23" s="286"/>
      <c r="N23" s="286"/>
      <c r="O23" s="286"/>
      <c r="P23" s="286"/>
      <c r="Q23" s="286"/>
      <c r="R23" s="286"/>
      <c r="S23" s="286"/>
      <c r="T23" s="286"/>
      <c r="U23" s="286"/>
      <c r="V23" s="286"/>
      <c r="W23" s="286"/>
      <c r="X23" s="286"/>
      <c r="Y23" s="286"/>
      <c r="Z23" s="286"/>
      <c r="AA23" s="290"/>
    </row>
    <row r="24" spans="1:27">
      <c r="A24" s="285" t="s">
        <v>170</v>
      </c>
      <c r="B24" s="331">
        <f>IF('SD-BER'!N42&gt;2000,SUM('SD-BER'!N42-2000),0)</f>
        <v>0</v>
      </c>
      <c r="C24" s="286"/>
      <c r="D24" s="333">
        <f>SUM((B21+60)*(B24+B24))/1000000</f>
        <v>0</v>
      </c>
      <c r="E24" s="286"/>
      <c r="F24" s="286"/>
      <c r="G24" s="286"/>
      <c r="H24" s="286"/>
      <c r="I24" s="286"/>
      <c r="J24" s="286"/>
      <c r="K24" s="286"/>
      <c r="L24" s="286"/>
      <c r="M24" s="286"/>
      <c r="N24" s="286"/>
      <c r="O24" s="286"/>
      <c r="P24" s="286"/>
      <c r="Q24" s="286"/>
      <c r="R24" s="286"/>
      <c r="S24" s="286"/>
      <c r="T24" s="286"/>
      <c r="U24" s="286"/>
      <c r="V24" s="286"/>
      <c r="W24" s="286"/>
      <c r="X24" s="286"/>
      <c r="Y24" s="286"/>
      <c r="Z24" s="286"/>
      <c r="AA24" s="290"/>
    </row>
    <row r="25" spans="1:27">
      <c r="A25" s="285" t="s">
        <v>171</v>
      </c>
      <c r="B25" s="331">
        <f>IF('SD-BER'!G12&lt;2000,'SD-BER'!G12,2000)</f>
        <v>1000</v>
      </c>
      <c r="C25" s="286"/>
      <c r="D25" s="333">
        <f>SUM((B21+60)*(B25+B25))/1000000</f>
        <v>0.52</v>
      </c>
      <c r="E25" s="286"/>
      <c r="F25" s="286"/>
      <c r="G25" s="286"/>
      <c r="H25" s="286"/>
      <c r="I25" s="286"/>
      <c r="J25" s="286"/>
      <c r="K25" s="286"/>
      <c r="L25" s="286"/>
      <c r="M25" s="286"/>
      <c r="N25" s="286"/>
      <c r="O25" s="286"/>
      <c r="P25" s="286"/>
      <c r="Q25" s="286"/>
      <c r="R25" s="286"/>
      <c r="S25" s="286"/>
      <c r="T25" s="286"/>
      <c r="U25" s="286"/>
      <c r="V25" s="286"/>
      <c r="W25" s="286"/>
      <c r="X25" s="286"/>
      <c r="Y25" s="286"/>
      <c r="Z25" s="286"/>
      <c r="AA25" s="290"/>
    </row>
    <row r="26" spans="1:27">
      <c r="A26" s="285" t="s">
        <v>172</v>
      </c>
      <c r="B26" s="331">
        <f>IF('SD-BER'!G12&gt;2000.1,SUM('SD-BER'!G12-2000),0)</f>
        <v>0</v>
      </c>
      <c r="C26" s="286">
        <f>IF(B26&gt;1250.1,1250,0)</f>
        <v>0</v>
      </c>
      <c r="D26" s="333">
        <f>IF(C26&gt;1,SUM((B21+60)*(C26+C26))/1000000,SUM((B21+60)*(B26+B26))/1000000)</f>
        <v>0</v>
      </c>
      <c r="E26" s="286"/>
      <c r="F26" s="286"/>
      <c r="G26" s="286"/>
      <c r="H26" s="286"/>
      <c r="I26" s="286"/>
      <c r="J26" s="286"/>
      <c r="K26" s="286"/>
      <c r="L26" s="286"/>
      <c r="M26" s="286"/>
      <c r="N26" s="286"/>
      <c r="O26" s="286"/>
      <c r="P26" s="286"/>
      <c r="Q26" s="286"/>
      <c r="R26" s="286"/>
      <c r="S26" s="286"/>
      <c r="T26" s="286"/>
      <c r="U26" s="286"/>
      <c r="V26" s="286"/>
      <c r="W26" s="286"/>
      <c r="X26" s="286"/>
      <c r="Y26" s="286"/>
      <c r="Z26" s="286"/>
      <c r="AA26" s="290"/>
    </row>
    <row r="27" spans="1:27">
      <c r="A27" s="285" t="s">
        <v>173</v>
      </c>
      <c r="B27" s="331">
        <f>IF(C26&gt;1,B26-C26,0)</f>
        <v>0</v>
      </c>
      <c r="C27" s="286">
        <f>IF(B27&gt;1250.1,1250,0)</f>
        <v>0</v>
      </c>
      <c r="D27" s="333">
        <f>IF(B27&gt;1,SUM((B21+60)*(C27+C27))/1000000,SUM((B21+60)*(B27+B27))/1000000)</f>
        <v>0</v>
      </c>
      <c r="E27" s="286"/>
      <c r="F27" s="286"/>
      <c r="G27" s="286"/>
      <c r="H27" s="286"/>
      <c r="I27" s="286"/>
      <c r="J27" s="286"/>
      <c r="K27" s="286"/>
      <c r="L27" s="286"/>
      <c r="M27" s="286"/>
      <c r="N27" s="286"/>
      <c r="O27" s="286"/>
      <c r="P27" s="286"/>
      <c r="Q27" s="286"/>
      <c r="R27" s="286"/>
      <c r="S27" s="286"/>
      <c r="T27" s="286"/>
      <c r="U27" s="286"/>
      <c r="V27" s="286"/>
      <c r="W27" s="286"/>
      <c r="X27" s="286"/>
      <c r="Y27" s="286"/>
      <c r="Z27" s="286"/>
      <c r="AA27" s="290"/>
    </row>
    <row r="28" spans="1:27">
      <c r="A28" s="285" t="s">
        <v>174</v>
      </c>
      <c r="B28" s="331">
        <f>IF(C27&gt;1,B27-C27,0)</f>
        <v>0</v>
      </c>
      <c r="C28" s="286"/>
      <c r="D28" s="333">
        <f>IF(B28&gt;1,SUM((B21+60)*(B28+B28))/1000000,0)</f>
        <v>0</v>
      </c>
      <c r="E28" s="286"/>
      <c r="F28" s="286"/>
      <c r="G28" s="286"/>
      <c r="H28" s="286"/>
      <c r="I28" s="286"/>
      <c r="J28" s="286"/>
      <c r="K28" s="286"/>
      <c r="L28" s="286"/>
      <c r="M28" s="286"/>
      <c r="N28" s="286"/>
      <c r="O28" s="286"/>
      <c r="P28" s="286"/>
      <c r="Q28" s="286"/>
      <c r="R28" s="286"/>
      <c r="S28" s="286"/>
      <c r="T28" s="286"/>
      <c r="U28" s="286"/>
      <c r="V28" s="286"/>
      <c r="W28" s="286"/>
      <c r="X28" s="286"/>
      <c r="Y28" s="286"/>
      <c r="Z28" s="286"/>
      <c r="AA28" s="290"/>
    </row>
    <row r="29" spans="1:27">
      <c r="A29" s="285"/>
      <c r="B29" s="286"/>
      <c r="C29" s="286"/>
      <c r="D29" s="286"/>
      <c r="E29" s="286"/>
      <c r="F29" s="286"/>
      <c r="G29" s="286"/>
      <c r="H29" s="286"/>
      <c r="I29" s="286"/>
      <c r="J29" s="286"/>
      <c r="K29" s="286"/>
      <c r="L29" s="286"/>
      <c r="M29" s="286"/>
      <c r="N29" s="286"/>
      <c r="O29" s="286"/>
      <c r="P29" s="286"/>
      <c r="Q29" s="286"/>
      <c r="R29" s="286"/>
      <c r="S29" s="286"/>
      <c r="T29" s="286"/>
      <c r="U29" s="286"/>
      <c r="V29" s="286"/>
      <c r="W29" s="286"/>
      <c r="X29" s="286"/>
      <c r="Y29" s="286"/>
      <c r="Z29" s="286"/>
      <c r="AA29" s="290"/>
    </row>
    <row r="30" spans="1:27">
      <c r="A30" s="298" t="s">
        <v>175</v>
      </c>
      <c r="B30" s="313">
        <f>SUM((D23+D24+D25+D26+D27+D28)*B22*3.9)</f>
        <v>12.167999999999999</v>
      </c>
      <c r="C30" s="291"/>
      <c r="D30" s="291"/>
      <c r="E30" s="291"/>
      <c r="F30" s="291"/>
      <c r="G30" s="291"/>
      <c r="H30" s="291"/>
      <c r="I30" s="291"/>
      <c r="J30" s="291"/>
      <c r="K30" s="291"/>
      <c r="L30" s="291"/>
      <c r="M30" s="291"/>
      <c r="N30" s="291"/>
      <c r="O30" s="291"/>
      <c r="P30" s="291"/>
      <c r="Q30" s="291"/>
      <c r="R30" s="291"/>
      <c r="S30" s="291"/>
      <c r="T30" s="291"/>
      <c r="U30" s="291"/>
      <c r="V30" s="291"/>
      <c r="W30" s="291"/>
      <c r="X30" s="291"/>
      <c r="Y30" s="291"/>
      <c r="Z30" s="291"/>
      <c r="AA30" s="292"/>
    </row>
    <row r="32" spans="1:27">
      <c r="A32" s="293" t="s">
        <v>176</v>
      </c>
      <c r="B32" s="281"/>
      <c r="C32" s="281"/>
      <c r="D32" s="281"/>
      <c r="E32" s="281"/>
      <c r="F32" s="281"/>
      <c r="G32" s="281"/>
      <c r="H32" s="281"/>
      <c r="I32" s="281"/>
      <c r="J32" s="281"/>
      <c r="K32" s="281"/>
      <c r="L32" s="281"/>
      <c r="M32" s="281"/>
      <c r="N32" s="281"/>
      <c r="O32" s="281"/>
      <c r="P32" s="281"/>
      <c r="Q32" s="281"/>
      <c r="R32" s="281"/>
      <c r="S32" s="281"/>
      <c r="T32" s="281"/>
      <c r="U32" s="281"/>
      <c r="V32" s="281"/>
      <c r="W32" s="281"/>
      <c r="X32" s="281"/>
      <c r="Y32" s="281"/>
      <c r="Z32" s="281"/>
      <c r="AA32" s="297"/>
    </row>
    <row r="33" spans="1:27">
      <c r="A33" s="285"/>
      <c r="B33" s="286"/>
      <c r="C33" s="286"/>
      <c r="D33" s="967" t="s">
        <v>281</v>
      </c>
      <c r="E33" s="967"/>
      <c r="F33" s="286"/>
      <c r="G33" s="286"/>
      <c r="H33" s="286"/>
      <c r="I33" s="967" t="s">
        <v>282</v>
      </c>
      <c r="J33" s="967"/>
      <c r="K33" s="967"/>
      <c r="L33" s="286"/>
      <c r="M33" s="286"/>
      <c r="N33" s="286"/>
      <c r="O33" s="286"/>
      <c r="P33" s="286"/>
      <c r="Q33" s="286"/>
      <c r="R33" s="286"/>
      <c r="S33" s="286"/>
      <c r="T33" s="286"/>
      <c r="U33" s="286"/>
      <c r="V33" s="286"/>
      <c r="W33" s="286"/>
      <c r="X33" s="286"/>
      <c r="Y33" s="286"/>
      <c r="Z33" s="286"/>
      <c r="AA33" s="290"/>
    </row>
    <row r="34" spans="1:27">
      <c r="A34" s="285" t="s">
        <v>65</v>
      </c>
      <c r="B34" s="331">
        <f>VALUE('SD-BER'!N38)</f>
        <v>200</v>
      </c>
      <c r="C34" s="286"/>
      <c r="D34" s="967" t="s">
        <v>177</v>
      </c>
      <c r="E34" s="967"/>
      <c r="F34" s="286"/>
      <c r="G34" s="286"/>
      <c r="H34" s="286"/>
      <c r="I34" s="967" t="s">
        <v>177</v>
      </c>
      <c r="J34" s="967"/>
      <c r="K34" s="967"/>
      <c r="L34" s="286"/>
      <c r="M34" s="286"/>
      <c r="N34" s="286"/>
      <c r="O34" s="286"/>
      <c r="P34" s="286"/>
      <c r="Q34" s="286"/>
      <c r="R34" s="286"/>
      <c r="S34" s="286"/>
      <c r="T34" s="286"/>
      <c r="U34" s="286"/>
      <c r="V34" s="286"/>
      <c r="W34" s="286"/>
      <c r="X34" s="286"/>
      <c r="Y34" s="286"/>
      <c r="Z34" s="286"/>
      <c r="AA34" s="290"/>
    </row>
    <row r="35" spans="1:27">
      <c r="A35" s="285" t="s">
        <v>168</v>
      </c>
      <c r="B35" s="332">
        <f>VALUE('SD-BER'!N39)</f>
        <v>3</v>
      </c>
      <c r="C35" s="286"/>
      <c r="D35" s="286"/>
      <c r="E35" s="286"/>
      <c r="F35" s="286"/>
      <c r="G35" s="286"/>
      <c r="H35" s="286"/>
      <c r="I35" s="286" t="s">
        <v>178</v>
      </c>
      <c r="J35" s="286"/>
      <c r="K35" s="286" t="s">
        <v>179</v>
      </c>
      <c r="L35" s="286"/>
      <c r="M35" s="286"/>
      <c r="N35" s="286"/>
      <c r="O35" s="286"/>
      <c r="P35" s="286"/>
      <c r="Q35" s="286"/>
      <c r="R35" s="286"/>
      <c r="S35" s="286"/>
      <c r="T35" s="286"/>
      <c r="U35" s="286"/>
      <c r="V35" s="286"/>
      <c r="W35" s="286"/>
      <c r="X35" s="286"/>
      <c r="Y35" s="286"/>
      <c r="Z35" s="286"/>
      <c r="AA35" s="290"/>
    </row>
    <row r="36" spans="1:27">
      <c r="A36" s="285" t="s">
        <v>180</v>
      </c>
      <c r="B36" s="331">
        <f>VALUE('SD-BER'!G14)</f>
        <v>1000</v>
      </c>
      <c r="C36" s="286"/>
      <c r="D36" s="334">
        <f>SUM(B36*B37)*2/1000000*0.05</f>
        <v>0.1</v>
      </c>
      <c r="E36" s="286"/>
      <c r="F36" s="286"/>
      <c r="G36" s="286"/>
      <c r="H36" s="286"/>
      <c r="I36" s="334">
        <f>IF(B34=200,SUM((B36*B37)/1000000*0.1),"")</f>
        <v>0.1</v>
      </c>
      <c r="J36" s="286"/>
      <c r="K36" s="334" t="str">
        <f>IF(B34=300,SUM((B36*B37)/1000000*0.2),"")</f>
        <v/>
      </c>
      <c r="L36" s="286"/>
      <c r="M36" s="286"/>
      <c r="N36" s="286"/>
      <c r="O36" s="286"/>
      <c r="P36" s="286"/>
      <c r="Q36" s="286"/>
      <c r="R36" s="286"/>
      <c r="S36" s="286"/>
      <c r="T36" s="286"/>
      <c r="U36" s="286"/>
      <c r="V36" s="286"/>
      <c r="W36" s="286"/>
      <c r="X36" s="286"/>
      <c r="Y36" s="286"/>
      <c r="Z36" s="286"/>
      <c r="AA36" s="290"/>
    </row>
    <row r="37" spans="1:27">
      <c r="A37" s="285" t="s">
        <v>181</v>
      </c>
      <c r="B37" s="331">
        <f>VALUE('SD-BER'!G12)</f>
        <v>1000</v>
      </c>
      <c r="C37" s="286"/>
      <c r="D37" s="335">
        <f>D36*35</f>
        <v>3.5</v>
      </c>
      <c r="E37" s="286"/>
      <c r="F37" s="286"/>
      <c r="G37" s="286"/>
      <c r="H37" s="286"/>
      <c r="I37" s="335">
        <f>IF(B34=200,I36*35,0)</f>
        <v>3.5</v>
      </c>
      <c r="J37" s="286"/>
      <c r="K37" s="335">
        <f>IF(B34=300,K36*35,0)</f>
        <v>0</v>
      </c>
      <c r="L37" s="286"/>
      <c r="M37" s="286"/>
      <c r="N37" s="286"/>
      <c r="O37" s="286"/>
      <c r="P37" s="286"/>
      <c r="Q37" s="286"/>
      <c r="R37" s="286"/>
      <c r="S37" s="286"/>
      <c r="T37" s="286"/>
      <c r="U37" s="286"/>
      <c r="V37" s="286"/>
      <c r="W37" s="286"/>
      <c r="X37" s="286"/>
      <c r="Y37" s="286"/>
      <c r="Z37" s="286"/>
      <c r="AA37" s="290"/>
    </row>
    <row r="38" spans="1:27">
      <c r="A38" s="285"/>
      <c r="B38" s="331"/>
      <c r="C38" s="286"/>
      <c r="D38" s="286"/>
      <c r="E38" s="286"/>
      <c r="F38" s="286"/>
      <c r="G38" s="286"/>
      <c r="H38" s="286"/>
      <c r="I38" s="286"/>
      <c r="J38" s="286"/>
      <c r="K38" s="286"/>
      <c r="L38" s="286"/>
      <c r="M38" s="286"/>
      <c r="N38" s="286"/>
      <c r="O38" s="286"/>
      <c r="P38" s="286"/>
      <c r="Q38" s="286"/>
      <c r="R38" s="286"/>
      <c r="S38" s="286"/>
      <c r="T38" s="286"/>
      <c r="U38" s="286"/>
      <c r="V38" s="286"/>
      <c r="W38" s="286"/>
      <c r="X38" s="286"/>
      <c r="Y38" s="286"/>
      <c r="Z38" s="286"/>
      <c r="AA38" s="290"/>
    </row>
    <row r="39" spans="1:27">
      <c r="A39" s="298" t="s">
        <v>182</v>
      </c>
      <c r="B39" s="313">
        <f>SUM((D37+I37+K37)*B35)</f>
        <v>21</v>
      </c>
      <c r="C39" s="291"/>
      <c r="D39" s="291"/>
      <c r="E39" s="291"/>
      <c r="F39" s="291"/>
      <c r="G39" s="291"/>
      <c r="H39" s="291"/>
      <c r="I39" s="291"/>
      <c r="J39" s="291"/>
      <c r="K39" s="291"/>
      <c r="L39" s="291"/>
      <c r="M39" s="291"/>
      <c r="N39" s="291"/>
      <c r="O39" s="291"/>
      <c r="P39" s="291"/>
      <c r="Q39" s="291"/>
      <c r="R39" s="291"/>
      <c r="S39" s="291"/>
      <c r="T39" s="291"/>
      <c r="U39" s="291"/>
      <c r="V39" s="291"/>
      <c r="W39" s="291"/>
      <c r="X39" s="291"/>
      <c r="Y39" s="291"/>
      <c r="Z39" s="291"/>
      <c r="AA39" s="292"/>
    </row>
    <row r="41" spans="1:27">
      <c r="A41" s="293" t="s">
        <v>183</v>
      </c>
      <c r="B41" s="281"/>
      <c r="C41" s="281"/>
      <c r="D41" s="281"/>
      <c r="E41" s="281"/>
      <c r="F41" s="281"/>
      <c r="G41" s="281"/>
      <c r="H41" s="281"/>
      <c r="I41" s="281"/>
      <c r="J41" s="281"/>
      <c r="K41" s="281"/>
      <c r="L41" s="281"/>
      <c r="M41" s="281"/>
      <c r="N41" s="281"/>
      <c r="O41" s="281"/>
      <c r="P41" s="281"/>
      <c r="Q41" s="281"/>
      <c r="R41" s="281"/>
      <c r="S41" s="281"/>
      <c r="T41" s="281"/>
      <c r="U41" s="281"/>
      <c r="V41" s="281"/>
      <c r="W41" s="281"/>
      <c r="X41" s="281"/>
      <c r="Y41" s="281"/>
      <c r="Z41" s="281"/>
      <c r="AA41" s="297"/>
    </row>
    <row r="42" spans="1:27">
      <c r="A42" s="285"/>
      <c r="B42" s="286"/>
      <c r="C42" s="286"/>
      <c r="D42" s="286"/>
      <c r="E42" s="286"/>
      <c r="F42" s="286"/>
      <c r="G42" s="286"/>
      <c r="H42" s="286"/>
      <c r="I42" s="286"/>
      <c r="J42" s="286"/>
      <c r="K42" s="286"/>
      <c r="L42" s="286"/>
      <c r="M42" s="286"/>
      <c r="N42" s="286"/>
      <c r="O42" s="286"/>
      <c r="P42" s="286"/>
      <c r="Q42" s="286"/>
      <c r="R42" s="286"/>
      <c r="S42" s="286"/>
      <c r="T42" s="286"/>
      <c r="U42" s="286"/>
      <c r="V42" s="286"/>
      <c r="W42" s="286"/>
      <c r="X42" s="286"/>
      <c r="Y42" s="286"/>
      <c r="Z42" s="286"/>
      <c r="AA42" s="290"/>
    </row>
    <row r="43" spans="1:27">
      <c r="A43" s="285" t="s">
        <v>184</v>
      </c>
      <c r="B43" s="307">
        <f>IF(Kulissentyp="SDK",SUM(('SD-BER'!G14*'SD-BER'!G12)/1000000)*2,SUM(('SD-BER'!G14*'SD-BER'!G12)/1000000))</f>
        <v>2</v>
      </c>
      <c r="C43" s="286"/>
      <c r="D43" s="286"/>
      <c r="E43" s="286"/>
      <c r="F43" s="286"/>
      <c r="G43" s="286"/>
      <c r="H43" s="286"/>
      <c r="I43" s="286"/>
      <c r="J43" s="286"/>
      <c r="K43" s="286"/>
      <c r="L43" s="286"/>
      <c r="M43" s="286"/>
      <c r="N43" s="286"/>
      <c r="O43" s="286"/>
      <c r="P43" s="286"/>
      <c r="Q43" s="286"/>
      <c r="R43" s="286"/>
      <c r="S43" s="286"/>
      <c r="T43" s="286"/>
      <c r="U43" s="286"/>
      <c r="V43" s="286"/>
      <c r="W43" s="286"/>
      <c r="X43" s="286"/>
      <c r="Y43" s="286"/>
      <c r="Z43" s="286"/>
      <c r="AA43" s="290"/>
    </row>
    <row r="44" spans="1:27">
      <c r="A44" s="285" t="s">
        <v>185</v>
      </c>
      <c r="B44" s="332">
        <f>'SD-BER'!N39</f>
        <v>3</v>
      </c>
      <c r="C44" s="286"/>
      <c r="D44" s="286"/>
      <c r="E44" s="286"/>
      <c r="F44" s="286"/>
      <c r="G44" s="286"/>
      <c r="H44" s="286"/>
      <c r="I44" s="286"/>
      <c r="J44" s="286"/>
      <c r="K44" s="286"/>
      <c r="L44" s="286"/>
      <c r="M44" s="286"/>
      <c r="N44" s="286"/>
      <c r="O44" s="286"/>
      <c r="P44" s="286"/>
      <c r="Q44" s="286"/>
      <c r="R44" s="286"/>
      <c r="S44" s="286"/>
      <c r="T44" s="286"/>
      <c r="U44" s="286"/>
      <c r="V44" s="286"/>
      <c r="W44" s="286"/>
      <c r="X44" s="286"/>
      <c r="Y44" s="286"/>
      <c r="Z44" s="286"/>
      <c r="AA44" s="290"/>
    </row>
    <row r="45" spans="1:27">
      <c r="A45" s="285" t="s">
        <v>186</v>
      </c>
      <c r="B45" s="336">
        <v>4.2</v>
      </c>
      <c r="C45" s="286"/>
      <c r="D45" s="286"/>
      <c r="E45" s="286"/>
      <c r="F45" s="286"/>
      <c r="G45" s="286"/>
      <c r="H45" s="286"/>
      <c r="I45" s="286"/>
      <c r="J45" s="286"/>
      <c r="K45" s="286"/>
      <c r="L45" s="286"/>
      <c r="M45" s="286"/>
      <c r="N45" s="286"/>
      <c r="O45" s="286"/>
      <c r="P45" s="286"/>
      <c r="Q45" s="286"/>
      <c r="R45" s="286"/>
      <c r="S45" s="286"/>
      <c r="T45" s="286"/>
      <c r="U45" s="286"/>
      <c r="V45" s="286"/>
      <c r="W45" s="286"/>
      <c r="X45" s="286"/>
      <c r="Y45" s="286"/>
      <c r="Z45" s="286"/>
      <c r="AA45" s="290"/>
    </row>
    <row r="46" spans="1:27">
      <c r="A46" s="285"/>
      <c r="B46" s="286"/>
      <c r="C46" s="286"/>
      <c r="D46" s="286"/>
      <c r="E46" s="286"/>
      <c r="F46" s="286"/>
      <c r="G46" s="286"/>
      <c r="H46" s="286"/>
      <c r="I46" s="286"/>
      <c r="J46" s="286"/>
      <c r="K46" s="286"/>
      <c r="L46" s="286"/>
      <c r="M46" s="286"/>
      <c r="N46" s="286"/>
      <c r="O46" s="286"/>
      <c r="P46" s="286"/>
      <c r="Q46" s="286"/>
      <c r="R46" s="286"/>
      <c r="S46" s="286"/>
      <c r="T46" s="286"/>
      <c r="U46" s="286"/>
      <c r="V46" s="286"/>
      <c r="W46" s="286"/>
      <c r="X46" s="286"/>
      <c r="Y46" s="286"/>
      <c r="Z46" s="286"/>
      <c r="AA46" s="290"/>
    </row>
    <row r="47" spans="1:27">
      <c r="A47" s="298" t="s">
        <v>187</v>
      </c>
      <c r="B47" s="313">
        <f>IF('SD-BER'!I48="L",SUM(B43*B44)*B45,0)</f>
        <v>0</v>
      </c>
      <c r="C47" s="291"/>
      <c r="D47" s="291"/>
      <c r="E47" s="291"/>
      <c r="F47" s="291"/>
      <c r="G47" s="291"/>
      <c r="H47" s="291"/>
      <c r="I47" s="291"/>
      <c r="J47" s="291"/>
      <c r="K47" s="291"/>
      <c r="L47" s="291"/>
      <c r="M47" s="291"/>
      <c r="N47" s="291"/>
      <c r="O47" s="291"/>
      <c r="P47" s="291"/>
      <c r="Q47" s="291"/>
      <c r="R47" s="291"/>
      <c r="S47" s="291"/>
      <c r="T47" s="291"/>
      <c r="U47" s="291"/>
      <c r="V47" s="291"/>
      <c r="W47" s="291"/>
      <c r="X47" s="291"/>
      <c r="Y47" s="291"/>
      <c r="Z47" s="291"/>
      <c r="AA47" s="292"/>
    </row>
    <row r="49" spans="1:27">
      <c r="A49" s="293" t="s">
        <v>191</v>
      </c>
      <c r="B49" s="281"/>
      <c r="C49" s="281"/>
      <c r="D49" s="281"/>
      <c r="E49" s="281"/>
      <c r="F49" s="281"/>
      <c r="G49" s="281"/>
      <c r="H49" s="281"/>
      <c r="I49" s="281"/>
      <c r="J49" s="281"/>
      <c r="K49" s="281"/>
      <c r="L49" s="281"/>
      <c r="M49" s="281"/>
      <c r="N49" s="281"/>
      <c r="O49" s="281"/>
      <c r="P49" s="281"/>
      <c r="Q49" s="281"/>
      <c r="R49" s="281"/>
      <c r="S49" s="281"/>
      <c r="T49" s="281"/>
      <c r="U49" s="281"/>
      <c r="V49" s="281"/>
      <c r="W49" s="281"/>
      <c r="X49" s="281"/>
      <c r="Y49" s="281"/>
      <c r="Z49" s="281"/>
      <c r="AA49" s="297"/>
    </row>
    <row r="50" spans="1:27">
      <c r="A50" s="285"/>
      <c r="B50" s="286"/>
      <c r="C50" s="286"/>
      <c r="D50" s="286"/>
      <c r="E50" s="286"/>
      <c r="F50" s="286"/>
      <c r="G50" s="286"/>
      <c r="H50" s="286"/>
      <c r="I50" s="286"/>
      <c r="J50" s="286"/>
      <c r="K50" s="286"/>
      <c r="L50" s="286"/>
      <c r="M50" s="286"/>
      <c r="N50" s="286"/>
      <c r="O50" s="286"/>
      <c r="P50" s="286"/>
      <c r="Q50" s="286"/>
      <c r="R50" s="286"/>
      <c r="S50" s="286"/>
      <c r="T50" s="286"/>
      <c r="U50" s="286"/>
      <c r="V50" s="286"/>
      <c r="W50" s="286"/>
      <c r="X50" s="286"/>
      <c r="Y50" s="286"/>
      <c r="Z50" s="286"/>
      <c r="AA50" s="290"/>
    </row>
    <row r="51" spans="1:27">
      <c r="A51" s="285" t="s">
        <v>184</v>
      </c>
      <c r="B51" s="307">
        <f>SUM(('SD-BER'!G14*'SD-BER'!G12)/1000000)</f>
        <v>1</v>
      </c>
      <c r="C51" s="286"/>
      <c r="D51" s="286"/>
      <c r="E51" s="286"/>
      <c r="F51" s="286"/>
      <c r="G51" s="286"/>
      <c r="H51" s="286"/>
      <c r="I51" s="286"/>
      <c r="J51" s="286"/>
      <c r="K51" s="286"/>
      <c r="L51" s="286"/>
      <c r="M51" s="286"/>
      <c r="N51" s="286"/>
      <c r="O51" s="286"/>
      <c r="P51" s="286"/>
      <c r="Q51" s="286"/>
      <c r="R51" s="286"/>
      <c r="S51" s="286"/>
      <c r="T51" s="286"/>
      <c r="U51" s="286"/>
      <c r="V51" s="286"/>
      <c r="W51" s="286"/>
      <c r="X51" s="286"/>
      <c r="Y51" s="286"/>
      <c r="Z51" s="286"/>
      <c r="AA51" s="290"/>
    </row>
    <row r="52" spans="1:27">
      <c r="A52" s="285" t="s">
        <v>185</v>
      </c>
      <c r="B52" s="332">
        <f>'SD-BER'!N39</f>
        <v>3</v>
      </c>
      <c r="C52" s="286"/>
      <c r="D52" s="286"/>
      <c r="E52" s="286"/>
      <c r="F52" s="286"/>
      <c r="G52" s="286"/>
      <c r="H52" s="286"/>
      <c r="I52" s="286"/>
      <c r="J52" s="286"/>
      <c r="K52" s="286"/>
      <c r="L52" s="286"/>
      <c r="M52" s="286"/>
      <c r="N52" s="286"/>
      <c r="O52" s="286"/>
      <c r="P52" s="286"/>
      <c r="Q52" s="286"/>
      <c r="R52" s="286"/>
      <c r="S52" s="286"/>
      <c r="T52" s="286"/>
      <c r="U52" s="286"/>
      <c r="V52" s="286"/>
      <c r="W52" s="286"/>
      <c r="X52" s="286"/>
      <c r="Y52" s="286"/>
      <c r="Z52" s="286"/>
      <c r="AA52" s="290"/>
    </row>
    <row r="53" spans="1:27">
      <c r="A53" s="285" t="s">
        <v>1086</v>
      </c>
      <c r="B53" s="336">
        <f>7.86*C53</f>
        <v>3.93</v>
      </c>
      <c r="C53" s="904">
        <v>0.5</v>
      </c>
      <c r="D53" s="905" t="s">
        <v>1109</v>
      </c>
      <c r="E53" s="286"/>
      <c r="F53" s="286"/>
      <c r="G53" s="286"/>
      <c r="H53" s="286"/>
      <c r="I53" s="286"/>
      <c r="J53" s="286"/>
      <c r="K53" s="286"/>
      <c r="L53" s="286"/>
      <c r="M53" s="286"/>
      <c r="N53" s="286"/>
      <c r="O53" s="286"/>
      <c r="P53" s="286"/>
      <c r="Q53" s="286"/>
      <c r="R53" s="286"/>
      <c r="S53" s="286"/>
      <c r="T53" s="286"/>
      <c r="U53" s="286"/>
      <c r="V53" s="286"/>
      <c r="W53" s="286"/>
      <c r="X53" s="286"/>
      <c r="Y53" s="286"/>
      <c r="Z53" s="286"/>
      <c r="AA53" s="290"/>
    </row>
    <row r="54" spans="1:27">
      <c r="A54" s="285"/>
      <c r="B54" s="286"/>
      <c r="C54" s="286"/>
      <c r="D54" s="286"/>
      <c r="E54" s="286"/>
      <c r="F54" s="286"/>
      <c r="G54" s="286"/>
      <c r="H54" s="286"/>
      <c r="I54" s="286"/>
      <c r="J54" s="286"/>
      <c r="K54" s="286"/>
      <c r="L54" s="286"/>
      <c r="M54" s="286"/>
      <c r="N54" s="286"/>
      <c r="O54" s="286"/>
      <c r="P54" s="286"/>
      <c r="Q54" s="286"/>
      <c r="R54" s="286"/>
      <c r="S54" s="286"/>
      <c r="T54" s="286"/>
      <c r="U54" s="286"/>
      <c r="V54" s="286"/>
      <c r="W54" s="286"/>
      <c r="X54" s="286"/>
      <c r="Y54" s="286"/>
      <c r="Z54" s="286"/>
      <c r="AA54" s="290"/>
    </row>
    <row r="55" spans="1:27">
      <c r="A55" s="298" t="s">
        <v>188</v>
      </c>
      <c r="B55" s="313">
        <f>IF('SD-BER'!G16="LDK",SUM(B51*B52)*B53,0)</f>
        <v>0</v>
      </c>
      <c r="C55" s="291"/>
      <c r="D55" s="291"/>
      <c r="E55" s="291"/>
      <c r="F55" s="291"/>
      <c r="G55" s="291"/>
      <c r="H55" s="291"/>
      <c r="I55" s="291"/>
      <c r="J55" s="291"/>
      <c r="K55" s="291"/>
      <c r="L55" s="291"/>
      <c r="M55" s="291"/>
      <c r="N55" s="291"/>
      <c r="O55" s="291"/>
      <c r="P55" s="291"/>
      <c r="Q55" s="291"/>
      <c r="R55" s="291"/>
      <c r="S55" s="291"/>
      <c r="T55" s="291"/>
      <c r="U55" s="291"/>
      <c r="V55" s="291"/>
      <c r="W55" s="291"/>
      <c r="X55" s="291"/>
      <c r="Y55" s="291"/>
      <c r="Z55" s="291"/>
      <c r="AA55" s="292"/>
    </row>
    <row r="57" spans="1:27" ht="13.5" thickBot="1"/>
    <row r="58" spans="1:27" ht="13.5" thickBot="1">
      <c r="A58" s="302" t="s">
        <v>194</v>
      </c>
      <c r="B58" s="337">
        <f>ROUND(B55+B47+B39+B30+B18+B9,0)</f>
        <v>65</v>
      </c>
    </row>
  </sheetData>
  <sheetProtection password="9FF1" sheet="1" objects="1" selectLockedCells="1"/>
  <mergeCells count="4">
    <mergeCell ref="D33:E33"/>
    <mergeCell ref="I33:K33"/>
    <mergeCell ref="D34:E34"/>
    <mergeCell ref="I34:K34"/>
  </mergeCells>
  <pageMargins left="0.78740157499999996" right="0.78740157499999996" top="0.984251969" bottom="0.984251969" header="0.4921259845" footer="0.4921259845"/>
  <pageSetup paperSize="9" orientation="portrait" r:id="rId1"/>
  <headerFooter alignWithMargins="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7">
    <tabColor rgb="FF92D050"/>
  </sheetPr>
  <dimension ref="B2:K41"/>
  <sheetViews>
    <sheetView zoomScale="135" workbookViewId="0">
      <selection activeCell="H42" sqref="H42"/>
    </sheetView>
  </sheetViews>
  <sheetFormatPr baseColWidth="10" defaultColWidth="11.42578125" defaultRowHeight="12.75"/>
  <cols>
    <col min="1" max="1" width="2.28515625" style="5" customWidth="1"/>
    <col min="2" max="9" width="12.85546875" style="6" customWidth="1"/>
    <col min="10" max="10" width="12.85546875" style="5" customWidth="1"/>
    <col min="11" max="11" width="8.85546875" style="5" customWidth="1"/>
    <col min="12" max="16384" width="11.42578125" style="5"/>
  </cols>
  <sheetData>
    <row r="2" spans="2:10" s="7" customFormat="1" ht="18">
      <c r="B2" s="8" t="s">
        <v>17</v>
      </c>
      <c r="C2" s="9"/>
      <c r="D2" s="9"/>
      <c r="E2" s="9"/>
      <c r="F2" s="9"/>
      <c r="G2" s="9"/>
      <c r="H2" s="9"/>
      <c r="I2" s="9"/>
    </row>
    <row r="3" spans="2:10">
      <c r="B3" s="19" t="s">
        <v>18</v>
      </c>
      <c r="C3" s="20"/>
      <c r="D3" s="20"/>
      <c r="E3" s="20"/>
      <c r="F3" s="20"/>
      <c r="G3" s="20"/>
      <c r="H3" s="20"/>
      <c r="I3" s="20"/>
    </row>
    <row r="4" spans="2:10">
      <c r="B4" s="21">
        <v>63</v>
      </c>
      <c r="C4" s="21">
        <v>125</v>
      </c>
      <c r="D4" s="21">
        <v>250</v>
      </c>
      <c r="E4" s="21">
        <v>500</v>
      </c>
      <c r="F4" s="21">
        <v>1000</v>
      </c>
      <c r="G4" s="21">
        <v>2000</v>
      </c>
      <c r="H4" s="21">
        <v>4000</v>
      </c>
      <c r="I4" s="21">
        <v>8000</v>
      </c>
    </row>
    <row r="5" spans="2:10">
      <c r="B5" s="22">
        <v>69.7</v>
      </c>
      <c r="C5" s="22">
        <v>74.7</v>
      </c>
      <c r="D5" s="22">
        <v>80.2</v>
      </c>
      <c r="E5" s="22">
        <v>81.5</v>
      </c>
      <c r="F5" s="22">
        <v>83.2</v>
      </c>
      <c r="G5" s="22">
        <v>90.1</v>
      </c>
      <c r="H5" s="22">
        <v>84.8</v>
      </c>
      <c r="I5" s="22">
        <v>72.7</v>
      </c>
    </row>
    <row r="6" spans="2:10">
      <c r="B6" s="23" t="s">
        <v>19</v>
      </c>
      <c r="C6" s="24"/>
      <c r="D6" s="24"/>
      <c r="E6" s="24"/>
      <c r="F6" s="24"/>
      <c r="G6" s="24"/>
      <c r="H6" s="24"/>
      <c r="I6" s="24"/>
    </row>
    <row r="7" spans="2:10">
      <c r="B7" s="25">
        <v>63</v>
      </c>
      <c r="C7" s="25">
        <v>125</v>
      </c>
      <c r="D7" s="25">
        <v>250</v>
      </c>
      <c r="E7" s="25">
        <v>500</v>
      </c>
      <c r="F7" s="25">
        <v>1000</v>
      </c>
      <c r="G7" s="25">
        <v>2000</v>
      </c>
      <c r="H7" s="25">
        <v>4000</v>
      </c>
      <c r="I7" s="25">
        <v>8000</v>
      </c>
    </row>
    <row r="8" spans="2:10">
      <c r="B8" s="26">
        <v>66.599999999999994</v>
      </c>
      <c r="C8" s="26">
        <v>73</v>
      </c>
      <c r="D8" s="26">
        <v>79.8</v>
      </c>
      <c r="E8" s="26">
        <v>82.5</v>
      </c>
      <c r="F8" s="26">
        <v>85.7</v>
      </c>
      <c r="G8" s="26">
        <v>85</v>
      </c>
      <c r="H8" s="26">
        <v>80.5</v>
      </c>
      <c r="I8" s="26">
        <v>67.900000000000006</v>
      </c>
    </row>
    <row r="9" spans="2:10" hidden="1">
      <c r="B9" s="10" t="s">
        <v>20</v>
      </c>
    </row>
    <row r="10" spans="2:10" ht="13.5" hidden="1" thickBot="1">
      <c r="B10" s="11">
        <v>63</v>
      </c>
      <c r="C10" s="11">
        <v>125</v>
      </c>
      <c r="D10" s="11">
        <v>250</v>
      </c>
      <c r="E10" s="11">
        <v>500</v>
      </c>
      <c r="F10" s="11">
        <v>1000</v>
      </c>
      <c r="G10" s="11">
        <v>2000</v>
      </c>
      <c r="H10" s="11">
        <v>4000</v>
      </c>
      <c r="I10" s="11">
        <v>8000</v>
      </c>
      <c r="J10" s="10" t="s">
        <v>61</v>
      </c>
    </row>
    <row r="11" spans="2:10" ht="13.5" hidden="1" thickBot="1">
      <c r="B11" s="12">
        <f t="shared" ref="B11:I11" si="0">IF(B5="","",B5)</f>
        <v>69.7</v>
      </c>
      <c r="C11" s="12">
        <f t="shared" si="0"/>
        <v>74.7</v>
      </c>
      <c r="D11" s="12">
        <f t="shared" si="0"/>
        <v>80.2</v>
      </c>
      <c r="E11" s="12">
        <f t="shared" si="0"/>
        <v>81.5</v>
      </c>
      <c r="F11" s="12">
        <f t="shared" si="0"/>
        <v>83.2</v>
      </c>
      <c r="G11" s="12">
        <f t="shared" si="0"/>
        <v>90.1</v>
      </c>
      <c r="H11" s="12">
        <f t="shared" si="0"/>
        <v>84.8</v>
      </c>
      <c r="I11" s="12">
        <f t="shared" si="0"/>
        <v>72.7</v>
      </c>
      <c r="J11" s="13">
        <f>IF(D12="","",10*LOG(SUM(B12:I12)))</f>
        <v>92.6426277370701</v>
      </c>
    </row>
    <row r="12" spans="2:10" hidden="1">
      <c r="B12" s="14">
        <f t="shared" ref="B12:I12" si="1">IF(B11="","",10^(B11/10))</f>
        <v>9332543.0079699513</v>
      </c>
      <c r="C12" s="14">
        <f t="shared" si="1"/>
        <v>29512092.266663954</v>
      </c>
      <c r="D12" s="14">
        <f t="shared" si="1"/>
        <v>104712854.80509011</v>
      </c>
      <c r="E12" s="14">
        <f t="shared" si="1"/>
        <v>141253754.46227598</v>
      </c>
      <c r="F12" s="14">
        <f t="shared" si="1"/>
        <v>208929613.08540443</v>
      </c>
      <c r="G12" s="14">
        <f t="shared" si="1"/>
        <v>1023292992.280757</v>
      </c>
      <c r="H12" s="14">
        <f t="shared" si="1"/>
        <v>301995172.04020292</v>
      </c>
      <c r="I12" s="14">
        <f t="shared" si="1"/>
        <v>18620871.366628703</v>
      </c>
      <c r="J12" s="6"/>
    </row>
    <row r="13" spans="2:10" hidden="1">
      <c r="B13" s="10" t="s">
        <v>21</v>
      </c>
      <c r="J13" s="6"/>
    </row>
    <row r="14" spans="2:10" ht="13.5" hidden="1" thickBot="1">
      <c r="B14" s="11">
        <v>63</v>
      </c>
      <c r="C14" s="11">
        <v>125</v>
      </c>
      <c r="D14" s="11">
        <v>250</v>
      </c>
      <c r="E14" s="11">
        <v>500</v>
      </c>
      <c r="F14" s="11">
        <v>1000</v>
      </c>
      <c r="G14" s="11">
        <v>2000</v>
      </c>
      <c r="H14" s="11">
        <v>4000</v>
      </c>
      <c r="I14" s="11">
        <v>8000</v>
      </c>
      <c r="J14" s="10" t="s">
        <v>62</v>
      </c>
    </row>
    <row r="15" spans="2:10" ht="13.5" hidden="1" thickBot="1">
      <c r="B15" s="12">
        <f t="shared" ref="B15:I15" si="2">IF(B8="","",B8)</f>
        <v>66.599999999999994</v>
      </c>
      <c r="C15" s="12">
        <f t="shared" si="2"/>
        <v>73</v>
      </c>
      <c r="D15" s="12">
        <f t="shared" si="2"/>
        <v>79.8</v>
      </c>
      <c r="E15" s="12">
        <f t="shared" si="2"/>
        <v>82.5</v>
      </c>
      <c r="F15" s="12">
        <f t="shared" si="2"/>
        <v>85.7</v>
      </c>
      <c r="G15" s="12">
        <f t="shared" si="2"/>
        <v>85</v>
      </c>
      <c r="H15" s="12">
        <f t="shared" si="2"/>
        <v>80.5</v>
      </c>
      <c r="I15" s="12">
        <f t="shared" si="2"/>
        <v>67.900000000000006</v>
      </c>
      <c r="J15" s="13">
        <f>IF(D16="","",10*LOG(SUM(B16:I16)))</f>
        <v>90.429617938700829</v>
      </c>
    </row>
    <row r="16" spans="2:10" hidden="1">
      <c r="B16" s="14">
        <f t="shared" ref="B16:I16" si="3">IF(B15="","",10^(B15/10))</f>
        <v>4570881.8961487515</v>
      </c>
      <c r="C16" s="14">
        <f t="shared" si="3"/>
        <v>19952623.149688821</v>
      </c>
      <c r="D16" s="14">
        <f t="shared" si="3"/>
        <v>95499258.602143779</v>
      </c>
      <c r="E16" s="14">
        <f t="shared" si="3"/>
        <v>177827941.00389281</v>
      </c>
      <c r="F16" s="14">
        <f t="shared" si="3"/>
        <v>371535229.09717381</v>
      </c>
      <c r="G16" s="14">
        <f t="shared" si="3"/>
        <v>316227766.01683807</v>
      </c>
      <c r="H16" s="14">
        <f t="shared" si="3"/>
        <v>112201845.43019688</v>
      </c>
      <c r="I16" s="14">
        <f t="shared" si="3"/>
        <v>6165950.0186148491</v>
      </c>
      <c r="J16" s="6"/>
    </row>
    <row r="17" spans="2:11">
      <c r="B17" s="14"/>
      <c r="C17" s="14"/>
      <c r="D17" s="14"/>
      <c r="E17" s="14"/>
      <c r="F17" s="14"/>
      <c r="G17" s="14"/>
      <c r="H17" s="14"/>
      <c r="I17" s="14"/>
      <c r="J17" s="6"/>
    </row>
    <row r="18" spans="2:11" ht="37.5" customHeight="1">
      <c r="B18" s="27" t="s">
        <v>64</v>
      </c>
      <c r="C18" s="28"/>
      <c r="D18" s="28"/>
      <c r="E18" s="28"/>
      <c r="F18" s="28"/>
      <c r="G18" s="28"/>
      <c r="H18" s="28"/>
      <c r="I18" s="28"/>
      <c r="J18" s="28"/>
    </row>
    <row r="19" spans="2:11" ht="13.5" thickBot="1">
      <c r="B19" s="29">
        <v>63</v>
      </c>
      <c r="C19" s="29">
        <v>125</v>
      </c>
      <c r="D19" s="29">
        <v>250</v>
      </c>
      <c r="E19" s="29">
        <v>500</v>
      </c>
      <c r="F19" s="29">
        <v>1000</v>
      </c>
      <c r="G19" s="29">
        <v>2000</v>
      </c>
      <c r="H19" s="29">
        <v>4000</v>
      </c>
      <c r="I19" s="29">
        <v>8000</v>
      </c>
      <c r="J19" s="30" t="s">
        <v>63</v>
      </c>
    </row>
    <row r="20" spans="2:11" ht="13.5" thickBot="1">
      <c r="B20" s="31">
        <f t="shared" ref="B20:I20" si="4">10*LOG(B21)</f>
        <v>71.431217954874128</v>
      </c>
      <c r="C20" s="32">
        <f t="shared" si="4"/>
        <v>76.942955148090988</v>
      </c>
      <c r="D20" s="32">
        <f t="shared" si="4"/>
        <v>83.014903500002902</v>
      </c>
      <c r="E20" s="32">
        <f t="shared" si="4"/>
        <v>85.039018910438685</v>
      </c>
      <c r="F20" s="32">
        <f t="shared" si="4"/>
        <v>87.63775920356251</v>
      </c>
      <c r="G20" s="32">
        <f t="shared" si="4"/>
        <v>91.269494481750939</v>
      </c>
      <c r="H20" s="32">
        <f t="shared" si="4"/>
        <v>86.172069673222552</v>
      </c>
      <c r="I20" s="33">
        <f t="shared" si="4"/>
        <v>73.942208372414612</v>
      </c>
      <c r="J20" s="34">
        <f>IF(D21="","",10*LOG(SUM(B21:I21)))</f>
        <v>94.68588251002943</v>
      </c>
    </row>
    <row r="21" spans="2:11" hidden="1">
      <c r="B21" s="14">
        <f t="shared" ref="B21:I21" si="5">IF(B5="","",B16+B12)</f>
        <v>13903424.904118702</v>
      </c>
      <c r="C21" s="14">
        <f t="shared" si="5"/>
        <v>49464715.416352779</v>
      </c>
      <c r="D21" s="14">
        <f t="shared" si="5"/>
        <v>200212113.40723389</v>
      </c>
      <c r="E21" s="14">
        <f t="shared" si="5"/>
        <v>319081695.46616876</v>
      </c>
      <c r="F21" s="14">
        <f t="shared" si="5"/>
        <v>580464842.18257821</v>
      </c>
      <c r="G21" s="14">
        <f t="shared" si="5"/>
        <v>1339520758.297595</v>
      </c>
      <c r="H21" s="14">
        <f t="shared" si="5"/>
        <v>414197017.4703998</v>
      </c>
      <c r="I21" s="14">
        <f t="shared" si="5"/>
        <v>24786821.38524355</v>
      </c>
    </row>
    <row r="22" spans="2:11">
      <c r="B22" s="15"/>
      <c r="C22" s="15"/>
      <c r="D22" s="15"/>
      <c r="E22" s="15"/>
      <c r="F22" s="15"/>
      <c r="G22" s="15"/>
      <c r="H22" s="15"/>
      <c r="I22" s="15"/>
      <c r="J22" s="16"/>
      <c r="K22" s="17"/>
    </row>
    <row r="23" spans="2:11">
      <c r="B23" s="18"/>
      <c r="C23" s="18"/>
      <c r="D23" s="18"/>
      <c r="E23" s="18"/>
      <c r="F23" s="18"/>
      <c r="G23" s="18"/>
      <c r="H23" s="18"/>
      <c r="I23" s="18"/>
      <c r="J23" s="18"/>
      <c r="K23" s="18"/>
    </row>
    <row r="24" spans="2:11">
      <c r="B24" s="18"/>
      <c r="C24" s="18"/>
      <c r="D24" s="18"/>
      <c r="E24" s="18"/>
      <c r="F24" s="18"/>
      <c r="G24" s="18"/>
      <c r="H24" s="18"/>
      <c r="I24" s="18"/>
      <c r="J24" s="18"/>
      <c r="K24" s="18"/>
    </row>
    <row r="25" spans="2:11">
      <c r="B25" s="18"/>
      <c r="C25" s="18"/>
      <c r="D25" s="18"/>
      <c r="E25" s="18"/>
      <c r="F25" s="18"/>
      <c r="G25" s="18"/>
      <c r="H25" s="18"/>
      <c r="I25" s="18"/>
      <c r="J25" s="18"/>
      <c r="K25" s="18"/>
    </row>
    <row r="26" spans="2:11">
      <c r="B26" s="18"/>
      <c r="C26" s="18"/>
      <c r="D26" s="18"/>
      <c r="E26" s="18"/>
      <c r="F26" s="18"/>
      <c r="G26" s="18"/>
      <c r="H26" s="18"/>
      <c r="I26" s="18"/>
      <c r="J26" s="18"/>
      <c r="K26" s="18"/>
    </row>
    <row r="27" spans="2:11">
      <c r="B27" s="18"/>
      <c r="C27" s="18"/>
      <c r="D27" s="18"/>
      <c r="E27" s="18"/>
      <c r="F27" s="18"/>
      <c r="G27" s="18"/>
      <c r="H27" s="18"/>
      <c r="I27" s="18"/>
      <c r="J27" s="18"/>
      <c r="K27" s="18"/>
    </row>
    <row r="28" spans="2:11">
      <c r="B28" s="18"/>
      <c r="C28" s="18"/>
      <c r="D28" s="18"/>
      <c r="E28" s="18"/>
      <c r="F28" s="18"/>
      <c r="G28" s="18"/>
      <c r="H28" s="18"/>
      <c r="I28" s="18"/>
      <c r="J28" s="18"/>
      <c r="K28" s="18"/>
    </row>
    <row r="29" spans="2:11">
      <c r="B29" s="18"/>
      <c r="C29" s="18"/>
      <c r="D29" s="18"/>
      <c r="E29" s="18"/>
      <c r="F29" s="18"/>
      <c r="G29" s="18"/>
      <c r="H29" s="18"/>
      <c r="I29" s="18"/>
      <c r="J29" s="18"/>
      <c r="K29" s="18"/>
    </row>
    <row r="30" spans="2:11">
      <c r="B30" s="18"/>
      <c r="C30" s="18"/>
      <c r="D30" s="18"/>
      <c r="E30" s="18"/>
      <c r="F30" s="18"/>
      <c r="G30" s="18"/>
      <c r="H30" s="18"/>
      <c r="I30" s="18"/>
      <c r="J30" s="18"/>
      <c r="K30" s="18"/>
    </row>
    <row r="31" spans="2:11">
      <c r="B31" s="18"/>
      <c r="C31" s="18"/>
      <c r="D31" s="18"/>
      <c r="E31" s="18"/>
      <c r="F31" s="18"/>
      <c r="G31" s="18"/>
      <c r="H31" s="18"/>
      <c r="I31" s="18"/>
      <c r="J31" s="18"/>
      <c r="K31" s="18"/>
    </row>
    <row r="32" spans="2:11">
      <c r="B32" s="18"/>
      <c r="C32" s="18"/>
      <c r="D32" s="18"/>
      <c r="E32" s="18"/>
      <c r="F32" s="18"/>
      <c r="G32" s="18"/>
      <c r="H32" s="18"/>
      <c r="I32" s="18"/>
      <c r="J32" s="18"/>
      <c r="K32" s="18"/>
    </row>
    <row r="33" spans="2:11">
      <c r="B33" s="18"/>
      <c r="C33" s="18"/>
      <c r="D33" s="18"/>
      <c r="E33" s="18"/>
      <c r="F33" s="18"/>
      <c r="G33" s="18"/>
      <c r="H33" s="18"/>
      <c r="I33" s="18"/>
      <c r="J33" s="18"/>
      <c r="K33" s="18"/>
    </row>
    <row r="34" spans="2:11">
      <c r="B34" s="18"/>
      <c r="C34" s="18"/>
      <c r="D34" s="18"/>
      <c r="E34" s="18"/>
      <c r="F34" s="18"/>
      <c r="G34" s="18"/>
      <c r="H34" s="18"/>
      <c r="I34" s="18"/>
      <c r="J34" s="18"/>
      <c r="K34" s="18"/>
    </row>
    <row r="35" spans="2:11">
      <c r="B35" s="18"/>
      <c r="C35" s="18"/>
      <c r="D35" s="18"/>
      <c r="E35" s="18"/>
      <c r="F35" s="18"/>
      <c r="G35" s="18"/>
      <c r="H35" s="18"/>
      <c r="I35" s="18"/>
      <c r="J35" s="18"/>
      <c r="K35" s="18"/>
    </row>
    <row r="36" spans="2:11">
      <c r="B36" s="18"/>
      <c r="C36" s="18"/>
      <c r="D36" s="18"/>
      <c r="E36" s="18"/>
      <c r="F36" s="18"/>
      <c r="G36" s="18"/>
      <c r="H36" s="18"/>
      <c r="I36" s="18"/>
      <c r="J36" s="18"/>
      <c r="K36" s="18"/>
    </row>
    <row r="37" spans="2:11">
      <c r="B37" s="18"/>
      <c r="C37" s="18"/>
      <c r="D37" s="18"/>
      <c r="E37" s="18"/>
      <c r="F37" s="18"/>
      <c r="G37" s="18"/>
      <c r="H37" s="18"/>
      <c r="I37" s="18"/>
      <c r="J37" s="18"/>
      <c r="K37" s="18"/>
    </row>
    <row r="38" spans="2:11">
      <c r="B38" s="18"/>
      <c r="C38" s="18"/>
      <c r="D38" s="18"/>
      <c r="E38" s="18"/>
      <c r="F38" s="18"/>
      <c r="G38" s="18"/>
      <c r="H38" s="18"/>
      <c r="I38" s="18"/>
      <c r="J38" s="18"/>
      <c r="K38" s="18"/>
    </row>
    <row r="39" spans="2:11">
      <c r="B39" s="5"/>
      <c r="C39" s="5"/>
      <c r="D39" s="5"/>
      <c r="E39" s="5"/>
      <c r="F39" s="5"/>
      <c r="G39" s="5"/>
      <c r="H39" s="5"/>
      <c r="I39" s="5"/>
    </row>
    <row r="40" spans="2:11">
      <c r="B40" s="5"/>
      <c r="C40" s="5"/>
      <c r="D40" s="5"/>
      <c r="E40" s="5"/>
      <c r="F40" s="5"/>
      <c r="G40" s="5"/>
      <c r="H40" s="5"/>
      <c r="I40" s="5"/>
    </row>
    <row r="41" spans="2:11">
      <c r="B41" s="15"/>
      <c r="C41" s="15"/>
      <c r="D41" s="15"/>
      <c r="E41" s="15"/>
      <c r="F41" s="15"/>
      <c r="G41" s="15"/>
      <c r="H41" s="15"/>
      <c r="I41" s="15"/>
      <c r="J41" s="15"/>
      <c r="K41" s="15"/>
    </row>
  </sheetData>
  <sheetProtection password="9FF1" sheet="1" objects="1"/>
  <customSheetViews>
    <customSheetView guid="{C6286C7A-02D7-4CAE-AC51-02B1EFEA8251}" scale="135" hiddenRows="1">
      <selection activeCell="J27" sqref="J27"/>
      <pageMargins left="0.78740157480314965" right="0.78740157480314965" top="0.98425196850393704" bottom="0.98425196850393704" header="0.51181102362204722" footer="0.51181102362204722"/>
      <printOptions horizontalCentered="1"/>
      <pageSetup paperSize="9" orientation="landscape" horizontalDpi="180" verticalDpi="180" r:id="rId1"/>
      <headerFooter alignWithMargins="0">
        <oddHeader>&amp;A</oddHeader>
        <oddFooter>Seite &amp;P</oddFooter>
      </headerFooter>
    </customSheetView>
    <customSheetView guid="{1C4B7030-F349-418C-BDB4-62C0F7CCC2D8}" scale="135" showPageBreaks="1" printArea="1" hiddenRows="1">
      <selection activeCell="G37" sqref="G37"/>
      <pageMargins left="0.78740157480314965" right="0.78740157480314965" top="0.98425196850393704" bottom="0.98425196850393704" header="0.51181102362204722" footer="0.51181102362204722"/>
      <printOptions horizontalCentered="1"/>
      <pageSetup paperSize="9" orientation="landscape" horizontalDpi="180" verticalDpi="180" r:id="rId2"/>
      <headerFooter alignWithMargins="0">
        <oddHeader>&amp;A</oddHeader>
        <oddFooter>Seite &amp;P</oddFooter>
      </headerFooter>
    </customSheetView>
  </customSheetViews>
  <phoneticPr fontId="0" type="noConversion"/>
  <printOptions horizontalCentered="1"/>
  <pageMargins left="0.78740157480314965" right="0.78740157480314965" top="0.98425196850393704" bottom="0.98425196850393704" header="0.51181102362204722" footer="0.51181102362204722"/>
  <pageSetup paperSize="9" orientation="landscape" horizontalDpi="180" verticalDpi="180" r:id="rId3"/>
  <headerFooter alignWithMargins="0">
    <oddHeader>&amp;A</oddHeader>
    <oddFooter>Seite &amp;P</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6">
    <tabColor rgb="FF92D050"/>
  </sheetPr>
  <dimension ref="A1:N577"/>
  <sheetViews>
    <sheetView workbookViewId="0">
      <selection activeCell="D26" sqref="D26"/>
    </sheetView>
  </sheetViews>
  <sheetFormatPr baseColWidth="10" defaultColWidth="11.140625" defaultRowHeight="12.75"/>
  <cols>
    <col min="1" max="1" width="16.28515625" style="177" customWidth="1"/>
    <col min="2" max="2" width="16" style="136" customWidth="1"/>
    <col min="3" max="3" width="12.85546875" style="137" customWidth="1"/>
    <col min="4" max="4" width="28.140625" style="136" customWidth="1"/>
    <col min="5" max="5" width="4" style="137" customWidth="1"/>
    <col min="6" max="6" width="4.7109375" style="138" customWidth="1"/>
    <col min="7" max="7" width="31.85546875" style="138" customWidth="1"/>
    <col min="8" max="8" width="12.7109375" style="138" customWidth="1"/>
    <col min="9" max="10" width="5.85546875" style="138" customWidth="1"/>
    <col min="11" max="12" width="5.85546875" style="129" customWidth="1"/>
    <col min="13" max="13" width="11.5703125" style="129" customWidth="1"/>
    <col min="14" max="14" width="5.85546875" style="129" bestFit="1" customWidth="1"/>
    <col min="15" max="16384" width="11.140625" style="137"/>
  </cols>
  <sheetData>
    <row r="1" spans="1:10">
      <c r="A1" s="135" t="s">
        <v>16</v>
      </c>
      <c r="H1" s="139" t="s">
        <v>10</v>
      </c>
      <c r="J1" s="129"/>
    </row>
    <row r="2" spans="1:10">
      <c r="A2" s="135" t="s">
        <v>57</v>
      </c>
      <c r="C2" s="139"/>
      <c r="G2" s="137"/>
      <c r="H2" s="137"/>
      <c r="I2" s="137"/>
      <c r="J2" s="140"/>
    </row>
    <row r="3" spans="1:10">
      <c r="A3" s="141" t="s">
        <v>24</v>
      </c>
      <c r="B3" s="142" t="s">
        <v>51</v>
      </c>
      <c r="C3" s="143" t="s">
        <v>0</v>
      </c>
      <c r="D3" s="142" t="s">
        <v>56</v>
      </c>
      <c r="G3" s="144" t="s">
        <v>54</v>
      </c>
      <c r="I3" s="145"/>
      <c r="J3" s="129"/>
    </row>
    <row r="4" spans="1:10">
      <c r="A4" s="146">
        <v>300</v>
      </c>
      <c r="B4" s="147">
        <v>2500</v>
      </c>
      <c r="C4" s="148">
        <v>200</v>
      </c>
      <c r="D4" s="149">
        <v>63</v>
      </c>
      <c r="G4" s="150" t="s">
        <v>53</v>
      </c>
      <c r="H4" s="150">
        <f>'SD-BER'!N38</f>
        <v>200</v>
      </c>
      <c r="I4" s="150"/>
      <c r="J4" s="129"/>
    </row>
    <row r="5" spans="1:10">
      <c r="A5" s="135" t="s">
        <v>58</v>
      </c>
      <c r="C5" s="139"/>
      <c r="D5" s="137"/>
      <c r="F5" s="151"/>
      <c r="G5" s="152" t="s">
        <v>52</v>
      </c>
      <c r="H5" s="153">
        <f>'SD-BER'!N50</f>
        <v>0.7</v>
      </c>
      <c r="I5" s="152"/>
      <c r="J5" s="129"/>
    </row>
    <row r="6" spans="1:10">
      <c r="A6" s="141" t="s">
        <v>24</v>
      </c>
      <c r="B6" s="142" t="s">
        <v>51</v>
      </c>
      <c r="C6" s="143" t="s">
        <v>0</v>
      </c>
      <c r="D6" s="142" t="s">
        <v>56</v>
      </c>
      <c r="G6" s="150" t="s">
        <v>23</v>
      </c>
      <c r="H6" s="154">
        <f>'SD-BER'!N44</f>
        <v>133.33333333333334</v>
      </c>
      <c r="I6" s="155">
        <f>ROUNDDOWN(H6/10,0)*10</f>
        <v>130</v>
      </c>
      <c r="J6" s="129" t="s">
        <v>59</v>
      </c>
    </row>
    <row r="7" spans="1:10">
      <c r="A7" s="156">
        <f>H4</f>
        <v>200</v>
      </c>
      <c r="B7" s="157">
        <f>I7</f>
        <v>1000</v>
      </c>
      <c r="C7" s="158">
        <f>I6</f>
        <v>130</v>
      </c>
      <c r="D7" s="159"/>
      <c r="G7" s="150" t="s">
        <v>55</v>
      </c>
      <c r="H7" s="154">
        <f>'SD-BER'!G14</f>
        <v>1000</v>
      </c>
      <c r="I7" s="155">
        <f>ROUNDUP(H7/250,0)*250</f>
        <v>1000</v>
      </c>
      <c r="J7" s="129" t="s">
        <v>59</v>
      </c>
    </row>
    <row r="8" spans="1:10">
      <c r="A8" s="135"/>
      <c r="C8" s="139"/>
      <c r="D8" s="137"/>
      <c r="F8" s="151"/>
      <c r="G8" s="160"/>
      <c r="J8" s="129"/>
    </row>
    <row r="9" spans="1:10">
      <c r="A9" s="161"/>
      <c r="B9" s="162"/>
      <c r="C9" s="163"/>
      <c r="D9" s="164"/>
      <c r="F9" s="165"/>
      <c r="G9" s="165"/>
      <c r="H9" s="165"/>
      <c r="I9" s="165"/>
      <c r="J9" s="157"/>
    </row>
    <row r="10" spans="1:10">
      <c r="A10" s="141" t="s">
        <v>24</v>
      </c>
      <c r="B10" s="142" t="s">
        <v>51</v>
      </c>
      <c r="C10" s="143" t="s">
        <v>0</v>
      </c>
      <c r="D10" s="142" t="s">
        <v>56</v>
      </c>
      <c r="G10" s="166">
        <v>10</v>
      </c>
      <c r="H10" s="138">
        <f>D4</f>
        <v>63</v>
      </c>
      <c r="I10" s="129" t="s">
        <v>60</v>
      </c>
    </row>
    <row r="11" spans="1:10">
      <c r="A11" s="167">
        <v>100</v>
      </c>
      <c r="B11" s="168">
        <v>500</v>
      </c>
      <c r="C11" s="169">
        <v>20</v>
      </c>
      <c r="D11" s="170">
        <v>71</v>
      </c>
      <c r="G11" s="171">
        <f>H5</f>
        <v>0.7</v>
      </c>
      <c r="H11" s="144">
        <f>ROUND((1*G11/G10)*(1*G11/G10)*H10,0)</f>
        <v>0</v>
      </c>
      <c r="I11" s="129" t="s">
        <v>60</v>
      </c>
    </row>
    <row r="12" spans="1:10">
      <c r="A12" s="167">
        <v>100</v>
      </c>
      <c r="B12" s="168">
        <v>500</v>
      </c>
      <c r="C12" s="169">
        <v>30</v>
      </c>
      <c r="D12" s="170">
        <v>65</v>
      </c>
      <c r="I12" s="129"/>
      <c r="J12" s="129"/>
    </row>
    <row r="13" spans="1:10">
      <c r="A13" s="167">
        <v>100</v>
      </c>
      <c r="B13" s="168">
        <v>500</v>
      </c>
      <c r="C13" s="169">
        <v>40</v>
      </c>
      <c r="D13" s="170">
        <v>59</v>
      </c>
      <c r="I13" s="129"/>
      <c r="J13" s="129"/>
    </row>
    <row r="14" spans="1:10">
      <c r="A14" s="167">
        <v>100</v>
      </c>
      <c r="B14" s="168">
        <v>500</v>
      </c>
      <c r="C14" s="169">
        <v>50</v>
      </c>
      <c r="D14" s="170">
        <v>53</v>
      </c>
      <c r="I14" s="129"/>
      <c r="J14" s="129"/>
    </row>
    <row r="15" spans="1:10">
      <c r="A15" s="167">
        <v>100</v>
      </c>
      <c r="B15" s="168">
        <v>500</v>
      </c>
      <c r="C15" s="169">
        <v>60</v>
      </c>
      <c r="D15" s="170">
        <v>46</v>
      </c>
      <c r="I15" s="129"/>
      <c r="J15" s="129"/>
    </row>
    <row r="16" spans="1:10">
      <c r="A16" s="167">
        <v>100</v>
      </c>
      <c r="B16" s="168">
        <v>500</v>
      </c>
      <c r="C16" s="169">
        <v>70</v>
      </c>
      <c r="D16" s="170">
        <v>42</v>
      </c>
      <c r="I16" s="129"/>
      <c r="J16" s="129"/>
    </row>
    <row r="17" spans="1:10">
      <c r="A17" s="167">
        <v>100</v>
      </c>
      <c r="B17" s="168">
        <v>500</v>
      </c>
      <c r="C17" s="169">
        <v>80</v>
      </c>
      <c r="D17" s="170">
        <v>39</v>
      </c>
      <c r="I17" s="129"/>
      <c r="J17" s="129"/>
    </row>
    <row r="18" spans="1:10">
      <c r="A18" s="167">
        <v>100</v>
      </c>
      <c r="B18" s="168">
        <v>500</v>
      </c>
      <c r="C18" s="169">
        <v>90</v>
      </c>
      <c r="D18" s="170">
        <v>36</v>
      </c>
      <c r="I18" s="129"/>
      <c r="J18" s="129"/>
    </row>
    <row r="19" spans="1:10">
      <c r="A19" s="167">
        <v>100</v>
      </c>
      <c r="B19" s="168">
        <v>500</v>
      </c>
      <c r="C19" s="169">
        <v>100</v>
      </c>
      <c r="D19" s="170">
        <v>33</v>
      </c>
      <c r="I19" s="129"/>
      <c r="J19" s="129"/>
    </row>
    <row r="20" spans="1:10">
      <c r="A20" s="167">
        <v>100</v>
      </c>
      <c r="B20" s="168">
        <v>500</v>
      </c>
      <c r="C20" s="169">
        <v>110</v>
      </c>
      <c r="D20" s="170">
        <v>27</v>
      </c>
      <c r="I20" s="129"/>
      <c r="J20" s="129"/>
    </row>
    <row r="21" spans="1:10">
      <c r="A21" s="167">
        <v>100</v>
      </c>
      <c r="B21" s="168">
        <v>500</v>
      </c>
      <c r="C21" s="169">
        <v>120</v>
      </c>
      <c r="D21" s="170">
        <v>24</v>
      </c>
      <c r="I21" s="129"/>
      <c r="J21" s="129"/>
    </row>
    <row r="22" spans="1:10">
      <c r="A22" s="167">
        <v>100</v>
      </c>
      <c r="B22" s="168">
        <v>500</v>
      </c>
      <c r="C22" s="169">
        <v>130</v>
      </c>
      <c r="D22" s="170">
        <v>21</v>
      </c>
      <c r="I22" s="129"/>
      <c r="J22" s="129"/>
    </row>
    <row r="23" spans="1:10">
      <c r="A23" s="167">
        <v>100</v>
      </c>
      <c r="B23" s="168">
        <v>500</v>
      </c>
      <c r="C23" s="169">
        <v>140</v>
      </c>
      <c r="D23" s="170">
        <v>18</v>
      </c>
      <c r="I23" s="129"/>
      <c r="J23" s="129"/>
    </row>
    <row r="24" spans="1:10">
      <c r="A24" s="167">
        <v>100</v>
      </c>
      <c r="B24" s="168">
        <v>500</v>
      </c>
      <c r="C24" s="169">
        <v>150</v>
      </c>
      <c r="D24" s="170">
        <v>15</v>
      </c>
      <c r="I24" s="129"/>
      <c r="J24" s="129"/>
    </row>
    <row r="25" spans="1:10">
      <c r="A25" s="167">
        <v>100</v>
      </c>
      <c r="B25" s="168">
        <v>500</v>
      </c>
      <c r="C25" s="169">
        <v>160</v>
      </c>
      <c r="D25" s="170">
        <v>12</v>
      </c>
      <c r="I25" s="129"/>
      <c r="J25" s="129"/>
    </row>
    <row r="26" spans="1:10">
      <c r="A26" s="167">
        <v>100</v>
      </c>
      <c r="B26" s="168">
        <v>750</v>
      </c>
      <c r="C26" s="169">
        <v>20</v>
      </c>
      <c r="D26" s="170">
        <v>83</v>
      </c>
      <c r="I26" s="129"/>
      <c r="J26" s="129"/>
    </row>
    <row r="27" spans="1:10">
      <c r="A27" s="167">
        <v>100</v>
      </c>
      <c r="B27" s="168">
        <v>750</v>
      </c>
      <c r="C27" s="169">
        <v>30</v>
      </c>
      <c r="D27" s="170">
        <v>75</v>
      </c>
      <c r="I27" s="129"/>
      <c r="J27" s="129"/>
    </row>
    <row r="28" spans="1:10">
      <c r="A28" s="167">
        <v>100</v>
      </c>
      <c r="B28" s="168">
        <v>750</v>
      </c>
      <c r="C28" s="169">
        <v>40</v>
      </c>
      <c r="D28" s="170">
        <v>67</v>
      </c>
      <c r="I28" s="129"/>
      <c r="J28" s="129"/>
    </row>
    <row r="29" spans="1:10">
      <c r="A29" s="167">
        <v>100</v>
      </c>
      <c r="B29" s="168">
        <v>750</v>
      </c>
      <c r="C29" s="169">
        <v>50</v>
      </c>
      <c r="D29" s="170">
        <v>59</v>
      </c>
      <c r="I29" s="129"/>
      <c r="J29" s="129"/>
    </row>
    <row r="30" spans="1:10">
      <c r="A30" s="167">
        <v>100</v>
      </c>
      <c r="B30" s="168">
        <v>750</v>
      </c>
      <c r="C30" s="169">
        <v>60</v>
      </c>
      <c r="D30" s="170">
        <v>50</v>
      </c>
      <c r="I30" s="129"/>
      <c r="J30" s="129"/>
    </row>
    <row r="31" spans="1:10">
      <c r="A31" s="167">
        <v>100</v>
      </c>
      <c r="B31" s="168">
        <v>750</v>
      </c>
      <c r="C31" s="169">
        <v>70</v>
      </c>
      <c r="D31" s="170">
        <v>44</v>
      </c>
      <c r="I31" s="129"/>
      <c r="J31" s="129"/>
    </row>
    <row r="32" spans="1:10">
      <c r="A32" s="167">
        <v>100</v>
      </c>
      <c r="B32" s="168">
        <v>750</v>
      </c>
      <c r="C32" s="169">
        <v>80</v>
      </c>
      <c r="D32" s="170">
        <v>41</v>
      </c>
      <c r="I32" s="129"/>
      <c r="J32" s="129"/>
    </row>
    <row r="33" spans="1:10">
      <c r="A33" s="167">
        <v>100</v>
      </c>
      <c r="B33" s="168">
        <v>750</v>
      </c>
      <c r="C33" s="169">
        <v>90</v>
      </c>
      <c r="D33" s="170">
        <v>38</v>
      </c>
      <c r="I33" s="129"/>
      <c r="J33" s="129"/>
    </row>
    <row r="34" spans="1:10">
      <c r="A34" s="167">
        <v>100</v>
      </c>
      <c r="B34" s="168">
        <v>750</v>
      </c>
      <c r="C34" s="169">
        <v>100</v>
      </c>
      <c r="D34" s="170">
        <v>35</v>
      </c>
      <c r="I34" s="129"/>
      <c r="J34" s="129"/>
    </row>
    <row r="35" spans="1:10">
      <c r="A35" s="167">
        <v>100</v>
      </c>
      <c r="B35" s="168">
        <v>750</v>
      </c>
      <c r="C35" s="169">
        <v>110</v>
      </c>
      <c r="D35" s="170">
        <v>27</v>
      </c>
      <c r="I35" s="129"/>
      <c r="J35" s="129"/>
    </row>
    <row r="36" spans="1:10">
      <c r="A36" s="167">
        <v>100</v>
      </c>
      <c r="B36" s="168">
        <v>750</v>
      </c>
      <c r="C36" s="169">
        <v>120</v>
      </c>
      <c r="D36" s="170">
        <v>24</v>
      </c>
      <c r="I36" s="129"/>
      <c r="J36" s="129"/>
    </row>
    <row r="37" spans="1:10">
      <c r="A37" s="167">
        <v>100</v>
      </c>
      <c r="B37" s="168">
        <v>750</v>
      </c>
      <c r="C37" s="169">
        <v>130</v>
      </c>
      <c r="D37" s="170">
        <v>21</v>
      </c>
      <c r="I37" s="129"/>
      <c r="J37" s="129"/>
    </row>
    <row r="38" spans="1:10">
      <c r="A38" s="167">
        <v>100</v>
      </c>
      <c r="B38" s="168">
        <v>750</v>
      </c>
      <c r="C38" s="169">
        <v>140</v>
      </c>
      <c r="D38" s="170">
        <v>18</v>
      </c>
      <c r="I38" s="129"/>
      <c r="J38" s="129"/>
    </row>
    <row r="39" spans="1:10">
      <c r="A39" s="167">
        <v>100</v>
      </c>
      <c r="B39" s="168">
        <v>750</v>
      </c>
      <c r="C39" s="169">
        <v>150</v>
      </c>
      <c r="D39" s="170">
        <v>15</v>
      </c>
      <c r="I39" s="129"/>
      <c r="J39" s="129"/>
    </row>
    <row r="40" spans="1:10">
      <c r="A40" s="167">
        <v>100</v>
      </c>
      <c r="B40" s="168">
        <v>750</v>
      </c>
      <c r="C40" s="169">
        <v>160</v>
      </c>
      <c r="D40" s="170">
        <v>12</v>
      </c>
      <c r="I40" s="129"/>
      <c r="J40" s="129"/>
    </row>
    <row r="41" spans="1:10">
      <c r="A41" s="167">
        <v>100</v>
      </c>
      <c r="B41" s="168">
        <v>1000</v>
      </c>
      <c r="C41" s="169">
        <v>20</v>
      </c>
      <c r="D41" s="170">
        <v>95</v>
      </c>
      <c r="I41" s="129"/>
      <c r="J41" s="129"/>
    </row>
    <row r="42" spans="1:10">
      <c r="A42" s="167">
        <v>100</v>
      </c>
      <c r="B42" s="168">
        <v>1000</v>
      </c>
      <c r="C42" s="169">
        <v>30</v>
      </c>
      <c r="D42" s="170">
        <v>85</v>
      </c>
      <c r="I42" s="129"/>
      <c r="J42" s="129"/>
    </row>
    <row r="43" spans="1:10">
      <c r="A43" s="167">
        <v>100</v>
      </c>
      <c r="B43" s="168">
        <v>1000</v>
      </c>
      <c r="C43" s="169">
        <v>40</v>
      </c>
      <c r="D43" s="170">
        <v>75</v>
      </c>
      <c r="I43" s="129"/>
      <c r="J43" s="129"/>
    </row>
    <row r="44" spans="1:10">
      <c r="A44" s="167">
        <v>100</v>
      </c>
      <c r="B44" s="168">
        <v>1000</v>
      </c>
      <c r="C44" s="169">
        <v>50</v>
      </c>
      <c r="D44" s="170">
        <v>65</v>
      </c>
      <c r="I44" s="129"/>
      <c r="J44" s="129"/>
    </row>
    <row r="45" spans="1:10">
      <c r="A45" s="167">
        <v>100</v>
      </c>
      <c r="B45" s="168">
        <v>1000</v>
      </c>
      <c r="C45" s="169">
        <v>60</v>
      </c>
      <c r="D45" s="170">
        <v>55</v>
      </c>
      <c r="I45" s="129"/>
      <c r="J45" s="129"/>
    </row>
    <row r="46" spans="1:10">
      <c r="A46" s="167">
        <v>100</v>
      </c>
      <c r="B46" s="168">
        <v>1000</v>
      </c>
      <c r="C46" s="169">
        <v>70</v>
      </c>
      <c r="D46" s="170">
        <v>47</v>
      </c>
      <c r="I46" s="129"/>
      <c r="J46" s="129"/>
    </row>
    <row r="47" spans="1:10">
      <c r="A47" s="167">
        <v>100</v>
      </c>
      <c r="B47" s="168">
        <v>1000</v>
      </c>
      <c r="C47" s="169">
        <v>80</v>
      </c>
      <c r="D47" s="170">
        <v>44</v>
      </c>
      <c r="I47" s="129"/>
      <c r="J47" s="129"/>
    </row>
    <row r="48" spans="1:10">
      <c r="A48" s="167">
        <v>100</v>
      </c>
      <c r="B48" s="168">
        <v>1000</v>
      </c>
      <c r="C48" s="169">
        <v>90</v>
      </c>
      <c r="D48" s="170">
        <v>41</v>
      </c>
      <c r="I48" s="129"/>
      <c r="J48" s="129"/>
    </row>
    <row r="49" spans="1:10">
      <c r="A49" s="167">
        <v>100</v>
      </c>
      <c r="B49" s="168">
        <v>1000</v>
      </c>
      <c r="C49" s="169">
        <v>100</v>
      </c>
      <c r="D49" s="170">
        <v>38</v>
      </c>
      <c r="I49" s="129"/>
      <c r="J49" s="129"/>
    </row>
    <row r="50" spans="1:10">
      <c r="A50" s="167">
        <v>100</v>
      </c>
      <c r="B50" s="168">
        <v>1000</v>
      </c>
      <c r="C50" s="169">
        <v>110</v>
      </c>
      <c r="D50" s="170">
        <v>35</v>
      </c>
      <c r="I50" s="129"/>
      <c r="J50" s="129"/>
    </row>
    <row r="51" spans="1:10">
      <c r="A51" s="167">
        <v>100</v>
      </c>
      <c r="B51" s="168">
        <v>1000</v>
      </c>
      <c r="C51" s="169">
        <v>120</v>
      </c>
      <c r="D51" s="170">
        <v>32</v>
      </c>
      <c r="I51" s="129"/>
      <c r="J51" s="129"/>
    </row>
    <row r="52" spans="1:10">
      <c r="A52" s="167">
        <v>100</v>
      </c>
      <c r="B52" s="168">
        <v>1000</v>
      </c>
      <c r="C52" s="169">
        <v>130</v>
      </c>
      <c r="D52" s="170">
        <v>29</v>
      </c>
      <c r="I52" s="129"/>
      <c r="J52" s="129"/>
    </row>
    <row r="53" spans="1:10">
      <c r="A53" s="167">
        <v>100</v>
      </c>
      <c r="B53" s="168">
        <v>1000</v>
      </c>
      <c r="C53" s="169">
        <v>140</v>
      </c>
      <c r="D53" s="170">
        <v>26</v>
      </c>
      <c r="I53" s="129"/>
      <c r="J53" s="129"/>
    </row>
    <row r="54" spans="1:10">
      <c r="A54" s="167">
        <v>100</v>
      </c>
      <c r="B54" s="168">
        <v>1000</v>
      </c>
      <c r="C54" s="169">
        <v>150</v>
      </c>
      <c r="D54" s="170">
        <v>23</v>
      </c>
      <c r="I54" s="129"/>
      <c r="J54" s="129"/>
    </row>
    <row r="55" spans="1:10">
      <c r="A55" s="167">
        <v>100</v>
      </c>
      <c r="B55" s="168">
        <v>1000</v>
      </c>
      <c r="C55" s="169">
        <v>160</v>
      </c>
      <c r="D55" s="170">
        <v>20</v>
      </c>
      <c r="I55" s="129"/>
      <c r="J55" s="129"/>
    </row>
    <row r="56" spans="1:10">
      <c r="A56" s="167">
        <v>100</v>
      </c>
      <c r="B56" s="168">
        <v>1250</v>
      </c>
      <c r="C56" s="169">
        <v>20</v>
      </c>
      <c r="D56" s="170">
        <v>109</v>
      </c>
      <c r="I56" s="129"/>
      <c r="J56" s="129"/>
    </row>
    <row r="57" spans="1:10">
      <c r="A57" s="167">
        <v>100</v>
      </c>
      <c r="B57" s="168">
        <v>1250</v>
      </c>
      <c r="C57" s="169">
        <v>30</v>
      </c>
      <c r="D57" s="170">
        <v>97</v>
      </c>
      <c r="I57" s="129"/>
      <c r="J57" s="129"/>
    </row>
    <row r="58" spans="1:10">
      <c r="A58" s="167">
        <v>100</v>
      </c>
      <c r="B58" s="168">
        <v>1250</v>
      </c>
      <c r="C58" s="169">
        <v>40</v>
      </c>
      <c r="D58" s="170">
        <v>85</v>
      </c>
      <c r="I58" s="129"/>
      <c r="J58" s="129"/>
    </row>
    <row r="59" spans="1:10">
      <c r="A59" s="167">
        <v>100</v>
      </c>
      <c r="B59" s="168">
        <v>1250</v>
      </c>
      <c r="C59" s="169">
        <v>50</v>
      </c>
      <c r="D59" s="170">
        <v>73</v>
      </c>
      <c r="I59" s="129"/>
      <c r="J59" s="129"/>
    </row>
    <row r="60" spans="1:10">
      <c r="A60" s="167">
        <v>100</v>
      </c>
      <c r="B60" s="168">
        <v>1250</v>
      </c>
      <c r="C60" s="169">
        <v>60</v>
      </c>
      <c r="D60" s="170">
        <v>61</v>
      </c>
      <c r="I60" s="129"/>
      <c r="J60" s="129"/>
    </row>
    <row r="61" spans="1:10">
      <c r="A61" s="167">
        <v>100</v>
      </c>
      <c r="B61" s="168">
        <v>1250</v>
      </c>
      <c r="C61" s="169">
        <v>70</v>
      </c>
      <c r="D61" s="170">
        <v>52</v>
      </c>
      <c r="I61" s="129"/>
      <c r="J61" s="129"/>
    </row>
    <row r="62" spans="1:10">
      <c r="A62" s="167">
        <v>100</v>
      </c>
      <c r="B62" s="168">
        <v>1250</v>
      </c>
      <c r="C62" s="169">
        <v>80</v>
      </c>
      <c r="D62" s="170">
        <v>48</v>
      </c>
      <c r="I62" s="129"/>
      <c r="J62" s="129"/>
    </row>
    <row r="63" spans="1:10">
      <c r="A63" s="167">
        <v>100</v>
      </c>
      <c r="B63" s="168">
        <v>1250</v>
      </c>
      <c r="C63" s="169">
        <v>90</v>
      </c>
      <c r="D63" s="170">
        <v>44</v>
      </c>
      <c r="I63" s="129"/>
      <c r="J63" s="129"/>
    </row>
    <row r="64" spans="1:10">
      <c r="A64" s="167">
        <v>100</v>
      </c>
      <c r="B64" s="168">
        <v>1250</v>
      </c>
      <c r="C64" s="169">
        <v>100</v>
      </c>
      <c r="D64" s="170">
        <v>39</v>
      </c>
      <c r="I64" s="129"/>
      <c r="J64" s="129"/>
    </row>
    <row r="65" spans="1:10">
      <c r="A65" s="167">
        <v>100</v>
      </c>
      <c r="B65" s="168">
        <v>1250</v>
      </c>
      <c r="C65" s="169">
        <v>110</v>
      </c>
      <c r="D65" s="170">
        <v>36</v>
      </c>
      <c r="I65" s="129"/>
      <c r="J65" s="129"/>
    </row>
    <row r="66" spans="1:10">
      <c r="A66" s="167">
        <v>100</v>
      </c>
      <c r="B66" s="168">
        <v>1250</v>
      </c>
      <c r="C66" s="169">
        <v>120</v>
      </c>
      <c r="D66" s="170">
        <v>33</v>
      </c>
      <c r="I66" s="129"/>
      <c r="J66" s="129"/>
    </row>
    <row r="67" spans="1:10">
      <c r="A67" s="167">
        <v>100</v>
      </c>
      <c r="B67" s="168">
        <v>1250</v>
      </c>
      <c r="C67" s="169">
        <v>130</v>
      </c>
      <c r="D67" s="170">
        <v>30</v>
      </c>
      <c r="I67" s="129"/>
      <c r="J67" s="129"/>
    </row>
    <row r="68" spans="1:10">
      <c r="A68" s="167">
        <v>100</v>
      </c>
      <c r="B68" s="168">
        <v>1250</v>
      </c>
      <c r="C68" s="169">
        <v>140</v>
      </c>
      <c r="D68" s="170">
        <v>27</v>
      </c>
      <c r="I68" s="129"/>
      <c r="J68" s="129"/>
    </row>
    <row r="69" spans="1:10">
      <c r="A69" s="167">
        <v>100</v>
      </c>
      <c r="B69" s="168">
        <v>1250</v>
      </c>
      <c r="C69" s="169">
        <v>150</v>
      </c>
      <c r="D69" s="170">
        <v>24</v>
      </c>
      <c r="I69" s="129"/>
      <c r="J69" s="129"/>
    </row>
    <row r="70" spans="1:10">
      <c r="A70" s="167">
        <v>100</v>
      </c>
      <c r="B70" s="168">
        <v>1250</v>
      </c>
      <c r="C70" s="169">
        <v>160</v>
      </c>
      <c r="D70" s="170">
        <v>21</v>
      </c>
      <c r="I70" s="129"/>
      <c r="J70" s="129"/>
    </row>
    <row r="71" spans="1:10">
      <c r="A71" s="167">
        <v>100</v>
      </c>
      <c r="B71" s="168">
        <v>1500</v>
      </c>
      <c r="C71" s="169">
        <v>20</v>
      </c>
      <c r="D71" s="170">
        <v>123</v>
      </c>
      <c r="I71" s="129"/>
      <c r="J71" s="129"/>
    </row>
    <row r="72" spans="1:10">
      <c r="A72" s="167">
        <v>100</v>
      </c>
      <c r="B72" s="168">
        <v>1500</v>
      </c>
      <c r="C72" s="169">
        <v>30</v>
      </c>
      <c r="D72" s="170">
        <v>109</v>
      </c>
      <c r="I72" s="129"/>
      <c r="J72" s="129"/>
    </row>
    <row r="73" spans="1:10">
      <c r="A73" s="167">
        <v>100</v>
      </c>
      <c r="B73" s="168">
        <v>1500</v>
      </c>
      <c r="C73" s="169">
        <v>40</v>
      </c>
      <c r="D73" s="170">
        <v>95</v>
      </c>
      <c r="I73" s="129"/>
      <c r="J73" s="129"/>
    </row>
    <row r="74" spans="1:10">
      <c r="A74" s="167">
        <v>100</v>
      </c>
      <c r="B74" s="168">
        <v>1500</v>
      </c>
      <c r="C74" s="169">
        <v>50</v>
      </c>
      <c r="D74" s="170">
        <v>81</v>
      </c>
      <c r="I74" s="129"/>
      <c r="J74" s="129"/>
    </row>
    <row r="75" spans="1:10">
      <c r="A75" s="167">
        <v>100</v>
      </c>
      <c r="B75" s="168">
        <v>1500</v>
      </c>
      <c r="C75" s="169">
        <v>60</v>
      </c>
      <c r="D75" s="170">
        <v>67</v>
      </c>
      <c r="I75" s="129"/>
      <c r="J75" s="129"/>
    </row>
    <row r="76" spans="1:10">
      <c r="A76" s="167">
        <v>100</v>
      </c>
      <c r="B76" s="168">
        <v>1500</v>
      </c>
      <c r="C76" s="169">
        <v>70</v>
      </c>
      <c r="D76" s="170">
        <v>57</v>
      </c>
      <c r="I76" s="129"/>
      <c r="J76" s="129"/>
    </row>
    <row r="77" spans="1:10">
      <c r="A77" s="167">
        <v>100</v>
      </c>
      <c r="B77" s="168">
        <v>1500</v>
      </c>
      <c r="C77" s="169">
        <v>80</v>
      </c>
      <c r="D77" s="170">
        <v>52</v>
      </c>
      <c r="I77" s="129"/>
      <c r="J77" s="129"/>
    </row>
    <row r="78" spans="1:10">
      <c r="A78" s="167">
        <v>100</v>
      </c>
      <c r="B78" s="168">
        <v>1500</v>
      </c>
      <c r="C78" s="169">
        <v>90</v>
      </c>
      <c r="D78" s="170">
        <v>47</v>
      </c>
      <c r="I78" s="129"/>
      <c r="J78" s="129"/>
    </row>
    <row r="79" spans="1:10">
      <c r="A79" s="167">
        <v>100</v>
      </c>
      <c r="B79" s="168">
        <v>1500</v>
      </c>
      <c r="C79" s="169">
        <v>100</v>
      </c>
      <c r="D79" s="170">
        <v>42</v>
      </c>
      <c r="I79" s="129"/>
      <c r="J79" s="129"/>
    </row>
    <row r="80" spans="1:10">
      <c r="A80" s="167">
        <v>100</v>
      </c>
      <c r="B80" s="168">
        <v>1500</v>
      </c>
      <c r="C80" s="169">
        <v>110</v>
      </c>
      <c r="D80" s="170">
        <v>37</v>
      </c>
      <c r="I80" s="129"/>
      <c r="J80" s="129"/>
    </row>
    <row r="81" spans="1:10">
      <c r="A81" s="167">
        <v>100</v>
      </c>
      <c r="B81" s="168">
        <v>1500</v>
      </c>
      <c r="C81" s="169">
        <v>120</v>
      </c>
      <c r="D81" s="170">
        <v>34</v>
      </c>
      <c r="I81" s="129"/>
      <c r="J81" s="129"/>
    </row>
    <row r="82" spans="1:10">
      <c r="A82" s="167">
        <v>100</v>
      </c>
      <c r="B82" s="168">
        <v>1500</v>
      </c>
      <c r="C82" s="169">
        <v>130</v>
      </c>
      <c r="D82" s="170">
        <v>31</v>
      </c>
      <c r="I82" s="129"/>
      <c r="J82" s="129"/>
    </row>
    <row r="83" spans="1:10">
      <c r="A83" s="167">
        <v>100</v>
      </c>
      <c r="B83" s="168">
        <v>1500</v>
      </c>
      <c r="C83" s="169">
        <v>140</v>
      </c>
      <c r="D83" s="170">
        <v>28</v>
      </c>
      <c r="I83" s="129"/>
      <c r="J83" s="129"/>
    </row>
    <row r="84" spans="1:10">
      <c r="A84" s="167">
        <v>100</v>
      </c>
      <c r="B84" s="168">
        <v>1500</v>
      </c>
      <c r="C84" s="169">
        <v>150</v>
      </c>
      <c r="D84" s="170">
        <v>25</v>
      </c>
      <c r="I84" s="129"/>
      <c r="J84" s="129"/>
    </row>
    <row r="85" spans="1:10">
      <c r="A85" s="167">
        <v>100</v>
      </c>
      <c r="B85" s="168">
        <v>1500</v>
      </c>
      <c r="C85" s="169">
        <v>160</v>
      </c>
      <c r="D85" s="170">
        <v>22</v>
      </c>
      <c r="I85" s="129"/>
      <c r="J85" s="129"/>
    </row>
    <row r="86" spans="1:10">
      <c r="A86" s="167">
        <v>100</v>
      </c>
      <c r="B86" s="168">
        <v>1750</v>
      </c>
      <c r="C86" s="169">
        <v>20</v>
      </c>
      <c r="D86" s="170">
        <v>137</v>
      </c>
      <c r="I86" s="129"/>
      <c r="J86" s="129"/>
    </row>
    <row r="87" spans="1:10">
      <c r="A87" s="167">
        <v>100</v>
      </c>
      <c r="B87" s="168">
        <v>1750</v>
      </c>
      <c r="C87" s="169">
        <v>30</v>
      </c>
      <c r="D87" s="170">
        <v>121</v>
      </c>
      <c r="I87" s="129"/>
      <c r="J87" s="129"/>
    </row>
    <row r="88" spans="1:10">
      <c r="A88" s="167">
        <v>100</v>
      </c>
      <c r="B88" s="168">
        <v>1750</v>
      </c>
      <c r="C88" s="169">
        <v>40</v>
      </c>
      <c r="D88" s="170">
        <v>105</v>
      </c>
      <c r="I88" s="129"/>
      <c r="J88" s="129"/>
    </row>
    <row r="89" spans="1:10">
      <c r="A89" s="167">
        <v>100</v>
      </c>
      <c r="B89" s="168">
        <v>1750</v>
      </c>
      <c r="C89" s="169">
        <v>50</v>
      </c>
      <c r="D89" s="170">
        <v>89</v>
      </c>
      <c r="I89" s="129"/>
      <c r="J89" s="129"/>
    </row>
    <row r="90" spans="1:10">
      <c r="A90" s="167">
        <v>100</v>
      </c>
      <c r="B90" s="168">
        <v>1750</v>
      </c>
      <c r="C90" s="169">
        <v>60</v>
      </c>
      <c r="D90" s="170">
        <v>73</v>
      </c>
      <c r="I90" s="129"/>
      <c r="J90" s="129"/>
    </row>
    <row r="91" spans="1:10">
      <c r="A91" s="167">
        <v>100</v>
      </c>
      <c r="B91" s="168">
        <v>1750</v>
      </c>
      <c r="C91" s="169">
        <v>70</v>
      </c>
      <c r="D91" s="170">
        <v>62</v>
      </c>
      <c r="I91" s="129"/>
      <c r="J91" s="129"/>
    </row>
    <row r="92" spans="1:10">
      <c r="A92" s="167">
        <v>100</v>
      </c>
      <c r="B92" s="168">
        <v>1750</v>
      </c>
      <c r="C92" s="169">
        <v>80</v>
      </c>
      <c r="D92" s="170">
        <v>56</v>
      </c>
      <c r="I92" s="129"/>
      <c r="J92" s="129"/>
    </row>
    <row r="93" spans="1:10">
      <c r="A93" s="167">
        <v>100</v>
      </c>
      <c r="B93" s="168">
        <v>1750</v>
      </c>
      <c r="C93" s="169">
        <v>90</v>
      </c>
      <c r="D93" s="170">
        <v>50</v>
      </c>
      <c r="I93" s="129"/>
      <c r="J93" s="129"/>
    </row>
    <row r="94" spans="1:10">
      <c r="A94" s="167">
        <v>100</v>
      </c>
      <c r="B94" s="168">
        <v>1750</v>
      </c>
      <c r="C94" s="169">
        <v>100</v>
      </c>
      <c r="D94" s="170">
        <v>45</v>
      </c>
      <c r="I94" s="129"/>
      <c r="J94" s="129"/>
    </row>
    <row r="95" spans="1:10">
      <c r="A95" s="167">
        <v>100</v>
      </c>
      <c r="B95" s="168">
        <v>1750</v>
      </c>
      <c r="C95" s="169">
        <v>110</v>
      </c>
      <c r="D95" s="170">
        <v>41</v>
      </c>
      <c r="I95" s="129"/>
      <c r="J95" s="129"/>
    </row>
    <row r="96" spans="1:10">
      <c r="A96" s="167">
        <v>100</v>
      </c>
      <c r="B96" s="168">
        <v>1750</v>
      </c>
      <c r="C96" s="169">
        <v>120</v>
      </c>
      <c r="D96" s="170">
        <v>37</v>
      </c>
      <c r="I96" s="129"/>
      <c r="J96" s="129"/>
    </row>
    <row r="97" spans="1:10">
      <c r="A97" s="167">
        <v>100</v>
      </c>
      <c r="B97" s="168">
        <v>1750</v>
      </c>
      <c r="C97" s="169">
        <v>130</v>
      </c>
      <c r="D97" s="170">
        <v>33</v>
      </c>
      <c r="I97" s="129"/>
      <c r="J97" s="129"/>
    </row>
    <row r="98" spans="1:10">
      <c r="A98" s="167">
        <v>100</v>
      </c>
      <c r="B98" s="168">
        <v>1750</v>
      </c>
      <c r="C98" s="169">
        <v>140</v>
      </c>
      <c r="D98" s="170">
        <v>30</v>
      </c>
      <c r="I98" s="129"/>
      <c r="J98" s="129"/>
    </row>
    <row r="99" spans="1:10">
      <c r="A99" s="167">
        <v>100</v>
      </c>
      <c r="B99" s="168">
        <v>1750</v>
      </c>
      <c r="C99" s="169">
        <v>150</v>
      </c>
      <c r="D99" s="170">
        <v>27</v>
      </c>
      <c r="I99" s="129"/>
      <c r="J99" s="129"/>
    </row>
    <row r="100" spans="1:10">
      <c r="A100" s="167">
        <v>100</v>
      </c>
      <c r="B100" s="168">
        <v>1750</v>
      </c>
      <c r="C100" s="169">
        <v>160</v>
      </c>
      <c r="D100" s="170">
        <v>23</v>
      </c>
      <c r="I100" s="129"/>
      <c r="J100" s="129"/>
    </row>
    <row r="101" spans="1:10">
      <c r="A101" s="167">
        <v>100</v>
      </c>
      <c r="B101" s="168">
        <v>2000</v>
      </c>
      <c r="C101" s="169">
        <v>20</v>
      </c>
      <c r="D101" s="170">
        <v>152</v>
      </c>
      <c r="I101" s="129"/>
      <c r="J101" s="129"/>
    </row>
    <row r="102" spans="1:10">
      <c r="A102" s="167">
        <v>100</v>
      </c>
      <c r="B102" s="168">
        <v>2000</v>
      </c>
      <c r="C102" s="169">
        <v>30</v>
      </c>
      <c r="D102" s="170">
        <v>134</v>
      </c>
      <c r="I102" s="129"/>
      <c r="J102" s="129"/>
    </row>
    <row r="103" spans="1:10">
      <c r="A103" s="167">
        <v>100</v>
      </c>
      <c r="B103" s="168">
        <v>2000</v>
      </c>
      <c r="C103" s="169">
        <v>40</v>
      </c>
      <c r="D103" s="170">
        <v>116</v>
      </c>
      <c r="I103" s="129"/>
      <c r="J103" s="129"/>
    </row>
    <row r="104" spans="1:10">
      <c r="A104" s="167">
        <v>100</v>
      </c>
      <c r="B104" s="168">
        <v>2000</v>
      </c>
      <c r="C104" s="169">
        <v>50</v>
      </c>
      <c r="D104" s="170">
        <v>98</v>
      </c>
      <c r="I104" s="129"/>
      <c r="J104" s="129"/>
    </row>
    <row r="105" spans="1:10">
      <c r="A105" s="167">
        <v>100</v>
      </c>
      <c r="B105" s="168">
        <v>2000</v>
      </c>
      <c r="C105" s="169">
        <v>60</v>
      </c>
      <c r="D105" s="170">
        <v>80</v>
      </c>
      <c r="I105" s="129"/>
      <c r="J105" s="129"/>
    </row>
    <row r="106" spans="1:10">
      <c r="A106" s="167">
        <v>100</v>
      </c>
      <c r="B106" s="168">
        <v>2000</v>
      </c>
      <c r="C106" s="169">
        <v>70</v>
      </c>
      <c r="D106" s="170">
        <v>67</v>
      </c>
      <c r="I106" s="129"/>
      <c r="J106" s="129"/>
    </row>
    <row r="107" spans="1:10">
      <c r="A107" s="167">
        <v>100</v>
      </c>
      <c r="B107" s="168">
        <v>2000</v>
      </c>
      <c r="C107" s="169">
        <v>80</v>
      </c>
      <c r="D107" s="170">
        <v>60</v>
      </c>
      <c r="I107" s="129"/>
      <c r="J107" s="129"/>
    </row>
    <row r="108" spans="1:10">
      <c r="A108" s="167">
        <v>100</v>
      </c>
      <c r="B108" s="168">
        <v>2000</v>
      </c>
      <c r="C108" s="169">
        <v>90</v>
      </c>
      <c r="D108" s="170">
        <v>54</v>
      </c>
      <c r="I108" s="129"/>
      <c r="J108" s="129"/>
    </row>
    <row r="109" spans="1:10">
      <c r="A109" s="167">
        <v>100</v>
      </c>
      <c r="B109" s="168">
        <v>2000</v>
      </c>
      <c r="C109" s="169">
        <v>100</v>
      </c>
      <c r="D109" s="170">
        <v>48</v>
      </c>
      <c r="I109" s="129"/>
      <c r="J109" s="129"/>
    </row>
    <row r="110" spans="1:10">
      <c r="A110" s="167">
        <v>100</v>
      </c>
      <c r="B110" s="168">
        <v>2000</v>
      </c>
      <c r="C110" s="169">
        <v>110</v>
      </c>
      <c r="D110" s="170">
        <v>43</v>
      </c>
      <c r="I110" s="129"/>
      <c r="J110" s="129"/>
    </row>
    <row r="111" spans="1:10">
      <c r="A111" s="167">
        <v>100</v>
      </c>
      <c r="B111" s="168">
        <v>2000</v>
      </c>
      <c r="C111" s="169">
        <v>120</v>
      </c>
      <c r="D111" s="170">
        <v>38</v>
      </c>
      <c r="I111" s="129"/>
      <c r="J111" s="129"/>
    </row>
    <row r="112" spans="1:10">
      <c r="A112" s="167">
        <v>100</v>
      </c>
      <c r="B112" s="168">
        <v>2000</v>
      </c>
      <c r="C112" s="169">
        <v>130</v>
      </c>
      <c r="D112" s="170">
        <v>34</v>
      </c>
      <c r="I112" s="129"/>
      <c r="J112" s="129"/>
    </row>
    <row r="113" spans="1:10">
      <c r="A113" s="167">
        <v>100</v>
      </c>
      <c r="B113" s="168">
        <v>2000</v>
      </c>
      <c r="C113" s="169">
        <v>140</v>
      </c>
      <c r="D113" s="170">
        <v>31</v>
      </c>
      <c r="I113" s="129"/>
      <c r="J113" s="129"/>
    </row>
    <row r="114" spans="1:10">
      <c r="A114" s="167">
        <v>100</v>
      </c>
      <c r="B114" s="168">
        <v>2000</v>
      </c>
      <c r="C114" s="169">
        <v>150</v>
      </c>
      <c r="D114" s="170">
        <v>28</v>
      </c>
      <c r="I114" s="129"/>
      <c r="J114" s="129"/>
    </row>
    <row r="115" spans="1:10">
      <c r="A115" s="167">
        <v>100</v>
      </c>
      <c r="B115" s="168">
        <v>2000</v>
      </c>
      <c r="C115" s="169">
        <v>160</v>
      </c>
      <c r="D115" s="170">
        <v>24</v>
      </c>
      <c r="I115" s="129"/>
      <c r="J115" s="129"/>
    </row>
    <row r="116" spans="1:10">
      <c r="A116" s="167">
        <v>100</v>
      </c>
      <c r="B116" s="168">
        <v>2250</v>
      </c>
      <c r="C116" s="169">
        <v>20</v>
      </c>
      <c r="D116" s="170">
        <v>161</v>
      </c>
      <c r="I116" s="129"/>
      <c r="J116" s="129"/>
    </row>
    <row r="117" spans="1:10">
      <c r="A117" s="167">
        <v>100</v>
      </c>
      <c r="B117" s="168">
        <v>2250</v>
      </c>
      <c r="C117" s="169">
        <v>30</v>
      </c>
      <c r="D117" s="170">
        <v>142</v>
      </c>
      <c r="I117" s="129"/>
      <c r="J117" s="129"/>
    </row>
    <row r="118" spans="1:10">
      <c r="A118" s="167">
        <v>100</v>
      </c>
      <c r="B118" s="168">
        <v>2250</v>
      </c>
      <c r="C118" s="169">
        <v>40</v>
      </c>
      <c r="D118" s="170">
        <v>123</v>
      </c>
      <c r="I118" s="129"/>
      <c r="J118" s="129"/>
    </row>
    <row r="119" spans="1:10">
      <c r="A119" s="167">
        <v>100</v>
      </c>
      <c r="B119" s="168">
        <v>2250</v>
      </c>
      <c r="C119" s="169">
        <v>50</v>
      </c>
      <c r="D119" s="170">
        <v>104</v>
      </c>
      <c r="I119" s="129"/>
      <c r="J119" s="129"/>
    </row>
    <row r="120" spans="1:10">
      <c r="A120" s="167">
        <v>100</v>
      </c>
      <c r="B120" s="168">
        <v>2250</v>
      </c>
      <c r="C120" s="169">
        <v>60</v>
      </c>
      <c r="D120" s="170">
        <v>84</v>
      </c>
      <c r="I120" s="129"/>
      <c r="J120" s="129"/>
    </row>
    <row r="121" spans="1:10">
      <c r="A121" s="167">
        <v>100</v>
      </c>
      <c r="B121" s="168">
        <v>2250</v>
      </c>
      <c r="C121" s="169">
        <v>70</v>
      </c>
      <c r="D121" s="170">
        <v>70</v>
      </c>
      <c r="I121" s="129"/>
      <c r="J121" s="129"/>
    </row>
    <row r="122" spans="1:10">
      <c r="A122" s="167">
        <v>100</v>
      </c>
      <c r="B122" s="168">
        <v>2250</v>
      </c>
      <c r="C122" s="169">
        <v>80</v>
      </c>
      <c r="D122" s="170">
        <v>63</v>
      </c>
      <c r="I122" s="129"/>
      <c r="J122" s="129"/>
    </row>
    <row r="123" spans="1:10">
      <c r="A123" s="167">
        <v>100</v>
      </c>
      <c r="B123" s="168">
        <v>2250</v>
      </c>
      <c r="C123" s="169">
        <v>90</v>
      </c>
      <c r="D123" s="170">
        <v>56</v>
      </c>
      <c r="I123" s="129"/>
      <c r="J123" s="129"/>
    </row>
    <row r="124" spans="1:10">
      <c r="A124" s="167">
        <v>100</v>
      </c>
      <c r="B124" s="168">
        <v>2250</v>
      </c>
      <c r="C124" s="169">
        <v>100</v>
      </c>
      <c r="D124" s="170">
        <v>50</v>
      </c>
      <c r="I124" s="129"/>
      <c r="J124" s="129"/>
    </row>
    <row r="125" spans="1:10">
      <c r="A125" s="167">
        <v>100</v>
      </c>
      <c r="B125" s="168">
        <v>2250</v>
      </c>
      <c r="C125" s="169">
        <v>110</v>
      </c>
      <c r="D125" s="170">
        <v>45</v>
      </c>
      <c r="I125" s="129"/>
      <c r="J125" s="129"/>
    </row>
    <row r="126" spans="1:10">
      <c r="A126" s="167">
        <v>100</v>
      </c>
      <c r="B126" s="168">
        <v>2250</v>
      </c>
      <c r="C126" s="169">
        <v>120</v>
      </c>
      <c r="D126" s="170">
        <v>40</v>
      </c>
      <c r="I126" s="129"/>
      <c r="J126" s="129"/>
    </row>
    <row r="127" spans="1:10">
      <c r="A127" s="167">
        <v>100</v>
      </c>
      <c r="B127" s="168">
        <v>2250</v>
      </c>
      <c r="C127" s="169">
        <v>130</v>
      </c>
      <c r="D127" s="170">
        <v>35</v>
      </c>
      <c r="I127" s="129"/>
      <c r="J127" s="129"/>
    </row>
    <row r="128" spans="1:10">
      <c r="A128" s="167">
        <v>100</v>
      </c>
      <c r="B128" s="168">
        <v>2250</v>
      </c>
      <c r="C128" s="169">
        <v>140</v>
      </c>
      <c r="D128" s="170">
        <v>31</v>
      </c>
      <c r="I128" s="129"/>
      <c r="J128" s="129"/>
    </row>
    <row r="129" spans="1:10">
      <c r="A129" s="167">
        <v>100</v>
      </c>
      <c r="B129" s="168">
        <v>2250</v>
      </c>
      <c r="C129" s="169">
        <v>150</v>
      </c>
      <c r="D129" s="170">
        <v>173.35714285714201</v>
      </c>
      <c r="I129" s="129"/>
      <c r="J129" s="129"/>
    </row>
    <row r="130" spans="1:10">
      <c r="A130" s="167">
        <v>100</v>
      </c>
      <c r="B130" s="168">
        <v>2250</v>
      </c>
      <c r="C130" s="169">
        <v>160</v>
      </c>
      <c r="D130" s="170">
        <v>160.42857142857099</v>
      </c>
      <c r="I130" s="129"/>
      <c r="J130" s="129"/>
    </row>
    <row r="131" spans="1:10">
      <c r="A131" s="167">
        <v>100</v>
      </c>
      <c r="B131" s="168">
        <v>2500</v>
      </c>
      <c r="C131" s="169">
        <v>20</v>
      </c>
      <c r="D131" s="170">
        <v>147.5</v>
      </c>
      <c r="I131" s="129"/>
      <c r="J131" s="129"/>
    </row>
    <row r="132" spans="1:10">
      <c r="A132" s="167">
        <v>100</v>
      </c>
      <c r="B132" s="168">
        <v>2500</v>
      </c>
      <c r="C132" s="169">
        <v>30</v>
      </c>
      <c r="D132" s="170">
        <v>134.57142857142901</v>
      </c>
      <c r="I132" s="129"/>
      <c r="J132" s="129"/>
    </row>
    <row r="133" spans="1:10">
      <c r="A133" s="167">
        <v>100</v>
      </c>
      <c r="B133" s="168">
        <v>2500</v>
      </c>
      <c r="C133" s="169">
        <v>40</v>
      </c>
      <c r="D133" s="170">
        <v>131</v>
      </c>
      <c r="I133" s="129"/>
      <c r="J133" s="129"/>
    </row>
    <row r="134" spans="1:10">
      <c r="A134" s="167">
        <v>100</v>
      </c>
      <c r="B134" s="168">
        <v>2500</v>
      </c>
      <c r="C134" s="169">
        <v>50</v>
      </c>
      <c r="D134" s="170">
        <v>110</v>
      </c>
      <c r="I134" s="129"/>
      <c r="J134" s="129"/>
    </row>
    <row r="135" spans="1:10">
      <c r="A135" s="167">
        <v>100</v>
      </c>
      <c r="B135" s="168">
        <v>2500</v>
      </c>
      <c r="C135" s="169">
        <v>60</v>
      </c>
      <c r="D135" s="170">
        <v>89</v>
      </c>
      <c r="I135" s="129"/>
      <c r="J135" s="129"/>
    </row>
    <row r="136" spans="1:10">
      <c r="A136" s="167">
        <v>100</v>
      </c>
      <c r="B136" s="168">
        <v>2500</v>
      </c>
      <c r="C136" s="169">
        <v>70</v>
      </c>
      <c r="D136" s="170">
        <v>73</v>
      </c>
      <c r="I136" s="129"/>
      <c r="J136" s="129"/>
    </row>
    <row r="137" spans="1:10">
      <c r="A137" s="167">
        <v>100</v>
      </c>
      <c r="B137" s="168">
        <v>2500</v>
      </c>
      <c r="C137" s="169">
        <v>80</v>
      </c>
      <c r="D137" s="170">
        <v>66</v>
      </c>
      <c r="I137" s="129"/>
      <c r="J137" s="129"/>
    </row>
    <row r="138" spans="1:10">
      <c r="A138" s="167">
        <v>100</v>
      </c>
      <c r="B138" s="168">
        <v>2500</v>
      </c>
      <c r="C138" s="169">
        <v>90</v>
      </c>
      <c r="D138" s="170">
        <v>59</v>
      </c>
      <c r="I138" s="129"/>
      <c r="J138" s="129"/>
    </row>
    <row r="139" spans="1:10">
      <c r="A139" s="167">
        <v>100</v>
      </c>
      <c r="B139" s="168">
        <v>2500</v>
      </c>
      <c r="C139" s="169">
        <v>100</v>
      </c>
      <c r="D139" s="170">
        <v>52</v>
      </c>
      <c r="I139" s="129"/>
      <c r="J139" s="129"/>
    </row>
    <row r="140" spans="1:10">
      <c r="A140" s="167">
        <v>100</v>
      </c>
      <c r="B140" s="168">
        <v>2500</v>
      </c>
      <c r="C140" s="169">
        <v>110</v>
      </c>
      <c r="D140" s="170">
        <v>47</v>
      </c>
      <c r="I140" s="129"/>
      <c r="J140" s="129"/>
    </row>
    <row r="141" spans="1:10">
      <c r="A141" s="167">
        <v>100</v>
      </c>
      <c r="B141" s="168">
        <v>2500</v>
      </c>
      <c r="C141" s="169">
        <v>120</v>
      </c>
      <c r="D141" s="170">
        <v>42</v>
      </c>
      <c r="I141" s="129"/>
      <c r="J141" s="129"/>
    </row>
    <row r="142" spans="1:10">
      <c r="A142" s="167">
        <v>100</v>
      </c>
      <c r="B142" s="168">
        <v>2500</v>
      </c>
      <c r="C142" s="169">
        <v>130</v>
      </c>
      <c r="D142" s="170">
        <v>37</v>
      </c>
      <c r="I142" s="129"/>
      <c r="J142" s="129"/>
    </row>
    <row r="143" spans="1:10">
      <c r="A143" s="167">
        <v>100</v>
      </c>
      <c r="B143" s="168">
        <v>2500</v>
      </c>
      <c r="C143" s="169">
        <v>140</v>
      </c>
      <c r="D143" s="170">
        <v>33</v>
      </c>
      <c r="I143" s="129"/>
      <c r="J143" s="129"/>
    </row>
    <row r="144" spans="1:10">
      <c r="A144" s="167">
        <v>100</v>
      </c>
      <c r="B144" s="168">
        <v>2500</v>
      </c>
      <c r="C144" s="169">
        <v>150</v>
      </c>
      <c r="D144" s="170">
        <v>29</v>
      </c>
      <c r="I144" s="129"/>
      <c r="J144" s="129"/>
    </row>
    <row r="145" spans="1:10">
      <c r="A145" s="167">
        <v>100</v>
      </c>
      <c r="B145" s="168">
        <v>2500</v>
      </c>
      <c r="C145" s="169">
        <v>160</v>
      </c>
      <c r="D145" s="170">
        <v>26</v>
      </c>
      <c r="I145" s="129"/>
      <c r="J145" s="129"/>
    </row>
    <row r="146" spans="1:10">
      <c r="A146" s="172">
        <v>200</v>
      </c>
      <c r="B146" s="173">
        <v>500</v>
      </c>
      <c r="C146" s="174">
        <v>20</v>
      </c>
      <c r="D146" s="175">
        <v>139.5</v>
      </c>
      <c r="I146" s="129"/>
      <c r="J146" s="129"/>
    </row>
    <row r="147" spans="1:10">
      <c r="A147" s="172">
        <v>200</v>
      </c>
      <c r="B147" s="173">
        <v>500</v>
      </c>
      <c r="C147" s="174">
        <v>30</v>
      </c>
      <c r="D147" s="175">
        <v>110.4</v>
      </c>
      <c r="I147" s="129"/>
      <c r="J147" s="129"/>
    </row>
    <row r="148" spans="1:10">
      <c r="A148" s="172">
        <v>200</v>
      </c>
      <c r="B148" s="173">
        <v>500</v>
      </c>
      <c r="C148" s="174">
        <v>40</v>
      </c>
      <c r="D148" s="175">
        <v>90</v>
      </c>
      <c r="I148" s="129"/>
      <c r="J148" s="129"/>
    </row>
    <row r="149" spans="1:10">
      <c r="A149" s="172">
        <v>200</v>
      </c>
      <c r="B149" s="173">
        <v>500</v>
      </c>
      <c r="C149" s="174">
        <v>50</v>
      </c>
      <c r="D149" s="175">
        <v>76.930000000000007</v>
      </c>
      <c r="I149" s="129"/>
      <c r="J149" s="129"/>
    </row>
    <row r="150" spans="1:10">
      <c r="A150" s="172">
        <v>200</v>
      </c>
      <c r="B150" s="173">
        <v>500</v>
      </c>
      <c r="C150" s="174">
        <v>60</v>
      </c>
      <c r="D150" s="175">
        <v>69</v>
      </c>
      <c r="I150" s="129"/>
      <c r="J150" s="129"/>
    </row>
    <row r="151" spans="1:10">
      <c r="A151" s="172">
        <v>200</v>
      </c>
      <c r="B151" s="173">
        <v>500</v>
      </c>
      <c r="C151" s="174">
        <v>70</v>
      </c>
      <c r="D151" s="175">
        <v>63</v>
      </c>
      <c r="I151" s="129"/>
      <c r="J151" s="129"/>
    </row>
    <row r="152" spans="1:10">
      <c r="A152" s="172">
        <v>200</v>
      </c>
      <c r="B152" s="173">
        <v>500</v>
      </c>
      <c r="C152" s="174">
        <v>80</v>
      </c>
      <c r="D152" s="175">
        <v>57</v>
      </c>
      <c r="I152" s="129"/>
      <c r="J152" s="129"/>
    </row>
    <row r="153" spans="1:10">
      <c r="A153" s="172">
        <v>200</v>
      </c>
      <c r="B153" s="173">
        <v>500</v>
      </c>
      <c r="C153" s="174">
        <v>90</v>
      </c>
      <c r="D153" s="175">
        <v>53</v>
      </c>
      <c r="I153" s="129"/>
      <c r="J153" s="129"/>
    </row>
    <row r="154" spans="1:10">
      <c r="A154" s="172">
        <v>200</v>
      </c>
      <c r="B154" s="173">
        <v>500</v>
      </c>
      <c r="C154" s="174">
        <v>100</v>
      </c>
      <c r="D154" s="175">
        <v>49</v>
      </c>
      <c r="I154" s="129"/>
      <c r="J154" s="129"/>
    </row>
    <row r="155" spans="1:10">
      <c r="A155" s="172">
        <v>200</v>
      </c>
      <c r="B155" s="173">
        <v>500</v>
      </c>
      <c r="C155" s="174">
        <v>110</v>
      </c>
      <c r="D155" s="175">
        <v>47</v>
      </c>
      <c r="I155" s="129"/>
      <c r="J155" s="129"/>
    </row>
    <row r="156" spans="1:10">
      <c r="A156" s="172">
        <v>200</v>
      </c>
      <c r="B156" s="173">
        <v>500</v>
      </c>
      <c r="C156" s="174">
        <v>120</v>
      </c>
      <c r="D156" s="175">
        <v>46</v>
      </c>
      <c r="I156" s="129"/>
      <c r="J156" s="129"/>
    </row>
    <row r="157" spans="1:10">
      <c r="A157" s="172">
        <v>200</v>
      </c>
      <c r="B157" s="173">
        <v>500</v>
      </c>
      <c r="C157" s="174">
        <v>130</v>
      </c>
      <c r="D157" s="175">
        <v>44</v>
      </c>
      <c r="I157" s="129"/>
      <c r="J157" s="129"/>
    </row>
    <row r="158" spans="1:10">
      <c r="A158" s="172">
        <v>200</v>
      </c>
      <c r="B158" s="173">
        <v>500</v>
      </c>
      <c r="C158" s="174">
        <v>140</v>
      </c>
      <c r="D158" s="175">
        <v>43</v>
      </c>
      <c r="I158" s="129"/>
      <c r="J158" s="129"/>
    </row>
    <row r="159" spans="1:10">
      <c r="A159" s="172">
        <v>200</v>
      </c>
      <c r="B159" s="173">
        <v>500</v>
      </c>
      <c r="C159" s="174">
        <v>150</v>
      </c>
      <c r="D159" s="175">
        <v>41</v>
      </c>
      <c r="I159" s="129"/>
      <c r="J159" s="129"/>
    </row>
    <row r="160" spans="1:10">
      <c r="A160" s="172">
        <v>200</v>
      </c>
      <c r="B160" s="173">
        <v>500</v>
      </c>
      <c r="C160" s="174">
        <v>160</v>
      </c>
      <c r="D160" s="175">
        <v>40</v>
      </c>
      <c r="F160" s="157"/>
      <c r="G160" s="157"/>
      <c r="H160" s="157"/>
      <c r="I160" s="157"/>
      <c r="J160" s="157"/>
    </row>
    <row r="161" spans="1:10">
      <c r="A161" s="172">
        <v>200</v>
      </c>
      <c r="B161" s="173">
        <v>500</v>
      </c>
      <c r="C161" s="174">
        <v>170</v>
      </c>
      <c r="D161" s="175">
        <v>38</v>
      </c>
      <c r="F161" s="157"/>
      <c r="G161" s="157"/>
      <c r="H161" s="157"/>
      <c r="I161" s="157"/>
      <c r="J161" s="157"/>
    </row>
    <row r="162" spans="1:10">
      <c r="A162" s="172">
        <v>200</v>
      </c>
      <c r="B162" s="173">
        <v>500</v>
      </c>
      <c r="C162" s="174">
        <v>180</v>
      </c>
      <c r="D162" s="175">
        <v>36</v>
      </c>
      <c r="F162" s="157"/>
      <c r="G162" s="157"/>
      <c r="H162" s="157"/>
      <c r="I162" s="157"/>
      <c r="J162" s="157"/>
    </row>
    <row r="163" spans="1:10">
      <c r="A163" s="172">
        <v>200</v>
      </c>
      <c r="B163" s="173">
        <v>500</v>
      </c>
      <c r="C163" s="174">
        <v>190</v>
      </c>
      <c r="D163" s="175">
        <v>35</v>
      </c>
      <c r="F163" s="157"/>
      <c r="G163" s="157"/>
      <c r="H163" s="157"/>
      <c r="I163" s="157"/>
      <c r="J163" s="157"/>
    </row>
    <row r="164" spans="1:10">
      <c r="A164" s="172">
        <v>200</v>
      </c>
      <c r="B164" s="173">
        <v>500</v>
      </c>
      <c r="C164" s="174">
        <v>200</v>
      </c>
      <c r="D164" s="175">
        <v>34</v>
      </c>
      <c r="F164" s="157"/>
      <c r="G164" s="157"/>
      <c r="H164" s="157"/>
      <c r="I164" s="157"/>
      <c r="J164" s="157"/>
    </row>
    <row r="165" spans="1:10">
      <c r="A165" s="172">
        <v>200</v>
      </c>
      <c r="B165" s="173">
        <v>750</v>
      </c>
      <c r="C165" s="174">
        <v>20</v>
      </c>
      <c r="D165" s="175">
        <v>147.25</v>
      </c>
      <c r="I165" s="129"/>
      <c r="J165" s="129"/>
    </row>
    <row r="166" spans="1:10">
      <c r="A166" s="172">
        <v>200</v>
      </c>
      <c r="B166" s="173">
        <v>750</v>
      </c>
      <c r="C166" s="174">
        <v>30</v>
      </c>
      <c r="D166" s="175">
        <v>115</v>
      </c>
      <c r="I166" s="129"/>
      <c r="J166" s="129"/>
    </row>
    <row r="167" spans="1:10">
      <c r="A167" s="172">
        <v>200</v>
      </c>
      <c r="B167" s="173">
        <v>750</v>
      </c>
      <c r="C167" s="174">
        <v>40</v>
      </c>
      <c r="D167" s="175">
        <v>95</v>
      </c>
      <c r="I167" s="129"/>
      <c r="J167" s="129"/>
    </row>
    <row r="168" spans="1:10">
      <c r="A168" s="172">
        <v>200</v>
      </c>
      <c r="B168" s="173">
        <v>750</v>
      </c>
      <c r="C168" s="174">
        <v>50</v>
      </c>
      <c r="D168" s="175">
        <v>83</v>
      </c>
      <c r="I168" s="129"/>
      <c r="J168" s="129"/>
    </row>
    <row r="169" spans="1:10">
      <c r="A169" s="172">
        <v>200</v>
      </c>
      <c r="B169" s="173">
        <v>750</v>
      </c>
      <c r="C169" s="174">
        <v>60</v>
      </c>
      <c r="D169" s="175">
        <v>74</v>
      </c>
      <c r="I169" s="129"/>
      <c r="J169" s="129"/>
    </row>
    <row r="170" spans="1:10">
      <c r="A170" s="172">
        <v>200</v>
      </c>
      <c r="B170" s="173">
        <v>750</v>
      </c>
      <c r="C170" s="174">
        <v>70</v>
      </c>
      <c r="D170" s="175">
        <v>67</v>
      </c>
      <c r="I170" s="129"/>
      <c r="J170" s="129"/>
    </row>
    <row r="171" spans="1:10">
      <c r="A171" s="172">
        <v>200</v>
      </c>
      <c r="B171" s="173">
        <v>750</v>
      </c>
      <c r="C171" s="174">
        <v>80</v>
      </c>
      <c r="D171" s="175">
        <v>62</v>
      </c>
      <c r="I171" s="129"/>
      <c r="J171" s="129"/>
    </row>
    <row r="172" spans="1:10">
      <c r="A172" s="172">
        <v>200</v>
      </c>
      <c r="B172" s="173">
        <v>750</v>
      </c>
      <c r="C172" s="174">
        <v>90</v>
      </c>
      <c r="D172" s="175">
        <v>57</v>
      </c>
      <c r="I172" s="129"/>
      <c r="J172" s="129"/>
    </row>
    <row r="173" spans="1:10">
      <c r="A173" s="172">
        <v>200</v>
      </c>
      <c r="B173" s="173">
        <v>750</v>
      </c>
      <c r="C173" s="174">
        <v>100</v>
      </c>
      <c r="D173" s="175">
        <v>52</v>
      </c>
      <c r="I173" s="129"/>
      <c r="J173" s="129"/>
    </row>
    <row r="174" spans="1:10">
      <c r="A174" s="172">
        <v>200</v>
      </c>
      <c r="B174" s="173">
        <v>750</v>
      </c>
      <c r="C174" s="174">
        <v>110</v>
      </c>
      <c r="D174" s="175">
        <v>50</v>
      </c>
      <c r="I174" s="129"/>
      <c r="J174" s="129"/>
    </row>
    <row r="175" spans="1:10">
      <c r="A175" s="172">
        <v>200</v>
      </c>
      <c r="B175" s="173">
        <v>750</v>
      </c>
      <c r="C175" s="174">
        <v>120</v>
      </c>
      <c r="D175" s="175">
        <v>49</v>
      </c>
      <c r="I175" s="129"/>
      <c r="J175" s="129"/>
    </row>
    <row r="176" spans="1:10">
      <c r="A176" s="172">
        <v>200</v>
      </c>
      <c r="B176" s="173">
        <v>750</v>
      </c>
      <c r="C176" s="174">
        <v>130</v>
      </c>
      <c r="D176" s="175">
        <v>47</v>
      </c>
      <c r="I176" s="129"/>
      <c r="J176" s="129"/>
    </row>
    <row r="177" spans="1:10">
      <c r="A177" s="172">
        <v>200</v>
      </c>
      <c r="B177" s="173">
        <v>750</v>
      </c>
      <c r="C177" s="174">
        <v>140</v>
      </c>
      <c r="D177" s="175">
        <v>46</v>
      </c>
      <c r="I177" s="129"/>
      <c r="J177" s="129"/>
    </row>
    <row r="178" spans="1:10">
      <c r="A178" s="172">
        <v>200</v>
      </c>
      <c r="B178" s="173">
        <v>750</v>
      </c>
      <c r="C178" s="174">
        <v>150</v>
      </c>
      <c r="D178" s="175">
        <v>44</v>
      </c>
      <c r="I178" s="129"/>
      <c r="J178" s="129"/>
    </row>
    <row r="179" spans="1:10">
      <c r="A179" s="172">
        <v>200</v>
      </c>
      <c r="B179" s="173">
        <v>750</v>
      </c>
      <c r="C179" s="174">
        <v>160</v>
      </c>
      <c r="D179" s="175">
        <v>43</v>
      </c>
      <c r="F179" s="157"/>
      <c r="G179" s="157"/>
      <c r="H179" s="157"/>
      <c r="I179" s="157"/>
      <c r="J179" s="157"/>
    </row>
    <row r="180" spans="1:10">
      <c r="A180" s="172">
        <v>200</v>
      </c>
      <c r="B180" s="173">
        <v>750</v>
      </c>
      <c r="C180" s="174">
        <v>170</v>
      </c>
      <c r="D180" s="175">
        <v>41</v>
      </c>
      <c r="F180" s="157"/>
      <c r="G180" s="157"/>
      <c r="H180" s="157"/>
      <c r="I180" s="157"/>
      <c r="J180" s="157"/>
    </row>
    <row r="181" spans="1:10">
      <c r="A181" s="172">
        <v>200</v>
      </c>
      <c r="B181" s="173">
        <v>750</v>
      </c>
      <c r="C181" s="174">
        <v>180</v>
      </c>
      <c r="D181" s="175">
        <v>39</v>
      </c>
      <c r="F181" s="157"/>
      <c r="G181" s="157"/>
      <c r="H181" s="157"/>
      <c r="I181" s="157"/>
      <c r="J181" s="157"/>
    </row>
    <row r="182" spans="1:10">
      <c r="A182" s="172">
        <v>200</v>
      </c>
      <c r="B182" s="173">
        <v>750</v>
      </c>
      <c r="C182" s="174">
        <v>190</v>
      </c>
      <c r="D182" s="175">
        <v>37</v>
      </c>
      <c r="F182" s="157"/>
      <c r="G182" s="157"/>
      <c r="H182" s="157"/>
      <c r="I182" s="157"/>
      <c r="J182" s="157"/>
    </row>
    <row r="183" spans="1:10">
      <c r="A183" s="172">
        <v>200</v>
      </c>
      <c r="B183" s="173">
        <v>750</v>
      </c>
      <c r="C183" s="174">
        <v>200</v>
      </c>
      <c r="D183" s="175">
        <v>36</v>
      </c>
      <c r="F183" s="157"/>
      <c r="G183" s="157"/>
      <c r="H183" s="157"/>
      <c r="I183" s="157"/>
      <c r="J183" s="157"/>
    </row>
    <row r="184" spans="1:10">
      <c r="A184" s="172">
        <v>200</v>
      </c>
      <c r="B184" s="173">
        <v>1000</v>
      </c>
      <c r="C184" s="174">
        <v>20</v>
      </c>
      <c r="D184" s="175">
        <v>174</v>
      </c>
      <c r="F184" s="157"/>
      <c r="G184" s="157"/>
      <c r="H184" s="157"/>
      <c r="I184" s="157"/>
      <c r="J184" s="157"/>
    </row>
    <row r="185" spans="1:10">
      <c r="A185" s="172">
        <v>200</v>
      </c>
      <c r="B185" s="173">
        <v>1000</v>
      </c>
      <c r="C185" s="174">
        <v>30</v>
      </c>
      <c r="D185" s="175">
        <v>137</v>
      </c>
      <c r="F185" s="157"/>
      <c r="G185" s="157"/>
      <c r="H185" s="157"/>
      <c r="I185" s="157"/>
      <c r="J185" s="157"/>
    </row>
    <row r="186" spans="1:10">
      <c r="A186" s="172">
        <v>200</v>
      </c>
      <c r="B186" s="173">
        <v>1000</v>
      </c>
      <c r="C186" s="174">
        <v>40</v>
      </c>
      <c r="D186" s="175">
        <v>108</v>
      </c>
      <c r="F186" s="157"/>
      <c r="G186" s="157"/>
      <c r="H186" s="157"/>
      <c r="I186" s="157"/>
      <c r="J186" s="157"/>
    </row>
    <row r="187" spans="1:10">
      <c r="A187" s="172">
        <v>200</v>
      </c>
      <c r="B187" s="173">
        <v>1000</v>
      </c>
      <c r="C187" s="174">
        <v>50</v>
      </c>
      <c r="D187" s="175">
        <v>90</v>
      </c>
      <c r="F187" s="157"/>
      <c r="G187" s="157"/>
      <c r="H187" s="157"/>
      <c r="I187" s="157"/>
      <c r="J187" s="157"/>
    </row>
    <row r="188" spans="1:10">
      <c r="A188" s="172">
        <v>200</v>
      </c>
      <c r="B188" s="173">
        <v>1000</v>
      </c>
      <c r="C188" s="174">
        <v>60</v>
      </c>
      <c r="D188" s="175">
        <v>82</v>
      </c>
      <c r="F188" s="157"/>
      <c r="G188" s="157"/>
      <c r="H188" s="157"/>
      <c r="I188" s="157"/>
      <c r="J188" s="157"/>
    </row>
    <row r="189" spans="1:10">
      <c r="A189" s="172">
        <v>200</v>
      </c>
      <c r="B189" s="173">
        <v>1000</v>
      </c>
      <c r="C189" s="174">
        <v>70</v>
      </c>
      <c r="D189" s="175">
        <v>73.5</v>
      </c>
      <c r="F189" s="157"/>
      <c r="G189" s="157"/>
      <c r="H189" s="157"/>
      <c r="I189" s="157"/>
      <c r="J189" s="157"/>
    </row>
    <row r="190" spans="1:10">
      <c r="A190" s="172">
        <v>200</v>
      </c>
      <c r="B190" s="173">
        <v>1000</v>
      </c>
      <c r="C190" s="174">
        <v>80</v>
      </c>
      <c r="D190" s="175">
        <v>67</v>
      </c>
      <c r="F190" s="157"/>
      <c r="G190" s="157"/>
      <c r="H190" s="157"/>
      <c r="I190" s="157"/>
      <c r="J190" s="157"/>
    </row>
    <row r="191" spans="1:10">
      <c r="A191" s="172">
        <v>200</v>
      </c>
      <c r="B191" s="173">
        <v>1000</v>
      </c>
      <c r="C191" s="174">
        <v>90</v>
      </c>
      <c r="D191" s="175">
        <v>61</v>
      </c>
      <c r="F191" s="157"/>
      <c r="G191" s="157"/>
      <c r="H191" s="157"/>
      <c r="I191" s="157"/>
      <c r="J191" s="157"/>
    </row>
    <row r="192" spans="1:10">
      <c r="A192" s="172">
        <v>200</v>
      </c>
      <c r="B192" s="173">
        <v>1000</v>
      </c>
      <c r="C192" s="174">
        <v>100</v>
      </c>
      <c r="D192" s="175">
        <v>56</v>
      </c>
      <c r="F192" s="157"/>
      <c r="G192" s="157"/>
      <c r="H192" s="157"/>
      <c r="I192" s="157"/>
      <c r="J192" s="157"/>
    </row>
    <row r="193" spans="1:10">
      <c r="A193" s="172">
        <v>200</v>
      </c>
      <c r="B193" s="173">
        <v>1000</v>
      </c>
      <c r="C193" s="174">
        <v>110</v>
      </c>
      <c r="D193" s="175">
        <v>54</v>
      </c>
      <c r="F193" s="157"/>
      <c r="G193" s="157"/>
      <c r="H193" s="157"/>
      <c r="I193" s="157"/>
      <c r="J193" s="157"/>
    </row>
    <row r="194" spans="1:10">
      <c r="A194" s="172">
        <v>200</v>
      </c>
      <c r="B194" s="173">
        <v>1000</v>
      </c>
      <c r="C194" s="174">
        <v>120</v>
      </c>
      <c r="D194" s="175">
        <v>53</v>
      </c>
      <c r="F194" s="157"/>
      <c r="G194" s="157"/>
      <c r="H194" s="157"/>
      <c r="I194" s="157"/>
      <c r="J194" s="157"/>
    </row>
    <row r="195" spans="1:10">
      <c r="A195" s="172">
        <v>200</v>
      </c>
      <c r="B195" s="173">
        <v>1000</v>
      </c>
      <c r="C195" s="174">
        <v>130</v>
      </c>
      <c r="D195" s="175">
        <v>51</v>
      </c>
      <c r="F195" s="157"/>
      <c r="G195" s="157"/>
      <c r="H195" s="157"/>
      <c r="I195" s="157"/>
      <c r="J195" s="157"/>
    </row>
    <row r="196" spans="1:10">
      <c r="A196" s="172">
        <v>200</v>
      </c>
      <c r="B196" s="173">
        <v>1000</v>
      </c>
      <c r="C196" s="174">
        <v>140</v>
      </c>
      <c r="D196" s="175">
        <v>49</v>
      </c>
      <c r="F196" s="157"/>
      <c r="G196" s="157"/>
      <c r="H196" s="157"/>
      <c r="I196" s="157"/>
      <c r="J196" s="157"/>
    </row>
    <row r="197" spans="1:10">
      <c r="A197" s="172">
        <v>200</v>
      </c>
      <c r="B197" s="173">
        <v>1000</v>
      </c>
      <c r="C197" s="174">
        <v>150</v>
      </c>
      <c r="D197" s="175">
        <v>47</v>
      </c>
      <c r="F197" s="157"/>
      <c r="G197" s="157"/>
      <c r="H197" s="157"/>
      <c r="I197" s="157"/>
      <c r="J197" s="157"/>
    </row>
    <row r="198" spans="1:10">
      <c r="A198" s="172">
        <v>200</v>
      </c>
      <c r="B198" s="173">
        <v>1000</v>
      </c>
      <c r="C198" s="174">
        <v>160</v>
      </c>
      <c r="D198" s="175">
        <v>46</v>
      </c>
      <c r="F198" s="157"/>
      <c r="G198" s="157"/>
      <c r="H198" s="157"/>
      <c r="I198" s="157"/>
      <c r="J198" s="157"/>
    </row>
    <row r="199" spans="1:10">
      <c r="A199" s="172">
        <v>200</v>
      </c>
      <c r="B199" s="173">
        <v>1000</v>
      </c>
      <c r="C199" s="174">
        <v>170</v>
      </c>
      <c r="D199" s="175">
        <v>44</v>
      </c>
      <c r="F199" s="157"/>
      <c r="G199" s="157"/>
      <c r="H199" s="157"/>
      <c r="I199" s="157"/>
      <c r="J199" s="157"/>
    </row>
    <row r="200" spans="1:10">
      <c r="A200" s="172">
        <v>200</v>
      </c>
      <c r="B200" s="173">
        <v>1000</v>
      </c>
      <c r="C200" s="174">
        <v>180</v>
      </c>
      <c r="D200" s="175">
        <v>42</v>
      </c>
      <c r="F200" s="157"/>
      <c r="G200" s="157"/>
      <c r="H200" s="157"/>
      <c r="I200" s="157"/>
      <c r="J200" s="157"/>
    </row>
    <row r="201" spans="1:10">
      <c r="A201" s="172">
        <v>200</v>
      </c>
      <c r="B201" s="173">
        <v>1000</v>
      </c>
      <c r="C201" s="174">
        <v>190</v>
      </c>
      <c r="D201" s="175">
        <v>40</v>
      </c>
      <c r="F201" s="157"/>
      <c r="G201" s="157"/>
      <c r="H201" s="157"/>
      <c r="I201" s="157"/>
      <c r="J201" s="157"/>
    </row>
    <row r="202" spans="1:10">
      <c r="A202" s="172">
        <v>200</v>
      </c>
      <c r="B202" s="173">
        <v>1000</v>
      </c>
      <c r="C202" s="174">
        <v>200</v>
      </c>
      <c r="D202" s="175">
        <v>38</v>
      </c>
      <c r="F202" s="157"/>
      <c r="G202" s="157"/>
      <c r="H202" s="157"/>
      <c r="I202" s="157"/>
      <c r="J202" s="157"/>
    </row>
    <row r="203" spans="1:10">
      <c r="A203" s="172">
        <v>200</v>
      </c>
      <c r="B203" s="173">
        <v>1250</v>
      </c>
      <c r="C203" s="174">
        <v>20</v>
      </c>
      <c r="D203" s="175">
        <v>207.5</v>
      </c>
      <c r="F203" s="157"/>
      <c r="G203" s="157"/>
      <c r="H203" s="157"/>
      <c r="I203" s="157"/>
      <c r="J203" s="157"/>
    </row>
    <row r="204" spans="1:10">
      <c r="A204" s="172">
        <v>200</v>
      </c>
      <c r="B204" s="173">
        <v>1250</v>
      </c>
      <c r="C204" s="174">
        <v>30</v>
      </c>
      <c r="D204" s="175">
        <v>157</v>
      </c>
      <c r="F204" s="157"/>
      <c r="G204" s="157"/>
      <c r="H204" s="157"/>
      <c r="I204" s="157"/>
      <c r="J204" s="157"/>
    </row>
    <row r="205" spans="1:10">
      <c r="A205" s="172">
        <v>200</v>
      </c>
      <c r="B205" s="173">
        <v>1250</v>
      </c>
      <c r="C205" s="174">
        <v>40</v>
      </c>
      <c r="D205" s="175">
        <v>125</v>
      </c>
      <c r="F205" s="157"/>
      <c r="G205" s="157"/>
      <c r="H205" s="157"/>
      <c r="I205" s="157"/>
      <c r="J205" s="157"/>
    </row>
    <row r="206" spans="1:10">
      <c r="A206" s="172">
        <v>200</v>
      </c>
      <c r="B206" s="173">
        <v>1250</v>
      </c>
      <c r="C206" s="174">
        <v>50</v>
      </c>
      <c r="D206" s="175">
        <v>104</v>
      </c>
      <c r="F206" s="157"/>
      <c r="G206" s="157"/>
      <c r="H206" s="157"/>
      <c r="I206" s="157"/>
      <c r="J206" s="157"/>
    </row>
    <row r="207" spans="1:10">
      <c r="A207" s="172">
        <v>200</v>
      </c>
      <c r="B207" s="173">
        <v>1250</v>
      </c>
      <c r="C207" s="174">
        <v>60</v>
      </c>
      <c r="D207" s="175">
        <v>92</v>
      </c>
      <c r="F207" s="157"/>
      <c r="G207" s="157"/>
      <c r="H207" s="157"/>
      <c r="I207" s="157"/>
      <c r="J207" s="157"/>
    </row>
    <row r="208" spans="1:10">
      <c r="A208" s="172">
        <v>200</v>
      </c>
      <c r="B208" s="173">
        <v>1250</v>
      </c>
      <c r="C208" s="174">
        <v>70</v>
      </c>
      <c r="D208" s="175">
        <v>80</v>
      </c>
      <c r="F208" s="157"/>
      <c r="G208" s="157"/>
      <c r="H208" s="157"/>
      <c r="I208" s="157"/>
      <c r="J208" s="157"/>
    </row>
    <row r="209" spans="1:10">
      <c r="A209" s="172">
        <v>200</v>
      </c>
      <c r="B209" s="173">
        <v>1250</v>
      </c>
      <c r="C209" s="174">
        <v>80</v>
      </c>
      <c r="D209" s="175">
        <v>72</v>
      </c>
      <c r="F209" s="157"/>
      <c r="G209" s="157"/>
      <c r="H209" s="157"/>
      <c r="I209" s="157"/>
      <c r="J209" s="157"/>
    </row>
    <row r="210" spans="1:10">
      <c r="A210" s="172">
        <v>200</v>
      </c>
      <c r="B210" s="173">
        <v>1250</v>
      </c>
      <c r="C210" s="174">
        <v>90</v>
      </c>
      <c r="D210" s="175">
        <v>65</v>
      </c>
      <c r="F210" s="157"/>
      <c r="G210" s="157"/>
      <c r="H210" s="157"/>
      <c r="I210" s="157"/>
      <c r="J210" s="157"/>
    </row>
    <row r="211" spans="1:10">
      <c r="A211" s="172">
        <v>200</v>
      </c>
      <c r="B211" s="173">
        <v>1250</v>
      </c>
      <c r="C211" s="174">
        <v>100</v>
      </c>
      <c r="D211" s="175">
        <v>59</v>
      </c>
      <c r="F211" s="157"/>
      <c r="G211" s="157"/>
      <c r="H211" s="157"/>
      <c r="I211" s="157"/>
      <c r="J211" s="157"/>
    </row>
    <row r="212" spans="1:10">
      <c r="A212" s="172">
        <v>200</v>
      </c>
      <c r="B212" s="173">
        <v>1250</v>
      </c>
      <c r="C212" s="174">
        <v>110</v>
      </c>
      <c r="D212" s="175">
        <v>56</v>
      </c>
      <c r="F212" s="157"/>
      <c r="G212" s="157"/>
      <c r="H212" s="157"/>
      <c r="I212" s="157"/>
      <c r="J212" s="157"/>
    </row>
    <row r="213" spans="1:10">
      <c r="A213" s="172">
        <v>200</v>
      </c>
      <c r="B213" s="173">
        <v>1250</v>
      </c>
      <c r="C213" s="174">
        <v>120</v>
      </c>
      <c r="D213" s="175">
        <v>55</v>
      </c>
      <c r="F213" s="157"/>
      <c r="G213" s="157"/>
      <c r="H213" s="157"/>
      <c r="I213" s="157"/>
      <c r="J213" s="157"/>
    </row>
    <row r="214" spans="1:10">
      <c r="A214" s="172">
        <v>200</v>
      </c>
      <c r="B214" s="173">
        <v>1250</v>
      </c>
      <c r="C214" s="174">
        <v>130</v>
      </c>
      <c r="D214" s="175">
        <v>53</v>
      </c>
      <c r="F214" s="157"/>
      <c r="G214" s="157"/>
      <c r="H214" s="157"/>
      <c r="I214" s="157"/>
      <c r="J214" s="157"/>
    </row>
    <row r="215" spans="1:10">
      <c r="A215" s="172">
        <v>200</v>
      </c>
      <c r="B215" s="173">
        <v>1250</v>
      </c>
      <c r="C215" s="174">
        <v>140</v>
      </c>
      <c r="D215" s="175">
        <v>51</v>
      </c>
      <c r="F215" s="157"/>
      <c r="G215" s="157"/>
      <c r="H215" s="157"/>
      <c r="I215" s="157"/>
      <c r="J215" s="157"/>
    </row>
    <row r="216" spans="1:10">
      <c r="A216" s="172">
        <v>200</v>
      </c>
      <c r="B216" s="173">
        <v>1250</v>
      </c>
      <c r="C216" s="174">
        <v>150</v>
      </c>
      <c r="D216" s="175">
        <v>49</v>
      </c>
      <c r="F216" s="157"/>
      <c r="G216" s="157"/>
      <c r="H216" s="157"/>
      <c r="I216" s="157"/>
      <c r="J216" s="157"/>
    </row>
    <row r="217" spans="1:10">
      <c r="A217" s="172">
        <v>200</v>
      </c>
      <c r="B217" s="173">
        <v>1250</v>
      </c>
      <c r="C217" s="174">
        <v>160</v>
      </c>
      <c r="D217" s="175">
        <v>47</v>
      </c>
      <c r="F217" s="157"/>
      <c r="G217" s="157"/>
      <c r="H217" s="157"/>
      <c r="I217" s="157"/>
      <c r="J217" s="157"/>
    </row>
    <row r="218" spans="1:10">
      <c r="A218" s="172">
        <v>200</v>
      </c>
      <c r="B218" s="173">
        <v>1250</v>
      </c>
      <c r="C218" s="174">
        <v>170</v>
      </c>
      <c r="D218" s="175">
        <v>45</v>
      </c>
      <c r="F218" s="157"/>
      <c r="G218" s="157"/>
      <c r="H218" s="157"/>
      <c r="I218" s="157"/>
      <c r="J218" s="157"/>
    </row>
    <row r="219" spans="1:10">
      <c r="A219" s="172">
        <v>200</v>
      </c>
      <c r="B219" s="173">
        <v>1250</v>
      </c>
      <c r="C219" s="174">
        <v>180</v>
      </c>
      <c r="D219" s="175">
        <v>43</v>
      </c>
      <c r="F219" s="157"/>
      <c r="G219" s="157"/>
      <c r="H219" s="157"/>
      <c r="I219" s="157"/>
      <c r="J219" s="157"/>
    </row>
    <row r="220" spans="1:10">
      <c r="A220" s="172">
        <v>200</v>
      </c>
      <c r="B220" s="173">
        <v>1250</v>
      </c>
      <c r="C220" s="174">
        <v>190</v>
      </c>
      <c r="D220" s="175">
        <v>41</v>
      </c>
      <c r="F220" s="157"/>
      <c r="G220" s="157"/>
      <c r="H220" s="157"/>
      <c r="I220" s="157"/>
      <c r="J220" s="157"/>
    </row>
    <row r="221" spans="1:10">
      <c r="A221" s="172">
        <v>200</v>
      </c>
      <c r="B221" s="173">
        <v>1250</v>
      </c>
      <c r="C221" s="174">
        <v>200</v>
      </c>
      <c r="D221" s="175">
        <v>39</v>
      </c>
      <c r="F221" s="157"/>
      <c r="G221" s="157"/>
      <c r="H221" s="157"/>
      <c r="I221" s="157"/>
      <c r="J221" s="157"/>
    </row>
    <row r="222" spans="1:10">
      <c r="A222" s="172">
        <v>200</v>
      </c>
      <c r="B222" s="173">
        <v>1500</v>
      </c>
      <c r="C222" s="174">
        <v>20</v>
      </c>
      <c r="D222" s="175">
        <v>219.12</v>
      </c>
      <c r="F222" s="157"/>
      <c r="G222" s="157"/>
      <c r="H222" s="157"/>
      <c r="I222" s="157"/>
      <c r="J222" s="157"/>
    </row>
    <row r="223" spans="1:10">
      <c r="A223" s="172">
        <v>200</v>
      </c>
      <c r="B223" s="173">
        <v>1500</v>
      </c>
      <c r="C223" s="174">
        <v>30</v>
      </c>
      <c r="D223" s="175">
        <v>166</v>
      </c>
      <c r="F223" s="157"/>
      <c r="G223" s="157"/>
      <c r="H223" s="157"/>
      <c r="I223" s="157"/>
      <c r="J223" s="157"/>
    </row>
    <row r="224" spans="1:10">
      <c r="A224" s="172">
        <v>200</v>
      </c>
      <c r="B224" s="173">
        <v>1500</v>
      </c>
      <c r="C224" s="174">
        <v>40</v>
      </c>
      <c r="D224" s="175">
        <v>132</v>
      </c>
      <c r="F224" s="157"/>
      <c r="G224" s="157"/>
      <c r="H224" s="157"/>
      <c r="I224" s="157"/>
      <c r="J224" s="157"/>
    </row>
    <row r="225" spans="1:10">
      <c r="A225" s="172">
        <v>200</v>
      </c>
      <c r="B225" s="173">
        <v>1500</v>
      </c>
      <c r="C225" s="174">
        <v>50</v>
      </c>
      <c r="D225" s="175">
        <v>112</v>
      </c>
      <c r="F225" s="157"/>
      <c r="G225" s="157"/>
      <c r="H225" s="157"/>
      <c r="I225" s="157"/>
      <c r="J225" s="157"/>
    </row>
    <row r="226" spans="1:10">
      <c r="A226" s="172">
        <v>200</v>
      </c>
      <c r="B226" s="173">
        <v>1500</v>
      </c>
      <c r="C226" s="174">
        <v>60</v>
      </c>
      <c r="D226" s="175">
        <v>97</v>
      </c>
      <c r="F226" s="157"/>
      <c r="G226" s="157"/>
      <c r="H226" s="157"/>
      <c r="I226" s="157"/>
      <c r="J226" s="157"/>
    </row>
    <row r="227" spans="1:10">
      <c r="A227" s="172">
        <v>200</v>
      </c>
      <c r="B227" s="173">
        <v>1500</v>
      </c>
      <c r="C227" s="174">
        <v>70</v>
      </c>
      <c r="D227" s="175">
        <v>85</v>
      </c>
      <c r="F227" s="157"/>
      <c r="G227" s="157"/>
      <c r="H227" s="157"/>
      <c r="I227" s="157"/>
      <c r="J227" s="157"/>
    </row>
    <row r="228" spans="1:10">
      <c r="A228" s="172">
        <v>200</v>
      </c>
      <c r="B228" s="173">
        <v>1500</v>
      </c>
      <c r="C228" s="174">
        <v>80</v>
      </c>
      <c r="D228" s="175">
        <v>77</v>
      </c>
      <c r="F228" s="157"/>
      <c r="G228" s="157"/>
      <c r="H228" s="157"/>
      <c r="I228" s="157"/>
      <c r="J228" s="157"/>
    </row>
    <row r="229" spans="1:10">
      <c r="A229" s="172">
        <v>200</v>
      </c>
      <c r="B229" s="173">
        <v>1500</v>
      </c>
      <c r="C229" s="174">
        <v>90</v>
      </c>
      <c r="D229" s="175">
        <v>69</v>
      </c>
      <c r="F229" s="157"/>
      <c r="G229" s="157"/>
      <c r="H229" s="157"/>
      <c r="I229" s="157"/>
      <c r="J229" s="157"/>
    </row>
    <row r="230" spans="1:10">
      <c r="A230" s="172">
        <v>200</v>
      </c>
      <c r="B230" s="173">
        <v>1500</v>
      </c>
      <c r="C230" s="174">
        <v>100</v>
      </c>
      <c r="D230" s="175">
        <v>62</v>
      </c>
      <c r="F230" s="157"/>
      <c r="G230" s="157"/>
      <c r="H230" s="157"/>
      <c r="I230" s="157"/>
      <c r="J230" s="157"/>
    </row>
    <row r="231" spans="1:10">
      <c r="A231" s="172">
        <v>200</v>
      </c>
      <c r="B231" s="173">
        <v>1500</v>
      </c>
      <c r="C231" s="174">
        <v>110</v>
      </c>
      <c r="D231" s="175">
        <v>59</v>
      </c>
      <c r="F231" s="157"/>
      <c r="G231" s="157"/>
      <c r="H231" s="157"/>
      <c r="I231" s="157"/>
      <c r="J231" s="157"/>
    </row>
    <row r="232" spans="1:10">
      <c r="A232" s="172">
        <v>200</v>
      </c>
      <c r="B232" s="173">
        <v>1500</v>
      </c>
      <c r="C232" s="174">
        <v>120</v>
      </c>
      <c r="D232" s="175">
        <v>57</v>
      </c>
      <c r="F232" s="157"/>
      <c r="G232" s="157"/>
      <c r="H232" s="157"/>
      <c r="I232" s="157"/>
      <c r="J232" s="157"/>
    </row>
    <row r="233" spans="1:10">
      <c r="A233" s="172">
        <v>200</v>
      </c>
      <c r="B233" s="173">
        <v>1500</v>
      </c>
      <c r="C233" s="174">
        <v>130</v>
      </c>
      <c r="D233" s="175">
        <v>55</v>
      </c>
      <c r="F233" s="157"/>
      <c r="G233" s="157"/>
      <c r="H233" s="157"/>
      <c r="I233" s="157"/>
      <c r="J233" s="157"/>
    </row>
    <row r="234" spans="1:10">
      <c r="A234" s="172">
        <v>200</v>
      </c>
      <c r="B234" s="173">
        <v>1500</v>
      </c>
      <c r="C234" s="174">
        <v>140</v>
      </c>
      <c r="D234" s="175">
        <v>53</v>
      </c>
      <c r="F234" s="157"/>
      <c r="G234" s="157"/>
      <c r="H234" s="157"/>
      <c r="I234" s="157"/>
      <c r="J234" s="157"/>
    </row>
    <row r="235" spans="1:10">
      <c r="A235" s="172">
        <v>200</v>
      </c>
      <c r="B235" s="173">
        <v>1500</v>
      </c>
      <c r="C235" s="174">
        <v>150</v>
      </c>
      <c r="D235" s="175">
        <v>51</v>
      </c>
      <c r="F235" s="157"/>
      <c r="G235" s="157"/>
      <c r="H235" s="157"/>
      <c r="I235" s="157"/>
      <c r="J235" s="157"/>
    </row>
    <row r="236" spans="1:10">
      <c r="A236" s="172">
        <v>200</v>
      </c>
      <c r="B236" s="173">
        <v>1500</v>
      </c>
      <c r="C236" s="174">
        <v>160</v>
      </c>
      <c r="D236" s="175">
        <v>49</v>
      </c>
      <c r="F236" s="157"/>
      <c r="G236" s="157"/>
      <c r="H236" s="157"/>
      <c r="I236" s="157"/>
      <c r="J236" s="157"/>
    </row>
    <row r="237" spans="1:10">
      <c r="A237" s="172">
        <v>200</v>
      </c>
      <c r="B237" s="173">
        <v>1500</v>
      </c>
      <c r="C237" s="174">
        <v>170</v>
      </c>
      <c r="D237" s="175">
        <v>47</v>
      </c>
      <c r="F237" s="157"/>
      <c r="G237" s="157"/>
      <c r="H237" s="157"/>
      <c r="I237" s="157"/>
      <c r="J237" s="157"/>
    </row>
    <row r="238" spans="1:10">
      <c r="A238" s="172">
        <v>200</v>
      </c>
      <c r="B238" s="173">
        <v>1500</v>
      </c>
      <c r="C238" s="174">
        <v>180</v>
      </c>
      <c r="D238" s="175">
        <v>45</v>
      </c>
      <c r="F238" s="157"/>
      <c r="G238" s="157"/>
      <c r="H238" s="157"/>
      <c r="I238" s="157"/>
      <c r="J238" s="157"/>
    </row>
    <row r="239" spans="1:10">
      <c r="A239" s="172">
        <v>200</v>
      </c>
      <c r="B239" s="173">
        <v>1500</v>
      </c>
      <c r="C239" s="174">
        <v>190</v>
      </c>
      <c r="D239" s="175">
        <v>43</v>
      </c>
      <c r="F239" s="157"/>
      <c r="G239" s="157"/>
      <c r="H239" s="157"/>
      <c r="I239" s="157"/>
      <c r="J239" s="157"/>
    </row>
    <row r="240" spans="1:10">
      <c r="A240" s="172">
        <v>200</v>
      </c>
      <c r="B240" s="173">
        <v>1500</v>
      </c>
      <c r="C240" s="174">
        <v>200</v>
      </c>
      <c r="D240" s="175">
        <v>41</v>
      </c>
      <c r="F240" s="157"/>
      <c r="G240" s="157"/>
      <c r="H240" s="157"/>
      <c r="I240" s="157"/>
      <c r="J240" s="157"/>
    </row>
    <row r="241" spans="1:10">
      <c r="A241" s="172">
        <v>200</v>
      </c>
      <c r="B241" s="173">
        <v>1750</v>
      </c>
      <c r="C241" s="174">
        <v>20</v>
      </c>
      <c r="D241" s="175">
        <v>229.08</v>
      </c>
      <c r="F241" s="157"/>
      <c r="G241" s="157"/>
      <c r="H241" s="157"/>
      <c r="I241" s="157"/>
      <c r="J241" s="157"/>
    </row>
    <row r="242" spans="1:10">
      <c r="A242" s="172">
        <v>200</v>
      </c>
      <c r="B242" s="173">
        <v>1750</v>
      </c>
      <c r="C242" s="174">
        <v>30</v>
      </c>
      <c r="D242" s="175">
        <v>175</v>
      </c>
      <c r="F242" s="157"/>
      <c r="G242" s="157"/>
      <c r="H242" s="157"/>
      <c r="I242" s="157"/>
      <c r="J242" s="157"/>
    </row>
    <row r="243" spans="1:10">
      <c r="A243" s="172">
        <v>200</v>
      </c>
      <c r="B243" s="173">
        <v>1750</v>
      </c>
      <c r="C243" s="174">
        <v>40</v>
      </c>
      <c r="D243" s="175">
        <v>138</v>
      </c>
      <c r="F243" s="157"/>
      <c r="G243" s="157"/>
      <c r="H243" s="157"/>
      <c r="I243" s="157"/>
      <c r="J243" s="157"/>
    </row>
    <row r="244" spans="1:10">
      <c r="A244" s="172">
        <v>200</v>
      </c>
      <c r="B244" s="173">
        <v>1750</v>
      </c>
      <c r="C244" s="174">
        <v>50</v>
      </c>
      <c r="D244" s="175">
        <v>115</v>
      </c>
      <c r="F244" s="157"/>
      <c r="G244" s="157"/>
      <c r="H244" s="157"/>
      <c r="I244" s="157"/>
      <c r="J244" s="157"/>
    </row>
    <row r="245" spans="1:10">
      <c r="A245" s="172">
        <v>200</v>
      </c>
      <c r="B245" s="173">
        <v>1750</v>
      </c>
      <c r="C245" s="174">
        <v>60</v>
      </c>
      <c r="D245" s="175">
        <v>100</v>
      </c>
      <c r="F245" s="157"/>
      <c r="G245" s="157"/>
      <c r="H245" s="157"/>
      <c r="I245" s="157"/>
      <c r="J245" s="157"/>
    </row>
    <row r="246" spans="1:10">
      <c r="A246" s="172">
        <v>200</v>
      </c>
      <c r="B246" s="173">
        <v>1750</v>
      </c>
      <c r="C246" s="174">
        <v>70</v>
      </c>
      <c r="D246" s="175">
        <v>89</v>
      </c>
      <c r="F246" s="157"/>
      <c r="G246" s="157"/>
      <c r="H246" s="157"/>
      <c r="I246" s="157"/>
      <c r="J246" s="157"/>
    </row>
    <row r="247" spans="1:10">
      <c r="A247" s="172">
        <v>200</v>
      </c>
      <c r="B247" s="173">
        <v>1750</v>
      </c>
      <c r="C247" s="174">
        <v>80</v>
      </c>
      <c r="D247" s="175">
        <v>82</v>
      </c>
      <c r="F247" s="157"/>
      <c r="G247" s="157"/>
      <c r="H247" s="157"/>
      <c r="I247" s="157"/>
      <c r="J247" s="157"/>
    </row>
    <row r="248" spans="1:10">
      <c r="A248" s="172">
        <v>200</v>
      </c>
      <c r="B248" s="173">
        <v>1750</v>
      </c>
      <c r="C248" s="174">
        <v>90</v>
      </c>
      <c r="D248" s="175">
        <v>73</v>
      </c>
      <c r="F248" s="157"/>
      <c r="G248" s="157"/>
      <c r="H248" s="157"/>
      <c r="I248" s="157"/>
      <c r="J248" s="157"/>
    </row>
    <row r="249" spans="1:10">
      <c r="A249" s="172">
        <v>200</v>
      </c>
      <c r="B249" s="173">
        <v>1750</v>
      </c>
      <c r="C249" s="174">
        <v>100</v>
      </c>
      <c r="D249" s="175">
        <v>64</v>
      </c>
      <c r="F249" s="157"/>
      <c r="G249" s="157"/>
      <c r="H249" s="157"/>
      <c r="I249" s="157"/>
      <c r="J249" s="157"/>
    </row>
    <row r="250" spans="1:10">
      <c r="A250" s="172">
        <v>200</v>
      </c>
      <c r="B250" s="173">
        <v>1750</v>
      </c>
      <c r="C250" s="174">
        <v>110</v>
      </c>
      <c r="D250" s="175">
        <v>61</v>
      </c>
      <c r="F250" s="157"/>
      <c r="G250" s="157"/>
      <c r="H250" s="157"/>
      <c r="I250" s="157"/>
      <c r="J250" s="157"/>
    </row>
    <row r="251" spans="1:10">
      <c r="A251" s="172">
        <v>200</v>
      </c>
      <c r="B251" s="173">
        <v>1750</v>
      </c>
      <c r="C251" s="174">
        <v>120</v>
      </c>
      <c r="D251" s="175">
        <v>59</v>
      </c>
      <c r="F251" s="157"/>
      <c r="G251" s="157"/>
      <c r="H251" s="157"/>
      <c r="I251" s="157"/>
      <c r="J251" s="157"/>
    </row>
    <row r="252" spans="1:10">
      <c r="A252" s="172">
        <v>200</v>
      </c>
      <c r="B252" s="173">
        <v>1750</v>
      </c>
      <c r="C252" s="174">
        <v>130</v>
      </c>
      <c r="D252" s="175">
        <v>57</v>
      </c>
      <c r="F252" s="157"/>
      <c r="G252" s="157"/>
      <c r="H252" s="157"/>
      <c r="I252" s="157"/>
      <c r="J252" s="157"/>
    </row>
    <row r="253" spans="1:10">
      <c r="A253" s="172">
        <v>200</v>
      </c>
      <c r="B253" s="173">
        <v>1750</v>
      </c>
      <c r="C253" s="174">
        <v>140</v>
      </c>
      <c r="D253" s="175">
        <v>55</v>
      </c>
      <c r="F253" s="157"/>
      <c r="G253" s="157"/>
      <c r="H253" s="157"/>
      <c r="I253" s="157"/>
      <c r="J253" s="157"/>
    </row>
    <row r="254" spans="1:10">
      <c r="A254" s="172">
        <v>200</v>
      </c>
      <c r="B254" s="173">
        <v>1750</v>
      </c>
      <c r="C254" s="174">
        <v>150</v>
      </c>
      <c r="D254" s="175">
        <v>52</v>
      </c>
      <c r="F254" s="157"/>
      <c r="G254" s="157"/>
      <c r="H254" s="157"/>
      <c r="I254" s="157"/>
      <c r="J254" s="157"/>
    </row>
    <row r="255" spans="1:10">
      <c r="A255" s="172">
        <v>200</v>
      </c>
      <c r="B255" s="173">
        <v>1750</v>
      </c>
      <c r="C255" s="174">
        <v>160</v>
      </c>
      <c r="D255" s="175">
        <v>50</v>
      </c>
      <c r="F255" s="157"/>
      <c r="G255" s="157"/>
      <c r="H255" s="157"/>
      <c r="I255" s="157"/>
      <c r="J255" s="157"/>
    </row>
    <row r="256" spans="1:10">
      <c r="A256" s="172">
        <v>200</v>
      </c>
      <c r="B256" s="173">
        <v>1750</v>
      </c>
      <c r="C256" s="174">
        <v>170</v>
      </c>
      <c r="D256" s="175">
        <v>48</v>
      </c>
      <c r="F256" s="157"/>
      <c r="G256" s="157"/>
      <c r="H256" s="157"/>
      <c r="I256" s="157"/>
      <c r="J256" s="157"/>
    </row>
    <row r="257" spans="1:10">
      <c r="A257" s="172">
        <v>200</v>
      </c>
      <c r="B257" s="173">
        <v>1750</v>
      </c>
      <c r="C257" s="174">
        <v>180</v>
      </c>
      <c r="D257" s="175">
        <v>46</v>
      </c>
      <c r="F257" s="157"/>
      <c r="G257" s="157"/>
      <c r="H257" s="157"/>
      <c r="I257" s="157"/>
      <c r="J257" s="157"/>
    </row>
    <row r="258" spans="1:10">
      <c r="A258" s="172">
        <v>200</v>
      </c>
      <c r="B258" s="173">
        <v>1750</v>
      </c>
      <c r="C258" s="174">
        <v>190</v>
      </c>
      <c r="D258" s="175">
        <v>44</v>
      </c>
      <c r="F258" s="157"/>
      <c r="G258" s="157"/>
      <c r="H258" s="157"/>
      <c r="I258" s="157"/>
      <c r="J258" s="157"/>
    </row>
    <row r="259" spans="1:10">
      <c r="A259" s="172">
        <v>200</v>
      </c>
      <c r="B259" s="173">
        <v>1750</v>
      </c>
      <c r="C259" s="174">
        <v>200</v>
      </c>
      <c r="D259" s="175">
        <v>42</v>
      </c>
      <c r="F259" s="157"/>
      <c r="G259" s="157"/>
      <c r="H259" s="157"/>
      <c r="I259" s="157"/>
      <c r="J259" s="157"/>
    </row>
    <row r="260" spans="1:10">
      <c r="A260" s="172">
        <v>200</v>
      </c>
      <c r="B260" s="173">
        <v>2000</v>
      </c>
      <c r="C260" s="174">
        <v>20</v>
      </c>
      <c r="D260" s="175">
        <v>256</v>
      </c>
      <c r="F260" s="157"/>
      <c r="G260" s="157"/>
      <c r="H260" s="157"/>
      <c r="I260" s="157"/>
      <c r="J260" s="157"/>
    </row>
    <row r="261" spans="1:10">
      <c r="A261" s="172">
        <v>200</v>
      </c>
      <c r="B261" s="173">
        <v>2000</v>
      </c>
      <c r="C261" s="174">
        <v>30</v>
      </c>
      <c r="D261" s="175">
        <v>197</v>
      </c>
      <c r="F261" s="157"/>
      <c r="G261" s="157"/>
      <c r="H261" s="157"/>
      <c r="I261" s="157"/>
      <c r="J261" s="157"/>
    </row>
    <row r="262" spans="1:10">
      <c r="A262" s="172">
        <v>200</v>
      </c>
      <c r="B262" s="173">
        <v>2000</v>
      </c>
      <c r="C262" s="174">
        <v>40</v>
      </c>
      <c r="D262" s="175">
        <v>158</v>
      </c>
      <c r="F262" s="157"/>
      <c r="G262" s="157"/>
      <c r="H262" s="157"/>
      <c r="I262" s="157"/>
      <c r="J262" s="157"/>
    </row>
    <row r="263" spans="1:10">
      <c r="A263" s="172">
        <v>200</v>
      </c>
      <c r="B263" s="173">
        <v>2000</v>
      </c>
      <c r="C263" s="174">
        <v>50</v>
      </c>
      <c r="D263" s="175">
        <v>130</v>
      </c>
      <c r="F263" s="157"/>
      <c r="G263" s="157"/>
      <c r="H263" s="157"/>
      <c r="I263" s="157"/>
      <c r="J263" s="157"/>
    </row>
    <row r="264" spans="1:10">
      <c r="A264" s="172">
        <v>200</v>
      </c>
      <c r="B264" s="173">
        <v>2000</v>
      </c>
      <c r="C264" s="174">
        <v>60</v>
      </c>
      <c r="D264" s="175">
        <v>112</v>
      </c>
      <c r="F264" s="157"/>
      <c r="G264" s="157"/>
      <c r="H264" s="157"/>
      <c r="I264" s="157"/>
      <c r="J264" s="157"/>
    </row>
    <row r="265" spans="1:10">
      <c r="A265" s="172">
        <v>200</v>
      </c>
      <c r="B265" s="173">
        <v>2000</v>
      </c>
      <c r="C265" s="174">
        <v>70</v>
      </c>
      <c r="D265" s="175">
        <v>99</v>
      </c>
    </row>
    <row r="266" spans="1:10">
      <c r="A266" s="172">
        <v>200</v>
      </c>
      <c r="B266" s="173">
        <v>2000</v>
      </c>
      <c r="C266" s="174">
        <v>80</v>
      </c>
      <c r="D266" s="175">
        <v>88</v>
      </c>
    </row>
    <row r="267" spans="1:10">
      <c r="A267" s="172">
        <v>200</v>
      </c>
      <c r="B267" s="173">
        <v>2000</v>
      </c>
      <c r="C267" s="174">
        <v>90</v>
      </c>
      <c r="D267" s="175">
        <v>77</v>
      </c>
    </row>
    <row r="268" spans="1:10">
      <c r="A268" s="172">
        <v>200</v>
      </c>
      <c r="B268" s="173">
        <v>2000</v>
      </c>
      <c r="C268" s="174">
        <v>100</v>
      </c>
      <c r="D268" s="175">
        <v>67</v>
      </c>
    </row>
    <row r="269" spans="1:10">
      <c r="A269" s="172">
        <v>200</v>
      </c>
      <c r="B269" s="173">
        <v>2000</v>
      </c>
      <c r="C269" s="174">
        <v>110</v>
      </c>
      <c r="D269" s="175">
        <v>64</v>
      </c>
    </row>
    <row r="270" spans="1:10">
      <c r="A270" s="172">
        <v>200</v>
      </c>
      <c r="B270" s="173">
        <v>2000</v>
      </c>
      <c r="C270" s="174">
        <v>120</v>
      </c>
      <c r="D270" s="175">
        <v>62</v>
      </c>
    </row>
    <row r="271" spans="1:10">
      <c r="A271" s="172">
        <v>200</v>
      </c>
      <c r="B271" s="173">
        <v>2000</v>
      </c>
      <c r="C271" s="174">
        <v>130</v>
      </c>
      <c r="D271" s="175">
        <v>59</v>
      </c>
    </row>
    <row r="272" spans="1:10">
      <c r="A272" s="172">
        <v>200</v>
      </c>
      <c r="B272" s="173">
        <v>2000</v>
      </c>
      <c r="C272" s="174">
        <v>140</v>
      </c>
      <c r="D272" s="175">
        <v>57</v>
      </c>
    </row>
    <row r="273" spans="1:10">
      <c r="A273" s="172">
        <v>200</v>
      </c>
      <c r="B273" s="173">
        <v>2000</v>
      </c>
      <c r="C273" s="174">
        <v>150</v>
      </c>
      <c r="D273" s="175">
        <v>54</v>
      </c>
    </row>
    <row r="274" spans="1:10">
      <c r="A274" s="172">
        <v>200</v>
      </c>
      <c r="B274" s="173">
        <v>2000</v>
      </c>
      <c r="C274" s="174">
        <v>160</v>
      </c>
      <c r="D274" s="175">
        <v>52</v>
      </c>
    </row>
    <row r="275" spans="1:10">
      <c r="A275" s="172">
        <v>200</v>
      </c>
      <c r="B275" s="173">
        <v>2000</v>
      </c>
      <c r="C275" s="174">
        <v>170</v>
      </c>
      <c r="D275" s="175">
        <v>50</v>
      </c>
      <c r="F275" s="157"/>
      <c r="G275" s="157"/>
      <c r="H275" s="157"/>
      <c r="I275" s="157"/>
      <c r="J275" s="157"/>
    </row>
    <row r="276" spans="1:10">
      <c r="A276" s="172">
        <v>200</v>
      </c>
      <c r="B276" s="173">
        <v>2000</v>
      </c>
      <c r="C276" s="174">
        <v>180</v>
      </c>
      <c r="D276" s="175">
        <v>48</v>
      </c>
      <c r="F276" s="157"/>
      <c r="G276" s="157"/>
      <c r="H276" s="157"/>
      <c r="I276" s="157"/>
      <c r="J276" s="157"/>
    </row>
    <row r="277" spans="1:10">
      <c r="A277" s="172">
        <v>200</v>
      </c>
      <c r="B277" s="173">
        <v>2000</v>
      </c>
      <c r="C277" s="174">
        <v>190</v>
      </c>
      <c r="D277" s="175">
        <v>45</v>
      </c>
      <c r="F277" s="157"/>
      <c r="G277" s="157"/>
      <c r="H277" s="157"/>
      <c r="I277" s="157"/>
      <c r="J277" s="157"/>
    </row>
    <row r="278" spans="1:10">
      <c r="A278" s="172">
        <v>200</v>
      </c>
      <c r="B278" s="173">
        <v>2000</v>
      </c>
      <c r="C278" s="174">
        <v>200</v>
      </c>
      <c r="D278" s="175">
        <v>43</v>
      </c>
      <c r="F278" s="157"/>
      <c r="G278" s="157"/>
      <c r="H278" s="157"/>
      <c r="I278" s="157"/>
      <c r="J278" s="157"/>
    </row>
    <row r="279" spans="1:10">
      <c r="A279" s="172">
        <v>200</v>
      </c>
      <c r="B279" s="173">
        <v>2250</v>
      </c>
      <c r="C279" s="174">
        <v>20</v>
      </c>
      <c r="D279" s="175">
        <v>265</v>
      </c>
    </row>
    <row r="280" spans="1:10">
      <c r="A280" s="172">
        <v>200</v>
      </c>
      <c r="B280" s="173">
        <v>2250</v>
      </c>
      <c r="C280" s="174">
        <v>30</v>
      </c>
      <c r="D280" s="175">
        <v>205</v>
      </c>
    </row>
    <row r="281" spans="1:10">
      <c r="A281" s="172">
        <v>200</v>
      </c>
      <c r="B281" s="173">
        <v>2250</v>
      </c>
      <c r="C281" s="174">
        <v>40</v>
      </c>
      <c r="D281" s="175">
        <v>162</v>
      </c>
    </row>
    <row r="282" spans="1:10">
      <c r="A282" s="172">
        <v>200</v>
      </c>
      <c r="B282" s="173">
        <v>2250</v>
      </c>
      <c r="C282" s="174">
        <v>50</v>
      </c>
      <c r="D282" s="175">
        <v>135</v>
      </c>
    </row>
    <row r="283" spans="1:10">
      <c r="A283" s="172">
        <v>200</v>
      </c>
      <c r="B283" s="173">
        <v>2250</v>
      </c>
      <c r="C283" s="174">
        <v>60</v>
      </c>
      <c r="D283" s="175">
        <v>117</v>
      </c>
    </row>
    <row r="284" spans="1:10">
      <c r="A284" s="172">
        <v>200</v>
      </c>
      <c r="B284" s="173">
        <v>2250</v>
      </c>
      <c r="C284" s="174">
        <v>70</v>
      </c>
      <c r="D284" s="175">
        <v>103</v>
      </c>
    </row>
    <row r="285" spans="1:10">
      <c r="A285" s="172">
        <v>200</v>
      </c>
      <c r="B285" s="173">
        <v>2250</v>
      </c>
      <c r="C285" s="174">
        <v>80</v>
      </c>
      <c r="D285" s="175">
        <v>92</v>
      </c>
    </row>
    <row r="286" spans="1:10">
      <c r="A286" s="172">
        <v>200</v>
      </c>
      <c r="B286" s="173">
        <v>2250</v>
      </c>
      <c r="C286" s="174">
        <v>90</v>
      </c>
      <c r="D286" s="175">
        <v>81</v>
      </c>
    </row>
    <row r="287" spans="1:10">
      <c r="A287" s="172">
        <v>200</v>
      </c>
      <c r="B287" s="173">
        <v>2250</v>
      </c>
      <c r="C287" s="174">
        <v>100</v>
      </c>
      <c r="D287" s="175">
        <v>70</v>
      </c>
    </row>
    <row r="288" spans="1:10">
      <c r="A288" s="172">
        <v>200</v>
      </c>
      <c r="B288" s="173">
        <v>2250</v>
      </c>
      <c r="C288" s="174">
        <v>110</v>
      </c>
      <c r="D288" s="175">
        <v>67</v>
      </c>
    </row>
    <row r="289" spans="1:10">
      <c r="A289" s="172">
        <v>200</v>
      </c>
      <c r="B289" s="173">
        <v>2250</v>
      </c>
      <c r="C289" s="174">
        <v>120</v>
      </c>
      <c r="D289" s="175">
        <v>64</v>
      </c>
    </row>
    <row r="290" spans="1:10">
      <c r="A290" s="172">
        <v>200</v>
      </c>
      <c r="B290" s="173">
        <v>2250</v>
      </c>
      <c r="C290" s="174">
        <v>130</v>
      </c>
      <c r="D290" s="175">
        <v>61</v>
      </c>
    </row>
    <row r="291" spans="1:10">
      <c r="A291" s="172">
        <v>200</v>
      </c>
      <c r="B291" s="173">
        <v>2250</v>
      </c>
      <c r="C291" s="174">
        <v>140</v>
      </c>
      <c r="D291" s="175">
        <v>59</v>
      </c>
    </row>
    <row r="292" spans="1:10">
      <c r="A292" s="172">
        <v>200</v>
      </c>
      <c r="B292" s="173">
        <v>2250</v>
      </c>
      <c r="C292" s="174">
        <v>150</v>
      </c>
      <c r="D292" s="175">
        <v>56</v>
      </c>
    </row>
    <row r="293" spans="1:10">
      <c r="A293" s="172">
        <v>200</v>
      </c>
      <c r="B293" s="173">
        <v>2250</v>
      </c>
      <c r="C293" s="174">
        <v>160</v>
      </c>
      <c r="D293" s="175">
        <v>54</v>
      </c>
    </row>
    <row r="294" spans="1:10">
      <c r="A294" s="172">
        <v>200</v>
      </c>
      <c r="B294" s="173">
        <v>2250</v>
      </c>
      <c r="C294" s="174">
        <v>170</v>
      </c>
      <c r="D294" s="175">
        <v>51</v>
      </c>
      <c r="F294" s="157"/>
      <c r="G294" s="157"/>
      <c r="H294" s="157"/>
      <c r="I294" s="157"/>
      <c r="J294" s="157"/>
    </row>
    <row r="295" spans="1:10">
      <c r="A295" s="172">
        <v>200</v>
      </c>
      <c r="B295" s="173">
        <v>2250</v>
      </c>
      <c r="C295" s="174">
        <v>180</v>
      </c>
      <c r="D295" s="175">
        <v>49</v>
      </c>
      <c r="F295" s="157"/>
      <c r="G295" s="157"/>
      <c r="H295" s="157"/>
      <c r="I295" s="157"/>
      <c r="J295" s="157"/>
    </row>
    <row r="296" spans="1:10">
      <c r="A296" s="172">
        <v>200</v>
      </c>
      <c r="B296" s="173">
        <v>2250</v>
      </c>
      <c r="C296" s="174">
        <v>190</v>
      </c>
      <c r="D296" s="175">
        <v>46</v>
      </c>
      <c r="F296" s="157"/>
      <c r="G296" s="157"/>
      <c r="H296" s="157"/>
      <c r="I296" s="157"/>
      <c r="J296" s="157"/>
    </row>
    <row r="297" spans="1:10">
      <c r="A297" s="172">
        <v>200</v>
      </c>
      <c r="B297" s="173">
        <v>2250</v>
      </c>
      <c r="C297" s="174">
        <v>200</v>
      </c>
      <c r="D297" s="175">
        <v>44</v>
      </c>
      <c r="F297" s="157"/>
      <c r="G297" s="157"/>
      <c r="H297" s="157"/>
      <c r="I297" s="157"/>
      <c r="J297" s="157"/>
    </row>
    <row r="298" spans="1:10">
      <c r="A298" s="172">
        <v>200</v>
      </c>
      <c r="B298" s="173">
        <v>2500</v>
      </c>
      <c r="C298" s="174">
        <v>20</v>
      </c>
      <c r="D298" s="175">
        <v>309.39999999999998</v>
      </c>
    </row>
    <row r="299" spans="1:10">
      <c r="A299" s="172">
        <v>200</v>
      </c>
      <c r="B299" s="173">
        <v>2500</v>
      </c>
      <c r="C299" s="174">
        <v>30</v>
      </c>
      <c r="D299" s="175">
        <v>232</v>
      </c>
    </row>
    <row r="300" spans="1:10">
      <c r="A300" s="172">
        <v>200</v>
      </c>
      <c r="B300" s="173">
        <v>2500</v>
      </c>
      <c r="C300" s="174">
        <v>40</v>
      </c>
      <c r="D300" s="175">
        <v>182</v>
      </c>
    </row>
    <row r="301" spans="1:10">
      <c r="A301" s="172">
        <v>200</v>
      </c>
      <c r="B301" s="173">
        <v>2500</v>
      </c>
      <c r="C301" s="174">
        <v>50</v>
      </c>
      <c r="D301" s="175">
        <v>145</v>
      </c>
    </row>
    <row r="302" spans="1:10">
      <c r="A302" s="172">
        <v>200</v>
      </c>
      <c r="B302" s="173">
        <v>2500</v>
      </c>
      <c r="C302" s="174">
        <v>60</v>
      </c>
      <c r="D302" s="175">
        <v>125</v>
      </c>
    </row>
    <row r="303" spans="1:10">
      <c r="A303" s="172">
        <v>200</v>
      </c>
      <c r="B303" s="173">
        <v>2500</v>
      </c>
      <c r="C303" s="174">
        <v>70</v>
      </c>
      <c r="D303" s="175">
        <v>110</v>
      </c>
    </row>
    <row r="304" spans="1:10">
      <c r="A304" s="172">
        <v>200</v>
      </c>
      <c r="B304" s="173">
        <v>2500</v>
      </c>
      <c r="C304" s="174">
        <v>80</v>
      </c>
      <c r="D304" s="175">
        <v>97</v>
      </c>
    </row>
    <row r="305" spans="1:14">
      <c r="A305" s="172">
        <v>200</v>
      </c>
      <c r="B305" s="173">
        <v>2500</v>
      </c>
      <c r="C305" s="174">
        <v>90</v>
      </c>
      <c r="D305" s="175">
        <v>85</v>
      </c>
    </row>
    <row r="306" spans="1:14">
      <c r="A306" s="172">
        <v>200</v>
      </c>
      <c r="B306" s="173">
        <v>2500</v>
      </c>
      <c r="C306" s="174">
        <v>100</v>
      </c>
      <c r="D306" s="175">
        <v>73</v>
      </c>
    </row>
    <row r="307" spans="1:14">
      <c r="A307" s="172">
        <v>200</v>
      </c>
      <c r="B307" s="173">
        <v>2500</v>
      </c>
      <c r="C307" s="174">
        <v>110</v>
      </c>
      <c r="D307" s="175">
        <v>70</v>
      </c>
    </row>
    <row r="308" spans="1:14">
      <c r="A308" s="172">
        <v>200</v>
      </c>
      <c r="B308" s="173">
        <v>2500</v>
      </c>
      <c r="C308" s="174">
        <v>120</v>
      </c>
      <c r="D308" s="175">
        <v>67</v>
      </c>
    </row>
    <row r="309" spans="1:14">
      <c r="A309" s="172">
        <v>200</v>
      </c>
      <c r="B309" s="173">
        <v>2500</v>
      </c>
      <c r="C309" s="174">
        <v>130</v>
      </c>
      <c r="D309" s="175">
        <v>64</v>
      </c>
    </row>
    <row r="310" spans="1:14">
      <c r="A310" s="172">
        <v>200</v>
      </c>
      <c r="B310" s="173">
        <v>2500</v>
      </c>
      <c r="C310" s="174">
        <v>140</v>
      </c>
      <c r="D310" s="175">
        <v>62</v>
      </c>
    </row>
    <row r="311" spans="1:14">
      <c r="A311" s="172">
        <v>200</v>
      </c>
      <c r="B311" s="173">
        <v>2500</v>
      </c>
      <c r="C311" s="174">
        <v>150</v>
      </c>
      <c r="D311" s="175">
        <v>59</v>
      </c>
    </row>
    <row r="312" spans="1:14">
      <c r="A312" s="172">
        <v>200</v>
      </c>
      <c r="B312" s="173">
        <v>2500</v>
      </c>
      <c r="C312" s="174">
        <v>160</v>
      </c>
      <c r="D312" s="175">
        <v>56</v>
      </c>
    </row>
    <row r="313" spans="1:14">
      <c r="A313" s="172">
        <v>200</v>
      </c>
      <c r="B313" s="173">
        <v>2500</v>
      </c>
      <c r="C313" s="174">
        <v>170</v>
      </c>
      <c r="D313" s="175">
        <v>53</v>
      </c>
      <c r="F313" s="157"/>
      <c r="G313" s="157"/>
      <c r="H313" s="157"/>
      <c r="I313" s="157"/>
      <c r="J313" s="157"/>
    </row>
    <row r="314" spans="1:14">
      <c r="A314" s="172">
        <v>200</v>
      </c>
      <c r="B314" s="173">
        <v>2500</v>
      </c>
      <c r="C314" s="174">
        <v>180</v>
      </c>
      <c r="D314" s="175">
        <v>51</v>
      </c>
      <c r="F314" s="157"/>
      <c r="G314" s="157"/>
      <c r="H314" s="157"/>
      <c r="I314" s="157"/>
      <c r="J314" s="157"/>
    </row>
    <row r="315" spans="1:14">
      <c r="A315" s="172">
        <v>200</v>
      </c>
      <c r="B315" s="173">
        <v>2500</v>
      </c>
      <c r="C315" s="174">
        <v>190</v>
      </c>
      <c r="D315" s="175">
        <v>48</v>
      </c>
      <c r="F315" s="157"/>
      <c r="G315" s="157"/>
      <c r="H315" s="157"/>
      <c r="I315" s="157"/>
      <c r="J315" s="157"/>
    </row>
    <row r="316" spans="1:14">
      <c r="A316" s="172">
        <v>200</v>
      </c>
      <c r="B316" s="173">
        <v>2500</v>
      </c>
      <c r="C316" s="174">
        <v>200</v>
      </c>
      <c r="D316" s="175">
        <v>45</v>
      </c>
      <c r="F316" s="157"/>
      <c r="G316" s="157"/>
      <c r="H316" s="157"/>
      <c r="I316" s="157"/>
      <c r="J316" s="157"/>
    </row>
    <row r="317" spans="1:14">
      <c r="A317" s="146">
        <v>300</v>
      </c>
      <c r="B317" s="147">
        <v>500</v>
      </c>
      <c r="C317" s="148">
        <v>20</v>
      </c>
      <c r="D317" s="149">
        <v>208</v>
      </c>
      <c r="F317" s="176"/>
      <c r="G317" s="176"/>
      <c r="H317" s="176"/>
      <c r="I317" s="176"/>
      <c r="J317" s="176"/>
      <c r="K317" s="176"/>
      <c r="L317" s="176"/>
      <c r="M317" s="157"/>
      <c r="N317" s="176"/>
    </row>
    <row r="318" spans="1:14">
      <c r="A318" s="146">
        <v>300</v>
      </c>
      <c r="B318" s="147">
        <v>500</v>
      </c>
      <c r="C318" s="148">
        <v>30</v>
      </c>
      <c r="D318" s="149">
        <v>155.80000000000001</v>
      </c>
      <c r="F318" s="176"/>
      <c r="G318" s="176"/>
      <c r="H318" s="176"/>
      <c r="I318" s="176"/>
      <c r="J318" s="176"/>
      <c r="K318" s="176"/>
      <c r="L318" s="176"/>
      <c r="M318" s="157"/>
      <c r="N318" s="176"/>
    </row>
    <row r="319" spans="1:14">
      <c r="A319" s="146">
        <v>300</v>
      </c>
      <c r="B319" s="147">
        <v>500</v>
      </c>
      <c r="C319" s="148">
        <v>40</v>
      </c>
      <c r="D319" s="149">
        <v>123</v>
      </c>
      <c r="F319" s="176"/>
      <c r="G319" s="176"/>
      <c r="H319" s="176"/>
      <c r="I319" s="176"/>
      <c r="J319" s="176"/>
      <c r="K319" s="176"/>
      <c r="L319" s="176"/>
      <c r="M319" s="157"/>
      <c r="N319" s="176"/>
    </row>
    <row r="320" spans="1:14">
      <c r="A320" s="146">
        <v>300</v>
      </c>
      <c r="B320" s="147">
        <v>500</v>
      </c>
      <c r="C320" s="148">
        <v>50</v>
      </c>
      <c r="D320" s="149">
        <v>103</v>
      </c>
      <c r="F320" s="176"/>
      <c r="G320" s="176"/>
      <c r="H320" s="176"/>
      <c r="I320" s="176"/>
      <c r="J320" s="176"/>
      <c r="K320" s="176"/>
      <c r="L320" s="176"/>
      <c r="M320" s="157"/>
      <c r="N320" s="176"/>
    </row>
    <row r="321" spans="1:14">
      <c r="A321" s="146">
        <v>300</v>
      </c>
      <c r="B321" s="147">
        <v>500</v>
      </c>
      <c r="C321" s="148">
        <v>60</v>
      </c>
      <c r="D321" s="149">
        <v>88</v>
      </c>
      <c r="F321" s="176"/>
      <c r="G321" s="176"/>
      <c r="H321" s="176"/>
      <c r="I321" s="176"/>
      <c r="J321" s="176"/>
      <c r="K321" s="176"/>
      <c r="L321" s="176"/>
      <c r="M321" s="157"/>
      <c r="N321" s="176"/>
    </row>
    <row r="322" spans="1:14">
      <c r="A322" s="146">
        <v>300</v>
      </c>
      <c r="B322" s="147">
        <v>500</v>
      </c>
      <c r="C322" s="148">
        <v>70</v>
      </c>
      <c r="D322" s="149">
        <v>77</v>
      </c>
      <c r="F322" s="176"/>
      <c r="G322" s="176"/>
      <c r="H322" s="176"/>
      <c r="I322" s="176"/>
      <c r="J322" s="176"/>
      <c r="K322" s="176"/>
      <c r="L322" s="176"/>
      <c r="M322" s="157"/>
      <c r="N322" s="176"/>
    </row>
    <row r="323" spans="1:14">
      <c r="A323" s="146">
        <v>300</v>
      </c>
      <c r="B323" s="147">
        <v>500</v>
      </c>
      <c r="C323" s="148">
        <v>80</v>
      </c>
      <c r="D323" s="149">
        <v>70</v>
      </c>
      <c r="F323" s="176"/>
      <c r="G323" s="157"/>
      <c r="H323" s="157"/>
      <c r="I323" s="176"/>
      <c r="J323" s="176"/>
      <c r="K323" s="176"/>
      <c r="L323" s="157"/>
      <c r="M323" s="157"/>
      <c r="N323" s="157"/>
    </row>
    <row r="324" spans="1:14">
      <c r="A324" s="146">
        <v>300</v>
      </c>
      <c r="B324" s="147">
        <v>500</v>
      </c>
      <c r="C324" s="148">
        <v>90</v>
      </c>
      <c r="D324" s="149">
        <v>68</v>
      </c>
      <c r="F324" s="176"/>
      <c r="G324" s="176"/>
      <c r="H324" s="176"/>
      <c r="I324" s="176"/>
      <c r="J324" s="176"/>
      <c r="K324" s="176"/>
      <c r="L324" s="176"/>
      <c r="M324" s="157"/>
      <c r="N324" s="176"/>
    </row>
    <row r="325" spans="1:14">
      <c r="A325" s="146">
        <v>300</v>
      </c>
      <c r="B325" s="147">
        <v>500</v>
      </c>
      <c r="C325" s="148">
        <v>100</v>
      </c>
      <c r="D325" s="149">
        <v>65</v>
      </c>
      <c r="F325" s="176"/>
      <c r="G325" s="157"/>
      <c r="H325" s="157"/>
      <c r="I325" s="176"/>
      <c r="J325" s="176"/>
      <c r="K325" s="176"/>
      <c r="L325" s="157"/>
      <c r="M325" s="157"/>
      <c r="N325" s="157"/>
    </row>
    <row r="326" spans="1:14">
      <c r="A326" s="146">
        <v>300</v>
      </c>
      <c r="B326" s="147">
        <v>500</v>
      </c>
      <c r="C326" s="148">
        <v>110</v>
      </c>
      <c r="D326" s="149">
        <v>63</v>
      </c>
      <c r="F326" s="176"/>
      <c r="G326" s="176"/>
      <c r="H326" s="176"/>
      <c r="I326" s="176"/>
      <c r="J326" s="176"/>
      <c r="K326" s="176"/>
      <c r="L326" s="176"/>
      <c r="M326" s="157"/>
      <c r="N326" s="176"/>
    </row>
    <row r="327" spans="1:14">
      <c r="A327" s="146">
        <v>300</v>
      </c>
      <c r="B327" s="147">
        <v>500</v>
      </c>
      <c r="C327" s="148">
        <v>120</v>
      </c>
      <c r="D327" s="149">
        <v>61</v>
      </c>
      <c r="F327" s="176"/>
      <c r="G327" s="176"/>
      <c r="H327" s="176"/>
      <c r="I327" s="176"/>
      <c r="J327" s="176"/>
      <c r="K327" s="176"/>
      <c r="L327" s="176"/>
      <c r="M327" s="157"/>
      <c r="N327" s="176"/>
    </row>
    <row r="328" spans="1:14">
      <c r="A328" s="146">
        <v>300</v>
      </c>
      <c r="B328" s="147">
        <v>500</v>
      </c>
      <c r="C328" s="148">
        <v>130</v>
      </c>
      <c r="D328" s="149">
        <v>59</v>
      </c>
      <c r="F328" s="176"/>
      <c r="G328" s="176"/>
      <c r="H328" s="176"/>
      <c r="I328" s="176"/>
      <c r="J328" s="176"/>
      <c r="K328" s="176"/>
      <c r="L328" s="176"/>
      <c r="M328" s="157"/>
      <c r="N328" s="176"/>
    </row>
    <row r="329" spans="1:14">
      <c r="A329" s="146">
        <v>300</v>
      </c>
      <c r="B329" s="147">
        <v>500</v>
      </c>
      <c r="C329" s="148">
        <v>140</v>
      </c>
      <c r="D329" s="149">
        <v>57</v>
      </c>
      <c r="F329" s="176"/>
      <c r="G329" s="176"/>
      <c r="H329" s="176"/>
      <c r="I329" s="176"/>
      <c r="J329" s="176"/>
      <c r="K329" s="176"/>
      <c r="L329" s="176"/>
      <c r="M329" s="157"/>
      <c r="N329" s="176"/>
    </row>
    <row r="330" spans="1:14">
      <c r="A330" s="146">
        <v>300</v>
      </c>
      <c r="B330" s="147">
        <v>500</v>
      </c>
      <c r="C330" s="148">
        <v>150</v>
      </c>
      <c r="D330" s="149">
        <v>56</v>
      </c>
      <c r="F330" s="176"/>
      <c r="G330" s="157"/>
      <c r="H330" s="157"/>
      <c r="I330" s="176"/>
      <c r="J330" s="176"/>
      <c r="K330" s="176"/>
      <c r="L330" s="157"/>
      <c r="M330" s="157"/>
      <c r="N330" s="157"/>
    </row>
    <row r="331" spans="1:14">
      <c r="A331" s="146">
        <v>300</v>
      </c>
      <c r="B331" s="147">
        <v>500</v>
      </c>
      <c r="C331" s="148">
        <v>160</v>
      </c>
      <c r="D331" s="149">
        <v>54</v>
      </c>
      <c r="F331" s="176"/>
      <c r="G331" s="176"/>
      <c r="H331" s="176"/>
      <c r="I331" s="176"/>
      <c r="J331" s="176"/>
      <c r="K331" s="176"/>
      <c r="L331" s="176"/>
      <c r="M331" s="157"/>
      <c r="N331" s="176"/>
    </row>
    <row r="332" spans="1:14">
      <c r="A332" s="146">
        <v>300</v>
      </c>
      <c r="B332" s="147">
        <v>500</v>
      </c>
      <c r="C332" s="148">
        <v>170</v>
      </c>
      <c r="D332" s="149">
        <v>52</v>
      </c>
      <c r="F332" s="176"/>
      <c r="G332" s="176"/>
      <c r="H332" s="176"/>
      <c r="I332" s="176"/>
      <c r="J332" s="176"/>
      <c r="K332" s="176"/>
      <c r="L332" s="176"/>
      <c r="M332" s="157"/>
      <c r="N332" s="176"/>
    </row>
    <row r="333" spans="1:14">
      <c r="A333" s="146">
        <v>300</v>
      </c>
      <c r="B333" s="147">
        <v>500</v>
      </c>
      <c r="C333" s="148">
        <v>180</v>
      </c>
      <c r="D333" s="149">
        <v>51</v>
      </c>
      <c r="F333" s="176"/>
      <c r="G333" s="176"/>
      <c r="H333" s="176"/>
      <c r="I333" s="176"/>
      <c r="J333" s="176"/>
      <c r="K333" s="176"/>
      <c r="L333" s="176"/>
      <c r="M333" s="157"/>
      <c r="N333" s="176"/>
    </row>
    <row r="334" spans="1:14">
      <c r="A334" s="146">
        <v>300</v>
      </c>
      <c r="B334" s="147">
        <v>500</v>
      </c>
      <c r="C334" s="148">
        <v>190</v>
      </c>
      <c r="D334" s="149">
        <v>50</v>
      </c>
      <c r="F334" s="176"/>
      <c r="G334" s="176"/>
      <c r="H334" s="176"/>
      <c r="I334" s="176"/>
      <c r="J334" s="176"/>
      <c r="K334" s="176"/>
      <c r="L334" s="176"/>
      <c r="M334" s="157"/>
      <c r="N334" s="176"/>
    </row>
    <row r="335" spans="1:14">
      <c r="A335" s="146">
        <v>300</v>
      </c>
      <c r="B335" s="147">
        <v>500</v>
      </c>
      <c r="C335" s="148">
        <v>200</v>
      </c>
      <c r="D335" s="149">
        <v>49</v>
      </c>
      <c r="F335" s="176"/>
      <c r="G335" s="157"/>
      <c r="H335" s="157"/>
      <c r="I335" s="176"/>
      <c r="J335" s="176"/>
      <c r="K335" s="176"/>
      <c r="L335" s="157"/>
      <c r="M335" s="157"/>
      <c r="N335" s="157"/>
    </row>
    <row r="336" spans="1:14">
      <c r="A336" s="146">
        <v>300</v>
      </c>
      <c r="B336" s="147">
        <v>500</v>
      </c>
      <c r="C336" s="148">
        <v>210</v>
      </c>
      <c r="D336" s="149">
        <v>48</v>
      </c>
      <c r="F336" s="176"/>
      <c r="G336" s="176"/>
      <c r="H336" s="176"/>
      <c r="I336" s="176"/>
      <c r="J336" s="176"/>
      <c r="K336" s="176"/>
      <c r="L336" s="176"/>
      <c r="M336" s="157"/>
      <c r="N336" s="176"/>
    </row>
    <row r="337" spans="1:14">
      <c r="A337" s="146">
        <v>300</v>
      </c>
      <c r="B337" s="147">
        <v>500</v>
      </c>
      <c r="C337" s="148">
        <v>220</v>
      </c>
      <c r="D337" s="149">
        <v>47</v>
      </c>
      <c r="F337" s="176"/>
      <c r="G337" s="176"/>
      <c r="H337" s="176"/>
      <c r="I337" s="176"/>
      <c r="J337" s="176"/>
      <c r="K337" s="176"/>
      <c r="L337" s="176"/>
      <c r="M337" s="157"/>
      <c r="N337" s="176"/>
    </row>
    <row r="338" spans="1:14">
      <c r="A338" s="146">
        <v>300</v>
      </c>
      <c r="B338" s="147">
        <v>500</v>
      </c>
      <c r="C338" s="148">
        <v>230</v>
      </c>
      <c r="D338" s="149">
        <v>46</v>
      </c>
      <c r="F338" s="176"/>
      <c r="G338" s="176"/>
      <c r="H338" s="176"/>
      <c r="I338" s="176"/>
      <c r="J338" s="176"/>
      <c r="K338" s="176"/>
      <c r="L338" s="176"/>
      <c r="M338" s="157"/>
      <c r="N338" s="176"/>
    </row>
    <row r="339" spans="1:14">
      <c r="A339" s="146">
        <v>300</v>
      </c>
      <c r="B339" s="147">
        <v>500</v>
      </c>
      <c r="C339" s="148">
        <v>240</v>
      </c>
      <c r="D339" s="149">
        <v>45</v>
      </c>
      <c r="F339" s="176"/>
      <c r="G339" s="176"/>
      <c r="H339" s="176"/>
      <c r="I339" s="176"/>
      <c r="J339" s="176"/>
      <c r="K339" s="176"/>
      <c r="L339" s="176"/>
      <c r="M339" s="157"/>
      <c r="N339" s="176"/>
    </row>
    <row r="340" spans="1:14">
      <c r="A340" s="146">
        <v>300</v>
      </c>
      <c r="B340" s="147">
        <v>500</v>
      </c>
      <c r="C340" s="148">
        <v>250</v>
      </c>
      <c r="D340" s="149">
        <v>43</v>
      </c>
      <c r="F340" s="176"/>
      <c r="G340" s="176"/>
      <c r="H340" s="176"/>
      <c r="I340" s="176"/>
      <c r="J340" s="176"/>
      <c r="K340" s="176"/>
      <c r="L340" s="176"/>
      <c r="M340" s="157"/>
      <c r="N340" s="176"/>
    </row>
    <row r="341" spans="1:14">
      <c r="A341" s="146">
        <v>300</v>
      </c>
      <c r="B341" s="147">
        <v>500</v>
      </c>
      <c r="C341" s="148">
        <v>260</v>
      </c>
      <c r="D341" s="149">
        <v>41</v>
      </c>
      <c r="F341" s="176"/>
      <c r="G341" s="176"/>
      <c r="H341" s="176"/>
      <c r="I341" s="176"/>
      <c r="J341" s="176"/>
      <c r="K341" s="176"/>
      <c r="L341" s="176"/>
      <c r="M341" s="157"/>
      <c r="N341" s="176"/>
    </row>
    <row r="342" spans="1:14">
      <c r="A342" s="146">
        <v>300</v>
      </c>
      <c r="B342" s="147">
        <v>500</v>
      </c>
      <c r="C342" s="148">
        <v>270</v>
      </c>
      <c r="D342" s="149">
        <v>40</v>
      </c>
      <c r="F342" s="176"/>
      <c r="G342" s="176"/>
      <c r="H342" s="176"/>
      <c r="I342" s="176"/>
      <c r="J342" s="176"/>
      <c r="K342" s="176"/>
      <c r="L342" s="176"/>
      <c r="M342" s="157"/>
      <c r="N342" s="176"/>
    </row>
    <row r="343" spans="1:14">
      <c r="A343" s="146">
        <v>300</v>
      </c>
      <c r="B343" s="147">
        <v>500</v>
      </c>
      <c r="C343" s="148">
        <v>280</v>
      </c>
      <c r="D343" s="149">
        <v>39</v>
      </c>
      <c r="F343" s="176"/>
      <c r="G343" s="176"/>
      <c r="H343" s="176"/>
      <c r="I343" s="176"/>
      <c r="J343" s="176"/>
      <c r="K343" s="176"/>
      <c r="L343" s="176"/>
      <c r="M343" s="157"/>
      <c r="N343" s="176"/>
    </row>
    <row r="344" spans="1:14">
      <c r="A344" s="146">
        <v>300</v>
      </c>
      <c r="B344" s="147">
        <v>500</v>
      </c>
      <c r="C344" s="148">
        <v>290</v>
      </c>
      <c r="D344" s="149">
        <v>38</v>
      </c>
      <c r="F344" s="176"/>
      <c r="G344" s="176"/>
      <c r="H344" s="176"/>
      <c r="I344" s="176"/>
      <c r="J344" s="176"/>
      <c r="K344" s="176"/>
      <c r="L344" s="176"/>
      <c r="M344" s="157"/>
      <c r="N344" s="176"/>
    </row>
    <row r="345" spans="1:14">
      <c r="A345" s="146">
        <v>300</v>
      </c>
      <c r="B345" s="147">
        <v>500</v>
      </c>
      <c r="C345" s="148">
        <v>300</v>
      </c>
      <c r="D345" s="149">
        <v>37</v>
      </c>
      <c r="F345" s="176"/>
      <c r="G345" s="157"/>
      <c r="H345" s="157"/>
      <c r="I345" s="176"/>
      <c r="J345" s="176"/>
      <c r="K345" s="176"/>
      <c r="L345" s="157"/>
      <c r="M345" s="157"/>
      <c r="N345" s="157"/>
    </row>
    <row r="346" spans="1:14">
      <c r="A346" s="146">
        <v>300</v>
      </c>
      <c r="B346" s="147">
        <v>750</v>
      </c>
      <c r="C346" s="148">
        <v>20</v>
      </c>
      <c r="D346" s="149">
        <v>230.5</v>
      </c>
      <c r="I346" s="129"/>
      <c r="J346" s="129"/>
    </row>
    <row r="347" spans="1:14">
      <c r="A347" s="146">
        <v>300</v>
      </c>
      <c r="B347" s="147">
        <v>750</v>
      </c>
      <c r="C347" s="148">
        <v>30</v>
      </c>
      <c r="D347" s="149">
        <v>170</v>
      </c>
      <c r="I347" s="129"/>
      <c r="J347" s="129"/>
    </row>
    <row r="348" spans="1:14">
      <c r="A348" s="146">
        <v>300</v>
      </c>
      <c r="B348" s="147">
        <v>750</v>
      </c>
      <c r="C348" s="148">
        <v>40</v>
      </c>
      <c r="D348" s="149">
        <v>134</v>
      </c>
      <c r="I348" s="129"/>
      <c r="J348" s="129"/>
    </row>
    <row r="349" spans="1:14">
      <c r="A349" s="146">
        <v>300</v>
      </c>
      <c r="B349" s="147">
        <v>750</v>
      </c>
      <c r="C349" s="148">
        <v>50</v>
      </c>
      <c r="D349" s="149">
        <v>112.5</v>
      </c>
      <c r="I349" s="129"/>
      <c r="J349" s="129"/>
    </row>
    <row r="350" spans="1:14">
      <c r="A350" s="146">
        <v>300</v>
      </c>
      <c r="B350" s="147">
        <v>750</v>
      </c>
      <c r="C350" s="148">
        <v>60</v>
      </c>
      <c r="D350" s="149">
        <v>98.5</v>
      </c>
      <c r="I350" s="129"/>
      <c r="J350" s="129"/>
    </row>
    <row r="351" spans="1:14">
      <c r="A351" s="146">
        <v>300</v>
      </c>
      <c r="B351" s="147">
        <v>750</v>
      </c>
      <c r="C351" s="148">
        <v>70</v>
      </c>
      <c r="D351" s="149">
        <v>88.5</v>
      </c>
      <c r="I351" s="129"/>
      <c r="J351" s="129"/>
    </row>
    <row r="352" spans="1:14">
      <c r="A352" s="146">
        <v>300</v>
      </c>
      <c r="B352" s="147">
        <v>750</v>
      </c>
      <c r="C352" s="148">
        <v>80</v>
      </c>
      <c r="D352" s="149">
        <v>81.5</v>
      </c>
      <c r="I352" s="129"/>
      <c r="J352" s="129"/>
    </row>
    <row r="353" spans="1:10">
      <c r="A353" s="146">
        <v>300</v>
      </c>
      <c r="B353" s="147">
        <v>750</v>
      </c>
      <c r="C353" s="148">
        <v>90</v>
      </c>
      <c r="D353" s="149">
        <v>77.5</v>
      </c>
      <c r="I353" s="129"/>
      <c r="J353" s="129"/>
    </row>
    <row r="354" spans="1:10">
      <c r="A354" s="146">
        <v>300</v>
      </c>
      <c r="B354" s="147">
        <v>750</v>
      </c>
      <c r="C354" s="148">
        <v>100</v>
      </c>
      <c r="D354" s="149">
        <v>74</v>
      </c>
      <c r="I354" s="129"/>
      <c r="J354" s="129"/>
    </row>
    <row r="355" spans="1:10">
      <c r="A355" s="146">
        <v>300</v>
      </c>
      <c r="B355" s="147">
        <v>750</v>
      </c>
      <c r="C355" s="148">
        <v>110</v>
      </c>
      <c r="D355" s="149">
        <v>70.5</v>
      </c>
      <c r="I355" s="129"/>
      <c r="J355" s="129"/>
    </row>
    <row r="356" spans="1:10">
      <c r="A356" s="146">
        <v>300</v>
      </c>
      <c r="B356" s="147">
        <v>750</v>
      </c>
      <c r="C356" s="148">
        <v>120</v>
      </c>
      <c r="D356" s="149">
        <v>67.5</v>
      </c>
      <c r="I356" s="129"/>
      <c r="J356" s="129"/>
    </row>
    <row r="357" spans="1:10">
      <c r="A357" s="146">
        <v>300</v>
      </c>
      <c r="B357" s="147">
        <v>750</v>
      </c>
      <c r="C357" s="148">
        <v>130</v>
      </c>
      <c r="D357" s="149">
        <v>64.5</v>
      </c>
      <c r="I357" s="129"/>
      <c r="J357" s="129"/>
    </row>
    <row r="358" spans="1:10">
      <c r="A358" s="146">
        <v>300</v>
      </c>
      <c r="B358" s="147">
        <v>750</v>
      </c>
      <c r="C358" s="148">
        <v>140</v>
      </c>
      <c r="D358" s="149">
        <v>61.5</v>
      </c>
      <c r="F358" s="157"/>
      <c r="G358" s="157"/>
      <c r="H358" s="157"/>
      <c r="I358" s="129"/>
      <c r="J358" s="129"/>
    </row>
    <row r="359" spans="1:10">
      <c r="A359" s="146">
        <v>300</v>
      </c>
      <c r="B359" s="147">
        <v>750</v>
      </c>
      <c r="C359" s="148">
        <v>150</v>
      </c>
      <c r="D359" s="149">
        <v>59</v>
      </c>
      <c r="F359" s="157"/>
      <c r="G359" s="157"/>
      <c r="H359" s="157"/>
      <c r="I359" s="129"/>
      <c r="J359" s="129"/>
    </row>
    <row r="360" spans="1:10">
      <c r="A360" s="146">
        <v>300</v>
      </c>
      <c r="B360" s="147">
        <v>750</v>
      </c>
      <c r="C360" s="148">
        <v>160</v>
      </c>
      <c r="D360" s="149">
        <v>57</v>
      </c>
      <c r="F360" s="157"/>
      <c r="G360" s="157"/>
      <c r="H360" s="157"/>
      <c r="I360" s="157"/>
      <c r="J360" s="157"/>
    </row>
    <row r="361" spans="1:10">
      <c r="A361" s="146">
        <v>300</v>
      </c>
      <c r="B361" s="147">
        <v>750</v>
      </c>
      <c r="C361" s="148">
        <v>170</v>
      </c>
      <c r="D361" s="149">
        <v>55</v>
      </c>
      <c r="F361" s="157"/>
      <c r="G361" s="157"/>
      <c r="H361" s="157"/>
      <c r="I361" s="157"/>
      <c r="J361" s="157"/>
    </row>
    <row r="362" spans="1:10">
      <c r="A362" s="146">
        <v>300</v>
      </c>
      <c r="B362" s="147">
        <v>750</v>
      </c>
      <c r="C362" s="148">
        <v>180</v>
      </c>
      <c r="D362" s="149">
        <v>53.5</v>
      </c>
      <c r="F362" s="157"/>
      <c r="G362" s="157"/>
      <c r="H362" s="157"/>
      <c r="I362" s="157"/>
      <c r="J362" s="157"/>
    </row>
    <row r="363" spans="1:10">
      <c r="A363" s="146">
        <v>300</v>
      </c>
      <c r="B363" s="147">
        <v>750</v>
      </c>
      <c r="C363" s="148">
        <v>190</v>
      </c>
      <c r="D363" s="149">
        <v>52.5</v>
      </c>
      <c r="F363" s="157"/>
      <c r="G363" s="157"/>
      <c r="H363" s="157"/>
      <c r="I363" s="157"/>
      <c r="J363" s="157"/>
    </row>
    <row r="364" spans="1:10">
      <c r="A364" s="146">
        <v>300</v>
      </c>
      <c r="B364" s="147">
        <v>750</v>
      </c>
      <c r="C364" s="148">
        <v>200</v>
      </c>
      <c r="D364" s="149">
        <v>51.5</v>
      </c>
      <c r="F364" s="157"/>
      <c r="G364" s="157"/>
      <c r="H364" s="157"/>
      <c r="I364" s="157"/>
      <c r="J364" s="157"/>
    </row>
    <row r="365" spans="1:10">
      <c r="A365" s="146">
        <v>300</v>
      </c>
      <c r="B365" s="147">
        <v>750</v>
      </c>
      <c r="C365" s="148">
        <v>210</v>
      </c>
      <c r="D365" s="149">
        <v>50</v>
      </c>
      <c r="F365" s="157"/>
      <c r="G365" s="157"/>
      <c r="H365" s="157"/>
      <c r="I365" s="157"/>
      <c r="J365" s="157"/>
    </row>
    <row r="366" spans="1:10">
      <c r="A366" s="146">
        <v>300</v>
      </c>
      <c r="B366" s="147">
        <v>750</v>
      </c>
      <c r="C366" s="148">
        <v>220</v>
      </c>
      <c r="D366" s="149">
        <v>48.5</v>
      </c>
      <c r="F366" s="157"/>
      <c r="G366" s="157"/>
      <c r="H366" s="157"/>
      <c r="I366" s="157"/>
      <c r="J366" s="157"/>
    </row>
    <row r="367" spans="1:10">
      <c r="A367" s="146">
        <v>300</v>
      </c>
      <c r="B367" s="147">
        <v>750</v>
      </c>
      <c r="C367" s="148">
        <v>230</v>
      </c>
      <c r="D367" s="149">
        <v>47</v>
      </c>
      <c r="F367" s="157"/>
      <c r="G367" s="157"/>
      <c r="H367" s="157"/>
      <c r="I367" s="157"/>
      <c r="J367" s="157"/>
    </row>
    <row r="368" spans="1:10">
      <c r="A368" s="146">
        <v>300</v>
      </c>
      <c r="B368" s="147">
        <v>750</v>
      </c>
      <c r="C368" s="148">
        <v>240</v>
      </c>
      <c r="D368" s="149">
        <v>45.5</v>
      </c>
      <c r="F368" s="157"/>
      <c r="G368" s="157"/>
      <c r="H368" s="157"/>
      <c r="I368" s="157"/>
      <c r="J368" s="157"/>
    </row>
    <row r="369" spans="1:10">
      <c r="A369" s="146">
        <v>300</v>
      </c>
      <c r="B369" s="147">
        <v>750</v>
      </c>
      <c r="C369" s="148">
        <v>250</v>
      </c>
      <c r="D369" s="149">
        <v>43.5</v>
      </c>
      <c r="F369" s="157"/>
      <c r="G369" s="157"/>
      <c r="H369" s="157"/>
      <c r="I369" s="157"/>
      <c r="J369" s="157"/>
    </row>
    <row r="370" spans="1:10">
      <c r="A370" s="146">
        <v>300</v>
      </c>
      <c r="B370" s="147">
        <v>750</v>
      </c>
      <c r="C370" s="148">
        <v>260</v>
      </c>
      <c r="D370" s="149">
        <v>42</v>
      </c>
      <c r="F370" s="157"/>
      <c r="G370" s="157"/>
      <c r="H370" s="157"/>
      <c r="I370" s="157"/>
      <c r="J370" s="157"/>
    </row>
    <row r="371" spans="1:10">
      <c r="A371" s="146">
        <v>300</v>
      </c>
      <c r="B371" s="147">
        <v>750</v>
      </c>
      <c r="C371" s="148">
        <v>270</v>
      </c>
      <c r="D371" s="149">
        <v>40.5</v>
      </c>
      <c r="F371" s="157"/>
      <c r="G371" s="157"/>
      <c r="H371" s="157"/>
      <c r="I371" s="157"/>
      <c r="J371" s="157"/>
    </row>
    <row r="372" spans="1:10">
      <c r="A372" s="146">
        <v>300</v>
      </c>
      <c r="B372" s="147">
        <v>750</v>
      </c>
      <c r="C372" s="148">
        <v>280</v>
      </c>
      <c r="D372" s="149">
        <v>39.5</v>
      </c>
      <c r="F372" s="157"/>
      <c r="G372" s="157"/>
      <c r="H372" s="157"/>
      <c r="I372" s="157"/>
      <c r="J372" s="157"/>
    </row>
    <row r="373" spans="1:10">
      <c r="A373" s="146">
        <v>300</v>
      </c>
      <c r="B373" s="147">
        <v>750</v>
      </c>
      <c r="C373" s="148">
        <v>290</v>
      </c>
      <c r="D373" s="149">
        <v>38.5</v>
      </c>
      <c r="F373" s="157"/>
      <c r="G373" s="157"/>
      <c r="H373" s="157"/>
      <c r="I373" s="157"/>
      <c r="J373" s="157"/>
    </row>
    <row r="374" spans="1:10">
      <c r="A374" s="146">
        <v>300</v>
      </c>
      <c r="B374" s="147">
        <v>750</v>
      </c>
      <c r="C374" s="148">
        <v>300</v>
      </c>
      <c r="D374" s="149">
        <v>37.5</v>
      </c>
      <c r="F374" s="157"/>
      <c r="G374" s="157"/>
      <c r="H374" s="157"/>
      <c r="I374" s="157"/>
      <c r="J374" s="157"/>
    </row>
    <row r="375" spans="1:10">
      <c r="A375" s="146">
        <v>300</v>
      </c>
      <c r="B375" s="147">
        <v>1000</v>
      </c>
      <c r="C375" s="148">
        <v>20</v>
      </c>
      <c r="D375" s="149">
        <v>253</v>
      </c>
      <c r="F375" s="157"/>
      <c r="G375" s="157"/>
      <c r="H375" s="157"/>
      <c r="I375" s="157"/>
      <c r="J375" s="157"/>
    </row>
    <row r="376" spans="1:10">
      <c r="A376" s="146">
        <v>300</v>
      </c>
      <c r="B376" s="147">
        <v>1000</v>
      </c>
      <c r="C376" s="148">
        <v>30</v>
      </c>
      <c r="D376" s="149">
        <v>185</v>
      </c>
      <c r="F376" s="157"/>
      <c r="G376" s="157"/>
      <c r="H376" s="157"/>
      <c r="I376" s="157"/>
      <c r="J376" s="157"/>
    </row>
    <row r="377" spans="1:10">
      <c r="A377" s="146">
        <v>300</v>
      </c>
      <c r="B377" s="147">
        <v>1000</v>
      </c>
      <c r="C377" s="148">
        <v>40</v>
      </c>
      <c r="D377" s="149">
        <v>145</v>
      </c>
      <c r="F377" s="157"/>
      <c r="G377" s="157"/>
      <c r="H377" s="157"/>
      <c r="I377" s="157"/>
      <c r="J377" s="157"/>
    </row>
    <row r="378" spans="1:10">
      <c r="A378" s="146">
        <v>300</v>
      </c>
      <c r="B378" s="147">
        <v>1000</v>
      </c>
      <c r="C378" s="148">
        <v>50</v>
      </c>
      <c r="D378" s="149">
        <v>122</v>
      </c>
      <c r="F378" s="157"/>
      <c r="G378" s="157"/>
      <c r="H378" s="157"/>
      <c r="I378" s="157"/>
      <c r="J378" s="157"/>
    </row>
    <row r="379" spans="1:10">
      <c r="A379" s="146">
        <v>300</v>
      </c>
      <c r="B379" s="147">
        <v>1000</v>
      </c>
      <c r="C379" s="148">
        <v>60</v>
      </c>
      <c r="D379" s="149">
        <v>109</v>
      </c>
      <c r="F379" s="157"/>
      <c r="G379" s="157"/>
      <c r="H379" s="157"/>
      <c r="I379" s="157"/>
      <c r="J379" s="157"/>
    </row>
    <row r="380" spans="1:10">
      <c r="A380" s="146">
        <v>300</v>
      </c>
      <c r="B380" s="147">
        <v>1000</v>
      </c>
      <c r="C380" s="148">
        <v>70</v>
      </c>
      <c r="D380" s="149">
        <v>100</v>
      </c>
      <c r="F380" s="157"/>
      <c r="G380" s="157"/>
      <c r="H380" s="157"/>
      <c r="I380" s="157"/>
      <c r="J380" s="157"/>
    </row>
    <row r="381" spans="1:10">
      <c r="A381" s="146">
        <v>300</v>
      </c>
      <c r="B381" s="147">
        <v>1000</v>
      </c>
      <c r="C381" s="148">
        <v>80</v>
      </c>
      <c r="D381" s="149">
        <v>93</v>
      </c>
      <c r="F381" s="157"/>
      <c r="G381" s="157"/>
      <c r="H381" s="157"/>
      <c r="I381" s="157"/>
      <c r="J381" s="157"/>
    </row>
    <row r="382" spans="1:10">
      <c r="A382" s="146">
        <v>300</v>
      </c>
      <c r="B382" s="147">
        <v>1000</v>
      </c>
      <c r="C382" s="148">
        <v>90</v>
      </c>
      <c r="D382" s="149">
        <v>87</v>
      </c>
      <c r="F382" s="157"/>
      <c r="G382" s="157"/>
      <c r="H382" s="157"/>
      <c r="I382" s="157"/>
      <c r="J382" s="157"/>
    </row>
    <row r="383" spans="1:10">
      <c r="A383" s="146">
        <v>300</v>
      </c>
      <c r="B383" s="147">
        <v>1000</v>
      </c>
      <c r="C383" s="148">
        <v>100</v>
      </c>
      <c r="D383" s="149">
        <v>83</v>
      </c>
      <c r="F383" s="157"/>
      <c r="G383" s="157"/>
      <c r="H383" s="157"/>
      <c r="I383" s="157"/>
      <c r="J383" s="157"/>
    </row>
    <row r="384" spans="1:10">
      <c r="A384" s="146">
        <v>300</v>
      </c>
      <c r="B384" s="147">
        <v>1000</v>
      </c>
      <c r="C384" s="148">
        <v>110</v>
      </c>
      <c r="D384" s="149">
        <v>78</v>
      </c>
      <c r="F384" s="157"/>
      <c r="G384" s="157"/>
      <c r="H384" s="157"/>
      <c r="I384" s="157"/>
      <c r="J384" s="157"/>
    </row>
    <row r="385" spans="1:10">
      <c r="A385" s="146">
        <v>300</v>
      </c>
      <c r="B385" s="147">
        <v>1000</v>
      </c>
      <c r="C385" s="148">
        <v>120</v>
      </c>
      <c r="D385" s="149">
        <v>74</v>
      </c>
      <c r="F385" s="157"/>
      <c r="G385" s="157"/>
      <c r="H385" s="157"/>
      <c r="I385" s="157"/>
      <c r="J385" s="157"/>
    </row>
    <row r="386" spans="1:10">
      <c r="A386" s="146">
        <v>300</v>
      </c>
      <c r="B386" s="147">
        <v>1000</v>
      </c>
      <c r="C386" s="148">
        <v>130</v>
      </c>
      <c r="D386" s="149">
        <v>70</v>
      </c>
      <c r="F386" s="157"/>
      <c r="G386" s="157"/>
      <c r="H386" s="157"/>
      <c r="I386" s="157"/>
      <c r="J386" s="157"/>
    </row>
    <row r="387" spans="1:10">
      <c r="A387" s="146">
        <v>300</v>
      </c>
      <c r="B387" s="147">
        <v>1000</v>
      </c>
      <c r="C387" s="148">
        <v>140</v>
      </c>
      <c r="D387" s="149">
        <v>66</v>
      </c>
      <c r="F387" s="157"/>
      <c r="G387" s="157"/>
      <c r="H387" s="157"/>
      <c r="I387" s="157"/>
      <c r="J387" s="157"/>
    </row>
    <row r="388" spans="1:10">
      <c r="A388" s="146">
        <v>300</v>
      </c>
      <c r="B388" s="147">
        <v>1000</v>
      </c>
      <c r="C388" s="148">
        <v>150</v>
      </c>
      <c r="D388" s="149">
        <v>62</v>
      </c>
      <c r="F388" s="157"/>
      <c r="G388" s="157"/>
      <c r="H388" s="157"/>
      <c r="I388" s="157"/>
      <c r="J388" s="157"/>
    </row>
    <row r="389" spans="1:10">
      <c r="A389" s="146">
        <v>300</v>
      </c>
      <c r="B389" s="147">
        <v>1000</v>
      </c>
      <c r="C389" s="148">
        <v>160</v>
      </c>
      <c r="D389" s="149">
        <v>60</v>
      </c>
      <c r="F389" s="157"/>
      <c r="G389" s="157"/>
      <c r="H389" s="157"/>
      <c r="I389" s="157"/>
      <c r="J389" s="157"/>
    </row>
    <row r="390" spans="1:10">
      <c r="A390" s="146">
        <v>300</v>
      </c>
      <c r="B390" s="147">
        <v>1000</v>
      </c>
      <c r="C390" s="148">
        <v>170</v>
      </c>
      <c r="D390" s="149">
        <v>58</v>
      </c>
      <c r="F390" s="157"/>
      <c r="G390" s="157"/>
      <c r="H390" s="157"/>
      <c r="I390" s="157"/>
      <c r="J390" s="157"/>
    </row>
    <row r="391" spans="1:10">
      <c r="A391" s="146">
        <v>300</v>
      </c>
      <c r="B391" s="147">
        <v>1000</v>
      </c>
      <c r="C391" s="148">
        <v>180</v>
      </c>
      <c r="D391" s="149">
        <v>56</v>
      </c>
      <c r="F391" s="157"/>
      <c r="G391" s="157"/>
      <c r="H391" s="157"/>
      <c r="I391" s="157"/>
      <c r="J391" s="157"/>
    </row>
    <row r="392" spans="1:10">
      <c r="A392" s="146">
        <v>300</v>
      </c>
      <c r="B392" s="147">
        <v>1000</v>
      </c>
      <c r="C392" s="148">
        <v>190</v>
      </c>
      <c r="D392" s="149">
        <v>55</v>
      </c>
      <c r="F392" s="157"/>
      <c r="G392" s="157"/>
      <c r="H392" s="157"/>
      <c r="I392" s="157"/>
      <c r="J392" s="157"/>
    </row>
    <row r="393" spans="1:10">
      <c r="A393" s="146">
        <v>300</v>
      </c>
      <c r="B393" s="147">
        <v>1000</v>
      </c>
      <c r="C393" s="148">
        <v>200</v>
      </c>
      <c r="D393" s="149">
        <v>54</v>
      </c>
      <c r="F393" s="157"/>
      <c r="G393" s="157"/>
      <c r="H393" s="157"/>
      <c r="I393" s="157"/>
      <c r="J393" s="157"/>
    </row>
    <row r="394" spans="1:10">
      <c r="A394" s="146">
        <v>300</v>
      </c>
      <c r="B394" s="147">
        <v>1000</v>
      </c>
      <c r="C394" s="148">
        <v>210</v>
      </c>
      <c r="D394" s="149">
        <v>52</v>
      </c>
      <c r="F394" s="157"/>
      <c r="G394" s="157"/>
      <c r="H394" s="157"/>
      <c r="I394" s="157"/>
      <c r="J394" s="157"/>
    </row>
    <row r="395" spans="1:10">
      <c r="A395" s="146">
        <v>300</v>
      </c>
      <c r="B395" s="147">
        <v>1000</v>
      </c>
      <c r="C395" s="148">
        <v>220</v>
      </c>
      <c r="D395" s="149">
        <v>50</v>
      </c>
      <c r="F395" s="157"/>
      <c r="G395" s="157"/>
      <c r="H395" s="157"/>
      <c r="I395" s="157"/>
      <c r="J395" s="157"/>
    </row>
    <row r="396" spans="1:10">
      <c r="A396" s="146">
        <v>300</v>
      </c>
      <c r="B396" s="147">
        <v>1000</v>
      </c>
      <c r="C396" s="148">
        <v>230</v>
      </c>
      <c r="D396" s="149">
        <v>48</v>
      </c>
      <c r="F396" s="157"/>
      <c r="G396" s="157"/>
      <c r="H396" s="157"/>
      <c r="I396" s="157"/>
      <c r="J396" s="157"/>
    </row>
    <row r="397" spans="1:10">
      <c r="A397" s="146">
        <v>300</v>
      </c>
      <c r="B397" s="147">
        <v>1000</v>
      </c>
      <c r="C397" s="148">
        <v>240</v>
      </c>
      <c r="D397" s="149">
        <v>46</v>
      </c>
      <c r="F397" s="157"/>
      <c r="G397" s="157"/>
      <c r="H397" s="157"/>
      <c r="I397" s="157"/>
      <c r="J397" s="157"/>
    </row>
    <row r="398" spans="1:10">
      <c r="A398" s="146">
        <v>300</v>
      </c>
      <c r="B398" s="147">
        <v>1000</v>
      </c>
      <c r="C398" s="148">
        <v>250</v>
      </c>
      <c r="D398" s="149">
        <v>44</v>
      </c>
      <c r="F398" s="157"/>
      <c r="G398" s="157"/>
      <c r="H398" s="157"/>
      <c r="I398" s="157"/>
      <c r="J398" s="157"/>
    </row>
    <row r="399" spans="1:10">
      <c r="A399" s="146">
        <v>300</v>
      </c>
      <c r="B399" s="147">
        <v>1000</v>
      </c>
      <c r="C399" s="148">
        <v>260</v>
      </c>
      <c r="D399" s="149">
        <v>43</v>
      </c>
      <c r="F399" s="157"/>
      <c r="G399" s="157"/>
      <c r="H399" s="157"/>
      <c r="I399" s="157"/>
      <c r="J399" s="157"/>
    </row>
    <row r="400" spans="1:10">
      <c r="A400" s="146">
        <v>300</v>
      </c>
      <c r="B400" s="147">
        <v>1000</v>
      </c>
      <c r="C400" s="148">
        <v>270</v>
      </c>
      <c r="D400" s="149">
        <v>41</v>
      </c>
      <c r="F400" s="157"/>
      <c r="G400" s="157"/>
      <c r="H400" s="157"/>
      <c r="I400" s="157"/>
      <c r="J400" s="157"/>
    </row>
    <row r="401" spans="1:10">
      <c r="A401" s="146">
        <v>300</v>
      </c>
      <c r="B401" s="147">
        <v>1000</v>
      </c>
      <c r="C401" s="148">
        <v>280</v>
      </c>
      <c r="D401" s="149">
        <v>40</v>
      </c>
      <c r="F401" s="157"/>
      <c r="G401" s="157"/>
      <c r="H401" s="157"/>
      <c r="I401" s="157"/>
      <c r="J401" s="157"/>
    </row>
    <row r="402" spans="1:10">
      <c r="A402" s="146">
        <v>300</v>
      </c>
      <c r="B402" s="147">
        <v>1000</v>
      </c>
      <c r="C402" s="148">
        <v>290</v>
      </c>
      <c r="D402" s="149">
        <v>39</v>
      </c>
      <c r="F402" s="157"/>
      <c r="G402" s="157"/>
      <c r="H402" s="157"/>
      <c r="I402" s="157"/>
      <c r="J402" s="157"/>
    </row>
    <row r="403" spans="1:10">
      <c r="A403" s="146">
        <v>300</v>
      </c>
      <c r="B403" s="147">
        <v>1000</v>
      </c>
      <c r="C403" s="148">
        <v>300</v>
      </c>
      <c r="D403" s="149">
        <v>38</v>
      </c>
      <c r="F403" s="157"/>
      <c r="G403" s="157"/>
      <c r="H403" s="157"/>
      <c r="I403" s="157"/>
      <c r="J403" s="157"/>
    </row>
    <row r="404" spans="1:10">
      <c r="A404" s="146">
        <v>300</v>
      </c>
      <c r="B404" s="147">
        <v>1250</v>
      </c>
      <c r="C404" s="148">
        <v>20</v>
      </c>
      <c r="D404" s="149">
        <v>284</v>
      </c>
      <c r="F404" s="157"/>
      <c r="G404" s="157"/>
      <c r="H404" s="157"/>
      <c r="I404" s="157"/>
      <c r="J404" s="157"/>
    </row>
    <row r="405" spans="1:10">
      <c r="A405" s="146">
        <v>300</v>
      </c>
      <c r="B405" s="147">
        <v>1250</v>
      </c>
      <c r="C405" s="148">
        <v>30</v>
      </c>
      <c r="D405" s="149">
        <v>205</v>
      </c>
      <c r="F405" s="157"/>
      <c r="G405" s="157"/>
      <c r="H405" s="157"/>
      <c r="I405" s="157"/>
      <c r="J405" s="157"/>
    </row>
    <row r="406" spans="1:10">
      <c r="A406" s="146">
        <v>300</v>
      </c>
      <c r="B406" s="147">
        <v>1250</v>
      </c>
      <c r="C406" s="148">
        <v>40</v>
      </c>
      <c r="D406" s="149">
        <v>159</v>
      </c>
      <c r="F406" s="157"/>
      <c r="G406" s="157"/>
      <c r="H406" s="157"/>
      <c r="I406" s="157"/>
      <c r="J406" s="157"/>
    </row>
    <row r="407" spans="1:10">
      <c r="A407" s="146">
        <v>300</v>
      </c>
      <c r="B407" s="147">
        <v>1250</v>
      </c>
      <c r="C407" s="148">
        <v>50</v>
      </c>
      <c r="D407" s="149">
        <v>132</v>
      </c>
      <c r="F407" s="157"/>
      <c r="G407" s="157"/>
      <c r="H407" s="157"/>
      <c r="I407" s="157"/>
      <c r="J407" s="157"/>
    </row>
    <row r="408" spans="1:10">
      <c r="A408" s="146">
        <v>300</v>
      </c>
      <c r="B408" s="147">
        <v>1250</v>
      </c>
      <c r="C408" s="148">
        <v>60</v>
      </c>
      <c r="D408" s="149">
        <v>118</v>
      </c>
      <c r="F408" s="157"/>
      <c r="G408" s="157"/>
      <c r="H408" s="157"/>
      <c r="I408" s="157"/>
      <c r="J408" s="157"/>
    </row>
    <row r="409" spans="1:10">
      <c r="A409" s="146">
        <v>300</v>
      </c>
      <c r="B409" s="147">
        <v>1250</v>
      </c>
      <c r="C409" s="148">
        <v>70</v>
      </c>
      <c r="D409" s="149">
        <v>106</v>
      </c>
      <c r="F409" s="157"/>
      <c r="G409" s="157"/>
      <c r="H409" s="157"/>
      <c r="I409" s="157"/>
      <c r="J409" s="157"/>
    </row>
    <row r="410" spans="1:10">
      <c r="A410" s="146">
        <v>300</v>
      </c>
      <c r="B410" s="147">
        <v>1250</v>
      </c>
      <c r="C410" s="148">
        <v>80</v>
      </c>
      <c r="D410" s="149">
        <v>97</v>
      </c>
      <c r="F410" s="157"/>
      <c r="G410" s="157"/>
      <c r="H410" s="157"/>
      <c r="I410" s="157"/>
      <c r="J410" s="157"/>
    </row>
    <row r="411" spans="1:10">
      <c r="A411" s="146">
        <v>300</v>
      </c>
      <c r="B411" s="147">
        <v>1250</v>
      </c>
      <c r="C411" s="148">
        <v>90</v>
      </c>
      <c r="D411" s="149">
        <v>91</v>
      </c>
      <c r="F411" s="157"/>
      <c r="G411" s="157"/>
      <c r="H411" s="157"/>
      <c r="I411" s="157"/>
      <c r="J411" s="157"/>
    </row>
    <row r="412" spans="1:10">
      <c r="A412" s="146">
        <v>300</v>
      </c>
      <c r="B412" s="147">
        <v>1250</v>
      </c>
      <c r="C412" s="148">
        <v>100</v>
      </c>
      <c r="D412" s="149">
        <v>86</v>
      </c>
      <c r="F412" s="157"/>
      <c r="G412" s="157"/>
      <c r="H412" s="157"/>
      <c r="I412" s="157"/>
      <c r="J412" s="157"/>
    </row>
    <row r="413" spans="1:10">
      <c r="A413" s="146">
        <v>300</v>
      </c>
      <c r="B413" s="147">
        <v>1250</v>
      </c>
      <c r="C413" s="148">
        <v>110</v>
      </c>
      <c r="D413" s="149">
        <v>81</v>
      </c>
      <c r="F413" s="157"/>
      <c r="G413" s="157"/>
      <c r="H413" s="157"/>
      <c r="I413" s="157"/>
      <c r="J413" s="157"/>
    </row>
    <row r="414" spans="1:10">
      <c r="A414" s="146">
        <v>300</v>
      </c>
      <c r="B414" s="147">
        <v>1250</v>
      </c>
      <c r="C414" s="148">
        <v>120</v>
      </c>
      <c r="D414" s="149">
        <v>77</v>
      </c>
      <c r="F414" s="157"/>
      <c r="G414" s="157"/>
      <c r="H414" s="157"/>
      <c r="I414" s="157"/>
      <c r="J414" s="157"/>
    </row>
    <row r="415" spans="1:10">
      <c r="A415" s="146">
        <v>300</v>
      </c>
      <c r="B415" s="147">
        <v>1250</v>
      </c>
      <c r="C415" s="148">
        <v>130</v>
      </c>
      <c r="D415" s="149">
        <v>72</v>
      </c>
      <c r="F415" s="157"/>
      <c r="G415" s="157"/>
      <c r="H415" s="157"/>
      <c r="I415" s="157"/>
      <c r="J415" s="157"/>
    </row>
    <row r="416" spans="1:10">
      <c r="A416" s="146">
        <v>300</v>
      </c>
      <c r="B416" s="147">
        <v>1250</v>
      </c>
      <c r="C416" s="148">
        <v>140</v>
      </c>
      <c r="D416" s="149">
        <v>68</v>
      </c>
      <c r="F416" s="157"/>
      <c r="G416" s="157"/>
      <c r="H416" s="157"/>
      <c r="I416" s="157"/>
      <c r="J416" s="157"/>
    </row>
    <row r="417" spans="1:10">
      <c r="A417" s="146">
        <v>300</v>
      </c>
      <c r="B417" s="147">
        <v>1250</v>
      </c>
      <c r="C417" s="148">
        <v>150</v>
      </c>
      <c r="D417" s="149">
        <v>64</v>
      </c>
      <c r="F417" s="157"/>
      <c r="G417" s="157"/>
      <c r="H417" s="157"/>
      <c r="I417" s="157"/>
      <c r="J417" s="157"/>
    </row>
    <row r="418" spans="1:10">
      <c r="A418" s="146">
        <v>300</v>
      </c>
      <c r="B418" s="147">
        <v>1250</v>
      </c>
      <c r="C418" s="148">
        <v>160</v>
      </c>
      <c r="D418" s="149">
        <v>62</v>
      </c>
      <c r="F418" s="157"/>
      <c r="G418" s="157"/>
      <c r="H418" s="157"/>
      <c r="I418" s="157"/>
      <c r="J418" s="157"/>
    </row>
    <row r="419" spans="1:10">
      <c r="A419" s="146">
        <v>300</v>
      </c>
      <c r="B419" s="147">
        <v>1250</v>
      </c>
      <c r="C419" s="148">
        <v>170</v>
      </c>
      <c r="D419" s="149">
        <v>60</v>
      </c>
      <c r="F419" s="157"/>
      <c r="G419" s="157"/>
      <c r="H419" s="157"/>
      <c r="I419" s="157"/>
      <c r="J419" s="157"/>
    </row>
    <row r="420" spans="1:10">
      <c r="A420" s="146">
        <v>300</v>
      </c>
      <c r="B420" s="147">
        <v>1250</v>
      </c>
      <c r="C420" s="148">
        <v>180</v>
      </c>
      <c r="D420" s="149">
        <v>58</v>
      </c>
      <c r="F420" s="157"/>
      <c r="G420" s="157"/>
      <c r="H420" s="157"/>
      <c r="I420" s="157"/>
      <c r="J420" s="157"/>
    </row>
    <row r="421" spans="1:10">
      <c r="A421" s="146">
        <v>300</v>
      </c>
      <c r="B421" s="147">
        <v>1250</v>
      </c>
      <c r="C421" s="148">
        <v>190</v>
      </c>
      <c r="D421" s="149">
        <v>56</v>
      </c>
      <c r="F421" s="157"/>
      <c r="G421" s="157"/>
      <c r="H421" s="157"/>
      <c r="I421" s="157"/>
      <c r="J421" s="157"/>
    </row>
    <row r="422" spans="1:10">
      <c r="A422" s="146">
        <v>300</v>
      </c>
      <c r="B422" s="147">
        <v>1250</v>
      </c>
      <c r="C422" s="148">
        <v>200</v>
      </c>
      <c r="D422" s="149">
        <v>55</v>
      </c>
      <c r="F422" s="157"/>
      <c r="G422" s="157"/>
      <c r="H422" s="157"/>
      <c r="I422" s="157"/>
      <c r="J422" s="157"/>
    </row>
    <row r="423" spans="1:10">
      <c r="A423" s="146">
        <v>300</v>
      </c>
      <c r="B423" s="147">
        <v>1250</v>
      </c>
      <c r="C423" s="148">
        <v>210</v>
      </c>
      <c r="D423" s="149">
        <v>53</v>
      </c>
      <c r="F423" s="157"/>
      <c r="G423" s="157"/>
      <c r="H423" s="157"/>
      <c r="I423" s="157"/>
      <c r="J423" s="157"/>
    </row>
    <row r="424" spans="1:10">
      <c r="A424" s="146">
        <v>300</v>
      </c>
      <c r="B424" s="147">
        <v>1250</v>
      </c>
      <c r="C424" s="148">
        <v>220</v>
      </c>
      <c r="D424" s="149">
        <v>51</v>
      </c>
      <c r="F424" s="157"/>
      <c r="G424" s="157"/>
      <c r="H424" s="157"/>
      <c r="I424" s="157"/>
      <c r="J424" s="157"/>
    </row>
    <row r="425" spans="1:10">
      <c r="A425" s="146">
        <v>300</v>
      </c>
      <c r="B425" s="147">
        <v>1250</v>
      </c>
      <c r="C425" s="148">
        <v>230</v>
      </c>
      <c r="D425" s="149">
        <v>49</v>
      </c>
      <c r="F425" s="157"/>
      <c r="G425" s="157"/>
      <c r="H425" s="157"/>
      <c r="I425" s="157"/>
      <c r="J425" s="157"/>
    </row>
    <row r="426" spans="1:10">
      <c r="A426" s="146">
        <v>300</v>
      </c>
      <c r="B426" s="147">
        <v>1250</v>
      </c>
      <c r="C426" s="148">
        <v>240</v>
      </c>
      <c r="D426" s="149">
        <v>47</v>
      </c>
      <c r="F426" s="157"/>
      <c r="G426" s="157"/>
      <c r="H426" s="157"/>
      <c r="I426" s="157"/>
      <c r="J426" s="157"/>
    </row>
    <row r="427" spans="1:10">
      <c r="A427" s="146">
        <v>300</v>
      </c>
      <c r="B427" s="147">
        <v>1250</v>
      </c>
      <c r="C427" s="148">
        <v>250</v>
      </c>
      <c r="D427" s="149">
        <v>45</v>
      </c>
      <c r="F427" s="157"/>
      <c r="G427" s="157"/>
      <c r="H427" s="157"/>
      <c r="I427" s="157"/>
      <c r="J427" s="157"/>
    </row>
    <row r="428" spans="1:10">
      <c r="A428" s="146">
        <v>300</v>
      </c>
      <c r="B428" s="147">
        <v>1250</v>
      </c>
      <c r="C428" s="148">
        <v>260</v>
      </c>
      <c r="D428" s="149">
        <v>44</v>
      </c>
      <c r="F428" s="157"/>
      <c r="G428" s="157"/>
      <c r="H428" s="157"/>
      <c r="I428" s="157"/>
      <c r="J428" s="157"/>
    </row>
    <row r="429" spans="1:10">
      <c r="A429" s="146">
        <v>300</v>
      </c>
      <c r="B429" s="147">
        <v>1250</v>
      </c>
      <c r="C429" s="148">
        <v>270</v>
      </c>
      <c r="D429" s="149">
        <v>42</v>
      </c>
      <c r="F429" s="157"/>
      <c r="G429" s="157"/>
      <c r="H429" s="157"/>
      <c r="I429" s="157"/>
      <c r="J429" s="157"/>
    </row>
    <row r="430" spans="1:10">
      <c r="A430" s="146">
        <v>300</v>
      </c>
      <c r="B430" s="147">
        <v>1250</v>
      </c>
      <c r="C430" s="148">
        <v>280</v>
      </c>
      <c r="D430" s="149">
        <v>41</v>
      </c>
      <c r="F430" s="157"/>
      <c r="G430" s="157"/>
      <c r="H430" s="157"/>
      <c r="I430" s="157"/>
      <c r="J430" s="157"/>
    </row>
    <row r="431" spans="1:10">
      <c r="A431" s="146">
        <v>300</v>
      </c>
      <c r="B431" s="147">
        <v>1250</v>
      </c>
      <c r="C431" s="148">
        <v>290</v>
      </c>
      <c r="D431" s="149">
        <v>40</v>
      </c>
      <c r="F431" s="157"/>
      <c r="G431" s="157"/>
      <c r="H431" s="157"/>
      <c r="I431" s="157"/>
      <c r="J431" s="157"/>
    </row>
    <row r="432" spans="1:10">
      <c r="A432" s="146">
        <v>300</v>
      </c>
      <c r="B432" s="147">
        <v>1250</v>
      </c>
      <c r="C432" s="148">
        <v>300</v>
      </c>
      <c r="D432" s="149">
        <v>39</v>
      </c>
      <c r="F432" s="157"/>
      <c r="G432" s="157"/>
      <c r="H432" s="157"/>
      <c r="I432" s="157"/>
      <c r="J432" s="157"/>
    </row>
    <row r="433" spans="1:10">
      <c r="A433" s="146">
        <v>300</v>
      </c>
      <c r="B433" s="147">
        <v>1500</v>
      </c>
      <c r="C433" s="148">
        <v>20</v>
      </c>
      <c r="D433" s="149">
        <v>315</v>
      </c>
      <c r="F433" s="157"/>
      <c r="G433" s="157"/>
      <c r="H433" s="157"/>
      <c r="I433" s="157"/>
      <c r="J433" s="157"/>
    </row>
    <row r="434" spans="1:10">
      <c r="A434" s="146">
        <v>300</v>
      </c>
      <c r="B434" s="147">
        <v>1500</v>
      </c>
      <c r="C434" s="148">
        <v>30</v>
      </c>
      <c r="D434" s="149">
        <v>225</v>
      </c>
      <c r="F434" s="157"/>
      <c r="G434" s="157"/>
      <c r="H434" s="157"/>
      <c r="I434" s="157"/>
      <c r="J434" s="157"/>
    </row>
    <row r="435" spans="1:10">
      <c r="A435" s="146">
        <v>300</v>
      </c>
      <c r="B435" s="147">
        <v>1500</v>
      </c>
      <c r="C435" s="148">
        <v>40</v>
      </c>
      <c r="D435" s="149">
        <v>173</v>
      </c>
      <c r="F435" s="157"/>
      <c r="G435" s="157"/>
      <c r="H435" s="157"/>
      <c r="I435" s="157"/>
      <c r="J435" s="157"/>
    </row>
    <row r="436" spans="1:10">
      <c r="A436" s="146">
        <v>300</v>
      </c>
      <c r="B436" s="147">
        <v>1500</v>
      </c>
      <c r="C436" s="148">
        <v>50</v>
      </c>
      <c r="D436" s="149">
        <v>143</v>
      </c>
      <c r="F436" s="157"/>
      <c r="G436" s="157"/>
      <c r="H436" s="157"/>
      <c r="I436" s="157"/>
      <c r="J436" s="157"/>
    </row>
    <row r="437" spans="1:10">
      <c r="A437" s="146">
        <v>300</v>
      </c>
      <c r="B437" s="147">
        <v>1500</v>
      </c>
      <c r="C437" s="148">
        <v>60</v>
      </c>
      <c r="D437" s="149">
        <v>128</v>
      </c>
      <c r="F437" s="157"/>
      <c r="G437" s="157"/>
      <c r="H437" s="157"/>
      <c r="I437" s="157"/>
      <c r="J437" s="157"/>
    </row>
    <row r="438" spans="1:10">
      <c r="A438" s="146">
        <v>300</v>
      </c>
      <c r="B438" s="147">
        <v>1500</v>
      </c>
      <c r="C438" s="148">
        <v>70</v>
      </c>
      <c r="D438" s="149">
        <v>113</v>
      </c>
      <c r="F438" s="157"/>
      <c r="G438" s="157"/>
      <c r="H438" s="157"/>
      <c r="I438" s="157"/>
      <c r="J438" s="157"/>
    </row>
    <row r="439" spans="1:10">
      <c r="A439" s="146">
        <v>300</v>
      </c>
      <c r="B439" s="147">
        <v>1500</v>
      </c>
      <c r="C439" s="148">
        <v>80</v>
      </c>
      <c r="D439" s="149">
        <v>102</v>
      </c>
      <c r="F439" s="157"/>
      <c r="G439" s="157"/>
      <c r="H439" s="157"/>
      <c r="I439" s="157"/>
      <c r="J439" s="157"/>
    </row>
    <row r="440" spans="1:10">
      <c r="A440" s="146">
        <v>300</v>
      </c>
      <c r="B440" s="147">
        <v>1500</v>
      </c>
      <c r="C440" s="148">
        <v>90</v>
      </c>
      <c r="D440" s="149">
        <v>96</v>
      </c>
      <c r="F440" s="157"/>
      <c r="G440" s="157"/>
      <c r="H440" s="157"/>
      <c r="I440" s="157"/>
      <c r="J440" s="157"/>
    </row>
    <row r="441" spans="1:10">
      <c r="A441" s="146">
        <v>300</v>
      </c>
      <c r="B441" s="147">
        <v>1500</v>
      </c>
      <c r="C441" s="148">
        <v>100</v>
      </c>
      <c r="D441" s="149">
        <v>90</v>
      </c>
      <c r="F441" s="157"/>
      <c r="G441" s="157"/>
      <c r="H441" s="157"/>
      <c r="I441" s="157"/>
      <c r="J441" s="157"/>
    </row>
    <row r="442" spans="1:10">
      <c r="A442" s="146">
        <v>300</v>
      </c>
      <c r="B442" s="147">
        <v>1500</v>
      </c>
      <c r="C442" s="148">
        <v>110</v>
      </c>
      <c r="D442" s="149">
        <v>85</v>
      </c>
      <c r="F442" s="157"/>
      <c r="G442" s="157"/>
      <c r="H442" s="157"/>
      <c r="I442" s="157"/>
      <c r="J442" s="157"/>
    </row>
    <row r="443" spans="1:10">
      <c r="A443" s="146">
        <v>300</v>
      </c>
      <c r="B443" s="147">
        <v>1500</v>
      </c>
      <c r="C443" s="148">
        <v>120</v>
      </c>
      <c r="D443" s="149">
        <v>80</v>
      </c>
      <c r="F443" s="157"/>
      <c r="G443" s="157"/>
      <c r="H443" s="157"/>
      <c r="I443" s="157"/>
      <c r="J443" s="157"/>
    </row>
    <row r="444" spans="1:10">
      <c r="A444" s="146">
        <v>300</v>
      </c>
      <c r="B444" s="147">
        <v>1500</v>
      </c>
      <c r="C444" s="148">
        <v>130</v>
      </c>
      <c r="D444" s="149">
        <v>74</v>
      </c>
      <c r="F444" s="157"/>
      <c r="G444" s="157"/>
      <c r="H444" s="157"/>
      <c r="I444" s="157"/>
      <c r="J444" s="157"/>
    </row>
    <row r="445" spans="1:10">
      <c r="A445" s="146">
        <v>300</v>
      </c>
      <c r="B445" s="147">
        <v>1500</v>
      </c>
      <c r="C445" s="148">
        <v>140</v>
      </c>
      <c r="D445" s="149">
        <v>71</v>
      </c>
      <c r="F445" s="157"/>
      <c r="G445" s="157"/>
      <c r="H445" s="157"/>
      <c r="I445" s="157"/>
      <c r="J445" s="157"/>
    </row>
    <row r="446" spans="1:10">
      <c r="A446" s="146">
        <v>300</v>
      </c>
      <c r="B446" s="147">
        <v>1500</v>
      </c>
      <c r="C446" s="148">
        <v>150</v>
      </c>
      <c r="D446" s="149">
        <v>66</v>
      </c>
      <c r="F446" s="157"/>
      <c r="G446" s="157"/>
      <c r="H446" s="157"/>
      <c r="I446" s="157"/>
      <c r="J446" s="157"/>
    </row>
    <row r="447" spans="1:10">
      <c r="A447" s="146">
        <v>300</v>
      </c>
      <c r="B447" s="147">
        <v>1500</v>
      </c>
      <c r="C447" s="148">
        <v>160</v>
      </c>
      <c r="D447" s="149">
        <v>64</v>
      </c>
      <c r="F447" s="157"/>
      <c r="G447" s="157"/>
      <c r="H447" s="157"/>
      <c r="I447" s="157"/>
      <c r="J447" s="157"/>
    </row>
    <row r="448" spans="1:10">
      <c r="A448" s="146">
        <v>300</v>
      </c>
      <c r="B448" s="147">
        <v>1500</v>
      </c>
      <c r="C448" s="148">
        <v>170</v>
      </c>
      <c r="D448" s="149">
        <v>62</v>
      </c>
      <c r="F448" s="157"/>
      <c r="G448" s="157"/>
      <c r="H448" s="157"/>
      <c r="I448" s="157"/>
      <c r="J448" s="157"/>
    </row>
    <row r="449" spans="1:10">
      <c r="A449" s="146">
        <v>300</v>
      </c>
      <c r="B449" s="147">
        <v>1500</v>
      </c>
      <c r="C449" s="148">
        <v>180</v>
      </c>
      <c r="D449" s="149">
        <v>60</v>
      </c>
      <c r="F449" s="157"/>
      <c r="G449" s="157"/>
      <c r="H449" s="157"/>
      <c r="I449" s="157"/>
      <c r="J449" s="157"/>
    </row>
    <row r="450" spans="1:10">
      <c r="A450" s="146">
        <v>300</v>
      </c>
      <c r="B450" s="147">
        <v>1500</v>
      </c>
      <c r="C450" s="148">
        <v>190</v>
      </c>
      <c r="D450" s="149">
        <v>58</v>
      </c>
      <c r="F450" s="157"/>
      <c r="G450" s="157"/>
      <c r="H450" s="157"/>
      <c r="I450" s="157"/>
      <c r="J450" s="157"/>
    </row>
    <row r="451" spans="1:10">
      <c r="A451" s="146">
        <v>300</v>
      </c>
      <c r="B451" s="147">
        <v>1500</v>
      </c>
      <c r="C451" s="148">
        <v>200</v>
      </c>
      <c r="D451" s="149">
        <v>57</v>
      </c>
      <c r="F451" s="157"/>
      <c r="G451" s="157"/>
      <c r="H451" s="157"/>
      <c r="I451" s="157"/>
      <c r="J451" s="157"/>
    </row>
    <row r="452" spans="1:10">
      <c r="A452" s="146">
        <v>300</v>
      </c>
      <c r="B452" s="147">
        <v>1500</v>
      </c>
      <c r="C452" s="148">
        <v>210</v>
      </c>
      <c r="D452" s="149">
        <v>55</v>
      </c>
      <c r="F452" s="157"/>
      <c r="G452" s="157"/>
      <c r="H452" s="157"/>
      <c r="I452" s="157"/>
      <c r="J452" s="157"/>
    </row>
    <row r="453" spans="1:10">
      <c r="A453" s="146">
        <v>300</v>
      </c>
      <c r="B453" s="147">
        <v>1500</v>
      </c>
      <c r="C453" s="148">
        <v>220</v>
      </c>
      <c r="D453" s="149">
        <v>53</v>
      </c>
      <c r="F453" s="157"/>
      <c r="G453" s="157"/>
      <c r="H453" s="157"/>
      <c r="I453" s="157"/>
      <c r="J453" s="157"/>
    </row>
    <row r="454" spans="1:10">
      <c r="A454" s="146">
        <v>300</v>
      </c>
      <c r="B454" s="147">
        <v>1500</v>
      </c>
      <c r="C454" s="148">
        <v>230</v>
      </c>
      <c r="D454" s="149">
        <v>51</v>
      </c>
      <c r="F454" s="157"/>
      <c r="G454" s="157"/>
      <c r="H454" s="157"/>
      <c r="I454" s="157"/>
      <c r="J454" s="157"/>
    </row>
    <row r="455" spans="1:10">
      <c r="A455" s="146">
        <v>300</v>
      </c>
      <c r="B455" s="147">
        <v>1500</v>
      </c>
      <c r="C455" s="148">
        <v>240</v>
      </c>
      <c r="D455" s="149">
        <v>49</v>
      </c>
      <c r="F455" s="157"/>
      <c r="G455" s="157"/>
      <c r="H455" s="157"/>
      <c r="I455" s="157"/>
      <c r="J455" s="157"/>
    </row>
    <row r="456" spans="1:10">
      <c r="A456" s="146">
        <v>300</v>
      </c>
      <c r="B456" s="147">
        <v>1500</v>
      </c>
      <c r="C456" s="148">
        <v>250</v>
      </c>
      <c r="D456" s="149">
        <v>47</v>
      </c>
      <c r="F456" s="157"/>
      <c r="G456" s="157"/>
      <c r="H456" s="157"/>
      <c r="I456" s="157"/>
      <c r="J456" s="157"/>
    </row>
    <row r="457" spans="1:10">
      <c r="A457" s="146">
        <v>300</v>
      </c>
      <c r="B457" s="147">
        <v>1500</v>
      </c>
      <c r="C457" s="148">
        <v>260</v>
      </c>
      <c r="D457" s="149">
        <v>45</v>
      </c>
      <c r="F457" s="157"/>
      <c r="G457" s="157"/>
      <c r="H457" s="157"/>
      <c r="I457" s="157"/>
      <c r="J457" s="157"/>
    </row>
    <row r="458" spans="1:10">
      <c r="A458" s="146">
        <v>300</v>
      </c>
      <c r="B458" s="147">
        <v>1500</v>
      </c>
      <c r="C458" s="148">
        <v>270</v>
      </c>
      <c r="D458" s="149">
        <v>43</v>
      </c>
      <c r="F458" s="157"/>
      <c r="G458" s="157"/>
      <c r="H458" s="157"/>
      <c r="I458" s="157"/>
      <c r="J458" s="157"/>
    </row>
    <row r="459" spans="1:10">
      <c r="A459" s="146">
        <v>300</v>
      </c>
      <c r="B459" s="147">
        <v>1500</v>
      </c>
      <c r="C459" s="148">
        <v>280</v>
      </c>
      <c r="D459" s="149">
        <v>42</v>
      </c>
      <c r="F459" s="157"/>
      <c r="G459" s="157"/>
      <c r="H459" s="157"/>
      <c r="I459" s="157"/>
      <c r="J459" s="157"/>
    </row>
    <row r="460" spans="1:10">
      <c r="A460" s="146">
        <v>300</v>
      </c>
      <c r="B460" s="147">
        <v>1500</v>
      </c>
      <c r="C460" s="148">
        <v>290</v>
      </c>
      <c r="D460" s="149">
        <v>41</v>
      </c>
      <c r="F460" s="157"/>
      <c r="G460" s="157"/>
      <c r="H460" s="157"/>
      <c r="I460" s="157"/>
      <c r="J460" s="157"/>
    </row>
    <row r="461" spans="1:10">
      <c r="A461" s="146">
        <v>300</v>
      </c>
      <c r="B461" s="147">
        <v>1500</v>
      </c>
      <c r="C461" s="148">
        <v>300</v>
      </c>
      <c r="D461" s="149">
        <v>40</v>
      </c>
      <c r="F461" s="157"/>
      <c r="G461" s="157"/>
      <c r="H461" s="157"/>
      <c r="I461" s="157"/>
      <c r="J461" s="157"/>
    </row>
    <row r="462" spans="1:10">
      <c r="A462" s="146">
        <v>300</v>
      </c>
      <c r="B462" s="147">
        <v>1750</v>
      </c>
      <c r="C462" s="148">
        <v>20</v>
      </c>
      <c r="D462" s="149">
        <v>337</v>
      </c>
      <c r="F462" s="157"/>
      <c r="G462" s="157"/>
      <c r="H462" s="157"/>
      <c r="I462" s="157"/>
      <c r="J462" s="157"/>
    </row>
    <row r="463" spans="1:10">
      <c r="A463" s="146">
        <v>300</v>
      </c>
      <c r="B463" s="147">
        <v>1750</v>
      </c>
      <c r="C463" s="148">
        <v>30</v>
      </c>
      <c r="D463" s="149">
        <v>242</v>
      </c>
      <c r="F463" s="157"/>
      <c r="G463" s="157"/>
      <c r="H463" s="157"/>
      <c r="I463" s="157"/>
      <c r="J463" s="157"/>
    </row>
    <row r="464" spans="1:10">
      <c r="A464" s="146">
        <v>300</v>
      </c>
      <c r="B464" s="147">
        <v>1750</v>
      </c>
      <c r="C464" s="148">
        <v>40</v>
      </c>
      <c r="D464" s="149">
        <v>186</v>
      </c>
      <c r="F464" s="157"/>
      <c r="G464" s="157"/>
      <c r="H464" s="157"/>
      <c r="I464" s="157"/>
      <c r="J464" s="157"/>
    </row>
    <row r="465" spans="1:10">
      <c r="A465" s="146">
        <v>300</v>
      </c>
      <c r="B465" s="147">
        <v>1750</v>
      </c>
      <c r="C465" s="148">
        <v>50</v>
      </c>
      <c r="D465" s="149">
        <v>153</v>
      </c>
      <c r="F465" s="157"/>
      <c r="G465" s="157"/>
      <c r="H465" s="157"/>
      <c r="I465" s="157"/>
      <c r="J465" s="157"/>
    </row>
    <row r="466" spans="1:10">
      <c r="A466" s="146">
        <v>300</v>
      </c>
      <c r="B466" s="147">
        <v>1750</v>
      </c>
      <c r="C466" s="148">
        <v>60</v>
      </c>
      <c r="D466" s="149">
        <v>136</v>
      </c>
      <c r="F466" s="157"/>
      <c r="G466" s="157"/>
      <c r="H466" s="157"/>
      <c r="I466" s="157"/>
      <c r="J466" s="157"/>
    </row>
    <row r="467" spans="1:10">
      <c r="A467" s="146">
        <v>300</v>
      </c>
      <c r="B467" s="147">
        <v>1750</v>
      </c>
      <c r="C467" s="148">
        <v>70</v>
      </c>
      <c r="D467" s="149">
        <v>120</v>
      </c>
      <c r="F467" s="157"/>
      <c r="G467" s="157"/>
      <c r="H467" s="157"/>
      <c r="I467" s="157"/>
      <c r="J467" s="157"/>
    </row>
    <row r="468" spans="1:10">
      <c r="A468" s="146">
        <v>300</v>
      </c>
      <c r="B468" s="147">
        <v>1750</v>
      </c>
      <c r="C468" s="148">
        <v>80</v>
      </c>
      <c r="D468" s="149">
        <v>107</v>
      </c>
      <c r="F468" s="157"/>
      <c r="G468" s="157"/>
      <c r="H468" s="157"/>
      <c r="I468" s="157"/>
      <c r="J468" s="157"/>
    </row>
    <row r="469" spans="1:10">
      <c r="A469" s="146">
        <v>300</v>
      </c>
      <c r="B469" s="147">
        <v>1750</v>
      </c>
      <c r="C469" s="148">
        <v>90</v>
      </c>
      <c r="D469" s="149">
        <v>100</v>
      </c>
      <c r="F469" s="157"/>
      <c r="G469" s="157"/>
      <c r="H469" s="157"/>
      <c r="I469" s="157"/>
      <c r="J469" s="157"/>
    </row>
    <row r="470" spans="1:10">
      <c r="A470" s="146">
        <v>300</v>
      </c>
      <c r="B470" s="147">
        <v>1750</v>
      </c>
      <c r="C470" s="148">
        <v>100</v>
      </c>
      <c r="D470" s="149">
        <v>94</v>
      </c>
      <c r="F470" s="157"/>
      <c r="G470" s="157"/>
      <c r="H470" s="157"/>
      <c r="I470" s="157"/>
      <c r="J470" s="157"/>
    </row>
    <row r="471" spans="1:10">
      <c r="A471" s="146">
        <v>300</v>
      </c>
      <c r="B471" s="147">
        <v>1750</v>
      </c>
      <c r="C471" s="148">
        <v>110</v>
      </c>
      <c r="D471" s="149">
        <v>89</v>
      </c>
      <c r="F471" s="157"/>
      <c r="G471" s="157"/>
      <c r="H471" s="157"/>
      <c r="I471" s="157"/>
      <c r="J471" s="157"/>
    </row>
    <row r="472" spans="1:10">
      <c r="A472" s="146">
        <v>300</v>
      </c>
      <c r="B472" s="147">
        <v>1750</v>
      </c>
      <c r="C472" s="148">
        <v>120</v>
      </c>
      <c r="D472" s="149">
        <v>83</v>
      </c>
      <c r="F472" s="157"/>
      <c r="G472" s="157"/>
      <c r="H472" s="157"/>
      <c r="I472" s="157"/>
      <c r="J472" s="157"/>
    </row>
    <row r="473" spans="1:10">
      <c r="A473" s="146">
        <v>300</v>
      </c>
      <c r="B473" s="147">
        <v>1750</v>
      </c>
      <c r="C473" s="148">
        <v>130</v>
      </c>
      <c r="D473" s="149">
        <v>78</v>
      </c>
      <c r="F473" s="157"/>
      <c r="G473" s="157"/>
      <c r="H473" s="157"/>
      <c r="I473" s="157"/>
      <c r="J473" s="157"/>
    </row>
    <row r="474" spans="1:10">
      <c r="A474" s="146">
        <v>300</v>
      </c>
      <c r="B474" s="147">
        <v>1750</v>
      </c>
      <c r="C474" s="148">
        <v>140</v>
      </c>
      <c r="D474" s="149">
        <v>73</v>
      </c>
      <c r="F474" s="157"/>
      <c r="G474" s="157"/>
      <c r="H474" s="157"/>
      <c r="I474" s="157"/>
      <c r="J474" s="157"/>
    </row>
    <row r="475" spans="1:10">
      <c r="A475" s="146">
        <v>300</v>
      </c>
      <c r="B475" s="147">
        <v>1750</v>
      </c>
      <c r="C475" s="148">
        <v>150</v>
      </c>
      <c r="D475" s="149">
        <v>68</v>
      </c>
      <c r="F475" s="157"/>
      <c r="G475" s="157"/>
      <c r="H475" s="157"/>
      <c r="I475" s="157"/>
      <c r="J475" s="157"/>
    </row>
    <row r="476" spans="1:10">
      <c r="A476" s="146">
        <v>300</v>
      </c>
      <c r="B476" s="147">
        <v>1750</v>
      </c>
      <c r="C476" s="148">
        <v>160</v>
      </c>
      <c r="D476" s="149">
        <v>66</v>
      </c>
      <c r="F476" s="157"/>
      <c r="G476" s="157"/>
      <c r="H476" s="157"/>
      <c r="I476" s="157"/>
      <c r="J476" s="157"/>
    </row>
    <row r="477" spans="1:10">
      <c r="A477" s="146">
        <v>300</v>
      </c>
      <c r="B477" s="147">
        <v>1750</v>
      </c>
      <c r="C477" s="148">
        <v>170</v>
      </c>
      <c r="D477" s="149">
        <v>64</v>
      </c>
      <c r="F477" s="157"/>
      <c r="G477" s="157"/>
      <c r="H477" s="157"/>
      <c r="I477" s="157"/>
      <c r="J477" s="157"/>
    </row>
    <row r="478" spans="1:10">
      <c r="A478" s="146">
        <v>300</v>
      </c>
      <c r="B478" s="147">
        <v>1750</v>
      </c>
      <c r="C478" s="148">
        <v>180</v>
      </c>
      <c r="D478" s="149">
        <v>62</v>
      </c>
      <c r="F478" s="157"/>
      <c r="G478" s="157"/>
      <c r="H478" s="157"/>
      <c r="I478" s="157"/>
      <c r="J478" s="157"/>
    </row>
    <row r="479" spans="1:10">
      <c r="A479" s="146">
        <v>300</v>
      </c>
      <c r="B479" s="147">
        <v>1750</v>
      </c>
      <c r="C479" s="148">
        <v>190</v>
      </c>
      <c r="D479" s="149">
        <v>60</v>
      </c>
      <c r="F479" s="157"/>
      <c r="G479" s="157"/>
      <c r="H479" s="157"/>
      <c r="I479" s="157"/>
      <c r="J479" s="157"/>
    </row>
    <row r="480" spans="1:10">
      <c r="A480" s="146">
        <v>300</v>
      </c>
      <c r="B480" s="147">
        <v>1750</v>
      </c>
      <c r="C480" s="148">
        <v>200</v>
      </c>
      <c r="D480" s="149">
        <v>59</v>
      </c>
      <c r="F480" s="157"/>
      <c r="G480" s="157"/>
      <c r="H480" s="157"/>
      <c r="I480" s="157"/>
      <c r="J480" s="157"/>
    </row>
    <row r="481" spans="1:10">
      <c r="A481" s="146">
        <v>300</v>
      </c>
      <c r="B481" s="147">
        <v>1750</v>
      </c>
      <c r="C481" s="148">
        <v>210</v>
      </c>
      <c r="D481" s="149">
        <v>57</v>
      </c>
      <c r="F481" s="157"/>
      <c r="G481" s="157"/>
      <c r="H481" s="157"/>
      <c r="I481" s="157"/>
      <c r="J481" s="157"/>
    </row>
    <row r="482" spans="1:10">
      <c r="A482" s="146">
        <v>300</v>
      </c>
      <c r="B482" s="147">
        <v>1750</v>
      </c>
      <c r="C482" s="148">
        <v>220</v>
      </c>
      <c r="D482" s="149">
        <v>55</v>
      </c>
      <c r="F482" s="157"/>
      <c r="G482" s="157"/>
      <c r="H482" s="157"/>
      <c r="I482" s="157"/>
      <c r="J482" s="157"/>
    </row>
    <row r="483" spans="1:10">
      <c r="A483" s="146">
        <v>300</v>
      </c>
      <c r="B483" s="147">
        <v>1750</v>
      </c>
      <c r="C483" s="148">
        <v>230</v>
      </c>
      <c r="D483" s="149">
        <v>53</v>
      </c>
      <c r="F483" s="157"/>
      <c r="G483" s="157"/>
      <c r="H483" s="157"/>
      <c r="I483" s="157"/>
      <c r="J483" s="157"/>
    </row>
    <row r="484" spans="1:10">
      <c r="A484" s="146">
        <v>300</v>
      </c>
      <c r="B484" s="147">
        <v>1750</v>
      </c>
      <c r="C484" s="148">
        <v>240</v>
      </c>
      <c r="D484" s="149">
        <v>51</v>
      </c>
      <c r="F484" s="157"/>
      <c r="G484" s="157"/>
      <c r="H484" s="157"/>
      <c r="I484" s="157"/>
      <c r="J484" s="157"/>
    </row>
    <row r="485" spans="1:10">
      <c r="A485" s="146">
        <v>300</v>
      </c>
      <c r="B485" s="147">
        <v>1750</v>
      </c>
      <c r="C485" s="148">
        <v>250</v>
      </c>
      <c r="D485" s="149">
        <v>49</v>
      </c>
      <c r="F485" s="157"/>
      <c r="G485" s="157"/>
      <c r="H485" s="157"/>
      <c r="I485" s="157"/>
      <c r="J485" s="157"/>
    </row>
    <row r="486" spans="1:10">
      <c r="A486" s="146">
        <v>300</v>
      </c>
      <c r="B486" s="147">
        <v>1750</v>
      </c>
      <c r="C486" s="148">
        <v>260</v>
      </c>
      <c r="D486" s="149">
        <v>47</v>
      </c>
      <c r="F486" s="157"/>
      <c r="G486" s="157"/>
      <c r="H486" s="157"/>
      <c r="I486" s="157"/>
      <c r="J486" s="157"/>
    </row>
    <row r="487" spans="1:10">
      <c r="A487" s="146">
        <v>300</v>
      </c>
      <c r="B487" s="147">
        <v>1750</v>
      </c>
      <c r="C487" s="148">
        <v>270</v>
      </c>
      <c r="D487" s="149">
        <v>45</v>
      </c>
      <c r="F487" s="157"/>
      <c r="G487" s="157"/>
      <c r="H487" s="157"/>
      <c r="I487" s="157"/>
      <c r="J487" s="157"/>
    </row>
    <row r="488" spans="1:10">
      <c r="A488" s="146">
        <v>300</v>
      </c>
      <c r="B488" s="147">
        <v>1750</v>
      </c>
      <c r="C488" s="148">
        <v>280</v>
      </c>
      <c r="D488" s="149">
        <v>43</v>
      </c>
      <c r="F488" s="157"/>
      <c r="G488" s="157"/>
      <c r="H488" s="157"/>
      <c r="I488" s="157"/>
      <c r="J488" s="157"/>
    </row>
    <row r="489" spans="1:10">
      <c r="A489" s="146">
        <v>300</v>
      </c>
      <c r="B489" s="147">
        <v>1750</v>
      </c>
      <c r="C489" s="148">
        <v>290</v>
      </c>
      <c r="D489" s="149">
        <v>42</v>
      </c>
      <c r="F489" s="157"/>
      <c r="G489" s="157"/>
      <c r="H489" s="157"/>
      <c r="I489" s="157"/>
      <c r="J489" s="157"/>
    </row>
    <row r="490" spans="1:10">
      <c r="A490" s="146">
        <v>300</v>
      </c>
      <c r="B490" s="147">
        <v>1750</v>
      </c>
      <c r="C490" s="148">
        <v>300</v>
      </c>
      <c r="D490" s="149">
        <v>40</v>
      </c>
      <c r="F490" s="157"/>
      <c r="G490" s="157"/>
      <c r="H490" s="157"/>
      <c r="I490" s="157"/>
      <c r="J490" s="157"/>
    </row>
    <row r="491" spans="1:10">
      <c r="A491" s="146">
        <v>300</v>
      </c>
      <c r="B491" s="147">
        <v>2000</v>
      </c>
      <c r="C491" s="148">
        <v>20</v>
      </c>
      <c r="D491" s="149">
        <v>360</v>
      </c>
      <c r="F491" s="157"/>
      <c r="G491" s="157"/>
      <c r="H491" s="157"/>
      <c r="I491" s="157"/>
      <c r="J491" s="157"/>
    </row>
    <row r="492" spans="1:10">
      <c r="A492" s="146">
        <v>300</v>
      </c>
      <c r="B492" s="147">
        <v>2000</v>
      </c>
      <c r="C492" s="148">
        <v>30</v>
      </c>
      <c r="D492" s="149">
        <v>260</v>
      </c>
      <c r="F492" s="157"/>
      <c r="G492" s="157"/>
      <c r="H492" s="157"/>
      <c r="I492" s="157"/>
      <c r="J492" s="157"/>
    </row>
    <row r="493" spans="1:10">
      <c r="A493" s="146">
        <v>300</v>
      </c>
      <c r="B493" s="147">
        <v>2000</v>
      </c>
      <c r="C493" s="148">
        <v>40</v>
      </c>
      <c r="D493" s="149">
        <v>200</v>
      </c>
      <c r="F493" s="157"/>
      <c r="G493" s="157"/>
      <c r="H493" s="157"/>
      <c r="I493" s="157"/>
      <c r="J493" s="157"/>
    </row>
    <row r="494" spans="1:10">
      <c r="A494" s="146">
        <v>300</v>
      </c>
      <c r="B494" s="147">
        <v>2000</v>
      </c>
      <c r="C494" s="148">
        <v>50</v>
      </c>
      <c r="D494" s="149">
        <v>164</v>
      </c>
      <c r="F494" s="157"/>
      <c r="G494" s="157"/>
      <c r="H494" s="157"/>
      <c r="I494" s="157"/>
      <c r="J494" s="157"/>
    </row>
    <row r="495" spans="1:10">
      <c r="A495" s="146">
        <v>300</v>
      </c>
      <c r="B495" s="147">
        <v>2000</v>
      </c>
      <c r="C495" s="148">
        <v>60</v>
      </c>
      <c r="D495" s="149">
        <v>144</v>
      </c>
      <c r="F495" s="157"/>
      <c r="G495" s="157"/>
      <c r="H495" s="157"/>
      <c r="I495" s="157"/>
      <c r="J495" s="157"/>
    </row>
    <row r="496" spans="1:10">
      <c r="A496" s="146">
        <v>300</v>
      </c>
      <c r="B496" s="147">
        <v>2000</v>
      </c>
      <c r="C496" s="148">
        <v>70</v>
      </c>
      <c r="D496" s="149">
        <v>127</v>
      </c>
      <c r="F496" s="157"/>
      <c r="G496" s="157"/>
      <c r="H496" s="157"/>
    </row>
    <row r="497" spans="1:10">
      <c r="A497" s="146">
        <v>300</v>
      </c>
      <c r="B497" s="147">
        <v>2000</v>
      </c>
      <c r="C497" s="148">
        <v>80</v>
      </c>
      <c r="D497" s="149">
        <v>112</v>
      </c>
    </row>
    <row r="498" spans="1:10">
      <c r="A498" s="146">
        <v>300</v>
      </c>
      <c r="B498" s="147">
        <v>2000</v>
      </c>
      <c r="C498" s="148">
        <v>90</v>
      </c>
      <c r="D498" s="149">
        <v>105</v>
      </c>
    </row>
    <row r="499" spans="1:10">
      <c r="A499" s="146">
        <v>300</v>
      </c>
      <c r="B499" s="147">
        <v>2000</v>
      </c>
      <c r="C499" s="148">
        <v>100</v>
      </c>
      <c r="D499" s="149">
        <v>98</v>
      </c>
    </row>
    <row r="500" spans="1:10">
      <c r="A500" s="146">
        <v>300</v>
      </c>
      <c r="B500" s="147">
        <v>2000</v>
      </c>
      <c r="C500" s="148">
        <v>110</v>
      </c>
      <c r="D500" s="149">
        <v>93</v>
      </c>
    </row>
    <row r="501" spans="1:10">
      <c r="A501" s="146">
        <v>300</v>
      </c>
      <c r="B501" s="147">
        <v>2000</v>
      </c>
      <c r="C501" s="148">
        <v>120</v>
      </c>
      <c r="D501" s="149">
        <v>87</v>
      </c>
    </row>
    <row r="502" spans="1:10">
      <c r="A502" s="146">
        <v>300</v>
      </c>
      <c r="B502" s="147">
        <v>2000</v>
      </c>
      <c r="C502" s="148">
        <v>130</v>
      </c>
      <c r="D502" s="149">
        <v>82</v>
      </c>
    </row>
    <row r="503" spans="1:10">
      <c r="A503" s="146">
        <v>300</v>
      </c>
      <c r="B503" s="147">
        <v>2000</v>
      </c>
      <c r="C503" s="148">
        <v>140</v>
      </c>
      <c r="D503" s="149">
        <v>75</v>
      </c>
    </row>
    <row r="504" spans="1:10">
      <c r="A504" s="146">
        <v>300</v>
      </c>
      <c r="B504" s="147">
        <v>2000</v>
      </c>
      <c r="C504" s="148">
        <v>150</v>
      </c>
      <c r="D504" s="149">
        <v>71</v>
      </c>
    </row>
    <row r="505" spans="1:10">
      <c r="A505" s="146">
        <v>300</v>
      </c>
      <c r="B505" s="147">
        <v>2000</v>
      </c>
      <c r="C505" s="148">
        <v>160</v>
      </c>
      <c r="D505" s="149">
        <v>69</v>
      </c>
    </row>
    <row r="506" spans="1:10">
      <c r="A506" s="146">
        <v>300</v>
      </c>
      <c r="B506" s="147">
        <v>2000</v>
      </c>
      <c r="C506" s="148">
        <v>170</v>
      </c>
      <c r="D506" s="149">
        <v>66</v>
      </c>
      <c r="F506" s="157"/>
      <c r="G506" s="157"/>
      <c r="H506" s="157"/>
      <c r="I506" s="157"/>
      <c r="J506" s="157"/>
    </row>
    <row r="507" spans="1:10">
      <c r="A507" s="146">
        <v>300</v>
      </c>
      <c r="B507" s="147">
        <v>2000</v>
      </c>
      <c r="C507" s="148">
        <v>180</v>
      </c>
      <c r="D507" s="149">
        <v>64</v>
      </c>
      <c r="F507" s="157"/>
      <c r="G507" s="157"/>
      <c r="H507" s="157"/>
      <c r="I507" s="157"/>
      <c r="J507" s="157"/>
    </row>
    <row r="508" spans="1:10">
      <c r="A508" s="146">
        <v>300</v>
      </c>
      <c r="B508" s="147">
        <v>2000</v>
      </c>
      <c r="C508" s="148">
        <v>190</v>
      </c>
      <c r="D508" s="149">
        <v>62</v>
      </c>
      <c r="F508" s="157"/>
      <c r="G508" s="157"/>
      <c r="H508" s="157"/>
      <c r="I508" s="157"/>
      <c r="J508" s="157"/>
    </row>
    <row r="509" spans="1:10">
      <c r="A509" s="146">
        <v>300</v>
      </c>
      <c r="B509" s="147">
        <v>2000</v>
      </c>
      <c r="C509" s="148">
        <v>200</v>
      </c>
      <c r="D509" s="149">
        <v>61</v>
      </c>
      <c r="F509" s="157"/>
      <c r="G509" s="157"/>
      <c r="H509" s="157"/>
      <c r="I509" s="157"/>
      <c r="J509" s="157"/>
    </row>
    <row r="510" spans="1:10">
      <c r="A510" s="146">
        <v>300</v>
      </c>
      <c r="B510" s="147">
        <v>2000</v>
      </c>
      <c r="C510" s="148">
        <v>210</v>
      </c>
      <c r="D510" s="149">
        <v>59</v>
      </c>
      <c r="F510" s="157"/>
      <c r="G510" s="157"/>
      <c r="H510" s="157"/>
      <c r="I510" s="157"/>
      <c r="J510" s="157"/>
    </row>
    <row r="511" spans="1:10">
      <c r="A511" s="146">
        <v>300</v>
      </c>
      <c r="B511" s="147">
        <v>2000</v>
      </c>
      <c r="C511" s="148">
        <v>220</v>
      </c>
      <c r="D511" s="149">
        <v>57</v>
      </c>
      <c r="F511" s="157"/>
      <c r="G511" s="157"/>
      <c r="H511" s="157"/>
      <c r="I511" s="157"/>
      <c r="J511" s="157"/>
    </row>
    <row r="512" spans="1:10">
      <c r="A512" s="146">
        <v>300</v>
      </c>
      <c r="B512" s="147">
        <v>2000</v>
      </c>
      <c r="C512" s="148">
        <v>230</v>
      </c>
      <c r="D512" s="149">
        <v>55</v>
      </c>
      <c r="F512" s="157"/>
      <c r="G512" s="157"/>
      <c r="H512" s="157"/>
      <c r="I512" s="157"/>
      <c r="J512" s="157"/>
    </row>
    <row r="513" spans="1:10">
      <c r="A513" s="146">
        <v>300</v>
      </c>
      <c r="B513" s="147">
        <v>2000</v>
      </c>
      <c r="C513" s="148">
        <v>240</v>
      </c>
      <c r="D513" s="149">
        <v>53</v>
      </c>
      <c r="F513" s="157"/>
      <c r="G513" s="157"/>
      <c r="H513" s="157"/>
      <c r="I513" s="157"/>
      <c r="J513" s="157"/>
    </row>
    <row r="514" spans="1:10">
      <c r="A514" s="146">
        <v>300</v>
      </c>
      <c r="B514" s="147">
        <v>2000</v>
      </c>
      <c r="C514" s="148">
        <v>250</v>
      </c>
      <c r="D514" s="149">
        <v>51</v>
      </c>
      <c r="F514" s="157"/>
      <c r="G514" s="157"/>
      <c r="H514" s="157"/>
      <c r="I514" s="157"/>
      <c r="J514" s="157"/>
    </row>
    <row r="515" spans="1:10">
      <c r="A515" s="146">
        <v>300</v>
      </c>
      <c r="B515" s="147">
        <v>2000</v>
      </c>
      <c r="C515" s="148">
        <v>260</v>
      </c>
      <c r="D515" s="149">
        <v>49</v>
      </c>
      <c r="F515" s="157"/>
      <c r="G515" s="157"/>
      <c r="H515" s="157"/>
      <c r="I515" s="157"/>
      <c r="J515" s="157"/>
    </row>
    <row r="516" spans="1:10">
      <c r="A516" s="146">
        <v>300</v>
      </c>
      <c r="B516" s="147">
        <v>2000</v>
      </c>
      <c r="C516" s="148">
        <v>270</v>
      </c>
      <c r="D516" s="149">
        <v>47</v>
      </c>
      <c r="F516" s="157"/>
      <c r="G516" s="157"/>
      <c r="H516" s="157"/>
      <c r="I516" s="157"/>
      <c r="J516" s="157"/>
    </row>
    <row r="517" spans="1:10">
      <c r="A517" s="146">
        <v>300</v>
      </c>
      <c r="B517" s="147">
        <v>2000</v>
      </c>
      <c r="C517" s="148">
        <v>280</v>
      </c>
      <c r="D517" s="149">
        <v>45</v>
      </c>
      <c r="F517" s="157"/>
      <c r="G517" s="157"/>
      <c r="H517" s="157"/>
      <c r="I517" s="157"/>
      <c r="J517" s="157"/>
    </row>
    <row r="518" spans="1:10">
      <c r="A518" s="146">
        <v>300</v>
      </c>
      <c r="B518" s="147">
        <v>2000</v>
      </c>
      <c r="C518" s="148">
        <v>290</v>
      </c>
      <c r="D518" s="149">
        <v>43</v>
      </c>
      <c r="F518" s="157"/>
      <c r="G518" s="157"/>
      <c r="H518" s="157"/>
      <c r="I518" s="157"/>
      <c r="J518" s="157"/>
    </row>
    <row r="519" spans="1:10">
      <c r="A519" s="146">
        <v>300</v>
      </c>
      <c r="B519" s="147">
        <v>2000</v>
      </c>
      <c r="C519" s="148">
        <v>300</v>
      </c>
      <c r="D519" s="149">
        <v>41</v>
      </c>
      <c r="F519" s="157"/>
      <c r="G519" s="157"/>
      <c r="H519" s="157"/>
      <c r="I519" s="157"/>
      <c r="J519" s="157"/>
    </row>
    <row r="520" spans="1:10">
      <c r="A520" s="146">
        <v>300</v>
      </c>
      <c r="B520" s="147">
        <v>2250</v>
      </c>
      <c r="C520" s="148">
        <v>20</v>
      </c>
      <c r="D520" s="149">
        <v>362</v>
      </c>
    </row>
    <row r="521" spans="1:10">
      <c r="A521" s="146">
        <v>300</v>
      </c>
      <c r="B521" s="147">
        <v>2250</v>
      </c>
      <c r="C521" s="148">
        <v>30</v>
      </c>
      <c r="D521" s="149">
        <v>259</v>
      </c>
    </row>
    <row r="522" spans="1:10">
      <c r="A522" s="146">
        <v>300</v>
      </c>
      <c r="B522" s="147">
        <v>2250</v>
      </c>
      <c r="C522" s="148">
        <v>40</v>
      </c>
      <c r="D522" s="149">
        <v>193</v>
      </c>
    </row>
    <row r="523" spans="1:10">
      <c r="A523" s="146">
        <v>300</v>
      </c>
      <c r="B523" s="147">
        <v>2250</v>
      </c>
      <c r="C523" s="148">
        <v>50</v>
      </c>
      <c r="D523" s="149">
        <v>158</v>
      </c>
    </row>
    <row r="524" spans="1:10">
      <c r="A524" s="146">
        <v>300</v>
      </c>
      <c r="B524" s="147">
        <v>2250</v>
      </c>
      <c r="C524" s="148">
        <v>60</v>
      </c>
      <c r="D524" s="149">
        <v>139</v>
      </c>
    </row>
    <row r="525" spans="1:10">
      <c r="A525" s="146">
        <v>300</v>
      </c>
      <c r="B525" s="147">
        <v>2250</v>
      </c>
      <c r="C525" s="148">
        <v>70</v>
      </c>
      <c r="D525" s="149">
        <v>127</v>
      </c>
    </row>
    <row r="526" spans="1:10">
      <c r="A526" s="146">
        <v>300</v>
      </c>
      <c r="B526" s="147">
        <v>2250</v>
      </c>
      <c r="C526" s="148">
        <v>80</v>
      </c>
      <c r="D526" s="149">
        <v>116</v>
      </c>
    </row>
    <row r="527" spans="1:10">
      <c r="A527" s="146">
        <v>300</v>
      </c>
      <c r="B527" s="147">
        <v>2250</v>
      </c>
      <c r="C527" s="148">
        <v>90</v>
      </c>
      <c r="D527" s="149">
        <v>108</v>
      </c>
    </row>
    <row r="528" spans="1:10">
      <c r="A528" s="146">
        <v>300</v>
      </c>
      <c r="B528" s="147">
        <v>2250</v>
      </c>
      <c r="C528" s="148">
        <v>100</v>
      </c>
      <c r="D528" s="149">
        <v>101</v>
      </c>
    </row>
    <row r="529" spans="1:10">
      <c r="A529" s="146">
        <v>300</v>
      </c>
      <c r="B529" s="147">
        <v>2250</v>
      </c>
      <c r="C529" s="148">
        <v>110</v>
      </c>
      <c r="D529" s="149">
        <v>96</v>
      </c>
    </row>
    <row r="530" spans="1:10">
      <c r="A530" s="146">
        <v>300</v>
      </c>
      <c r="B530" s="147">
        <v>2250</v>
      </c>
      <c r="C530" s="148">
        <v>120</v>
      </c>
      <c r="D530" s="149">
        <v>90</v>
      </c>
    </row>
    <row r="531" spans="1:10">
      <c r="A531" s="146">
        <v>300</v>
      </c>
      <c r="B531" s="147">
        <v>2250</v>
      </c>
      <c r="C531" s="148">
        <v>130</v>
      </c>
      <c r="D531" s="149">
        <v>85</v>
      </c>
    </row>
    <row r="532" spans="1:10">
      <c r="A532" s="146">
        <v>300</v>
      </c>
      <c r="B532" s="147">
        <v>2250</v>
      </c>
      <c r="C532" s="148">
        <v>140</v>
      </c>
      <c r="D532" s="149">
        <v>79</v>
      </c>
    </row>
    <row r="533" spans="1:10">
      <c r="A533" s="146">
        <v>300</v>
      </c>
      <c r="B533" s="147">
        <v>2250</v>
      </c>
      <c r="C533" s="148">
        <v>150</v>
      </c>
      <c r="D533" s="149">
        <v>73</v>
      </c>
    </row>
    <row r="534" spans="1:10">
      <c r="A534" s="146">
        <v>300</v>
      </c>
      <c r="B534" s="147">
        <v>2250</v>
      </c>
      <c r="C534" s="148">
        <v>160</v>
      </c>
      <c r="D534" s="149">
        <v>71</v>
      </c>
    </row>
    <row r="535" spans="1:10">
      <c r="A535" s="146">
        <v>300</v>
      </c>
      <c r="B535" s="147">
        <v>2250</v>
      </c>
      <c r="C535" s="148">
        <v>170</v>
      </c>
      <c r="D535" s="149">
        <v>67</v>
      </c>
      <c r="F535" s="157"/>
      <c r="G535" s="157"/>
      <c r="H535" s="157"/>
      <c r="I535" s="157"/>
      <c r="J535" s="157"/>
    </row>
    <row r="536" spans="1:10">
      <c r="A536" s="146">
        <v>300</v>
      </c>
      <c r="B536" s="147">
        <v>2250</v>
      </c>
      <c r="C536" s="148">
        <v>180</v>
      </c>
      <c r="D536" s="149">
        <v>65</v>
      </c>
      <c r="F536" s="157"/>
      <c r="G536" s="157"/>
      <c r="H536" s="157"/>
      <c r="I536" s="157"/>
      <c r="J536" s="157"/>
    </row>
    <row r="537" spans="1:10">
      <c r="A537" s="146">
        <v>300</v>
      </c>
      <c r="B537" s="147">
        <v>2250</v>
      </c>
      <c r="C537" s="148">
        <v>190</v>
      </c>
      <c r="D537" s="149">
        <v>63</v>
      </c>
      <c r="F537" s="157"/>
      <c r="G537" s="157"/>
      <c r="H537" s="157"/>
      <c r="I537" s="157"/>
      <c r="J537" s="157"/>
    </row>
    <row r="538" spans="1:10">
      <c r="A538" s="146">
        <v>300</v>
      </c>
      <c r="B538" s="147">
        <v>2250</v>
      </c>
      <c r="C538" s="148">
        <v>200</v>
      </c>
      <c r="D538" s="149">
        <v>62</v>
      </c>
      <c r="F538" s="157"/>
      <c r="G538" s="157"/>
      <c r="H538" s="157"/>
      <c r="I538" s="157"/>
      <c r="J538" s="157"/>
    </row>
    <row r="539" spans="1:10">
      <c r="A539" s="146">
        <v>300</v>
      </c>
      <c r="B539" s="147">
        <v>2250</v>
      </c>
      <c r="C539" s="148">
        <v>210</v>
      </c>
      <c r="D539" s="149">
        <v>60</v>
      </c>
      <c r="F539" s="157"/>
      <c r="G539" s="157"/>
      <c r="H539" s="157"/>
      <c r="I539" s="157"/>
      <c r="J539" s="157"/>
    </row>
    <row r="540" spans="1:10">
      <c r="A540" s="146">
        <v>300</v>
      </c>
      <c r="B540" s="147">
        <v>2250</v>
      </c>
      <c r="C540" s="148">
        <v>220</v>
      </c>
      <c r="D540" s="149">
        <v>58</v>
      </c>
      <c r="F540" s="157"/>
      <c r="G540" s="157"/>
      <c r="H540" s="157"/>
      <c r="I540" s="157"/>
      <c r="J540" s="157"/>
    </row>
    <row r="541" spans="1:10">
      <c r="A541" s="146">
        <v>300</v>
      </c>
      <c r="B541" s="147">
        <v>2250</v>
      </c>
      <c r="C541" s="148">
        <v>230</v>
      </c>
      <c r="D541" s="149">
        <v>56</v>
      </c>
      <c r="F541" s="157"/>
      <c r="G541" s="157"/>
      <c r="H541" s="157"/>
      <c r="I541" s="157"/>
      <c r="J541" s="157"/>
    </row>
    <row r="542" spans="1:10">
      <c r="A542" s="146">
        <v>300</v>
      </c>
      <c r="B542" s="147">
        <v>2250</v>
      </c>
      <c r="C542" s="148">
        <v>240</v>
      </c>
      <c r="D542" s="149">
        <v>54</v>
      </c>
      <c r="F542" s="157"/>
      <c r="G542" s="157"/>
      <c r="H542" s="157"/>
      <c r="I542" s="157"/>
      <c r="J542" s="157"/>
    </row>
    <row r="543" spans="1:10">
      <c r="A543" s="146">
        <v>300</v>
      </c>
      <c r="B543" s="147">
        <v>2250</v>
      </c>
      <c r="C543" s="148">
        <v>250</v>
      </c>
      <c r="D543" s="149">
        <v>52</v>
      </c>
      <c r="F543" s="157"/>
      <c r="G543" s="157"/>
      <c r="H543" s="157"/>
      <c r="I543" s="157"/>
      <c r="J543" s="157"/>
    </row>
    <row r="544" spans="1:10">
      <c r="A544" s="146">
        <v>300</v>
      </c>
      <c r="B544" s="147">
        <v>2250</v>
      </c>
      <c r="C544" s="148">
        <v>260</v>
      </c>
      <c r="D544" s="149">
        <v>50</v>
      </c>
      <c r="F544" s="157"/>
      <c r="G544" s="157"/>
      <c r="H544" s="157"/>
      <c r="I544" s="157"/>
      <c r="J544" s="157"/>
    </row>
    <row r="545" spans="1:10">
      <c r="A545" s="146">
        <v>300</v>
      </c>
      <c r="B545" s="147">
        <v>2250</v>
      </c>
      <c r="C545" s="148">
        <v>270</v>
      </c>
      <c r="D545" s="149">
        <v>48</v>
      </c>
      <c r="F545" s="157"/>
      <c r="G545" s="157"/>
      <c r="H545" s="157"/>
      <c r="I545" s="157"/>
      <c r="J545" s="157"/>
    </row>
    <row r="546" spans="1:10">
      <c r="A546" s="146">
        <v>300</v>
      </c>
      <c r="B546" s="147">
        <v>2250</v>
      </c>
      <c r="C546" s="148">
        <v>280</v>
      </c>
      <c r="D546" s="149">
        <v>46</v>
      </c>
      <c r="F546" s="157"/>
      <c r="G546" s="157"/>
      <c r="H546" s="157"/>
      <c r="I546" s="157"/>
      <c r="J546" s="157"/>
    </row>
    <row r="547" spans="1:10">
      <c r="A547" s="146">
        <v>300</v>
      </c>
      <c r="B547" s="147">
        <v>2250</v>
      </c>
      <c r="C547" s="148">
        <v>290</v>
      </c>
      <c r="D547" s="149">
        <v>44</v>
      </c>
      <c r="F547" s="157"/>
      <c r="G547" s="157"/>
      <c r="H547" s="157"/>
      <c r="I547" s="157"/>
      <c r="J547" s="157"/>
    </row>
    <row r="548" spans="1:10">
      <c r="A548" s="146">
        <v>300</v>
      </c>
      <c r="B548" s="147">
        <v>2250</v>
      </c>
      <c r="C548" s="148">
        <v>300</v>
      </c>
      <c r="D548" s="149">
        <v>42</v>
      </c>
      <c r="F548" s="157"/>
      <c r="G548" s="157"/>
      <c r="H548" s="157"/>
      <c r="I548" s="157"/>
      <c r="J548" s="157"/>
    </row>
    <row r="549" spans="1:10">
      <c r="A549" s="146">
        <v>300</v>
      </c>
      <c r="B549" s="147">
        <v>2500</v>
      </c>
      <c r="C549" s="148">
        <v>20</v>
      </c>
      <c r="D549" s="149">
        <v>364</v>
      </c>
    </row>
    <row r="550" spans="1:10">
      <c r="A550" s="146">
        <v>300</v>
      </c>
      <c r="B550" s="147">
        <v>2500</v>
      </c>
      <c r="C550" s="148">
        <v>30</v>
      </c>
      <c r="D550" s="149">
        <v>259</v>
      </c>
    </row>
    <row r="551" spans="1:10">
      <c r="A551" s="146">
        <v>300</v>
      </c>
      <c r="B551" s="147">
        <v>2500</v>
      </c>
      <c r="C551" s="148">
        <v>40</v>
      </c>
      <c r="D551" s="149">
        <v>187</v>
      </c>
    </row>
    <row r="552" spans="1:10">
      <c r="A552" s="146">
        <v>300</v>
      </c>
      <c r="B552" s="147">
        <v>2500</v>
      </c>
      <c r="C552" s="148">
        <v>50</v>
      </c>
      <c r="D552" s="149">
        <v>152</v>
      </c>
    </row>
    <row r="553" spans="1:10">
      <c r="A553" s="146">
        <v>300</v>
      </c>
      <c r="B553" s="147">
        <v>2500</v>
      </c>
      <c r="C553" s="148">
        <v>60</v>
      </c>
      <c r="D553" s="149">
        <v>135</v>
      </c>
    </row>
    <row r="554" spans="1:10">
      <c r="A554" s="146">
        <v>300</v>
      </c>
      <c r="B554" s="147">
        <v>2500</v>
      </c>
      <c r="C554" s="148">
        <v>70</v>
      </c>
      <c r="D554" s="149">
        <v>127</v>
      </c>
    </row>
    <row r="555" spans="1:10">
      <c r="A555" s="146">
        <v>300</v>
      </c>
      <c r="B555" s="147">
        <v>2500</v>
      </c>
      <c r="C555" s="148">
        <v>80</v>
      </c>
      <c r="D555" s="149">
        <v>120</v>
      </c>
    </row>
    <row r="556" spans="1:10">
      <c r="A556" s="146">
        <v>300</v>
      </c>
      <c r="B556" s="147">
        <v>2500</v>
      </c>
      <c r="C556" s="148">
        <v>90</v>
      </c>
      <c r="D556" s="149">
        <v>111</v>
      </c>
    </row>
    <row r="557" spans="1:10">
      <c r="A557" s="146">
        <v>300</v>
      </c>
      <c r="B557" s="147">
        <v>2500</v>
      </c>
      <c r="C557" s="148">
        <v>100</v>
      </c>
      <c r="D557" s="149">
        <v>105</v>
      </c>
    </row>
    <row r="558" spans="1:10">
      <c r="A558" s="146">
        <v>300</v>
      </c>
      <c r="B558" s="147">
        <v>2500</v>
      </c>
      <c r="C558" s="148">
        <v>110</v>
      </c>
      <c r="D558" s="149">
        <v>100</v>
      </c>
    </row>
    <row r="559" spans="1:10">
      <c r="A559" s="146">
        <v>300</v>
      </c>
      <c r="B559" s="147">
        <v>2500</v>
      </c>
      <c r="C559" s="148">
        <v>120</v>
      </c>
      <c r="D559" s="149">
        <v>94</v>
      </c>
    </row>
    <row r="560" spans="1:10">
      <c r="A560" s="146">
        <v>300</v>
      </c>
      <c r="B560" s="147">
        <v>2500</v>
      </c>
      <c r="C560" s="148">
        <v>130</v>
      </c>
      <c r="D560" s="149">
        <v>89</v>
      </c>
    </row>
    <row r="561" spans="1:10">
      <c r="A561" s="146">
        <v>300</v>
      </c>
      <c r="B561" s="147">
        <v>2500</v>
      </c>
      <c r="C561" s="148">
        <v>140</v>
      </c>
      <c r="D561" s="149">
        <v>83</v>
      </c>
    </row>
    <row r="562" spans="1:10">
      <c r="A562" s="146">
        <v>300</v>
      </c>
      <c r="B562" s="147">
        <v>2500</v>
      </c>
      <c r="C562" s="148">
        <v>150</v>
      </c>
      <c r="D562" s="149">
        <v>76</v>
      </c>
    </row>
    <row r="563" spans="1:10">
      <c r="A563" s="146">
        <v>300</v>
      </c>
      <c r="B563" s="147">
        <v>2500</v>
      </c>
      <c r="C563" s="148">
        <v>160</v>
      </c>
      <c r="D563" s="149">
        <v>73</v>
      </c>
    </row>
    <row r="564" spans="1:10">
      <c r="A564" s="146">
        <v>300</v>
      </c>
      <c r="B564" s="147">
        <v>2500</v>
      </c>
      <c r="C564" s="148">
        <v>170</v>
      </c>
      <c r="D564" s="149">
        <v>69</v>
      </c>
      <c r="F564" s="157"/>
      <c r="G564" s="157"/>
      <c r="H564" s="157"/>
      <c r="I564" s="157"/>
      <c r="J564" s="157"/>
    </row>
    <row r="565" spans="1:10">
      <c r="A565" s="146">
        <v>300</v>
      </c>
      <c r="B565" s="147">
        <v>2500</v>
      </c>
      <c r="C565" s="148">
        <v>180</v>
      </c>
      <c r="D565" s="149">
        <v>67</v>
      </c>
      <c r="F565" s="157"/>
      <c r="G565" s="157"/>
      <c r="H565" s="157"/>
      <c r="I565" s="157"/>
      <c r="J565" s="157"/>
    </row>
    <row r="566" spans="1:10">
      <c r="A566" s="146">
        <v>300</v>
      </c>
      <c r="B566" s="147">
        <v>2500</v>
      </c>
      <c r="C566" s="148">
        <v>190</v>
      </c>
      <c r="D566" s="149">
        <v>65</v>
      </c>
      <c r="F566" s="157"/>
      <c r="G566" s="157"/>
      <c r="H566" s="157"/>
      <c r="I566" s="157"/>
      <c r="J566" s="157"/>
    </row>
    <row r="567" spans="1:10">
      <c r="A567" s="146">
        <v>300</v>
      </c>
      <c r="B567" s="147">
        <v>2500</v>
      </c>
      <c r="C567" s="148">
        <v>200</v>
      </c>
      <c r="D567" s="149">
        <v>63</v>
      </c>
      <c r="F567" s="157"/>
      <c r="G567" s="157"/>
      <c r="H567" s="157"/>
      <c r="I567" s="157"/>
      <c r="J567" s="157"/>
    </row>
    <row r="568" spans="1:10">
      <c r="A568" s="146">
        <v>300</v>
      </c>
      <c r="B568" s="147">
        <v>2500</v>
      </c>
      <c r="C568" s="148">
        <v>210</v>
      </c>
      <c r="D568" s="149">
        <v>61</v>
      </c>
      <c r="F568" s="157"/>
      <c r="G568" s="157"/>
      <c r="H568" s="157"/>
      <c r="I568" s="157"/>
      <c r="J568" s="157"/>
    </row>
    <row r="569" spans="1:10">
      <c r="A569" s="146">
        <v>300</v>
      </c>
      <c r="B569" s="147">
        <v>2500</v>
      </c>
      <c r="C569" s="148">
        <v>220</v>
      </c>
      <c r="D569" s="149">
        <v>60</v>
      </c>
      <c r="F569" s="157"/>
      <c r="G569" s="157"/>
      <c r="H569" s="157"/>
      <c r="I569" s="157"/>
      <c r="J569" s="157"/>
    </row>
    <row r="570" spans="1:10">
      <c r="A570" s="146">
        <v>300</v>
      </c>
      <c r="B570" s="147">
        <v>2500</v>
      </c>
      <c r="C570" s="148">
        <v>230</v>
      </c>
      <c r="D570" s="149">
        <v>58</v>
      </c>
      <c r="F570" s="157"/>
      <c r="G570" s="157"/>
      <c r="H570" s="157"/>
      <c r="I570" s="157"/>
      <c r="J570" s="157"/>
    </row>
    <row r="571" spans="1:10">
      <c r="A571" s="146">
        <v>300</v>
      </c>
      <c r="B571" s="147">
        <v>2500</v>
      </c>
      <c r="C571" s="148">
        <v>240</v>
      </c>
      <c r="D571" s="149">
        <v>56</v>
      </c>
      <c r="F571" s="157"/>
      <c r="G571" s="157"/>
      <c r="H571" s="157"/>
      <c r="I571" s="157"/>
      <c r="J571" s="157"/>
    </row>
    <row r="572" spans="1:10">
      <c r="A572" s="146">
        <v>300</v>
      </c>
      <c r="B572" s="147">
        <v>2500</v>
      </c>
      <c r="C572" s="148">
        <v>250</v>
      </c>
      <c r="D572" s="149">
        <v>54</v>
      </c>
      <c r="F572" s="157"/>
      <c r="G572" s="157"/>
      <c r="H572" s="157"/>
      <c r="I572" s="157"/>
      <c r="J572" s="157"/>
    </row>
    <row r="573" spans="1:10">
      <c r="A573" s="146">
        <v>300</v>
      </c>
      <c r="B573" s="147">
        <v>2500</v>
      </c>
      <c r="C573" s="148">
        <v>260</v>
      </c>
      <c r="D573" s="149">
        <v>52</v>
      </c>
      <c r="F573" s="157"/>
      <c r="G573" s="157"/>
      <c r="H573" s="157"/>
      <c r="I573" s="157"/>
      <c r="J573" s="157"/>
    </row>
    <row r="574" spans="1:10">
      <c r="A574" s="146">
        <v>300</v>
      </c>
      <c r="B574" s="147">
        <v>2500</v>
      </c>
      <c r="C574" s="148">
        <v>270</v>
      </c>
      <c r="D574" s="149">
        <v>50</v>
      </c>
      <c r="F574" s="157"/>
      <c r="G574" s="157"/>
      <c r="H574" s="157"/>
      <c r="I574" s="157"/>
      <c r="J574" s="157"/>
    </row>
    <row r="575" spans="1:10">
      <c r="A575" s="146">
        <v>300</v>
      </c>
      <c r="B575" s="147">
        <v>2500</v>
      </c>
      <c r="C575" s="148">
        <v>280</v>
      </c>
      <c r="D575" s="149">
        <v>48</v>
      </c>
      <c r="F575" s="157"/>
      <c r="G575" s="157"/>
      <c r="H575" s="157"/>
      <c r="I575" s="157"/>
      <c r="J575" s="157"/>
    </row>
    <row r="576" spans="1:10">
      <c r="A576" s="146">
        <v>300</v>
      </c>
      <c r="B576" s="147">
        <v>2500</v>
      </c>
      <c r="C576" s="148">
        <v>290</v>
      </c>
      <c r="D576" s="149">
        <v>46</v>
      </c>
      <c r="F576" s="157"/>
      <c r="G576" s="157"/>
      <c r="H576" s="157"/>
      <c r="I576" s="157"/>
      <c r="J576" s="157"/>
    </row>
    <row r="577" spans="1:10">
      <c r="A577" s="146">
        <v>300</v>
      </c>
      <c r="B577" s="147">
        <v>2500</v>
      </c>
      <c r="C577" s="148">
        <v>300</v>
      </c>
      <c r="D577" s="149">
        <v>44</v>
      </c>
      <c r="F577" s="157"/>
      <c r="G577" s="157"/>
      <c r="H577" s="157"/>
      <c r="I577" s="157"/>
      <c r="J577" s="157"/>
    </row>
  </sheetData>
  <sheetProtection password="9FF1" sheet="1" objects="1"/>
  <customSheetViews>
    <customSheetView guid="{C6286C7A-02D7-4CAE-AC51-02B1EFEA8251}" hiddenColumns="1" topLeftCell="M1">
      <selection activeCell="S19" sqref="S19"/>
      <pageMargins left="0.78740157499999996" right="0.78740157499999996" top="0.984251969" bottom="0.984251969" header="0.51181102300000003" footer="0.51181102300000003"/>
      <printOptions gridLines="1"/>
      <pageSetup paperSize="9" orientation="portrait" horizontalDpi="4294967292" verticalDpi="0" r:id="rId1"/>
      <headerFooter alignWithMargins="0">
        <oddHeader>&amp;A</oddHeader>
        <oddFooter>Seite &amp;P</oddFooter>
      </headerFooter>
    </customSheetView>
    <customSheetView guid="{1C4B7030-F349-418C-BDB4-62C0F7CCC2D8}">
      <selection activeCell="D4" sqref="D4"/>
      <pageMargins left="0.78740157499999996" right="0.78740157499999996" top="0.984251969" bottom="0.984251969" header="0.51181102300000003" footer="0.51181102300000003"/>
      <printOptions gridLines="1"/>
      <pageSetup paperSize="9" orientation="portrait" horizontalDpi="4294967292" verticalDpi="300" r:id="rId2"/>
      <headerFooter alignWithMargins="0">
        <oddHeader>&amp;A</oddHeader>
        <oddFooter>Seite &amp;P</oddFooter>
      </headerFooter>
    </customSheetView>
  </customSheetViews>
  <phoneticPr fontId="0" type="noConversion"/>
  <printOptions gridLines="1" gridLinesSet="0"/>
  <pageMargins left="0.78740157499999996" right="0.78740157499999996" top="0.984251969" bottom="0.984251969" header="0.51181102300000003" footer="0.51181102300000003"/>
  <pageSetup paperSize="9" orientation="portrait" horizontalDpi="4294967292" verticalDpi="300" r:id="rId3"/>
  <headerFooter alignWithMargins="0">
    <oddHeader>&amp;A</oddHeader>
    <oddFooter>Seite &amp;P</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12">
    <tabColor rgb="FF92D050"/>
  </sheetPr>
  <dimension ref="A1:N552"/>
  <sheetViews>
    <sheetView topLeftCell="A13" zoomScale="84" workbookViewId="0">
      <selection activeCell="O42" sqref="O42"/>
    </sheetView>
  </sheetViews>
  <sheetFormatPr baseColWidth="10" defaultColWidth="13.28515625" defaultRowHeight="12.75"/>
  <cols>
    <col min="1" max="1" width="18.28515625" style="66" customWidth="1"/>
    <col min="2" max="11" width="10.140625" style="66" customWidth="1"/>
    <col min="12" max="12" width="72.85546875" style="68" customWidth="1"/>
    <col min="13" max="14" width="42.85546875" style="68" customWidth="1"/>
    <col min="15" max="16384" width="13.28515625" style="69"/>
  </cols>
  <sheetData>
    <row r="1" spans="1:14" s="59" customFormat="1">
      <c r="A1" s="55" t="s">
        <v>24</v>
      </c>
      <c r="B1" s="55" t="s">
        <v>22</v>
      </c>
      <c r="C1" s="55" t="s">
        <v>25</v>
      </c>
      <c r="D1" s="56"/>
      <c r="E1" s="56"/>
      <c r="F1" s="56"/>
      <c r="G1" s="56"/>
      <c r="H1" s="56"/>
      <c r="I1" s="56"/>
      <c r="J1" s="56"/>
      <c r="K1" s="56"/>
      <c r="L1" s="57" t="s">
        <v>39</v>
      </c>
      <c r="M1" s="58"/>
      <c r="N1" s="58"/>
    </row>
    <row r="2" spans="1:14" s="64" customFormat="1">
      <c r="A2" s="60">
        <f>'SD-BER'!G18</f>
        <v>200</v>
      </c>
      <c r="B2" s="61">
        <f>'SD-BER'!N44</f>
        <v>133.33333333333334</v>
      </c>
      <c r="C2" s="61">
        <f>'SD-BER'!G14</f>
        <v>1000</v>
      </c>
      <c r="D2" s="61"/>
      <c r="E2" s="61"/>
      <c r="F2" s="61"/>
      <c r="G2" s="61"/>
      <c r="H2" s="61"/>
      <c r="I2" s="61"/>
      <c r="J2" s="61"/>
      <c r="K2" s="61"/>
      <c r="L2" s="62"/>
      <c r="M2" s="63"/>
      <c r="N2" s="63"/>
    </row>
    <row r="3" spans="1:14">
      <c r="A3" s="65"/>
      <c r="L3" s="67"/>
    </row>
    <row r="4" spans="1:14" s="74" customFormat="1">
      <c r="A4" s="70" t="s">
        <v>24</v>
      </c>
      <c r="B4" s="70" t="s">
        <v>22</v>
      </c>
      <c r="C4" s="70" t="s">
        <v>25</v>
      </c>
      <c r="D4" s="71"/>
      <c r="E4" s="71"/>
      <c r="F4" s="71"/>
      <c r="G4" s="71"/>
      <c r="H4" s="71"/>
      <c r="I4" s="71"/>
      <c r="J4" s="71"/>
      <c r="K4" s="71"/>
      <c r="L4" s="72" t="s">
        <v>40</v>
      </c>
      <c r="M4" s="73"/>
      <c r="N4" s="73"/>
    </row>
    <row r="5" spans="1:14">
      <c r="A5" s="75">
        <f>'SD-BER'!G18</f>
        <v>200</v>
      </c>
      <c r="B5" s="76">
        <f>ROUNDDOWN('SD-BER'!N44/10,0)*10</f>
        <v>130</v>
      </c>
      <c r="C5" s="76">
        <f>ROUNDDOWN('SD-BER'!G14/250,0)*250</f>
        <v>1000</v>
      </c>
      <c r="D5" s="76"/>
      <c r="E5" s="76"/>
      <c r="F5" s="76"/>
      <c r="G5" s="76"/>
      <c r="H5" s="76"/>
      <c r="I5" s="76"/>
      <c r="J5" s="76"/>
      <c r="K5" s="76"/>
      <c r="L5" s="77" t="s">
        <v>42</v>
      </c>
    </row>
    <row r="6" spans="1:14" s="64" customFormat="1">
      <c r="A6" s="78"/>
      <c r="B6" s="79"/>
      <c r="C6" s="79"/>
      <c r="D6" s="79"/>
      <c r="E6" s="79"/>
      <c r="F6" s="79"/>
      <c r="G6" s="79"/>
      <c r="H6" s="79"/>
      <c r="I6" s="79"/>
      <c r="J6" s="79"/>
      <c r="K6" s="79"/>
      <c r="L6" s="80"/>
      <c r="M6" s="63"/>
      <c r="N6" s="63"/>
    </row>
    <row r="7" spans="1:14" s="74" customFormat="1">
      <c r="A7" s="81" t="s">
        <v>24</v>
      </c>
      <c r="B7" s="81" t="s">
        <v>22</v>
      </c>
      <c r="C7" s="81" t="s">
        <v>25</v>
      </c>
      <c r="D7" s="82">
        <v>63</v>
      </c>
      <c r="E7" s="82">
        <v>125</v>
      </c>
      <c r="F7" s="82">
        <v>250</v>
      </c>
      <c r="G7" s="82">
        <v>500</v>
      </c>
      <c r="H7" s="82">
        <v>1000</v>
      </c>
      <c r="I7" s="82">
        <v>2000</v>
      </c>
      <c r="J7" s="82">
        <v>4000</v>
      </c>
      <c r="K7" s="82">
        <v>8000</v>
      </c>
      <c r="L7" s="83" t="s">
        <v>35</v>
      </c>
      <c r="M7" s="73"/>
      <c r="N7" s="73"/>
    </row>
    <row r="8" spans="1:14">
      <c r="A8" s="84">
        <v>200</v>
      </c>
      <c r="B8" s="85">
        <v>200</v>
      </c>
      <c r="C8" s="85">
        <v>2500</v>
      </c>
      <c r="D8" s="85">
        <v>2</v>
      </c>
      <c r="E8" s="85">
        <v>8</v>
      </c>
      <c r="F8" s="85">
        <v>31</v>
      </c>
      <c r="G8" s="85">
        <v>35</v>
      </c>
      <c r="H8" s="85">
        <v>47</v>
      </c>
      <c r="I8" s="85">
        <v>54</v>
      </c>
      <c r="J8" s="85">
        <v>33</v>
      </c>
      <c r="K8" s="85">
        <v>21</v>
      </c>
      <c r="L8" s="86"/>
    </row>
    <row r="9" spans="1:14">
      <c r="A9" s="87"/>
      <c r="B9" s="88"/>
      <c r="C9" s="88"/>
      <c r="D9" s="88"/>
      <c r="E9" s="88"/>
      <c r="F9" s="88"/>
      <c r="G9" s="88"/>
      <c r="H9" s="88"/>
      <c r="I9" s="88"/>
      <c r="J9" s="88"/>
      <c r="K9" s="88"/>
      <c r="L9" s="89"/>
    </row>
    <row r="10" spans="1:14">
      <c r="A10" s="78"/>
      <c r="B10" s="79"/>
      <c r="C10" s="79"/>
      <c r="D10" s="79"/>
      <c r="E10" s="79"/>
      <c r="F10" s="79"/>
      <c r="G10" s="79"/>
      <c r="H10" s="79"/>
      <c r="I10" s="79"/>
      <c r="J10" s="79"/>
      <c r="K10" s="79"/>
      <c r="L10" s="80"/>
    </row>
    <row r="11" spans="1:14">
      <c r="A11" s="70" t="s">
        <v>24</v>
      </c>
      <c r="B11" s="70" t="s">
        <v>22</v>
      </c>
      <c r="C11" s="70" t="s">
        <v>25</v>
      </c>
      <c r="D11" s="71"/>
      <c r="E11" s="71"/>
      <c r="F11" s="71"/>
      <c r="G11" s="71"/>
      <c r="H11" s="71"/>
      <c r="I11" s="71"/>
      <c r="J11" s="71"/>
      <c r="K11" s="71"/>
      <c r="L11" s="72" t="s">
        <v>41</v>
      </c>
    </row>
    <row r="12" spans="1:14">
      <c r="A12" s="75">
        <f>A5</f>
        <v>200</v>
      </c>
      <c r="B12" s="76">
        <f>IF(B2=B5,B5,B5+10)</f>
        <v>140</v>
      </c>
      <c r="C12" s="76">
        <f>C5</f>
        <v>1000</v>
      </c>
      <c r="D12" s="76"/>
      <c r="E12" s="76"/>
      <c r="F12" s="76"/>
      <c r="G12" s="76"/>
      <c r="H12" s="76"/>
      <c r="I12" s="76"/>
      <c r="J12" s="76"/>
      <c r="K12" s="76"/>
      <c r="L12" s="77" t="s">
        <v>45</v>
      </c>
    </row>
    <row r="13" spans="1:14">
      <c r="A13" s="65"/>
      <c r="L13" s="67"/>
    </row>
    <row r="14" spans="1:14">
      <c r="A14" s="81" t="s">
        <v>24</v>
      </c>
      <c r="B14" s="81" t="s">
        <v>22</v>
      </c>
      <c r="C14" s="81" t="s">
        <v>25</v>
      </c>
      <c r="D14" s="82">
        <v>63</v>
      </c>
      <c r="E14" s="82">
        <v>125</v>
      </c>
      <c r="F14" s="82">
        <v>250</v>
      </c>
      <c r="G14" s="82">
        <v>500</v>
      </c>
      <c r="H14" s="82">
        <v>1000</v>
      </c>
      <c r="I14" s="82">
        <v>2000</v>
      </c>
      <c r="J14" s="82">
        <v>4000</v>
      </c>
      <c r="K14" s="82">
        <v>8000</v>
      </c>
      <c r="L14" s="83" t="s">
        <v>36</v>
      </c>
    </row>
    <row r="15" spans="1:14">
      <c r="A15" s="84">
        <v>200</v>
      </c>
      <c r="B15" s="85">
        <v>200</v>
      </c>
      <c r="C15" s="85">
        <v>2500</v>
      </c>
      <c r="D15" s="85">
        <v>2</v>
      </c>
      <c r="E15" s="85">
        <v>8</v>
      </c>
      <c r="F15" s="85">
        <v>31</v>
      </c>
      <c r="G15" s="85">
        <v>35</v>
      </c>
      <c r="H15" s="85">
        <v>47</v>
      </c>
      <c r="I15" s="85">
        <v>54</v>
      </c>
      <c r="J15" s="85">
        <v>33</v>
      </c>
      <c r="K15" s="85">
        <v>21</v>
      </c>
      <c r="L15" s="86"/>
    </row>
    <row r="16" spans="1:14">
      <c r="A16" s="87"/>
      <c r="B16" s="88"/>
      <c r="C16" s="88"/>
      <c r="D16" s="88"/>
      <c r="E16" s="88"/>
      <c r="F16" s="88"/>
      <c r="G16" s="88"/>
      <c r="H16" s="88"/>
      <c r="I16" s="88"/>
      <c r="J16" s="88"/>
      <c r="K16" s="88"/>
      <c r="L16" s="89"/>
    </row>
    <row r="17" spans="1:14">
      <c r="A17" s="78"/>
      <c r="B17" s="79"/>
      <c r="C17" s="79"/>
      <c r="D17" s="79"/>
      <c r="E17" s="79"/>
      <c r="F17" s="79"/>
      <c r="G17" s="79"/>
      <c r="H17" s="79"/>
      <c r="I17" s="79"/>
      <c r="J17" s="79"/>
      <c r="K17" s="79"/>
      <c r="L17" s="63"/>
    </row>
    <row r="18" spans="1:14">
      <c r="A18" s="70" t="s">
        <v>24</v>
      </c>
      <c r="B18" s="70" t="s">
        <v>22</v>
      </c>
      <c r="C18" s="70" t="s">
        <v>25</v>
      </c>
      <c r="D18" s="71"/>
      <c r="E18" s="71"/>
      <c r="F18" s="71"/>
      <c r="G18" s="71"/>
      <c r="H18" s="71"/>
      <c r="I18" s="71"/>
      <c r="J18" s="71"/>
      <c r="K18" s="71"/>
      <c r="L18" s="72" t="s">
        <v>37</v>
      </c>
    </row>
    <row r="19" spans="1:14">
      <c r="A19" s="75">
        <f>A12</f>
        <v>200</v>
      </c>
      <c r="B19" s="76">
        <f>B5</f>
        <v>130</v>
      </c>
      <c r="C19" s="76">
        <f>IF(C2=C5,C5,IF(C2&gt;2500,2500,C5+250))</f>
        <v>1000</v>
      </c>
      <c r="D19" s="76"/>
      <c r="E19" s="76"/>
      <c r="F19" s="76"/>
      <c r="G19" s="76"/>
      <c r="H19" s="76"/>
      <c r="I19" s="76"/>
      <c r="J19" s="76"/>
      <c r="K19" s="76"/>
      <c r="L19" s="77" t="s">
        <v>44</v>
      </c>
    </row>
    <row r="20" spans="1:14">
      <c r="A20" s="65"/>
      <c r="L20" s="67"/>
    </row>
    <row r="21" spans="1:14" s="64" customFormat="1">
      <c r="A21" s="81" t="s">
        <v>24</v>
      </c>
      <c r="B21" s="81" t="s">
        <v>22</v>
      </c>
      <c r="C21" s="81" t="s">
        <v>25</v>
      </c>
      <c r="D21" s="82">
        <v>63</v>
      </c>
      <c r="E21" s="82">
        <v>125</v>
      </c>
      <c r="F21" s="82">
        <v>250</v>
      </c>
      <c r="G21" s="82">
        <v>500</v>
      </c>
      <c r="H21" s="82">
        <v>1000</v>
      </c>
      <c r="I21" s="82">
        <v>2000</v>
      </c>
      <c r="J21" s="82">
        <v>4000</v>
      </c>
      <c r="K21" s="82">
        <v>8000</v>
      </c>
      <c r="L21" s="83" t="s">
        <v>38</v>
      </c>
      <c r="M21" s="63"/>
      <c r="N21" s="63"/>
    </row>
    <row r="22" spans="1:14">
      <c r="A22" s="84">
        <v>200</v>
      </c>
      <c r="B22" s="85">
        <v>200</v>
      </c>
      <c r="C22" s="85">
        <v>2500</v>
      </c>
      <c r="D22" s="85">
        <v>2</v>
      </c>
      <c r="E22" s="85">
        <v>8</v>
      </c>
      <c r="F22" s="85">
        <v>31</v>
      </c>
      <c r="G22" s="85">
        <v>35</v>
      </c>
      <c r="H22" s="85">
        <v>47</v>
      </c>
      <c r="I22" s="85">
        <v>54</v>
      </c>
      <c r="J22" s="85">
        <v>33</v>
      </c>
      <c r="K22" s="85">
        <v>21</v>
      </c>
      <c r="L22" s="86"/>
    </row>
    <row r="23" spans="1:14">
      <c r="A23" s="87"/>
      <c r="B23" s="88"/>
      <c r="C23" s="88"/>
      <c r="D23" s="88"/>
      <c r="E23" s="88"/>
      <c r="F23" s="88"/>
      <c r="G23" s="88"/>
      <c r="H23" s="88"/>
      <c r="I23" s="88"/>
      <c r="J23" s="88"/>
      <c r="K23" s="88"/>
      <c r="L23" s="89"/>
    </row>
    <row r="25" spans="1:14">
      <c r="A25" s="70" t="s">
        <v>24</v>
      </c>
      <c r="B25" s="70" t="s">
        <v>22</v>
      </c>
      <c r="C25" s="70" t="s">
        <v>25</v>
      </c>
      <c r="D25" s="71"/>
      <c r="E25" s="71"/>
      <c r="F25" s="71"/>
      <c r="G25" s="71"/>
      <c r="H25" s="71"/>
      <c r="I25" s="71"/>
      <c r="J25" s="71"/>
      <c r="K25" s="71"/>
      <c r="L25" s="72" t="s">
        <v>46</v>
      </c>
    </row>
    <row r="26" spans="1:14">
      <c r="A26" s="75">
        <f>A19</f>
        <v>200</v>
      </c>
      <c r="B26" s="76">
        <f>B12</f>
        <v>140</v>
      </c>
      <c r="C26" s="76">
        <f>C19</f>
        <v>1000</v>
      </c>
      <c r="D26" s="76"/>
      <c r="E26" s="76"/>
      <c r="F26" s="76"/>
      <c r="G26" s="76"/>
      <c r="H26" s="76"/>
      <c r="I26" s="76"/>
      <c r="J26" s="76"/>
      <c r="K26" s="76"/>
      <c r="L26" s="77" t="s">
        <v>43</v>
      </c>
    </row>
    <row r="27" spans="1:14">
      <c r="A27" s="65"/>
      <c r="L27" s="67"/>
    </row>
    <row r="28" spans="1:14" s="64" customFormat="1">
      <c r="A28" s="81" t="s">
        <v>24</v>
      </c>
      <c r="B28" s="81" t="s">
        <v>22</v>
      </c>
      <c r="C28" s="81" t="s">
        <v>25</v>
      </c>
      <c r="D28" s="82">
        <v>63</v>
      </c>
      <c r="E28" s="82">
        <v>125</v>
      </c>
      <c r="F28" s="82">
        <v>250</v>
      </c>
      <c r="G28" s="82">
        <v>500</v>
      </c>
      <c r="H28" s="82">
        <v>1000</v>
      </c>
      <c r="I28" s="82">
        <v>2000</v>
      </c>
      <c r="J28" s="82">
        <v>4000</v>
      </c>
      <c r="K28" s="82">
        <v>8000</v>
      </c>
      <c r="L28" s="83" t="s">
        <v>47</v>
      </c>
      <c r="M28" s="63"/>
      <c r="N28" s="63"/>
    </row>
    <row r="29" spans="1:14">
      <c r="A29" s="84">
        <v>200</v>
      </c>
      <c r="B29" s="85">
        <v>200</v>
      </c>
      <c r="C29" s="85">
        <v>2500</v>
      </c>
      <c r="D29" s="85">
        <v>2</v>
      </c>
      <c r="E29" s="85">
        <v>8</v>
      </c>
      <c r="F29" s="85">
        <v>31</v>
      </c>
      <c r="G29" s="85">
        <v>35</v>
      </c>
      <c r="H29" s="85">
        <v>47</v>
      </c>
      <c r="I29" s="85">
        <v>54</v>
      </c>
      <c r="J29" s="85">
        <v>33</v>
      </c>
      <c r="K29" s="85">
        <v>21</v>
      </c>
      <c r="L29" s="86"/>
    </row>
    <row r="30" spans="1:14">
      <c r="A30" s="87"/>
      <c r="B30" s="88"/>
      <c r="C30" s="88"/>
      <c r="D30" s="88"/>
      <c r="E30" s="88"/>
      <c r="F30" s="88"/>
      <c r="G30" s="88"/>
      <c r="H30" s="88"/>
      <c r="I30" s="88"/>
      <c r="J30" s="88"/>
      <c r="K30" s="88"/>
      <c r="L30" s="89"/>
    </row>
    <row r="31" spans="1:14">
      <c r="B31" s="90"/>
      <c r="C31" s="91"/>
      <c r="L31" s="92"/>
    </row>
    <row r="32" spans="1:14">
      <c r="A32" s="93"/>
      <c r="B32" s="66">
        <f>B8</f>
        <v>200</v>
      </c>
      <c r="C32" s="66">
        <f t="shared" ref="C32:K32" si="0">C8</f>
        <v>2500</v>
      </c>
      <c r="D32" s="66">
        <f t="shared" si="0"/>
        <v>2</v>
      </c>
      <c r="E32" s="66">
        <f t="shared" si="0"/>
        <v>8</v>
      </c>
      <c r="F32" s="66">
        <f t="shared" si="0"/>
        <v>31</v>
      </c>
      <c r="G32" s="66">
        <f t="shared" si="0"/>
        <v>35</v>
      </c>
      <c r="H32" s="66">
        <f t="shared" si="0"/>
        <v>47</v>
      </c>
      <c r="I32" s="66">
        <f t="shared" si="0"/>
        <v>54</v>
      </c>
      <c r="J32" s="66">
        <f t="shared" si="0"/>
        <v>33</v>
      </c>
      <c r="K32" s="66">
        <f t="shared" si="0"/>
        <v>21</v>
      </c>
      <c r="L32" s="67"/>
    </row>
    <row r="33" spans="1:14" s="95" customFormat="1">
      <c r="A33" s="94"/>
      <c r="B33" s="66">
        <f>B15</f>
        <v>200</v>
      </c>
      <c r="C33" s="66">
        <f t="shared" ref="C33:K33" si="1">C15</f>
        <v>2500</v>
      </c>
      <c r="D33" s="66">
        <f t="shared" si="1"/>
        <v>2</v>
      </c>
      <c r="E33" s="66">
        <f t="shared" si="1"/>
        <v>8</v>
      </c>
      <c r="F33" s="66">
        <f t="shared" si="1"/>
        <v>31</v>
      </c>
      <c r="G33" s="66">
        <f t="shared" si="1"/>
        <v>35</v>
      </c>
      <c r="H33" s="66">
        <f t="shared" si="1"/>
        <v>47</v>
      </c>
      <c r="I33" s="66">
        <f t="shared" si="1"/>
        <v>54</v>
      </c>
      <c r="J33" s="66">
        <f t="shared" si="1"/>
        <v>33</v>
      </c>
      <c r="K33" s="66">
        <f t="shared" si="1"/>
        <v>21</v>
      </c>
      <c r="L33" s="67"/>
    </row>
    <row r="34" spans="1:14">
      <c r="A34" s="96"/>
      <c r="D34" s="90">
        <f>(D32+D33)/2</f>
        <v>2</v>
      </c>
      <c r="E34" s="90">
        <f t="shared" ref="E34:K34" si="2">(E32+E33)/2</f>
        <v>8</v>
      </c>
      <c r="F34" s="90">
        <f t="shared" si="2"/>
        <v>31</v>
      </c>
      <c r="G34" s="90">
        <f t="shared" si="2"/>
        <v>35</v>
      </c>
      <c r="H34" s="90">
        <f t="shared" si="2"/>
        <v>47</v>
      </c>
      <c r="I34" s="90">
        <f t="shared" si="2"/>
        <v>54</v>
      </c>
      <c r="J34" s="90">
        <f t="shared" si="2"/>
        <v>33</v>
      </c>
      <c r="K34" s="90">
        <f t="shared" si="2"/>
        <v>21</v>
      </c>
      <c r="L34" s="97" t="s">
        <v>48</v>
      </c>
    </row>
    <row r="35" spans="1:14">
      <c r="A35" s="96"/>
      <c r="L35" s="98"/>
    </row>
    <row r="36" spans="1:14">
      <c r="A36" s="99"/>
      <c r="B36" s="100">
        <f t="shared" ref="B36:K36" si="3">B22</f>
        <v>200</v>
      </c>
      <c r="C36" s="100">
        <f t="shared" si="3"/>
        <v>2500</v>
      </c>
      <c r="D36" s="100">
        <f t="shared" si="3"/>
        <v>2</v>
      </c>
      <c r="E36" s="100">
        <f t="shared" si="3"/>
        <v>8</v>
      </c>
      <c r="F36" s="100">
        <f t="shared" si="3"/>
        <v>31</v>
      </c>
      <c r="G36" s="100">
        <f t="shared" si="3"/>
        <v>35</v>
      </c>
      <c r="H36" s="100">
        <f t="shared" si="3"/>
        <v>47</v>
      </c>
      <c r="I36" s="100">
        <f t="shared" si="3"/>
        <v>54</v>
      </c>
      <c r="J36" s="100">
        <f t="shared" si="3"/>
        <v>33</v>
      </c>
      <c r="K36" s="100">
        <f t="shared" si="3"/>
        <v>21</v>
      </c>
      <c r="L36" s="98"/>
    </row>
    <row r="37" spans="1:14">
      <c r="A37" s="93"/>
      <c r="B37" s="100">
        <f t="shared" ref="B37:K37" si="4">B29</f>
        <v>200</v>
      </c>
      <c r="C37" s="100">
        <f t="shared" si="4"/>
        <v>2500</v>
      </c>
      <c r="D37" s="100">
        <f t="shared" si="4"/>
        <v>2</v>
      </c>
      <c r="E37" s="100">
        <f t="shared" si="4"/>
        <v>8</v>
      </c>
      <c r="F37" s="100">
        <f t="shared" si="4"/>
        <v>31</v>
      </c>
      <c r="G37" s="100">
        <f t="shared" si="4"/>
        <v>35</v>
      </c>
      <c r="H37" s="100">
        <f t="shared" si="4"/>
        <v>47</v>
      </c>
      <c r="I37" s="100">
        <f t="shared" si="4"/>
        <v>54</v>
      </c>
      <c r="J37" s="100">
        <f t="shared" si="4"/>
        <v>33</v>
      </c>
      <c r="K37" s="100">
        <f t="shared" si="4"/>
        <v>21</v>
      </c>
      <c r="L37" s="98"/>
    </row>
    <row r="38" spans="1:14">
      <c r="A38" s="65"/>
      <c r="D38" s="90">
        <f t="shared" ref="D38:K38" si="5">(D36+D37)/2</f>
        <v>2</v>
      </c>
      <c r="E38" s="90">
        <f t="shared" si="5"/>
        <v>8</v>
      </c>
      <c r="F38" s="90">
        <f t="shared" si="5"/>
        <v>31</v>
      </c>
      <c r="G38" s="90">
        <f t="shared" si="5"/>
        <v>35</v>
      </c>
      <c r="H38" s="90">
        <f t="shared" si="5"/>
        <v>47</v>
      </c>
      <c r="I38" s="90">
        <f t="shared" si="5"/>
        <v>54</v>
      </c>
      <c r="J38" s="90">
        <f t="shared" si="5"/>
        <v>33</v>
      </c>
      <c r="K38" s="90">
        <f t="shared" si="5"/>
        <v>21</v>
      </c>
      <c r="L38" s="97" t="s">
        <v>49</v>
      </c>
    </row>
    <row r="39" spans="1:14">
      <c r="A39" s="65"/>
    </row>
    <row r="40" spans="1:14">
      <c r="A40" s="65"/>
      <c r="D40" s="101">
        <f>((D38-D34)*($C$2-$C$5))/250</f>
        <v>0</v>
      </c>
      <c r="E40" s="101">
        <f t="shared" ref="E40:K40" si="6">((E38-E34)*($C$2-$C$5))/250</f>
        <v>0</v>
      </c>
      <c r="F40" s="101">
        <f t="shared" si="6"/>
        <v>0</v>
      </c>
      <c r="G40" s="101">
        <f t="shared" si="6"/>
        <v>0</v>
      </c>
      <c r="H40" s="101">
        <f t="shared" si="6"/>
        <v>0</v>
      </c>
      <c r="I40" s="101">
        <f t="shared" si="6"/>
        <v>0</v>
      </c>
      <c r="J40" s="101">
        <f t="shared" si="6"/>
        <v>0</v>
      </c>
      <c r="K40" s="101">
        <f t="shared" si="6"/>
        <v>0</v>
      </c>
      <c r="L40" s="98"/>
    </row>
    <row r="41" spans="1:14">
      <c r="A41" s="65"/>
      <c r="D41" s="101"/>
      <c r="E41" s="101"/>
      <c r="F41" s="101"/>
      <c r="G41" s="101"/>
      <c r="H41" s="101"/>
      <c r="I41" s="101"/>
      <c r="J41" s="101"/>
      <c r="K41" s="101"/>
      <c r="L41" s="98"/>
    </row>
    <row r="42" spans="1:14">
      <c r="A42" s="65"/>
      <c r="B42" s="102">
        <f>B2</f>
        <v>133.33333333333334</v>
      </c>
      <c r="C42" s="102">
        <f>C2</f>
        <v>1000</v>
      </c>
      <c r="D42" s="103">
        <f>ROUND(D34+D40,0)</f>
        <v>2</v>
      </c>
      <c r="E42" s="103">
        <f t="shared" ref="E42:K42" si="7">ROUND(E34+E40,0)</f>
        <v>8</v>
      </c>
      <c r="F42" s="103">
        <f t="shared" si="7"/>
        <v>31</v>
      </c>
      <c r="G42" s="103">
        <f t="shared" si="7"/>
        <v>35</v>
      </c>
      <c r="H42" s="103">
        <f t="shared" si="7"/>
        <v>47</v>
      </c>
      <c r="I42" s="103">
        <f t="shared" si="7"/>
        <v>54</v>
      </c>
      <c r="J42" s="103">
        <f t="shared" si="7"/>
        <v>33</v>
      </c>
      <c r="K42" s="103">
        <f t="shared" si="7"/>
        <v>21</v>
      </c>
      <c r="L42" s="104" t="s">
        <v>50</v>
      </c>
    </row>
    <row r="43" spans="1:14">
      <c r="A43" s="65"/>
      <c r="D43" s="101"/>
      <c r="E43" s="101"/>
      <c r="F43" s="101"/>
      <c r="G43" s="101"/>
      <c r="H43" s="101"/>
      <c r="I43" s="101"/>
      <c r="J43" s="101"/>
      <c r="K43" s="101"/>
      <c r="L43" s="98"/>
    </row>
    <row r="44" spans="1:14">
      <c r="A44" s="65"/>
      <c r="D44" s="101"/>
      <c r="E44" s="101"/>
      <c r="F44" s="101"/>
      <c r="G44" s="101"/>
      <c r="H44" s="101"/>
      <c r="I44" s="101"/>
      <c r="J44" s="101"/>
      <c r="K44" s="101"/>
      <c r="L44" s="98"/>
    </row>
    <row r="45" spans="1:14">
      <c r="A45" s="65"/>
      <c r="D45" s="101"/>
      <c r="E45" s="101"/>
      <c r="F45" s="101"/>
      <c r="G45" s="101"/>
      <c r="H45" s="101"/>
      <c r="I45" s="101"/>
      <c r="J45" s="101"/>
      <c r="K45" s="101"/>
      <c r="L45" s="98"/>
    </row>
    <row r="46" spans="1:14">
      <c r="A46" s="84"/>
      <c r="B46" s="85"/>
      <c r="C46" s="85"/>
      <c r="D46" s="85"/>
      <c r="E46" s="85"/>
      <c r="F46" s="85"/>
      <c r="G46" s="85"/>
      <c r="H46" s="85"/>
      <c r="I46" s="85"/>
      <c r="J46" s="85"/>
      <c r="K46" s="85"/>
      <c r="L46" s="105"/>
    </row>
    <row r="47" spans="1:14" s="74" customFormat="1">
      <c r="A47" s="106" t="s">
        <v>24</v>
      </c>
      <c r="B47" s="106" t="s">
        <v>22</v>
      </c>
      <c r="C47" s="106" t="s">
        <v>25</v>
      </c>
      <c r="D47" s="107">
        <v>63</v>
      </c>
      <c r="E47" s="107">
        <v>125</v>
      </c>
      <c r="F47" s="107">
        <v>250</v>
      </c>
      <c r="G47" s="107">
        <v>500</v>
      </c>
      <c r="H47" s="107">
        <v>1000</v>
      </c>
      <c r="I47" s="107">
        <v>2000</v>
      </c>
      <c r="J47" s="107">
        <v>4000</v>
      </c>
      <c r="K47" s="107">
        <v>8000</v>
      </c>
      <c r="L47" s="108" t="s">
        <v>32</v>
      </c>
      <c r="M47" s="73"/>
      <c r="N47" s="73"/>
    </row>
    <row r="48" spans="1:14">
      <c r="A48" s="84">
        <v>100</v>
      </c>
      <c r="B48" s="85">
        <v>20</v>
      </c>
      <c r="C48" s="85">
        <v>750</v>
      </c>
      <c r="D48" s="109">
        <v>0</v>
      </c>
      <c r="E48" s="109">
        <v>4</v>
      </c>
      <c r="F48" s="109">
        <v>27</v>
      </c>
      <c r="G48" s="109">
        <v>44</v>
      </c>
      <c r="H48" s="109">
        <v>52</v>
      </c>
      <c r="I48" s="109">
        <v>60</v>
      </c>
      <c r="J48" s="109">
        <v>58</v>
      </c>
      <c r="K48" s="109">
        <v>54</v>
      </c>
      <c r="L48" s="105" t="s">
        <v>33</v>
      </c>
    </row>
    <row r="49" spans="1:12">
      <c r="A49" s="84">
        <v>100</v>
      </c>
      <c r="B49" s="85">
        <v>30</v>
      </c>
      <c r="C49" s="85">
        <v>750</v>
      </c>
      <c r="D49" s="109">
        <v>0</v>
      </c>
      <c r="E49" s="109">
        <v>2</v>
      </c>
      <c r="F49" s="109">
        <v>17</v>
      </c>
      <c r="G49" s="109">
        <v>44</v>
      </c>
      <c r="H49" s="109">
        <v>52</v>
      </c>
      <c r="I49" s="109">
        <v>60</v>
      </c>
      <c r="J49" s="109">
        <v>57</v>
      </c>
      <c r="K49" s="109">
        <v>38</v>
      </c>
      <c r="L49" s="105" t="s">
        <v>34</v>
      </c>
    </row>
    <row r="50" spans="1:12">
      <c r="A50" s="84">
        <v>100</v>
      </c>
      <c r="B50" s="85">
        <v>40</v>
      </c>
      <c r="C50" s="85">
        <v>750</v>
      </c>
      <c r="D50" s="109">
        <v>0</v>
      </c>
      <c r="E50" s="109">
        <v>0</v>
      </c>
      <c r="F50" s="109">
        <v>11</v>
      </c>
      <c r="G50" s="109">
        <v>40</v>
      </c>
      <c r="H50" s="109">
        <v>52</v>
      </c>
      <c r="I50" s="109">
        <v>60</v>
      </c>
      <c r="J50" s="109">
        <v>46</v>
      </c>
      <c r="K50" s="109">
        <v>29</v>
      </c>
      <c r="L50" s="105"/>
    </row>
    <row r="51" spans="1:12">
      <c r="A51" s="84">
        <v>100</v>
      </c>
      <c r="B51" s="85">
        <v>50</v>
      </c>
      <c r="C51" s="85">
        <v>750</v>
      </c>
      <c r="D51" s="109">
        <v>0</v>
      </c>
      <c r="E51" s="109">
        <v>0</v>
      </c>
      <c r="F51" s="109">
        <v>8</v>
      </c>
      <c r="G51" s="109">
        <v>32</v>
      </c>
      <c r="H51" s="109">
        <v>51</v>
      </c>
      <c r="I51" s="109">
        <v>59</v>
      </c>
      <c r="J51" s="109">
        <v>37</v>
      </c>
      <c r="K51" s="109">
        <v>23</v>
      </c>
      <c r="L51" s="110" t="s">
        <v>75</v>
      </c>
    </row>
    <row r="52" spans="1:12">
      <c r="A52" s="84">
        <v>100</v>
      </c>
      <c r="B52" s="85">
        <v>60</v>
      </c>
      <c r="C52" s="85">
        <v>750</v>
      </c>
      <c r="D52" s="109">
        <v>0</v>
      </c>
      <c r="E52" s="109">
        <v>0</v>
      </c>
      <c r="F52" s="109">
        <v>6</v>
      </c>
      <c r="G52" s="109">
        <v>26</v>
      </c>
      <c r="H52" s="109">
        <v>48</v>
      </c>
      <c r="I52" s="109">
        <v>53</v>
      </c>
      <c r="J52" s="109">
        <v>31</v>
      </c>
      <c r="K52" s="109">
        <v>19</v>
      </c>
      <c r="L52" s="110" t="s">
        <v>76</v>
      </c>
    </row>
    <row r="53" spans="1:12">
      <c r="A53" s="84">
        <v>100</v>
      </c>
      <c r="B53" s="85">
        <v>70</v>
      </c>
      <c r="C53" s="85">
        <v>750</v>
      </c>
      <c r="D53" s="109">
        <v>0</v>
      </c>
      <c r="E53" s="109">
        <v>0</v>
      </c>
      <c r="F53" s="109">
        <v>4</v>
      </c>
      <c r="G53" s="109">
        <v>21</v>
      </c>
      <c r="H53" s="109">
        <v>42</v>
      </c>
      <c r="I53" s="109">
        <v>46</v>
      </c>
      <c r="J53" s="109">
        <v>27</v>
      </c>
      <c r="K53" s="109">
        <v>16</v>
      </c>
      <c r="L53" s="105"/>
    </row>
    <row r="54" spans="1:12">
      <c r="A54" s="84">
        <v>100</v>
      </c>
      <c r="B54" s="85">
        <v>80</v>
      </c>
      <c r="C54" s="85">
        <v>750</v>
      </c>
      <c r="D54" s="109">
        <v>0</v>
      </c>
      <c r="E54" s="109">
        <v>0</v>
      </c>
      <c r="F54" s="109">
        <v>3</v>
      </c>
      <c r="G54" s="109">
        <v>18</v>
      </c>
      <c r="H54" s="109">
        <v>36</v>
      </c>
      <c r="I54" s="109">
        <v>40</v>
      </c>
      <c r="J54" s="109">
        <v>23</v>
      </c>
      <c r="K54" s="109">
        <v>14</v>
      </c>
      <c r="L54" s="105"/>
    </row>
    <row r="55" spans="1:12">
      <c r="A55" s="84">
        <v>100</v>
      </c>
      <c r="B55" s="85">
        <v>90</v>
      </c>
      <c r="C55" s="85">
        <v>750</v>
      </c>
      <c r="D55" s="109">
        <v>0</v>
      </c>
      <c r="E55" s="109">
        <v>0</v>
      </c>
      <c r="F55" s="109">
        <v>2</v>
      </c>
      <c r="G55" s="109">
        <v>15</v>
      </c>
      <c r="H55" s="109">
        <v>32</v>
      </c>
      <c r="I55" s="109">
        <v>36</v>
      </c>
      <c r="J55" s="109">
        <v>21</v>
      </c>
      <c r="K55" s="109">
        <v>13</v>
      </c>
      <c r="L55" s="105"/>
    </row>
    <row r="56" spans="1:12">
      <c r="A56" s="84">
        <v>100</v>
      </c>
      <c r="B56" s="85">
        <v>100</v>
      </c>
      <c r="C56" s="85">
        <v>750</v>
      </c>
      <c r="D56" s="109">
        <v>0</v>
      </c>
      <c r="E56" s="109">
        <v>0</v>
      </c>
      <c r="F56" s="109">
        <v>1</v>
      </c>
      <c r="G56" s="109">
        <v>13</v>
      </c>
      <c r="H56" s="109">
        <v>29</v>
      </c>
      <c r="I56" s="109">
        <v>32</v>
      </c>
      <c r="J56" s="109">
        <v>19</v>
      </c>
      <c r="K56" s="109">
        <v>12</v>
      </c>
      <c r="L56" s="105"/>
    </row>
    <row r="57" spans="1:12">
      <c r="A57" s="84">
        <v>100</v>
      </c>
      <c r="B57" s="85">
        <v>110</v>
      </c>
      <c r="C57" s="85">
        <v>750</v>
      </c>
      <c r="D57" s="109">
        <v>0</v>
      </c>
      <c r="E57" s="109">
        <v>0</v>
      </c>
      <c r="F57" s="109">
        <v>1</v>
      </c>
      <c r="G57" s="109">
        <v>11</v>
      </c>
      <c r="H57" s="109">
        <v>26</v>
      </c>
      <c r="I57" s="109">
        <v>29</v>
      </c>
      <c r="J57" s="109">
        <v>17</v>
      </c>
      <c r="K57" s="109">
        <v>10</v>
      </c>
      <c r="L57" s="105"/>
    </row>
    <row r="58" spans="1:12">
      <c r="A58" s="84">
        <v>100</v>
      </c>
      <c r="B58" s="85">
        <v>120</v>
      </c>
      <c r="C58" s="85">
        <v>750</v>
      </c>
      <c r="D58" s="109">
        <v>0</v>
      </c>
      <c r="E58" s="109">
        <v>0</v>
      </c>
      <c r="F58" s="109">
        <v>0</v>
      </c>
      <c r="G58" s="109">
        <v>10</v>
      </c>
      <c r="H58" s="109">
        <v>23</v>
      </c>
      <c r="I58" s="109">
        <v>27</v>
      </c>
      <c r="J58" s="109">
        <v>15</v>
      </c>
      <c r="K58" s="109">
        <v>10</v>
      </c>
      <c r="L58" s="105"/>
    </row>
    <row r="59" spans="1:12">
      <c r="A59" s="84">
        <v>100</v>
      </c>
      <c r="B59" s="85">
        <v>130</v>
      </c>
      <c r="C59" s="85">
        <v>750</v>
      </c>
      <c r="D59" s="109">
        <v>0</v>
      </c>
      <c r="E59" s="109">
        <v>0</v>
      </c>
      <c r="F59" s="109">
        <v>0</v>
      </c>
      <c r="G59" s="109">
        <v>9</v>
      </c>
      <c r="H59" s="109">
        <v>21</v>
      </c>
      <c r="I59" s="109">
        <v>25</v>
      </c>
      <c r="J59" s="109">
        <v>14</v>
      </c>
      <c r="K59" s="109">
        <v>9</v>
      </c>
      <c r="L59" s="105"/>
    </row>
    <row r="60" spans="1:12">
      <c r="A60" s="84">
        <v>100</v>
      </c>
      <c r="B60" s="85">
        <v>140</v>
      </c>
      <c r="C60" s="85">
        <v>750</v>
      </c>
      <c r="D60" s="109">
        <v>0</v>
      </c>
      <c r="E60" s="109">
        <v>0</v>
      </c>
      <c r="F60" s="109">
        <v>0</v>
      </c>
      <c r="G60" s="109">
        <v>8</v>
      </c>
      <c r="H60" s="109">
        <v>20</v>
      </c>
      <c r="I60" s="109">
        <v>23</v>
      </c>
      <c r="J60" s="109">
        <v>13</v>
      </c>
      <c r="K60" s="109">
        <v>8</v>
      </c>
      <c r="L60" s="105"/>
    </row>
    <row r="61" spans="1:12">
      <c r="A61" s="84">
        <v>100</v>
      </c>
      <c r="B61" s="85">
        <v>150</v>
      </c>
      <c r="C61" s="85">
        <v>750</v>
      </c>
      <c r="D61" s="109">
        <v>0</v>
      </c>
      <c r="E61" s="109">
        <v>0</v>
      </c>
      <c r="F61" s="109">
        <v>0</v>
      </c>
      <c r="G61" s="109">
        <v>7</v>
      </c>
      <c r="H61" s="109">
        <v>18</v>
      </c>
      <c r="I61" s="109">
        <v>21</v>
      </c>
      <c r="J61" s="109">
        <v>12</v>
      </c>
      <c r="K61" s="109">
        <v>8</v>
      </c>
      <c r="L61" s="105"/>
    </row>
    <row r="62" spans="1:12">
      <c r="A62" s="84">
        <v>100</v>
      </c>
      <c r="B62" s="85">
        <v>160</v>
      </c>
      <c r="C62" s="85">
        <v>750</v>
      </c>
      <c r="D62" s="109">
        <v>0</v>
      </c>
      <c r="E62" s="109">
        <v>0</v>
      </c>
      <c r="F62" s="109">
        <v>0</v>
      </c>
      <c r="G62" s="109">
        <v>6</v>
      </c>
      <c r="H62" s="109">
        <v>17</v>
      </c>
      <c r="I62" s="109">
        <v>20</v>
      </c>
      <c r="J62" s="109">
        <v>12</v>
      </c>
      <c r="K62" s="109">
        <v>7</v>
      </c>
      <c r="L62" s="105"/>
    </row>
    <row r="63" spans="1:12">
      <c r="A63" s="84">
        <v>100</v>
      </c>
      <c r="B63" s="85">
        <v>20</v>
      </c>
      <c r="C63" s="85">
        <v>1000</v>
      </c>
      <c r="D63" s="109">
        <v>0</v>
      </c>
      <c r="E63" s="109">
        <v>7</v>
      </c>
      <c r="F63" s="109">
        <v>34</v>
      </c>
      <c r="G63" s="109">
        <v>44</v>
      </c>
      <c r="H63" s="109">
        <v>52</v>
      </c>
      <c r="I63" s="109">
        <v>60</v>
      </c>
      <c r="J63" s="109">
        <v>58</v>
      </c>
      <c r="K63" s="109">
        <v>56</v>
      </c>
      <c r="L63" s="105"/>
    </row>
    <row r="64" spans="1:12">
      <c r="A64" s="84">
        <v>100</v>
      </c>
      <c r="B64" s="85">
        <v>30</v>
      </c>
      <c r="C64" s="85">
        <v>1000</v>
      </c>
      <c r="D64" s="109">
        <v>0</v>
      </c>
      <c r="E64" s="109">
        <v>3</v>
      </c>
      <c r="F64" s="109">
        <v>23</v>
      </c>
      <c r="G64" s="109">
        <v>44</v>
      </c>
      <c r="H64" s="109">
        <v>52</v>
      </c>
      <c r="I64" s="109">
        <v>60</v>
      </c>
      <c r="J64" s="109">
        <v>58</v>
      </c>
      <c r="K64" s="109">
        <v>50</v>
      </c>
      <c r="L64" s="105"/>
    </row>
    <row r="65" spans="1:12">
      <c r="A65" s="84">
        <v>100</v>
      </c>
      <c r="B65" s="85">
        <v>40</v>
      </c>
      <c r="C65" s="85">
        <v>1000</v>
      </c>
      <c r="D65" s="109">
        <v>0</v>
      </c>
      <c r="E65" s="109">
        <v>2</v>
      </c>
      <c r="F65" s="109">
        <v>17</v>
      </c>
      <c r="G65" s="109">
        <v>44</v>
      </c>
      <c r="H65" s="109">
        <v>52</v>
      </c>
      <c r="I65" s="109">
        <v>60</v>
      </c>
      <c r="J65" s="109">
        <v>57</v>
      </c>
      <c r="K65" s="109">
        <v>38</v>
      </c>
      <c r="L65" s="105"/>
    </row>
    <row r="66" spans="1:12">
      <c r="A66" s="84">
        <v>100</v>
      </c>
      <c r="B66" s="85">
        <v>50</v>
      </c>
      <c r="C66" s="85">
        <v>1000</v>
      </c>
      <c r="D66" s="109">
        <v>0</v>
      </c>
      <c r="E66" s="109">
        <v>0</v>
      </c>
      <c r="F66" s="109">
        <v>12</v>
      </c>
      <c r="G66" s="109">
        <v>42</v>
      </c>
      <c r="H66" s="109">
        <v>52</v>
      </c>
      <c r="I66" s="109">
        <v>60</v>
      </c>
      <c r="J66" s="109">
        <v>49</v>
      </c>
      <c r="K66" s="109">
        <v>31</v>
      </c>
      <c r="L66" s="105"/>
    </row>
    <row r="67" spans="1:12">
      <c r="A67" s="84">
        <v>100</v>
      </c>
      <c r="B67" s="85">
        <v>60</v>
      </c>
      <c r="C67" s="85">
        <v>1000</v>
      </c>
      <c r="D67" s="109">
        <v>0</v>
      </c>
      <c r="E67" s="109">
        <v>0</v>
      </c>
      <c r="F67" s="109">
        <v>9</v>
      </c>
      <c r="G67" s="109">
        <v>36</v>
      </c>
      <c r="H67" s="109">
        <v>52</v>
      </c>
      <c r="I67" s="109">
        <v>60</v>
      </c>
      <c r="J67" s="109">
        <v>41</v>
      </c>
      <c r="K67" s="109">
        <v>26</v>
      </c>
      <c r="L67" s="105"/>
    </row>
    <row r="68" spans="1:12">
      <c r="A68" s="84">
        <v>100</v>
      </c>
      <c r="B68" s="85">
        <v>70</v>
      </c>
      <c r="C68" s="85">
        <v>1000</v>
      </c>
      <c r="D68" s="109">
        <v>0</v>
      </c>
      <c r="E68" s="109">
        <v>0</v>
      </c>
      <c r="F68" s="109">
        <v>7</v>
      </c>
      <c r="G68" s="109">
        <v>30</v>
      </c>
      <c r="H68" s="109">
        <v>51</v>
      </c>
      <c r="I68" s="109">
        <v>58</v>
      </c>
      <c r="J68" s="109">
        <v>35</v>
      </c>
      <c r="K68" s="109">
        <v>22</v>
      </c>
      <c r="L68" s="105"/>
    </row>
    <row r="69" spans="1:12">
      <c r="A69" s="84">
        <v>100</v>
      </c>
      <c r="B69" s="85">
        <v>80</v>
      </c>
      <c r="C69" s="85">
        <v>1000</v>
      </c>
      <c r="D69" s="109">
        <v>0</v>
      </c>
      <c r="E69" s="109">
        <v>0</v>
      </c>
      <c r="F69" s="109">
        <v>6</v>
      </c>
      <c r="G69" s="109">
        <v>26</v>
      </c>
      <c r="H69" s="109">
        <v>48</v>
      </c>
      <c r="I69" s="109">
        <v>53</v>
      </c>
      <c r="J69" s="109">
        <v>31</v>
      </c>
      <c r="K69" s="109">
        <v>19</v>
      </c>
      <c r="L69" s="105"/>
    </row>
    <row r="70" spans="1:12">
      <c r="A70" s="84">
        <v>100</v>
      </c>
      <c r="B70" s="85">
        <v>90</v>
      </c>
      <c r="C70" s="85">
        <v>1000</v>
      </c>
      <c r="D70" s="109">
        <v>0</v>
      </c>
      <c r="E70" s="109">
        <v>0</v>
      </c>
      <c r="F70" s="109">
        <v>5</v>
      </c>
      <c r="G70" s="109">
        <v>22</v>
      </c>
      <c r="H70" s="109">
        <v>43</v>
      </c>
      <c r="I70" s="109">
        <v>47</v>
      </c>
      <c r="J70" s="109">
        <v>27</v>
      </c>
      <c r="K70" s="109">
        <v>17</v>
      </c>
      <c r="L70" s="105"/>
    </row>
    <row r="71" spans="1:12">
      <c r="A71" s="84">
        <v>100</v>
      </c>
      <c r="B71" s="85">
        <v>100</v>
      </c>
      <c r="C71" s="85">
        <v>1000</v>
      </c>
      <c r="D71" s="109">
        <v>0</v>
      </c>
      <c r="E71" s="109">
        <v>0</v>
      </c>
      <c r="F71" s="109">
        <v>4</v>
      </c>
      <c r="G71" s="109">
        <v>20</v>
      </c>
      <c r="H71" s="109">
        <v>39</v>
      </c>
      <c r="I71" s="109">
        <v>43</v>
      </c>
      <c r="J71" s="109">
        <v>25</v>
      </c>
      <c r="K71" s="109">
        <v>15</v>
      </c>
      <c r="L71" s="105"/>
    </row>
    <row r="72" spans="1:12">
      <c r="A72" s="84">
        <v>100</v>
      </c>
      <c r="B72" s="85">
        <v>110</v>
      </c>
      <c r="C72" s="85">
        <v>1000</v>
      </c>
      <c r="D72" s="109">
        <v>0</v>
      </c>
      <c r="E72" s="109">
        <v>0</v>
      </c>
      <c r="F72" s="109">
        <v>3</v>
      </c>
      <c r="G72" s="109">
        <v>17</v>
      </c>
      <c r="H72" s="109">
        <v>35</v>
      </c>
      <c r="I72" s="109">
        <v>39</v>
      </c>
      <c r="J72" s="109">
        <v>23</v>
      </c>
      <c r="K72" s="109">
        <v>14</v>
      </c>
      <c r="L72" s="105"/>
    </row>
    <row r="73" spans="1:12">
      <c r="A73" s="84">
        <v>100</v>
      </c>
      <c r="B73" s="85">
        <v>120</v>
      </c>
      <c r="C73" s="85">
        <v>1000</v>
      </c>
      <c r="D73" s="109">
        <v>0</v>
      </c>
      <c r="E73" s="109">
        <v>0</v>
      </c>
      <c r="F73" s="109">
        <v>2</v>
      </c>
      <c r="G73" s="109">
        <v>15</v>
      </c>
      <c r="H73" s="109">
        <v>32</v>
      </c>
      <c r="I73" s="109">
        <v>36</v>
      </c>
      <c r="J73" s="109">
        <v>21</v>
      </c>
      <c r="K73" s="109">
        <v>13</v>
      </c>
      <c r="L73" s="105"/>
    </row>
    <row r="74" spans="1:12">
      <c r="A74" s="84">
        <v>100</v>
      </c>
      <c r="B74" s="85">
        <v>130</v>
      </c>
      <c r="C74" s="85">
        <v>1000</v>
      </c>
      <c r="D74" s="109">
        <v>0</v>
      </c>
      <c r="E74" s="109">
        <v>0</v>
      </c>
      <c r="F74" s="109">
        <v>2</v>
      </c>
      <c r="G74" s="109">
        <v>14</v>
      </c>
      <c r="H74" s="109">
        <v>29</v>
      </c>
      <c r="I74" s="109">
        <v>33</v>
      </c>
      <c r="J74" s="109">
        <v>19</v>
      </c>
      <c r="K74" s="109">
        <v>12</v>
      </c>
      <c r="L74" s="105"/>
    </row>
    <row r="75" spans="1:12">
      <c r="A75" s="84">
        <v>100</v>
      </c>
      <c r="B75" s="85">
        <v>140</v>
      </c>
      <c r="C75" s="85">
        <v>1000</v>
      </c>
      <c r="D75" s="109">
        <v>0</v>
      </c>
      <c r="E75" s="109">
        <v>0</v>
      </c>
      <c r="F75" s="109">
        <v>1</v>
      </c>
      <c r="G75" s="109">
        <v>12</v>
      </c>
      <c r="H75" s="109">
        <v>27</v>
      </c>
      <c r="I75" s="109">
        <v>31</v>
      </c>
      <c r="J75" s="109">
        <v>18</v>
      </c>
      <c r="K75" s="109">
        <v>11</v>
      </c>
      <c r="L75" s="105"/>
    </row>
    <row r="76" spans="1:12">
      <c r="A76" s="84">
        <v>100</v>
      </c>
      <c r="B76" s="85">
        <v>150</v>
      </c>
      <c r="C76" s="85">
        <v>1000</v>
      </c>
      <c r="D76" s="109">
        <v>0</v>
      </c>
      <c r="E76" s="109">
        <v>0</v>
      </c>
      <c r="F76" s="109">
        <v>1</v>
      </c>
      <c r="G76" s="109">
        <v>11</v>
      </c>
      <c r="H76" s="109">
        <v>25</v>
      </c>
      <c r="I76" s="109">
        <v>29</v>
      </c>
      <c r="J76" s="109">
        <v>17</v>
      </c>
      <c r="K76" s="109">
        <v>10</v>
      </c>
      <c r="L76" s="105"/>
    </row>
    <row r="77" spans="1:12">
      <c r="A77" s="84">
        <v>100</v>
      </c>
      <c r="B77" s="85">
        <v>160</v>
      </c>
      <c r="C77" s="85">
        <v>1000</v>
      </c>
      <c r="D77" s="109">
        <v>0</v>
      </c>
      <c r="E77" s="109">
        <v>0</v>
      </c>
      <c r="F77" s="109">
        <v>0</v>
      </c>
      <c r="G77" s="109">
        <v>10</v>
      </c>
      <c r="H77" s="109">
        <v>23</v>
      </c>
      <c r="I77" s="109">
        <v>27</v>
      </c>
      <c r="J77" s="109">
        <v>15</v>
      </c>
      <c r="K77" s="109">
        <v>10</v>
      </c>
      <c r="L77" s="105"/>
    </row>
    <row r="78" spans="1:12">
      <c r="A78" s="84">
        <v>100</v>
      </c>
      <c r="B78" s="85">
        <v>20</v>
      </c>
      <c r="C78" s="85">
        <v>1250</v>
      </c>
      <c r="D78" s="109">
        <v>1</v>
      </c>
      <c r="E78" s="109">
        <v>10</v>
      </c>
      <c r="F78" s="109">
        <v>36</v>
      </c>
      <c r="G78" s="109">
        <v>44</v>
      </c>
      <c r="H78" s="109">
        <v>52</v>
      </c>
      <c r="I78" s="109">
        <v>60</v>
      </c>
      <c r="J78" s="109">
        <v>58</v>
      </c>
      <c r="K78" s="109">
        <v>56</v>
      </c>
      <c r="L78" s="105"/>
    </row>
    <row r="79" spans="1:12">
      <c r="A79" s="84">
        <v>100</v>
      </c>
      <c r="B79" s="85">
        <v>30</v>
      </c>
      <c r="C79" s="85">
        <v>1250</v>
      </c>
      <c r="D79" s="109">
        <v>0</v>
      </c>
      <c r="E79" s="109">
        <v>5</v>
      </c>
      <c r="F79" s="109">
        <v>30</v>
      </c>
      <c r="G79" s="109">
        <v>44</v>
      </c>
      <c r="H79" s="109">
        <v>52</v>
      </c>
      <c r="I79" s="109">
        <v>60</v>
      </c>
      <c r="J79" s="109">
        <v>58</v>
      </c>
      <c r="K79" s="109">
        <v>55</v>
      </c>
      <c r="L79" s="105"/>
    </row>
    <row r="80" spans="1:12">
      <c r="A80" s="84">
        <v>100</v>
      </c>
      <c r="B80" s="85">
        <v>40</v>
      </c>
      <c r="C80" s="85">
        <v>1250</v>
      </c>
      <c r="D80" s="109">
        <v>0</v>
      </c>
      <c r="E80" s="109">
        <v>3</v>
      </c>
      <c r="F80" s="109">
        <v>22</v>
      </c>
      <c r="G80" s="109">
        <v>44</v>
      </c>
      <c r="H80" s="109">
        <v>52</v>
      </c>
      <c r="I80" s="109">
        <v>60</v>
      </c>
      <c r="J80" s="109">
        <v>58</v>
      </c>
      <c r="K80" s="109">
        <v>47</v>
      </c>
      <c r="L80" s="105"/>
    </row>
    <row r="81" spans="1:12">
      <c r="A81" s="84">
        <v>100</v>
      </c>
      <c r="B81" s="85">
        <v>50</v>
      </c>
      <c r="C81" s="85">
        <v>1250</v>
      </c>
      <c r="D81" s="109">
        <v>0</v>
      </c>
      <c r="E81" s="109">
        <v>2</v>
      </c>
      <c r="F81" s="109">
        <v>17</v>
      </c>
      <c r="G81" s="109">
        <v>44</v>
      </c>
      <c r="H81" s="109">
        <v>52</v>
      </c>
      <c r="I81" s="109">
        <v>60</v>
      </c>
      <c r="J81" s="109">
        <v>57</v>
      </c>
      <c r="K81" s="109">
        <v>38</v>
      </c>
      <c r="L81" s="105"/>
    </row>
    <row r="82" spans="1:12">
      <c r="A82" s="84">
        <v>100</v>
      </c>
      <c r="B82" s="85">
        <v>60</v>
      </c>
      <c r="C82" s="85">
        <v>1250</v>
      </c>
      <c r="D82" s="109">
        <v>0</v>
      </c>
      <c r="E82" s="109">
        <v>1</v>
      </c>
      <c r="F82" s="109">
        <v>13</v>
      </c>
      <c r="G82" s="109">
        <v>42</v>
      </c>
      <c r="H82" s="109">
        <v>52</v>
      </c>
      <c r="I82" s="109">
        <v>60</v>
      </c>
      <c r="J82" s="109">
        <v>51</v>
      </c>
      <c r="K82" s="109">
        <v>32</v>
      </c>
      <c r="L82" s="105"/>
    </row>
    <row r="83" spans="1:12">
      <c r="A83" s="84">
        <v>100</v>
      </c>
      <c r="B83" s="85">
        <v>70</v>
      </c>
      <c r="C83" s="85">
        <v>1250</v>
      </c>
      <c r="D83" s="109">
        <v>0</v>
      </c>
      <c r="E83" s="109">
        <v>0</v>
      </c>
      <c r="F83" s="109">
        <v>10</v>
      </c>
      <c r="G83" s="109">
        <v>38</v>
      </c>
      <c r="H83" s="109">
        <v>52</v>
      </c>
      <c r="I83" s="109">
        <v>60</v>
      </c>
      <c r="J83" s="109">
        <v>44</v>
      </c>
      <c r="K83" s="109">
        <v>27</v>
      </c>
      <c r="L83" s="105"/>
    </row>
    <row r="84" spans="1:12">
      <c r="A84" s="84">
        <v>100</v>
      </c>
      <c r="B84" s="85">
        <v>80</v>
      </c>
      <c r="C84" s="85">
        <v>1250</v>
      </c>
      <c r="D84" s="109">
        <v>0</v>
      </c>
      <c r="E84" s="109">
        <v>0</v>
      </c>
      <c r="F84" s="109">
        <v>8</v>
      </c>
      <c r="G84" s="109">
        <v>33</v>
      </c>
      <c r="H84" s="109">
        <v>52</v>
      </c>
      <c r="I84" s="109">
        <v>59</v>
      </c>
      <c r="J84" s="109">
        <v>39</v>
      </c>
      <c r="K84" s="109">
        <v>24</v>
      </c>
      <c r="L84" s="105"/>
    </row>
    <row r="85" spans="1:12">
      <c r="A85" s="84">
        <v>100</v>
      </c>
      <c r="B85" s="85">
        <v>90</v>
      </c>
      <c r="C85" s="85">
        <v>1250</v>
      </c>
      <c r="D85" s="109">
        <v>0</v>
      </c>
      <c r="E85" s="109">
        <v>0</v>
      </c>
      <c r="F85" s="109">
        <v>7</v>
      </c>
      <c r="G85" s="109">
        <v>29</v>
      </c>
      <c r="H85" s="109">
        <v>50</v>
      </c>
      <c r="I85" s="109">
        <v>57</v>
      </c>
      <c r="J85" s="109">
        <v>34</v>
      </c>
      <c r="K85" s="109">
        <v>21</v>
      </c>
      <c r="L85" s="105"/>
    </row>
    <row r="86" spans="1:12">
      <c r="A86" s="84">
        <v>100</v>
      </c>
      <c r="B86" s="85">
        <v>100</v>
      </c>
      <c r="C86" s="85">
        <v>1250</v>
      </c>
      <c r="D86" s="109">
        <v>0</v>
      </c>
      <c r="E86" s="109">
        <v>0</v>
      </c>
      <c r="F86" s="109">
        <v>6</v>
      </c>
      <c r="G86" s="109">
        <v>26</v>
      </c>
      <c r="H86" s="109">
        <v>48</v>
      </c>
      <c r="I86" s="109">
        <v>53</v>
      </c>
      <c r="J86" s="109">
        <v>31</v>
      </c>
      <c r="K86" s="109">
        <v>19</v>
      </c>
      <c r="L86" s="105"/>
    </row>
    <row r="87" spans="1:12">
      <c r="A87" s="84">
        <v>100</v>
      </c>
      <c r="B87" s="85">
        <v>110</v>
      </c>
      <c r="C87" s="85">
        <v>1250</v>
      </c>
      <c r="D87" s="109">
        <v>0</v>
      </c>
      <c r="E87" s="109">
        <v>0</v>
      </c>
      <c r="F87" s="109">
        <v>5</v>
      </c>
      <c r="G87" s="109">
        <v>23</v>
      </c>
      <c r="H87" s="109">
        <v>44</v>
      </c>
      <c r="I87" s="109">
        <v>48</v>
      </c>
      <c r="J87" s="109">
        <v>28</v>
      </c>
      <c r="K87" s="109">
        <v>17</v>
      </c>
      <c r="L87" s="105"/>
    </row>
    <row r="88" spans="1:12">
      <c r="A88" s="84">
        <v>100</v>
      </c>
      <c r="B88" s="85">
        <v>120</v>
      </c>
      <c r="C88" s="85">
        <v>1250</v>
      </c>
      <c r="D88" s="109">
        <v>0</v>
      </c>
      <c r="E88" s="109">
        <v>0</v>
      </c>
      <c r="F88" s="109">
        <v>4</v>
      </c>
      <c r="G88" s="109">
        <v>21</v>
      </c>
      <c r="H88" s="109">
        <v>41</v>
      </c>
      <c r="I88" s="109">
        <v>45</v>
      </c>
      <c r="J88" s="109">
        <v>26</v>
      </c>
      <c r="K88" s="109">
        <v>16</v>
      </c>
      <c r="L88" s="105"/>
    </row>
    <row r="89" spans="1:12">
      <c r="A89" s="84">
        <v>100</v>
      </c>
      <c r="B89" s="85">
        <v>130</v>
      </c>
      <c r="C89" s="85">
        <v>1250</v>
      </c>
      <c r="D89" s="109">
        <v>0</v>
      </c>
      <c r="E89" s="109">
        <v>0</v>
      </c>
      <c r="F89" s="109">
        <v>3</v>
      </c>
      <c r="G89" s="109">
        <v>19</v>
      </c>
      <c r="H89" s="109">
        <v>37</v>
      </c>
      <c r="I89" s="109">
        <v>41</v>
      </c>
      <c r="J89" s="109">
        <v>24</v>
      </c>
      <c r="K89" s="109">
        <v>15</v>
      </c>
      <c r="L89" s="105"/>
    </row>
    <row r="90" spans="1:12">
      <c r="A90" s="84">
        <v>100</v>
      </c>
      <c r="B90" s="85">
        <v>140</v>
      </c>
      <c r="C90" s="85">
        <v>1250</v>
      </c>
      <c r="D90" s="109">
        <v>0</v>
      </c>
      <c r="E90" s="109">
        <v>0</v>
      </c>
      <c r="F90" s="109">
        <v>3</v>
      </c>
      <c r="G90" s="109">
        <v>17</v>
      </c>
      <c r="H90" s="109">
        <v>35</v>
      </c>
      <c r="I90" s="109">
        <v>38</v>
      </c>
      <c r="J90" s="109">
        <v>22</v>
      </c>
      <c r="K90" s="109">
        <v>14</v>
      </c>
      <c r="L90" s="105"/>
    </row>
    <row r="91" spans="1:12">
      <c r="A91" s="84">
        <v>100</v>
      </c>
      <c r="B91" s="85">
        <v>150</v>
      </c>
      <c r="C91" s="85">
        <v>1250</v>
      </c>
      <c r="D91" s="109">
        <v>0</v>
      </c>
      <c r="E91" s="109">
        <v>0</v>
      </c>
      <c r="F91" s="109">
        <v>2</v>
      </c>
      <c r="G91" s="109">
        <v>15</v>
      </c>
      <c r="H91" s="109">
        <v>32</v>
      </c>
      <c r="I91" s="109">
        <v>36</v>
      </c>
      <c r="J91" s="109">
        <v>21</v>
      </c>
      <c r="K91" s="109">
        <v>13</v>
      </c>
      <c r="L91" s="105"/>
    </row>
    <row r="92" spans="1:12">
      <c r="A92" s="84">
        <v>100</v>
      </c>
      <c r="B92" s="85">
        <v>160</v>
      </c>
      <c r="C92" s="85">
        <v>1250</v>
      </c>
      <c r="D92" s="109">
        <v>0</v>
      </c>
      <c r="E92" s="109">
        <v>0</v>
      </c>
      <c r="F92" s="109">
        <v>2</v>
      </c>
      <c r="G92" s="109">
        <v>14</v>
      </c>
      <c r="H92" s="109">
        <v>30</v>
      </c>
      <c r="I92" s="109">
        <v>33</v>
      </c>
      <c r="J92" s="109">
        <v>19</v>
      </c>
      <c r="K92" s="109">
        <v>12</v>
      </c>
      <c r="L92" s="105"/>
    </row>
    <row r="93" spans="1:12">
      <c r="A93" s="84">
        <v>100</v>
      </c>
      <c r="B93" s="85">
        <v>20</v>
      </c>
      <c r="C93" s="85">
        <v>1500</v>
      </c>
      <c r="D93" s="109">
        <v>1</v>
      </c>
      <c r="E93" s="109">
        <v>12</v>
      </c>
      <c r="F93" s="109">
        <v>36</v>
      </c>
      <c r="G93" s="109">
        <v>44</v>
      </c>
      <c r="H93" s="109">
        <v>52</v>
      </c>
      <c r="I93" s="109">
        <v>60</v>
      </c>
      <c r="J93" s="109">
        <v>58</v>
      </c>
      <c r="K93" s="109">
        <v>56</v>
      </c>
      <c r="L93" s="105"/>
    </row>
    <row r="94" spans="1:12">
      <c r="A94" s="84">
        <v>100</v>
      </c>
      <c r="B94" s="85">
        <v>30</v>
      </c>
      <c r="C94" s="85">
        <v>1500</v>
      </c>
      <c r="D94" s="109">
        <v>0</v>
      </c>
      <c r="E94" s="109">
        <v>7</v>
      </c>
      <c r="F94" s="109">
        <v>34</v>
      </c>
      <c r="G94" s="109">
        <v>44</v>
      </c>
      <c r="H94" s="109">
        <v>52</v>
      </c>
      <c r="I94" s="109">
        <v>60</v>
      </c>
      <c r="J94" s="109">
        <v>58</v>
      </c>
      <c r="K94" s="109">
        <v>56</v>
      </c>
      <c r="L94" s="105"/>
    </row>
    <row r="95" spans="1:12">
      <c r="A95" s="84">
        <v>100</v>
      </c>
      <c r="B95" s="85">
        <v>40</v>
      </c>
      <c r="C95" s="85">
        <v>1500</v>
      </c>
      <c r="D95" s="109">
        <v>0</v>
      </c>
      <c r="E95" s="109">
        <v>4</v>
      </c>
      <c r="F95" s="109">
        <v>27</v>
      </c>
      <c r="G95" s="109">
        <v>44</v>
      </c>
      <c r="H95" s="109">
        <v>52</v>
      </c>
      <c r="I95" s="109">
        <v>60</v>
      </c>
      <c r="J95" s="109">
        <v>58</v>
      </c>
      <c r="K95" s="109">
        <v>54</v>
      </c>
      <c r="L95" s="105"/>
    </row>
    <row r="96" spans="1:12">
      <c r="A96" s="84">
        <v>100</v>
      </c>
      <c r="B96" s="85">
        <v>50</v>
      </c>
      <c r="C96" s="85">
        <v>1500</v>
      </c>
      <c r="D96" s="109">
        <v>0</v>
      </c>
      <c r="E96" s="109">
        <v>3</v>
      </c>
      <c r="F96" s="109">
        <v>21</v>
      </c>
      <c r="G96" s="109">
        <v>44</v>
      </c>
      <c r="H96" s="109">
        <v>52</v>
      </c>
      <c r="I96" s="109">
        <v>60</v>
      </c>
      <c r="J96" s="109">
        <v>58</v>
      </c>
      <c r="K96" s="109">
        <v>46</v>
      </c>
      <c r="L96" s="105"/>
    </row>
    <row r="97" spans="1:12">
      <c r="A97" s="84">
        <v>100</v>
      </c>
      <c r="B97" s="85">
        <v>60</v>
      </c>
      <c r="C97" s="85">
        <v>1500</v>
      </c>
      <c r="D97" s="109">
        <v>0</v>
      </c>
      <c r="E97" s="109">
        <v>2</v>
      </c>
      <c r="F97" s="109">
        <v>17</v>
      </c>
      <c r="G97" s="109">
        <v>44</v>
      </c>
      <c r="H97" s="109">
        <v>52</v>
      </c>
      <c r="I97" s="109">
        <v>60</v>
      </c>
      <c r="J97" s="109">
        <v>57</v>
      </c>
      <c r="K97" s="109">
        <v>38</v>
      </c>
      <c r="L97" s="105"/>
    </row>
    <row r="98" spans="1:12">
      <c r="A98" s="84">
        <v>100</v>
      </c>
      <c r="B98" s="85">
        <v>70</v>
      </c>
      <c r="C98" s="85">
        <v>1500</v>
      </c>
      <c r="D98" s="109">
        <v>0</v>
      </c>
      <c r="E98" s="109">
        <v>1</v>
      </c>
      <c r="F98" s="109">
        <v>13</v>
      </c>
      <c r="G98" s="109">
        <v>43</v>
      </c>
      <c r="H98" s="109">
        <v>52</v>
      </c>
      <c r="I98" s="109">
        <v>60</v>
      </c>
      <c r="J98" s="109">
        <v>52</v>
      </c>
      <c r="K98" s="109">
        <v>33</v>
      </c>
      <c r="L98" s="105"/>
    </row>
    <row r="99" spans="1:12">
      <c r="A99" s="84">
        <v>100</v>
      </c>
      <c r="B99" s="85">
        <v>80</v>
      </c>
      <c r="C99" s="85">
        <v>1500</v>
      </c>
      <c r="D99" s="109">
        <v>0</v>
      </c>
      <c r="E99" s="109">
        <v>0</v>
      </c>
      <c r="F99" s="109">
        <v>11</v>
      </c>
      <c r="G99" s="109">
        <v>40</v>
      </c>
      <c r="H99" s="109">
        <v>52</v>
      </c>
      <c r="I99" s="109">
        <v>60</v>
      </c>
      <c r="J99" s="109">
        <v>46</v>
      </c>
      <c r="K99" s="109">
        <v>29</v>
      </c>
      <c r="L99" s="105"/>
    </row>
    <row r="100" spans="1:12">
      <c r="A100" s="84">
        <v>100</v>
      </c>
      <c r="B100" s="85">
        <v>90</v>
      </c>
      <c r="C100" s="85">
        <v>1500</v>
      </c>
      <c r="D100" s="109">
        <v>0</v>
      </c>
      <c r="E100" s="109">
        <v>0</v>
      </c>
      <c r="F100" s="109">
        <v>9</v>
      </c>
      <c r="G100" s="109">
        <v>36</v>
      </c>
      <c r="H100" s="109">
        <v>52</v>
      </c>
      <c r="I100" s="109">
        <v>60</v>
      </c>
      <c r="J100" s="109">
        <v>41</v>
      </c>
      <c r="K100" s="109">
        <v>26</v>
      </c>
      <c r="L100" s="105"/>
    </row>
    <row r="101" spans="1:12">
      <c r="A101" s="84">
        <v>100</v>
      </c>
      <c r="B101" s="85">
        <v>100</v>
      </c>
      <c r="C101" s="85">
        <v>1500</v>
      </c>
      <c r="D101" s="109">
        <v>0</v>
      </c>
      <c r="E101" s="109">
        <v>0</v>
      </c>
      <c r="F101" s="109">
        <v>8</v>
      </c>
      <c r="G101" s="109">
        <v>32</v>
      </c>
      <c r="H101" s="109">
        <v>51</v>
      </c>
      <c r="I101" s="109">
        <v>59</v>
      </c>
      <c r="J101" s="109">
        <v>37</v>
      </c>
      <c r="K101" s="109">
        <v>23</v>
      </c>
      <c r="L101" s="105"/>
    </row>
    <row r="102" spans="1:12">
      <c r="A102" s="84">
        <v>100</v>
      </c>
      <c r="B102" s="85">
        <v>110</v>
      </c>
      <c r="C102" s="85">
        <v>1500</v>
      </c>
      <c r="D102" s="109">
        <v>0</v>
      </c>
      <c r="E102" s="109">
        <v>0</v>
      </c>
      <c r="F102" s="109">
        <v>7</v>
      </c>
      <c r="G102" s="109">
        <v>29</v>
      </c>
      <c r="H102" s="109">
        <v>50</v>
      </c>
      <c r="I102" s="109">
        <v>56</v>
      </c>
      <c r="J102" s="109">
        <v>34</v>
      </c>
      <c r="K102" s="109">
        <v>21</v>
      </c>
      <c r="L102" s="105"/>
    </row>
    <row r="103" spans="1:12">
      <c r="A103" s="84">
        <v>100</v>
      </c>
      <c r="B103" s="85">
        <v>120</v>
      </c>
      <c r="C103" s="85">
        <v>1500</v>
      </c>
      <c r="D103" s="109">
        <v>0</v>
      </c>
      <c r="E103" s="109">
        <v>0</v>
      </c>
      <c r="F103" s="109">
        <v>6</v>
      </c>
      <c r="G103" s="109">
        <v>26</v>
      </c>
      <c r="H103" s="109">
        <v>48</v>
      </c>
      <c r="I103" s="109">
        <v>53</v>
      </c>
      <c r="J103" s="109">
        <v>31</v>
      </c>
      <c r="K103" s="109">
        <v>19</v>
      </c>
      <c r="L103" s="105"/>
    </row>
    <row r="104" spans="1:12">
      <c r="A104" s="84">
        <v>100</v>
      </c>
      <c r="B104" s="85">
        <v>130</v>
      </c>
      <c r="C104" s="85">
        <v>1500</v>
      </c>
      <c r="D104" s="109">
        <v>0</v>
      </c>
      <c r="E104" s="109">
        <v>0</v>
      </c>
      <c r="F104" s="109">
        <v>5</v>
      </c>
      <c r="G104" s="109">
        <v>23</v>
      </c>
      <c r="H104" s="109">
        <v>45</v>
      </c>
      <c r="I104" s="109">
        <v>49</v>
      </c>
      <c r="J104" s="109">
        <v>29</v>
      </c>
      <c r="K104" s="109">
        <v>18</v>
      </c>
      <c r="L104" s="105"/>
    </row>
    <row r="105" spans="1:12">
      <c r="A105" s="84">
        <v>100</v>
      </c>
      <c r="B105" s="85">
        <v>140</v>
      </c>
      <c r="C105" s="85">
        <v>1500</v>
      </c>
      <c r="D105" s="109">
        <v>0</v>
      </c>
      <c r="E105" s="109">
        <v>0</v>
      </c>
      <c r="F105" s="109">
        <v>4</v>
      </c>
      <c r="G105" s="109">
        <v>21</v>
      </c>
      <c r="H105" s="109">
        <v>42</v>
      </c>
      <c r="I105" s="109">
        <v>46</v>
      </c>
      <c r="J105" s="109">
        <v>27</v>
      </c>
      <c r="K105" s="109">
        <v>16</v>
      </c>
      <c r="L105" s="105"/>
    </row>
    <row r="106" spans="1:12">
      <c r="A106" s="84">
        <v>100</v>
      </c>
      <c r="B106" s="85">
        <v>150</v>
      </c>
      <c r="C106" s="85">
        <v>1500</v>
      </c>
      <c r="D106" s="109">
        <v>0</v>
      </c>
      <c r="E106" s="109">
        <v>0</v>
      </c>
      <c r="F106" s="109">
        <v>4</v>
      </c>
      <c r="G106" s="109">
        <v>20</v>
      </c>
      <c r="H106" s="109">
        <v>39</v>
      </c>
      <c r="I106" s="109">
        <v>43</v>
      </c>
      <c r="J106" s="109">
        <v>25</v>
      </c>
      <c r="K106" s="109">
        <v>15</v>
      </c>
      <c r="L106" s="105"/>
    </row>
    <row r="107" spans="1:12">
      <c r="A107" s="84">
        <v>100</v>
      </c>
      <c r="B107" s="85">
        <v>160</v>
      </c>
      <c r="C107" s="85">
        <v>1500</v>
      </c>
      <c r="D107" s="109">
        <v>0</v>
      </c>
      <c r="E107" s="109">
        <v>0</v>
      </c>
      <c r="F107" s="109">
        <v>3</v>
      </c>
      <c r="G107" s="109">
        <v>18</v>
      </c>
      <c r="H107" s="109">
        <v>36</v>
      </c>
      <c r="I107" s="109">
        <v>40</v>
      </c>
      <c r="J107" s="109">
        <v>23</v>
      </c>
      <c r="K107" s="109">
        <v>14</v>
      </c>
      <c r="L107" s="105"/>
    </row>
    <row r="108" spans="1:12">
      <c r="A108" s="84">
        <v>100</v>
      </c>
      <c r="B108" s="85">
        <v>20</v>
      </c>
      <c r="C108" s="85">
        <v>1750</v>
      </c>
      <c r="D108" s="109">
        <v>2</v>
      </c>
      <c r="E108" s="109">
        <v>15</v>
      </c>
      <c r="F108" s="109">
        <v>36</v>
      </c>
      <c r="G108" s="109">
        <v>44</v>
      </c>
      <c r="H108" s="109">
        <v>52</v>
      </c>
      <c r="I108" s="109">
        <v>60</v>
      </c>
      <c r="J108" s="109">
        <v>58</v>
      </c>
      <c r="K108" s="109">
        <v>56</v>
      </c>
      <c r="L108" s="105"/>
    </row>
    <row r="109" spans="1:12">
      <c r="A109" s="84">
        <v>100</v>
      </c>
      <c r="B109" s="85">
        <v>30</v>
      </c>
      <c r="C109" s="85">
        <v>1750</v>
      </c>
      <c r="D109" s="109">
        <v>0</v>
      </c>
      <c r="E109" s="109">
        <v>9</v>
      </c>
      <c r="F109" s="109">
        <v>36</v>
      </c>
      <c r="G109" s="109">
        <v>44</v>
      </c>
      <c r="H109" s="109">
        <v>52</v>
      </c>
      <c r="I109" s="109">
        <v>60</v>
      </c>
      <c r="J109" s="109">
        <v>58</v>
      </c>
      <c r="K109" s="109">
        <v>56</v>
      </c>
      <c r="L109" s="105"/>
    </row>
    <row r="110" spans="1:12">
      <c r="A110" s="84">
        <v>100</v>
      </c>
      <c r="B110" s="85">
        <v>40</v>
      </c>
      <c r="C110" s="85">
        <v>1750</v>
      </c>
      <c r="D110" s="109">
        <v>0</v>
      </c>
      <c r="E110" s="109">
        <v>6</v>
      </c>
      <c r="F110" s="109">
        <v>31</v>
      </c>
      <c r="G110" s="109">
        <v>44</v>
      </c>
      <c r="H110" s="109">
        <v>52</v>
      </c>
      <c r="I110" s="109">
        <v>60</v>
      </c>
      <c r="J110" s="109">
        <v>58</v>
      </c>
      <c r="K110" s="109">
        <v>56</v>
      </c>
      <c r="L110" s="105"/>
    </row>
    <row r="111" spans="1:12">
      <c r="A111" s="84">
        <v>100</v>
      </c>
      <c r="B111" s="85">
        <v>50</v>
      </c>
      <c r="C111" s="85">
        <v>1750</v>
      </c>
      <c r="D111" s="109">
        <v>0</v>
      </c>
      <c r="E111" s="109">
        <v>4</v>
      </c>
      <c r="F111" s="109">
        <v>25</v>
      </c>
      <c r="G111" s="109">
        <v>44</v>
      </c>
      <c r="H111" s="109">
        <v>52</v>
      </c>
      <c r="I111" s="109">
        <v>60</v>
      </c>
      <c r="J111" s="109">
        <v>58</v>
      </c>
      <c r="K111" s="109">
        <v>52</v>
      </c>
      <c r="L111" s="105"/>
    </row>
    <row r="112" spans="1:12">
      <c r="A112" s="84">
        <v>100</v>
      </c>
      <c r="B112" s="85">
        <v>60</v>
      </c>
      <c r="C112" s="85">
        <v>1750</v>
      </c>
      <c r="D112" s="109">
        <v>0</v>
      </c>
      <c r="E112" s="109">
        <v>2</v>
      </c>
      <c r="F112" s="109">
        <v>20</v>
      </c>
      <c r="G112" s="109">
        <v>44</v>
      </c>
      <c r="H112" s="109">
        <v>52</v>
      </c>
      <c r="I112" s="109">
        <v>60</v>
      </c>
      <c r="J112" s="109">
        <v>58</v>
      </c>
      <c r="K112" s="109">
        <v>44</v>
      </c>
      <c r="L112" s="105"/>
    </row>
    <row r="113" spans="1:12">
      <c r="A113" s="84">
        <v>100</v>
      </c>
      <c r="B113" s="85">
        <v>70</v>
      </c>
      <c r="C113" s="85">
        <v>1750</v>
      </c>
      <c r="D113" s="109">
        <v>0</v>
      </c>
      <c r="E113" s="109">
        <v>2</v>
      </c>
      <c r="F113" s="109">
        <v>17</v>
      </c>
      <c r="G113" s="109">
        <v>44</v>
      </c>
      <c r="H113" s="109">
        <v>52</v>
      </c>
      <c r="I113" s="109">
        <v>60</v>
      </c>
      <c r="J113" s="109">
        <v>57</v>
      </c>
      <c r="K113" s="109">
        <v>38</v>
      </c>
      <c r="L113" s="105"/>
    </row>
    <row r="114" spans="1:12">
      <c r="A114" s="84">
        <v>100</v>
      </c>
      <c r="B114" s="85">
        <v>80</v>
      </c>
      <c r="C114" s="85">
        <v>1750</v>
      </c>
      <c r="D114" s="109">
        <v>0</v>
      </c>
      <c r="E114" s="109">
        <v>1</v>
      </c>
      <c r="F114" s="109">
        <v>14</v>
      </c>
      <c r="G114" s="109">
        <v>43</v>
      </c>
      <c r="H114" s="109">
        <v>52</v>
      </c>
      <c r="I114" s="109">
        <v>60</v>
      </c>
      <c r="J114" s="109">
        <v>53</v>
      </c>
      <c r="K114" s="109">
        <v>33</v>
      </c>
      <c r="L114" s="105"/>
    </row>
    <row r="115" spans="1:12">
      <c r="A115" s="84">
        <v>100</v>
      </c>
      <c r="B115" s="85">
        <v>90</v>
      </c>
      <c r="C115" s="85">
        <v>1750</v>
      </c>
      <c r="D115" s="109">
        <v>0</v>
      </c>
      <c r="E115" s="109">
        <v>0</v>
      </c>
      <c r="F115" s="109">
        <v>12</v>
      </c>
      <c r="G115" s="109">
        <v>41</v>
      </c>
      <c r="H115" s="109">
        <v>52</v>
      </c>
      <c r="I115" s="109">
        <v>60</v>
      </c>
      <c r="J115" s="109">
        <v>48</v>
      </c>
      <c r="K115" s="109">
        <v>30</v>
      </c>
      <c r="L115" s="105"/>
    </row>
    <row r="116" spans="1:12">
      <c r="A116" s="84">
        <v>100</v>
      </c>
      <c r="B116" s="85">
        <v>100</v>
      </c>
      <c r="C116" s="85">
        <v>1750</v>
      </c>
      <c r="D116" s="109">
        <v>0</v>
      </c>
      <c r="E116" s="109">
        <v>0</v>
      </c>
      <c r="F116" s="109">
        <v>10</v>
      </c>
      <c r="G116" s="109">
        <v>38</v>
      </c>
      <c r="H116" s="109">
        <v>52</v>
      </c>
      <c r="I116" s="109">
        <v>60</v>
      </c>
      <c r="J116" s="109">
        <v>43</v>
      </c>
      <c r="K116" s="109">
        <v>27</v>
      </c>
      <c r="L116" s="105"/>
    </row>
    <row r="117" spans="1:12">
      <c r="A117" s="84">
        <v>100</v>
      </c>
      <c r="B117" s="85">
        <v>110</v>
      </c>
      <c r="C117" s="85">
        <v>1750</v>
      </c>
      <c r="D117" s="109">
        <v>0</v>
      </c>
      <c r="E117" s="109">
        <v>0</v>
      </c>
      <c r="F117" s="109">
        <v>9</v>
      </c>
      <c r="G117" s="109">
        <v>34</v>
      </c>
      <c r="H117" s="109">
        <v>52</v>
      </c>
      <c r="I117" s="109">
        <v>59</v>
      </c>
      <c r="J117" s="109">
        <v>39</v>
      </c>
      <c r="K117" s="109">
        <v>24</v>
      </c>
      <c r="L117" s="105"/>
    </row>
    <row r="118" spans="1:12">
      <c r="A118" s="84">
        <v>100</v>
      </c>
      <c r="B118" s="85">
        <v>120</v>
      </c>
      <c r="C118" s="85">
        <v>1750</v>
      </c>
      <c r="D118" s="109">
        <v>0</v>
      </c>
      <c r="E118" s="109">
        <v>0</v>
      </c>
      <c r="F118" s="109">
        <v>8</v>
      </c>
      <c r="G118" s="109">
        <v>31</v>
      </c>
      <c r="H118" s="109">
        <v>51</v>
      </c>
      <c r="I118" s="109">
        <v>58</v>
      </c>
      <c r="J118" s="109">
        <v>36</v>
      </c>
      <c r="K118" s="109">
        <v>22</v>
      </c>
      <c r="L118" s="105"/>
    </row>
    <row r="119" spans="1:12">
      <c r="A119" s="84">
        <v>100</v>
      </c>
      <c r="B119" s="85">
        <v>130</v>
      </c>
      <c r="C119" s="85">
        <v>1750</v>
      </c>
      <c r="D119" s="109">
        <v>0</v>
      </c>
      <c r="E119" s="109">
        <v>0</v>
      </c>
      <c r="F119" s="109">
        <v>7</v>
      </c>
      <c r="G119" s="109">
        <v>28</v>
      </c>
      <c r="H119" s="109">
        <v>50</v>
      </c>
      <c r="I119" s="109">
        <v>56</v>
      </c>
      <c r="J119" s="109">
        <v>33</v>
      </c>
      <c r="K119" s="109">
        <v>21</v>
      </c>
      <c r="L119" s="105"/>
    </row>
    <row r="120" spans="1:12">
      <c r="A120" s="84">
        <v>100</v>
      </c>
      <c r="B120" s="85">
        <v>140</v>
      </c>
      <c r="C120" s="85">
        <v>1750</v>
      </c>
      <c r="D120" s="109">
        <v>0</v>
      </c>
      <c r="E120" s="109">
        <v>0</v>
      </c>
      <c r="F120" s="109">
        <v>6</v>
      </c>
      <c r="G120" s="109">
        <v>26</v>
      </c>
      <c r="H120" s="109">
        <v>48</v>
      </c>
      <c r="I120" s="109">
        <v>53</v>
      </c>
      <c r="J120" s="109">
        <v>31</v>
      </c>
      <c r="K120" s="109">
        <v>19</v>
      </c>
      <c r="L120" s="105"/>
    </row>
    <row r="121" spans="1:12">
      <c r="A121" s="84">
        <v>100</v>
      </c>
      <c r="B121" s="85">
        <v>150</v>
      </c>
      <c r="C121" s="85">
        <v>1750</v>
      </c>
      <c r="D121" s="109">
        <v>0</v>
      </c>
      <c r="E121" s="109">
        <v>0</v>
      </c>
      <c r="F121" s="109">
        <v>5</v>
      </c>
      <c r="G121" s="109">
        <v>24</v>
      </c>
      <c r="H121" s="109">
        <v>45</v>
      </c>
      <c r="I121" s="109">
        <v>50</v>
      </c>
      <c r="J121" s="109">
        <v>29</v>
      </c>
      <c r="K121" s="109">
        <v>18</v>
      </c>
      <c r="L121" s="105"/>
    </row>
    <row r="122" spans="1:12">
      <c r="A122" s="84">
        <v>100</v>
      </c>
      <c r="B122" s="85">
        <v>160</v>
      </c>
      <c r="C122" s="85">
        <v>1750</v>
      </c>
      <c r="D122" s="109">
        <v>0</v>
      </c>
      <c r="E122" s="109">
        <v>0</v>
      </c>
      <c r="F122" s="109">
        <v>4</v>
      </c>
      <c r="G122" s="109">
        <v>22</v>
      </c>
      <c r="H122" s="109">
        <v>43</v>
      </c>
      <c r="I122" s="109">
        <v>47</v>
      </c>
      <c r="J122" s="109">
        <v>27</v>
      </c>
      <c r="K122" s="109">
        <v>17</v>
      </c>
      <c r="L122" s="105"/>
    </row>
    <row r="123" spans="1:12">
      <c r="A123" s="84">
        <v>100</v>
      </c>
      <c r="B123" s="85">
        <v>20</v>
      </c>
      <c r="C123" s="85">
        <v>2000</v>
      </c>
      <c r="D123" s="109">
        <v>3</v>
      </c>
      <c r="E123" s="109">
        <v>18</v>
      </c>
      <c r="F123" s="109">
        <v>36</v>
      </c>
      <c r="G123" s="109">
        <v>44</v>
      </c>
      <c r="H123" s="109">
        <v>52</v>
      </c>
      <c r="I123" s="109">
        <v>60</v>
      </c>
      <c r="J123" s="109">
        <v>58</v>
      </c>
      <c r="K123" s="109">
        <v>56</v>
      </c>
      <c r="L123" s="105"/>
    </row>
    <row r="124" spans="1:12">
      <c r="A124" s="84">
        <v>100</v>
      </c>
      <c r="B124" s="85">
        <v>30</v>
      </c>
      <c r="C124" s="85">
        <v>2000</v>
      </c>
      <c r="D124" s="109">
        <v>1</v>
      </c>
      <c r="E124" s="109">
        <v>11</v>
      </c>
      <c r="F124" s="109">
        <v>36</v>
      </c>
      <c r="G124" s="109">
        <v>44</v>
      </c>
      <c r="H124" s="109">
        <v>52</v>
      </c>
      <c r="I124" s="109">
        <v>60</v>
      </c>
      <c r="J124" s="109">
        <v>58</v>
      </c>
      <c r="K124" s="109">
        <v>56</v>
      </c>
      <c r="L124" s="105"/>
    </row>
    <row r="125" spans="1:12">
      <c r="A125" s="84">
        <v>100</v>
      </c>
      <c r="B125" s="85">
        <v>40</v>
      </c>
      <c r="C125" s="85">
        <v>2000</v>
      </c>
      <c r="D125" s="109">
        <v>0</v>
      </c>
      <c r="E125" s="109">
        <v>7</v>
      </c>
      <c r="F125" s="109">
        <v>34</v>
      </c>
      <c r="G125" s="109">
        <v>44</v>
      </c>
      <c r="H125" s="109">
        <v>52</v>
      </c>
      <c r="I125" s="109">
        <v>60</v>
      </c>
      <c r="J125" s="109">
        <v>58</v>
      </c>
      <c r="K125" s="109">
        <v>56</v>
      </c>
      <c r="L125" s="105"/>
    </row>
    <row r="126" spans="1:12">
      <c r="A126" s="84">
        <v>100</v>
      </c>
      <c r="B126" s="85">
        <v>50</v>
      </c>
      <c r="C126" s="85">
        <v>2000</v>
      </c>
      <c r="D126" s="109">
        <v>0</v>
      </c>
      <c r="E126" s="109">
        <v>5</v>
      </c>
      <c r="F126" s="109">
        <v>29</v>
      </c>
      <c r="G126" s="109">
        <v>44</v>
      </c>
      <c r="H126" s="109">
        <v>52</v>
      </c>
      <c r="I126" s="109">
        <v>60</v>
      </c>
      <c r="J126" s="109">
        <v>58</v>
      </c>
      <c r="K126" s="109">
        <v>55</v>
      </c>
      <c r="L126" s="105"/>
    </row>
    <row r="127" spans="1:12">
      <c r="A127" s="84">
        <v>100</v>
      </c>
      <c r="B127" s="85">
        <v>60</v>
      </c>
      <c r="C127" s="85">
        <v>2000</v>
      </c>
      <c r="D127" s="109">
        <v>0</v>
      </c>
      <c r="E127" s="109">
        <v>3</v>
      </c>
      <c r="F127" s="109">
        <v>23</v>
      </c>
      <c r="G127" s="109">
        <v>44</v>
      </c>
      <c r="H127" s="109">
        <v>52</v>
      </c>
      <c r="I127" s="109">
        <v>60</v>
      </c>
      <c r="J127" s="109">
        <v>58</v>
      </c>
      <c r="K127" s="109">
        <v>50</v>
      </c>
      <c r="L127" s="105"/>
    </row>
    <row r="128" spans="1:12">
      <c r="A128" s="84">
        <v>100</v>
      </c>
      <c r="B128" s="85">
        <v>70</v>
      </c>
      <c r="C128" s="85">
        <v>2000</v>
      </c>
      <c r="D128" s="109">
        <v>0</v>
      </c>
      <c r="E128" s="109">
        <v>2</v>
      </c>
      <c r="F128" s="109">
        <v>20</v>
      </c>
      <c r="G128" s="109">
        <v>44</v>
      </c>
      <c r="H128" s="109">
        <v>52</v>
      </c>
      <c r="I128" s="109">
        <v>60</v>
      </c>
      <c r="J128" s="109">
        <v>58</v>
      </c>
      <c r="K128" s="109">
        <v>44</v>
      </c>
      <c r="L128" s="105"/>
    </row>
    <row r="129" spans="1:12">
      <c r="A129" s="84">
        <v>100</v>
      </c>
      <c r="B129" s="85">
        <v>80</v>
      </c>
      <c r="C129" s="85">
        <v>2000</v>
      </c>
      <c r="D129" s="109">
        <v>0</v>
      </c>
      <c r="E129" s="109">
        <v>2</v>
      </c>
      <c r="F129" s="109">
        <v>17</v>
      </c>
      <c r="G129" s="109">
        <v>44</v>
      </c>
      <c r="H129" s="109">
        <v>52</v>
      </c>
      <c r="I129" s="109">
        <v>60</v>
      </c>
      <c r="J129" s="109">
        <v>57</v>
      </c>
      <c r="K129" s="109">
        <v>38</v>
      </c>
      <c r="L129" s="105"/>
    </row>
    <row r="130" spans="1:12">
      <c r="A130" s="84">
        <v>100</v>
      </c>
      <c r="B130" s="85">
        <v>90</v>
      </c>
      <c r="C130" s="85">
        <v>2000</v>
      </c>
      <c r="D130" s="109">
        <v>0</v>
      </c>
      <c r="E130" s="109">
        <v>1</v>
      </c>
      <c r="F130" s="109">
        <v>14</v>
      </c>
      <c r="G130" s="109">
        <v>43</v>
      </c>
      <c r="H130" s="109">
        <v>52</v>
      </c>
      <c r="I130" s="109">
        <v>60</v>
      </c>
      <c r="J130" s="109">
        <v>53</v>
      </c>
      <c r="K130" s="109">
        <v>34</v>
      </c>
      <c r="L130" s="105"/>
    </row>
    <row r="131" spans="1:12">
      <c r="A131" s="84">
        <v>100</v>
      </c>
      <c r="B131" s="85">
        <v>100</v>
      </c>
      <c r="C131" s="85">
        <v>2000</v>
      </c>
      <c r="D131" s="109">
        <v>0</v>
      </c>
      <c r="E131" s="109">
        <v>0</v>
      </c>
      <c r="F131" s="109">
        <v>12</v>
      </c>
      <c r="G131" s="109">
        <v>42</v>
      </c>
      <c r="H131" s="109">
        <v>52</v>
      </c>
      <c r="I131" s="109">
        <v>60</v>
      </c>
      <c r="J131" s="109">
        <v>49</v>
      </c>
      <c r="K131" s="109">
        <v>31</v>
      </c>
      <c r="L131" s="105"/>
    </row>
    <row r="132" spans="1:12">
      <c r="A132" s="84">
        <v>100</v>
      </c>
      <c r="B132" s="85">
        <v>110</v>
      </c>
      <c r="C132" s="85">
        <v>2000</v>
      </c>
      <c r="D132" s="109">
        <v>0</v>
      </c>
      <c r="E132" s="109">
        <v>0</v>
      </c>
      <c r="F132" s="109">
        <v>11</v>
      </c>
      <c r="G132" s="109">
        <v>39</v>
      </c>
      <c r="H132" s="109">
        <v>52</v>
      </c>
      <c r="I132" s="109">
        <v>60</v>
      </c>
      <c r="J132" s="109">
        <v>45</v>
      </c>
      <c r="K132" s="109">
        <v>28</v>
      </c>
      <c r="L132" s="105"/>
    </row>
    <row r="133" spans="1:12">
      <c r="A133" s="84">
        <v>100</v>
      </c>
      <c r="B133" s="85">
        <v>120</v>
      </c>
      <c r="C133" s="85">
        <v>2000</v>
      </c>
      <c r="D133" s="109">
        <v>0</v>
      </c>
      <c r="E133" s="109">
        <v>0</v>
      </c>
      <c r="F133" s="109">
        <v>9</v>
      </c>
      <c r="G133" s="109">
        <v>36</v>
      </c>
      <c r="H133" s="109">
        <v>52</v>
      </c>
      <c r="I133" s="109">
        <v>60</v>
      </c>
      <c r="J133" s="109">
        <v>41</v>
      </c>
      <c r="K133" s="109">
        <v>26</v>
      </c>
      <c r="L133" s="105"/>
    </row>
    <row r="134" spans="1:12">
      <c r="A134" s="84">
        <v>100</v>
      </c>
      <c r="B134" s="85">
        <v>130</v>
      </c>
      <c r="C134" s="85">
        <v>2000</v>
      </c>
      <c r="D134" s="109">
        <v>0</v>
      </c>
      <c r="E134" s="109">
        <v>0</v>
      </c>
      <c r="F134" s="109">
        <v>8</v>
      </c>
      <c r="G134" s="109">
        <v>33</v>
      </c>
      <c r="H134" s="109">
        <v>52</v>
      </c>
      <c r="I134" s="109">
        <v>59</v>
      </c>
      <c r="J134" s="109">
        <v>38</v>
      </c>
      <c r="K134" s="109">
        <v>24</v>
      </c>
      <c r="L134" s="105"/>
    </row>
    <row r="135" spans="1:12">
      <c r="A135" s="84">
        <v>100</v>
      </c>
      <c r="B135" s="85">
        <v>140</v>
      </c>
      <c r="C135" s="85">
        <v>2000</v>
      </c>
      <c r="D135" s="109">
        <v>0</v>
      </c>
      <c r="E135" s="109">
        <v>0</v>
      </c>
      <c r="F135" s="109">
        <v>7</v>
      </c>
      <c r="G135" s="109">
        <v>30</v>
      </c>
      <c r="H135" s="109">
        <v>51</v>
      </c>
      <c r="I135" s="109">
        <v>58</v>
      </c>
      <c r="J135" s="109">
        <v>35</v>
      </c>
      <c r="K135" s="109">
        <v>22</v>
      </c>
      <c r="L135" s="105"/>
    </row>
    <row r="136" spans="1:12">
      <c r="A136" s="84">
        <v>100</v>
      </c>
      <c r="B136" s="85">
        <v>150</v>
      </c>
      <c r="C136" s="85">
        <v>2000</v>
      </c>
      <c r="D136" s="109">
        <v>0</v>
      </c>
      <c r="E136" s="109">
        <v>0</v>
      </c>
      <c r="F136" s="109">
        <v>7</v>
      </c>
      <c r="G136" s="109">
        <v>28</v>
      </c>
      <c r="H136" s="109">
        <v>50</v>
      </c>
      <c r="I136" s="109">
        <v>55</v>
      </c>
      <c r="J136" s="109">
        <v>33</v>
      </c>
      <c r="K136" s="109">
        <v>20</v>
      </c>
      <c r="L136" s="105"/>
    </row>
    <row r="137" spans="1:12">
      <c r="A137" s="84">
        <v>100</v>
      </c>
      <c r="B137" s="85">
        <v>160</v>
      </c>
      <c r="C137" s="85">
        <v>2000</v>
      </c>
      <c r="D137" s="109">
        <v>0</v>
      </c>
      <c r="E137" s="109">
        <v>0</v>
      </c>
      <c r="F137" s="109">
        <v>6</v>
      </c>
      <c r="G137" s="109">
        <v>26</v>
      </c>
      <c r="H137" s="109">
        <v>48</v>
      </c>
      <c r="I137" s="109">
        <v>53</v>
      </c>
      <c r="J137" s="109">
        <v>31</v>
      </c>
      <c r="K137" s="109">
        <v>19</v>
      </c>
      <c r="L137" s="105"/>
    </row>
    <row r="138" spans="1:12">
      <c r="A138" s="84">
        <v>100</v>
      </c>
      <c r="B138" s="85">
        <v>20</v>
      </c>
      <c r="C138" s="85">
        <v>2250</v>
      </c>
      <c r="D138" s="109">
        <v>4</v>
      </c>
      <c r="E138" s="109">
        <v>20</v>
      </c>
      <c r="F138" s="109">
        <v>36</v>
      </c>
      <c r="G138" s="109">
        <v>44</v>
      </c>
      <c r="H138" s="109">
        <v>52</v>
      </c>
      <c r="I138" s="109">
        <v>60</v>
      </c>
      <c r="J138" s="109">
        <v>58</v>
      </c>
      <c r="K138" s="109">
        <v>56</v>
      </c>
      <c r="L138" s="105"/>
    </row>
    <row r="139" spans="1:12">
      <c r="A139" s="84">
        <v>100</v>
      </c>
      <c r="B139" s="85">
        <v>30</v>
      </c>
      <c r="C139" s="85">
        <v>2250</v>
      </c>
      <c r="D139" s="109">
        <v>1</v>
      </c>
      <c r="E139" s="109">
        <v>12</v>
      </c>
      <c r="F139" s="109">
        <v>36</v>
      </c>
      <c r="G139" s="109">
        <v>44</v>
      </c>
      <c r="H139" s="109">
        <v>52</v>
      </c>
      <c r="I139" s="109">
        <v>60</v>
      </c>
      <c r="J139" s="109">
        <v>58</v>
      </c>
      <c r="K139" s="109">
        <v>56</v>
      </c>
      <c r="L139" s="105"/>
    </row>
    <row r="140" spans="1:12">
      <c r="A140" s="84">
        <v>100</v>
      </c>
      <c r="B140" s="85">
        <v>40</v>
      </c>
      <c r="C140" s="85">
        <v>2250</v>
      </c>
      <c r="D140" s="109">
        <v>0</v>
      </c>
      <c r="E140" s="109">
        <v>8</v>
      </c>
      <c r="F140" s="109">
        <v>35</v>
      </c>
      <c r="G140" s="109">
        <v>44</v>
      </c>
      <c r="H140" s="109">
        <v>52</v>
      </c>
      <c r="I140" s="109">
        <v>60</v>
      </c>
      <c r="J140" s="109">
        <v>58</v>
      </c>
      <c r="K140" s="109">
        <v>56</v>
      </c>
      <c r="L140" s="105"/>
    </row>
    <row r="141" spans="1:12">
      <c r="A141" s="84">
        <v>100</v>
      </c>
      <c r="B141" s="85">
        <v>50</v>
      </c>
      <c r="C141" s="85">
        <v>2250</v>
      </c>
      <c r="D141" s="109">
        <v>0</v>
      </c>
      <c r="E141" s="109">
        <v>6</v>
      </c>
      <c r="F141" s="109">
        <v>32</v>
      </c>
      <c r="G141" s="109">
        <v>44</v>
      </c>
      <c r="H141" s="109">
        <v>52</v>
      </c>
      <c r="I141" s="109">
        <v>60</v>
      </c>
      <c r="J141" s="109">
        <v>58</v>
      </c>
      <c r="K141" s="109">
        <v>56</v>
      </c>
      <c r="L141" s="105"/>
    </row>
    <row r="142" spans="1:12">
      <c r="A142" s="84">
        <v>100</v>
      </c>
      <c r="B142" s="85">
        <v>60</v>
      </c>
      <c r="C142" s="85">
        <v>2250</v>
      </c>
      <c r="D142" s="109">
        <v>0</v>
      </c>
      <c r="E142" s="109">
        <v>4</v>
      </c>
      <c r="F142" s="109">
        <v>27</v>
      </c>
      <c r="G142" s="109">
        <v>44</v>
      </c>
      <c r="H142" s="109">
        <v>52</v>
      </c>
      <c r="I142" s="109">
        <v>60</v>
      </c>
      <c r="J142" s="109">
        <v>58</v>
      </c>
      <c r="K142" s="109">
        <v>54</v>
      </c>
      <c r="L142" s="105"/>
    </row>
    <row r="143" spans="1:12">
      <c r="A143" s="84">
        <v>100</v>
      </c>
      <c r="B143" s="85">
        <v>70</v>
      </c>
      <c r="C143" s="85">
        <v>2250</v>
      </c>
      <c r="D143" s="109">
        <v>0</v>
      </c>
      <c r="E143" s="109">
        <v>3</v>
      </c>
      <c r="F143" s="109">
        <v>22</v>
      </c>
      <c r="G143" s="109">
        <v>44</v>
      </c>
      <c r="H143" s="109">
        <v>52</v>
      </c>
      <c r="I143" s="109">
        <v>60</v>
      </c>
      <c r="J143" s="109">
        <v>58</v>
      </c>
      <c r="K143" s="109">
        <v>48</v>
      </c>
      <c r="L143" s="105"/>
    </row>
    <row r="144" spans="1:12">
      <c r="A144" s="84">
        <v>100</v>
      </c>
      <c r="B144" s="85">
        <v>80</v>
      </c>
      <c r="C144" s="85">
        <v>2250</v>
      </c>
      <c r="D144" s="109">
        <v>0</v>
      </c>
      <c r="E144" s="109">
        <v>2</v>
      </c>
      <c r="F144" s="109">
        <v>19</v>
      </c>
      <c r="G144" s="109">
        <v>44</v>
      </c>
      <c r="H144" s="109">
        <v>52</v>
      </c>
      <c r="I144" s="109">
        <v>60</v>
      </c>
      <c r="J144" s="109">
        <v>58</v>
      </c>
      <c r="K144" s="109">
        <v>43</v>
      </c>
      <c r="L144" s="105"/>
    </row>
    <row r="145" spans="1:12">
      <c r="A145" s="84">
        <v>100</v>
      </c>
      <c r="B145" s="85">
        <v>90</v>
      </c>
      <c r="C145" s="85">
        <v>2250</v>
      </c>
      <c r="D145" s="109">
        <v>0</v>
      </c>
      <c r="E145" s="109">
        <v>2</v>
      </c>
      <c r="F145" s="109">
        <v>17</v>
      </c>
      <c r="G145" s="109">
        <v>44</v>
      </c>
      <c r="H145" s="109">
        <v>52</v>
      </c>
      <c r="I145" s="109">
        <v>60</v>
      </c>
      <c r="J145" s="109">
        <v>57</v>
      </c>
      <c r="K145" s="109">
        <v>38</v>
      </c>
      <c r="L145" s="105"/>
    </row>
    <row r="146" spans="1:12">
      <c r="A146" s="84">
        <v>100</v>
      </c>
      <c r="B146" s="85">
        <v>100</v>
      </c>
      <c r="C146" s="85">
        <v>2250</v>
      </c>
      <c r="D146" s="109">
        <v>0</v>
      </c>
      <c r="E146" s="109">
        <v>1</v>
      </c>
      <c r="F146" s="109">
        <v>14</v>
      </c>
      <c r="G146" s="109">
        <v>43</v>
      </c>
      <c r="H146" s="109">
        <v>52</v>
      </c>
      <c r="I146" s="109">
        <v>60</v>
      </c>
      <c r="J146" s="109">
        <v>54</v>
      </c>
      <c r="K146" s="109">
        <v>34</v>
      </c>
      <c r="L146" s="105"/>
    </row>
    <row r="147" spans="1:12">
      <c r="A147" s="84">
        <v>100</v>
      </c>
      <c r="B147" s="85">
        <v>110</v>
      </c>
      <c r="C147" s="85">
        <v>2250</v>
      </c>
      <c r="D147" s="109">
        <v>0</v>
      </c>
      <c r="E147" s="109">
        <v>1</v>
      </c>
      <c r="F147" s="109">
        <v>13</v>
      </c>
      <c r="G147" s="109">
        <v>42</v>
      </c>
      <c r="H147" s="109">
        <v>52</v>
      </c>
      <c r="I147" s="109">
        <v>60</v>
      </c>
      <c r="J147" s="109">
        <v>50</v>
      </c>
      <c r="K147" s="109">
        <v>31</v>
      </c>
      <c r="L147" s="105"/>
    </row>
    <row r="148" spans="1:12">
      <c r="A148" s="84">
        <v>100</v>
      </c>
      <c r="B148" s="85">
        <v>120</v>
      </c>
      <c r="C148" s="85">
        <v>2250</v>
      </c>
      <c r="D148" s="109">
        <v>0</v>
      </c>
      <c r="E148" s="109">
        <v>0</v>
      </c>
      <c r="F148" s="109">
        <v>11</v>
      </c>
      <c r="G148" s="109">
        <v>40</v>
      </c>
      <c r="H148" s="109">
        <v>52</v>
      </c>
      <c r="I148" s="109">
        <v>60</v>
      </c>
      <c r="J148" s="109">
        <v>46</v>
      </c>
      <c r="K148" s="109">
        <v>29</v>
      </c>
      <c r="L148" s="105"/>
    </row>
    <row r="149" spans="1:12">
      <c r="A149" s="84">
        <v>100</v>
      </c>
      <c r="B149" s="85">
        <v>130</v>
      </c>
      <c r="C149" s="85">
        <v>2250</v>
      </c>
      <c r="D149" s="109">
        <v>0</v>
      </c>
      <c r="E149" s="109">
        <v>0</v>
      </c>
      <c r="F149" s="109">
        <v>10</v>
      </c>
      <c r="G149" s="109">
        <v>37</v>
      </c>
      <c r="H149" s="109">
        <v>52</v>
      </c>
      <c r="I149" s="109">
        <v>60</v>
      </c>
      <c r="J149" s="109">
        <v>43</v>
      </c>
      <c r="K149" s="109">
        <v>27</v>
      </c>
      <c r="L149" s="105"/>
    </row>
    <row r="150" spans="1:12">
      <c r="A150" s="84">
        <v>100</v>
      </c>
      <c r="B150" s="85">
        <v>140</v>
      </c>
      <c r="C150" s="85">
        <v>2250</v>
      </c>
      <c r="D150" s="109">
        <v>0</v>
      </c>
      <c r="E150" s="109">
        <v>0</v>
      </c>
      <c r="F150" s="109">
        <v>9</v>
      </c>
      <c r="G150" s="109">
        <v>35</v>
      </c>
      <c r="H150" s="109">
        <v>52</v>
      </c>
      <c r="I150" s="109">
        <v>60</v>
      </c>
      <c r="J150" s="109">
        <v>40</v>
      </c>
      <c r="K150" s="109">
        <v>25</v>
      </c>
      <c r="L150" s="105"/>
    </row>
    <row r="151" spans="1:12">
      <c r="A151" s="84">
        <v>100</v>
      </c>
      <c r="B151" s="85">
        <v>150</v>
      </c>
      <c r="C151" s="85">
        <v>2250</v>
      </c>
      <c r="D151" s="109">
        <v>0</v>
      </c>
      <c r="E151" s="109">
        <v>0</v>
      </c>
      <c r="F151" s="109">
        <v>8</v>
      </c>
      <c r="G151" s="109">
        <v>32</v>
      </c>
      <c r="H151" s="109">
        <v>51</v>
      </c>
      <c r="I151" s="109">
        <v>59</v>
      </c>
      <c r="J151" s="109">
        <v>37</v>
      </c>
      <c r="K151" s="109">
        <v>23</v>
      </c>
      <c r="L151" s="105"/>
    </row>
    <row r="152" spans="1:12">
      <c r="A152" s="84">
        <v>100</v>
      </c>
      <c r="B152" s="85">
        <v>160</v>
      </c>
      <c r="C152" s="85">
        <v>2250</v>
      </c>
      <c r="D152" s="109">
        <v>0</v>
      </c>
      <c r="E152" s="109">
        <v>0</v>
      </c>
      <c r="F152" s="109">
        <v>7</v>
      </c>
      <c r="G152" s="109">
        <v>30</v>
      </c>
      <c r="H152" s="109">
        <v>51</v>
      </c>
      <c r="I152" s="109">
        <v>57</v>
      </c>
      <c r="J152" s="109">
        <v>35</v>
      </c>
      <c r="K152" s="109">
        <v>22</v>
      </c>
      <c r="L152" s="105"/>
    </row>
    <row r="153" spans="1:12">
      <c r="A153" s="84">
        <v>100</v>
      </c>
      <c r="B153" s="85">
        <v>20</v>
      </c>
      <c r="C153" s="85">
        <v>2500</v>
      </c>
      <c r="D153" s="109">
        <v>4</v>
      </c>
      <c r="E153" s="109">
        <v>22</v>
      </c>
      <c r="F153" s="109">
        <v>36</v>
      </c>
      <c r="G153" s="109">
        <v>44</v>
      </c>
      <c r="H153" s="109">
        <v>52</v>
      </c>
      <c r="I153" s="109">
        <v>60</v>
      </c>
      <c r="J153" s="109">
        <v>58</v>
      </c>
      <c r="K153" s="109">
        <v>56</v>
      </c>
      <c r="L153" s="105"/>
    </row>
    <row r="154" spans="1:12">
      <c r="A154" s="84">
        <v>100</v>
      </c>
      <c r="B154" s="85">
        <v>30</v>
      </c>
      <c r="C154" s="85">
        <v>2500</v>
      </c>
      <c r="D154" s="109">
        <v>2</v>
      </c>
      <c r="E154" s="109">
        <v>14</v>
      </c>
      <c r="F154" s="109">
        <v>36</v>
      </c>
      <c r="G154" s="109">
        <v>44</v>
      </c>
      <c r="H154" s="109">
        <v>52</v>
      </c>
      <c r="I154" s="109">
        <v>60</v>
      </c>
      <c r="J154" s="109">
        <v>58</v>
      </c>
      <c r="K154" s="109">
        <v>56</v>
      </c>
      <c r="L154" s="105"/>
    </row>
    <row r="155" spans="1:12">
      <c r="A155" s="84">
        <v>100</v>
      </c>
      <c r="B155" s="85">
        <v>40</v>
      </c>
      <c r="C155" s="85">
        <v>2500</v>
      </c>
      <c r="D155" s="109">
        <v>1</v>
      </c>
      <c r="E155" s="109">
        <v>10</v>
      </c>
      <c r="F155" s="109">
        <v>36</v>
      </c>
      <c r="G155" s="109">
        <v>44</v>
      </c>
      <c r="H155" s="109">
        <v>52</v>
      </c>
      <c r="I155" s="109">
        <v>60</v>
      </c>
      <c r="J155" s="109">
        <v>58</v>
      </c>
      <c r="K155" s="109">
        <v>56</v>
      </c>
      <c r="L155" s="105"/>
    </row>
    <row r="156" spans="1:12">
      <c r="A156" s="84">
        <v>100</v>
      </c>
      <c r="B156" s="85">
        <v>50</v>
      </c>
      <c r="C156" s="85">
        <v>2500</v>
      </c>
      <c r="D156" s="109">
        <v>0</v>
      </c>
      <c r="E156" s="109">
        <v>7</v>
      </c>
      <c r="F156" s="109">
        <v>34</v>
      </c>
      <c r="G156" s="109">
        <v>44</v>
      </c>
      <c r="H156" s="109">
        <v>52</v>
      </c>
      <c r="I156" s="109">
        <v>60</v>
      </c>
      <c r="J156" s="109">
        <v>58</v>
      </c>
      <c r="K156" s="109">
        <v>56</v>
      </c>
      <c r="L156" s="105"/>
    </row>
    <row r="157" spans="1:12">
      <c r="A157" s="84">
        <v>100</v>
      </c>
      <c r="B157" s="85">
        <v>60</v>
      </c>
      <c r="C157" s="85">
        <v>2500</v>
      </c>
      <c r="D157" s="109">
        <v>0</v>
      </c>
      <c r="E157" s="109">
        <v>5</v>
      </c>
      <c r="F157" s="109">
        <v>30</v>
      </c>
      <c r="G157" s="109">
        <v>44</v>
      </c>
      <c r="H157" s="109">
        <v>52</v>
      </c>
      <c r="I157" s="109">
        <v>60</v>
      </c>
      <c r="J157" s="109">
        <v>58</v>
      </c>
      <c r="K157" s="109">
        <v>55</v>
      </c>
      <c r="L157" s="105"/>
    </row>
    <row r="158" spans="1:12">
      <c r="A158" s="84">
        <v>100</v>
      </c>
      <c r="B158" s="85">
        <v>70</v>
      </c>
      <c r="C158" s="85">
        <v>2500</v>
      </c>
      <c r="D158" s="109">
        <v>0</v>
      </c>
      <c r="E158" s="109">
        <v>4</v>
      </c>
      <c r="F158" s="109">
        <v>25</v>
      </c>
      <c r="G158" s="109">
        <v>44</v>
      </c>
      <c r="H158" s="109">
        <v>52</v>
      </c>
      <c r="I158" s="109">
        <v>60</v>
      </c>
      <c r="J158" s="109">
        <v>58</v>
      </c>
      <c r="K158" s="109">
        <v>52</v>
      </c>
      <c r="L158" s="105"/>
    </row>
    <row r="159" spans="1:12">
      <c r="A159" s="84">
        <v>100</v>
      </c>
      <c r="B159" s="85">
        <v>80</v>
      </c>
      <c r="C159" s="85">
        <v>2500</v>
      </c>
      <c r="D159" s="109">
        <v>0</v>
      </c>
      <c r="E159" s="109">
        <v>3</v>
      </c>
      <c r="F159" s="109">
        <v>22</v>
      </c>
      <c r="G159" s="109">
        <v>44</v>
      </c>
      <c r="H159" s="109">
        <v>52</v>
      </c>
      <c r="I159" s="109">
        <v>60</v>
      </c>
      <c r="J159" s="109">
        <v>58</v>
      </c>
      <c r="K159" s="109">
        <v>47</v>
      </c>
      <c r="L159" s="105"/>
    </row>
    <row r="160" spans="1:12">
      <c r="A160" s="84">
        <v>100</v>
      </c>
      <c r="B160" s="85">
        <v>90</v>
      </c>
      <c r="C160" s="85">
        <v>2500</v>
      </c>
      <c r="D160" s="109">
        <v>0</v>
      </c>
      <c r="E160" s="109">
        <v>2</v>
      </c>
      <c r="F160" s="109">
        <v>19</v>
      </c>
      <c r="G160" s="109">
        <v>44</v>
      </c>
      <c r="H160" s="109">
        <v>52</v>
      </c>
      <c r="I160" s="109">
        <v>60</v>
      </c>
      <c r="J160" s="109">
        <v>58</v>
      </c>
      <c r="K160" s="109">
        <v>42</v>
      </c>
      <c r="L160" s="105"/>
    </row>
    <row r="161" spans="1:12">
      <c r="A161" s="84">
        <v>100</v>
      </c>
      <c r="B161" s="85">
        <v>100</v>
      </c>
      <c r="C161" s="85">
        <v>2500</v>
      </c>
      <c r="D161" s="109">
        <v>0</v>
      </c>
      <c r="E161" s="109">
        <v>2</v>
      </c>
      <c r="F161" s="109">
        <v>17</v>
      </c>
      <c r="G161" s="109">
        <v>44</v>
      </c>
      <c r="H161" s="109">
        <v>52</v>
      </c>
      <c r="I161" s="109">
        <v>60</v>
      </c>
      <c r="J161" s="109">
        <v>57</v>
      </c>
      <c r="K161" s="109">
        <v>38</v>
      </c>
      <c r="L161" s="105"/>
    </row>
    <row r="162" spans="1:12">
      <c r="A162" s="84">
        <v>100</v>
      </c>
      <c r="B162" s="85">
        <v>110</v>
      </c>
      <c r="C162" s="85">
        <v>2500</v>
      </c>
      <c r="D162" s="109">
        <v>0</v>
      </c>
      <c r="E162" s="109">
        <v>1</v>
      </c>
      <c r="F162" s="109">
        <v>15</v>
      </c>
      <c r="G162" s="109">
        <v>43</v>
      </c>
      <c r="H162" s="109">
        <v>52</v>
      </c>
      <c r="I162" s="109">
        <v>60</v>
      </c>
      <c r="J162" s="109">
        <v>54</v>
      </c>
      <c r="K162" s="109">
        <v>35</v>
      </c>
      <c r="L162" s="105"/>
    </row>
    <row r="163" spans="1:12">
      <c r="A163" s="84">
        <v>100</v>
      </c>
      <c r="B163" s="85">
        <v>120</v>
      </c>
      <c r="C163" s="85">
        <v>2500</v>
      </c>
      <c r="D163" s="109">
        <v>0</v>
      </c>
      <c r="E163" s="109">
        <v>1</v>
      </c>
      <c r="F163" s="109">
        <v>13</v>
      </c>
      <c r="G163" s="109">
        <v>42</v>
      </c>
      <c r="H163" s="109">
        <v>52</v>
      </c>
      <c r="I163" s="109">
        <v>60</v>
      </c>
      <c r="J163" s="109">
        <v>51</v>
      </c>
      <c r="K163" s="109">
        <v>32</v>
      </c>
      <c r="L163" s="105"/>
    </row>
    <row r="164" spans="1:12">
      <c r="A164" s="84">
        <v>100</v>
      </c>
      <c r="B164" s="85">
        <v>130</v>
      </c>
      <c r="C164" s="85">
        <v>2500</v>
      </c>
      <c r="D164" s="109">
        <v>0</v>
      </c>
      <c r="E164" s="109">
        <v>0</v>
      </c>
      <c r="F164" s="109">
        <v>12</v>
      </c>
      <c r="G164" s="109">
        <v>41</v>
      </c>
      <c r="H164" s="109">
        <v>52</v>
      </c>
      <c r="I164" s="109">
        <v>60</v>
      </c>
      <c r="J164" s="109">
        <v>47</v>
      </c>
      <c r="K164" s="109">
        <v>29</v>
      </c>
      <c r="L164" s="105"/>
    </row>
    <row r="165" spans="1:12">
      <c r="A165" s="84">
        <v>100</v>
      </c>
      <c r="B165" s="85">
        <v>140</v>
      </c>
      <c r="C165" s="85">
        <v>2500</v>
      </c>
      <c r="D165" s="109">
        <v>0</v>
      </c>
      <c r="E165" s="109">
        <v>0</v>
      </c>
      <c r="F165" s="109">
        <v>10</v>
      </c>
      <c r="G165" s="109">
        <v>38</v>
      </c>
      <c r="H165" s="109">
        <v>52</v>
      </c>
      <c r="I165" s="109">
        <v>60</v>
      </c>
      <c r="J165" s="109">
        <v>44</v>
      </c>
      <c r="K165" s="109">
        <v>27</v>
      </c>
      <c r="L165" s="105"/>
    </row>
    <row r="166" spans="1:12">
      <c r="A166" s="84">
        <v>100</v>
      </c>
      <c r="B166" s="85">
        <v>150</v>
      </c>
      <c r="C166" s="85">
        <v>2500</v>
      </c>
      <c r="D166" s="109">
        <v>0</v>
      </c>
      <c r="E166" s="109">
        <v>0</v>
      </c>
      <c r="F166" s="109">
        <v>9</v>
      </c>
      <c r="G166" s="109">
        <v>36</v>
      </c>
      <c r="H166" s="109">
        <v>52</v>
      </c>
      <c r="I166" s="109">
        <v>60</v>
      </c>
      <c r="J166" s="109">
        <v>41</v>
      </c>
      <c r="K166" s="109">
        <v>26</v>
      </c>
      <c r="L166" s="105"/>
    </row>
    <row r="167" spans="1:12">
      <c r="A167" s="84">
        <v>100</v>
      </c>
      <c r="B167" s="85">
        <v>160</v>
      </c>
      <c r="C167" s="85">
        <v>2500</v>
      </c>
      <c r="D167" s="109">
        <v>0</v>
      </c>
      <c r="E167" s="109">
        <v>0</v>
      </c>
      <c r="F167" s="109">
        <v>8</v>
      </c>
      <c r="G167" s="109">
        <v>33</v>
      </c>
      <c r="H167" s="109">
        <v>52</v>
      </c>
      <c r="I167" s="109">
        <v>59</v>
      </c>
      <c r="J167" s="109">
        <v>39</v>
      </c>
      <c r="K167" s="109">
        <v>24</v>
      </c>
      <c r="L167" s="105"/>
    </row>
    <row r="168" spans="1:12">
      <c r="A168" s="84">
        <v>200</v>
      </c>
      <c r="B168" s="85">
        <v>20</v>
      </c>
      <c r="C168" s="85">
        <v>750</v>
      </c>
      <c r="D168" s="85">
        <v>7</v>
      </c>
      <c r="E168" s="85">
        <v>26</v>
      </c>
      <c r="F168" s="85">
        <v>41</v>
      </c>
      <c r="G168" s="85">
        <v>50</v>
      </c>
      <c r="H168" s="85">
        <v>55</v>
      </c>
      <c r="I168" s="85">
        <v>60</v>
      </c>
      <c r="J168" s="85">
        <v>58</v>
      </c>
      <c r="K168" s="85">
        <v>51</v>
      </c>
      <c r="L168" s="105"/>
    </row>
    <row r="169" spans="1:12">
      <c r="A169" s="84">
        <v>200</v>
      </c>
      <c r="B169" s="85">
        <v>30</v>
      </c>
      <c r="C169" s="85">
        <v>750</v>
      </c>
      <c r="D169" s="85">
        <v>4</v>
      </c>
      <c r="E169" s="85">
        <v>18</v>
      </c>
      <c r="F169" s="85">
        <v>41</v>
      </c>
      <c r="G169" s="85">
        <v>50</v>
      </c>
      <c r="H169" s="85">
        <v>55</v>
      </c>
      <c r="I169" s="85">
        <v>60</v>
      </c>
      <c r="J169" s="85">
        <v>57</v>
      </c>
      <c r="K169" s="85">
        <v>41</v>
      </c>
      <c r="L169" s="105"/>
    </row>
    <row r="170" spans="1:12">
      <c r="A170" s="84">
        <v>200</v>
      </c>
      <c r="B170" s="85">
        <v>40</v>
      </c>
      <c r="C170" s="85">
        <v>750</v>
      </c>
      <c r="D170" s="85">
        <v>3</v>
      </c>
      <c r="E170" s="85">
        <v>12</v>
      </c>
      <c r="F170" s="85">
        <v>40</v>
      </c>
      <c r="G170" s="85">
        <v>48</v>
      </c>
      <c r="H170" s="85">
        <v>55</v>
      </c>
      <c r="I170" s="85">
        <v>60</v>
      </c>
      <c r="J170" s="85">
        <v>49</v>
      </c>
      <c r="K170" s="85">
        <v>31</v>
      </c>
      <c r="L170" s="105"/>
    </row>
    <row r="171" spans="1:12">
      <c r="A171" s="84">
        <v>200</v>
      </c>
      <c r="B171" s="85">
        <v>50</v>
      </c>
      <c r="C171" s="85">
        <v>750</v>
      </c>
      <c r="D171" s="85">
        <v>2</v>
      </c>
      <c r="E171" s="85">
        <v>10</v>
      </c>
      <c r="F171" s="85">
        <v>36</v>
      </c>
      <c r="G171" s="85">
        <v>41</v>
      </c>
      <c r="H171" s="85">
        <v>53</v>
      </c>
      <c r="I171" s="85">
        <v>59</v>
      </c>
      <c r="J171" s="85">
        <v>40</v>
      </c>
      <c r="K171" s="85">
        <v>25</v>
      </c>
      <c r="L171" s="105"/>
    </row>
    <row r="172" spans="1:12">
      <c r="A172" s="84">
        <v>200</v>
      </c>
      <c r="B172" s="85">
        <v>60</v>
      </c>
      <c r="C172" s="85">
        <v>750</v>
      </c>
      <c r="D172" s="85">
        <v>2</v>
      </c>
      <c r="E172" s="85">
        <v>8</v>
      </c>
      <c r="F172" s="85">
        <v>31</v>
      </c>
      <c r="G172" s="85">
        <v>35</v>
      </c>
      <c r="H172" s="85">
        <v>47</v>
      </c>
      <c r="I172" s="85">
        <v>54</v>
      </c>
      <c r="J172" s="85">
        <v>33</v>
      </c>
      <c r="K172" s="85">
        <v>21</v>
      </c>
      <c r="L172" s="105"/>
    </row>
    <row r="173" spans="1:12">
      <c r="A173" s="84">
        <v>200</v>
      </c>
      <c r="B173" s="85">
        <v>70</v>
      </c>
      <c r="C173" s="85">
        <v>750</v>
      </c>
      <c r="D173" s="85">
        <v>2</v>
      </c>
      <c r="E173" s="85">
        <v>7</v>
      </c>
      <c r="F173" s="85">
        <v>26</v>
      </c>
      <c r="G173" s="85">
        <v>30</v>
      </c>
      <c r="H173" s="85">
        <v>41</v>
      </c>
      <c r="I173" s="85">
        <v>47</v>
      </c>
      <c r="J173" s="85">
        <v>28</v>
      </c>
      <c r="K173" s="85">
        <v>18</v>
      </c>
      <c r="L173" s="105"/>
    </row>
    <row r="174" spans="1:12">
      <c r="A174" s="84">
        <v>200</v>
      </c>
      <c r="B174" s="85">
        <v>80</v>
      </c>
      <c r="C174" s="85">
        <v>750</v>
      </c>
      <c r="D174" s="85">
        <v>2</v>
      </c>
      <c r="E174" s="85">
        <v>6</v>
      </c>
      <c r="F174" s="85">
        <v>23</v>
      </c>
      <c r="G174" s="85">
        <v>26</v>
      </c>
      <c r="H174" s="85">
        <v>36</v>
      </c>
      <c r="I174" s="85">
        <v>42</v>
      </c>
      <c r="J174" s="85">
        <v>25</v>
      </c>
      <c r="K174" s="85">
        <v>16</v>
      </c>
      <c r="L174" s="105"/>
    </row>
    <row r="175" spans="1:12">
      <c r="A175" s="84">
        <v>200</v>
      </c>
      <c r="B175" s="85">
        <v>90</v>
      </c>
      <c r="C175" s="85">
        <v>750</v>
      </c>
      <c r="D175" s="85">
        <v>1</v>
      </c>
      <c r="E175" s="85">
        <v>5</v>
      </c>
      <c r="F175" s="85">
        <v>21</v>
      </c>
      <c r="G175" s="85">
        <v>23</v>
      </c>
      <c r="H175" s="85">
        <v>32</v>
      </c>
      <c r="I175" s="85">
        <v>37</v>
      </c>
      <c r="J175" s="85">
        <v>22</v>
      </c>
      <c r="K175" s="85">
        <v>14</v>
      </c>
      <c r="L175" s="105"/>
    </row>
    <row r="176" spans="1:12">
      <c r="A176" s="84">
        <v>200</v>
      </c>
      <c r="B176" s="85">
        <v>100</v>
      </c>
      <c r="C176" s="85">
        <v>750</v>
      </c>
      <c r="D176" s="85">
        <v>1</v>
      </c>
      <c r="E176" s="85">
        <v>5</v>
      </c>
      <c r="F176" s="85">
        <v>19</v>
      </c>
      <c r="G176" s="85">
        <v>21</v>
      </c>
      <c r="H176" s="85">
        <v>29</v>
      </c>
      <c r="I176" s="85">
        <v>33</v>
      </c>
      <c r="J176" s="85">
        <v>20</v>
      </c>
      <c r="K176" s="85">
        <v>12</v>
      </c>
      <c r="L176" s="105"/>
    </row>
    <row r="177" spans="1:12">
      <c r="A177" s="84">
        <v>200</v>
      </c>
      <c r="B177" s="85">
        <v>110</v>
      </c>
      <c r="C177" s="85">
        <v>750</v>
      </c>
      <c r="D177" s="85">
        <v>1</v>
      </c>
      <c r="E177" s="85">
        <v>4</v>
      </c>
      <c r="F177" s="85">
        <v>17</v>
      </c>
      <c r="G177" s="85">
        <v>19</v>
      </c>
      <c r="H177" s="85">
        <v>26</v>
      </c>
      <c r="I177" s="85">
        <v>30</v>
      </c>
      <c r="J177" s="85">
        <v>18</v>
      </c>
      <c r="K177" s="85">
        <v>11</v>
      </c>
      <c r="L177" s="105"/>
    </row>
    <row r="178" spans="1:12">
      <c r="A178" s="84">
        <v>200</v>
      </c>
      <c r="B178" s="85">
        <v>120</v>
      </c>
      <c r="C178" s="85">
        <v>750</v>
      </c>
      <c r="D178" s="85">
        <v>1</v>
      </c>
      <c r="E178" s="85">
        <v>4</v>
      </c>
      <c r="F178" s="85">
        <v>15</v>
      </c>
      <c r="G178" s="85">
        <v>17</v>
      </c>
      <c r="H178" s="85">
        <v>24</v>
      </c>
      <c r="I178" s="85">
        <v>28</v>
      </c>
      <c r="J178" s="85">
        <v>17</v>
      </c>
      <c r="K178" s="85">
        <v>10</v>
      </c>
      <c r="L178" s="105"/>
    </row>
    <row r="179" spans="1:12">
      <c r="A179" s="84">
        <v>200</v>
      </c>
      <c r="B179" s="85">
        <v>130</v>
      </c>
      <c r="C179" s="85">
        <v>750</v>
      </c>
      <c r="D179" s="85">
        <v>1</v>
      </c>
      <c r="E179" s="85">
        <v>4</v>
      </c>
      <c r="F179" s="85">
        <v>14</v>
      </c>
      <c r="G179" s="85">
        <v>16</v>
      </c>
      <c r="H179" s="85">
        <v>22</v>
      </c>
      <c r="I179" s="85">
        <v>26</v>
      </c>
      <c r="J179" s="85">
        <v>15</v>
      </c>
      <c r="K179" s="85">
        <v>10</v>
      </c>
      <c r="L179" s="105"/>
    </row>
    <row r="180" spans="1:12">
      <c r="A180" s="84">
        <v>200</v>
      </c>
      <c r="B180" s="85">
        <v>140</v>
      </c>
      <c r="C180" s="85">
        <v>750</v>
      </c>
      <c r="D180" s="85">
        <v>1</v>
      </c>
      <c r="E180" s="85">
        <v>4</v>
      </c>
      <c r="F180" s="85">
        <v>13</v>
      </c>
      <c r="G180" s="85">
        <v>15</v>
      </c>
      <c r="H180" s="85">
        <v>21</v>
      </c>
      <c r="I180" s="85">
        <v>24</v>
      </c>
      <c r="J180" s="85">
        <v>14</v>
      </c>
      <c r="K180" s="85">
        <v>9</v>
      </c>
      <c r="L180" s="105"/>
    </row>
    <row r="181" spans="1:12">
      <c r="A181" s="84">
        <v>200</v>
      </c>
      <c r="B181" s="85">
        <v>150</v>
      </c>
      <c r="C181" s="85">
        <v>750</v>
      </c>
      <c r="D181" s="85">
        <v>1</v>
      </c>
      <c r="E181" s="85">
        <v>4</v>
      </c>
      <c r="F181" s="85">
        <v>13</v>
      </c>
      <c r="G181" s="85">
        <v>14</v>
      </c>
      <c r="H181" s="85">
        <v>20</v>
      </c>
      <c r="I181" s="85">
        <v>23</v>
      </c>
      <c r="J181" s="85">
        <v>13</v>
      </c>
      <c r="K181" s="85">
        <v>9</v>
      </c>
      <c r="L181" s="105"/>
    </row>
    <row r="182" spans="1:12">
      <c r="A182" s="84">
        <v>200</v>
      </c>
      <c r="B182" s="85">
        <v>160</v>
      </c>
      <c r="C182" s="85">
        <v>750</v>
      </c>
      <c r="D182" s="85">
        <v>1</v>
      </c>
      <c r="E182" s="85">
        <v>3</v>
      </c>
      <c r="F182" s="85">
        <v>12</v>
      </c>
      <c r="G182" s="85">
        <v>13</v>
      </c>
      <c r="H182" s="85">
        <v>18</v>
      </c>
      <c r="I182" s="85">
        <v>21</v>
      </c>
      <c r="J182" s="85">
        <v>12</v>
      </c>
      <c r="K182" s="85">
        <v>8</v>
      </c>
      <c r="L182" s="105"/>
    </row>
    <row r="183" spans="1:12">
      <c r="A183" s="84">
        <v>200</v>
      </c>
      <c r="B183" s="85">
        <v>170</v>
      </c>
      <c r="C183" s="85">
        <v>750</v>
      </c>
      <c r="D183" s="85">
        <v>1</v>
      </c>
      <c r="E183" s="85">
        <v>3</v>
      </c>
      <c r="F183" s="85">
        <v>11</v>
      </c>
      <c r="G183" s="85">
        <v>13</v>
      </c>
      <c r="H183" s="85">
        <v>17</v>
      </c>
      <c r="I183" s="85">
        <v>20</v>
      </c>
      <c r="J183" s="85">
        <v>12</v>
      </c>
      <c r="K183" s="85">
        <v>8</v>
      </c>
      <c r="L183" s="105"/>
    </row>
    <row r="184" spans="1:12">
      <c r="A184" s="84">
        <v>200</v>
      </c>
      <c r="B184" s="85">
        <v>180</v>
      </c>
      <c r="C184" s="85">
        <v>750</v>
      </c>
      <c r="D184" s="85">
        <v>1</v>
      </c>
      <c r="E184" s="85">
        <v>3</v>
      </c>
      <c r="F184" s="85">
        <v>10</v>
      </c>
      <c r="G184" s="85">
        <v>12</v>
      </c>
      <c r="H184" s="85">
        <v>16</v>
      </c>
      <c r="I184" s="85">
        <v>19</v>
      </c>
      <c r="J184" s="85">
        <v>11</v>
      </c>
      <c r="K184" s="85">
        <v>7</v>
      </c>
      <c r="L184" s="105"/>
    </row>
    <row r="185" spans="1:12">
      <c r="A185" s="84">
        <v>200</v>
      </c>
      <c r="B185" s="85">
        <v>190</v>
      </c>
      <c r="C185" s="85">
        <v>750</v>
      </c>
      <c r="D185" s="85">
        <v>1</v>
      </c>
      <c r="E185" s="85">
        <v>3</v>
      </c>
      <c r="F185" s="85">
        <v>10</v>
      </c>
      <c r="G185" s="85">
        <v>12</v>
      </c>
      <c r="H185" s="85">
        <v>15</v>
      </c>
      <c r="I185" s="85">
        <v>18</v>
      </c>
      <c r="J185" s="85">
        <v>11</v>
      </c>
      <c r="K185" s="85">
        <v>7</v>
      </c>
      <c r="L185" s="105"/>
    </row>
    <row r="186" spans="1:12">
      <c r="A186" s="84">
        <v>200</v>
      </c>
      <c r="B186" s="85">
        <v>200</v>
      </c>
      <c r="C186" s="85">
        <v>750</v>
      </c>
      <c r="D186" s="85">
        <v>1</v>
      </c>
      <c r="E186" s="85">
        <v>2</v>
      </c>
      <c r="F186" s="85">
        <v>9</v>
      </c>
      <c r="G186" s="85">
        <v>11</v>
      </c>
      <c r="H186" s="85">
        <v>14</v>
      </c>
      <c r="I186" s="85">
        <v>17</v>
      </c>
      <c r="J186" s="85">
        <v>10</v>
      </c>
      <c r="K186" s="85">
        <v>6</v>
      </c>
      <c r="L186" s="105"/>
    </row>
    <row r="187" spans="1:12">
      <c r="A187" s="84">
        <v>200</v>
      </c>
      <c r="B187" s="85">
        <v>20</v>
      </c>
      <c r="C187" s="85">
        <v>1000</v>
      </c>
      <c r="D187" s="85">
        <v>8</v>
      </c>
      <c r="E187" s="85">
        <v>29</v>
      </c>
      <c r="F187" s="85">
        <v>41</v>
      </c>
      <c r="G187" s="85">
        <v>50</v>
      </c>
      <c r="H187" s="85">
        <v>55</v>
      </c>
      <c r="I187" s="85">
        <v>60</v>
      </c>
      <c r="J187" s="85">
        <v>58</v>
      </c>
      <c r="K187" s="85">
        <v>56</v>
      </c>
      <c r="L187" s="105"/>
    </row>
    <row r="188" spans="1:12">
      <c r="A188" s="84">
        <v>200</v>
      </c>
      <c r="B188" s="85">
        <v>30</v>
      </c>
      <c r="C188" s="85">
        <v>1000</v>
      </c>
      <c r="D188" s="85">
        <v>5</v>
      </c>
      <c r="E188" s="85">
        <v>21</v>
      </c>
      <c r="F188" s="85">
        <v>41</v>
      </c>
      <c r="G188" s="85">
        <v>50</v>
      </c>
      <c r="H188" s="85">
        <v>55</v>
      </c>
      <c r="I188" s="85">
        <v>60</v>
      </c>
      <c r="J188" s="85">
        <v>58</v>
      </c>
      <c r="K188" s="85">
        <v>53</v>
      </c>
      <c r="L188" s="105"/>
    </row>
    <row r="189" spans="1:12">
      <c r="A189" s="84">
        <v>200</v>
      </c>
      <c r="B189" s="85">
        <v>40</v>
      </c>
      <c r="C189" s="85">
        <v>1000</v>
      </c>
      <c r="D189" s="85">
        <v>4</v>
      </c>
      <c r="E189" s="85">
        <v>16</v>
      </c>
      <c r="F189" s="85">
        <v>41</v>
      </c>
      <c r="G189" s="85">
        <v>50</v>
      </c>
      <c r="H189" s="85">
        <v>55</v>
      </c>
      <c r="I189" s="85">
        <v>60</v>
      </c>
      <c r="J189" s="85">
        <v>57</v>
      </c>
      <c r="K189" s="85">
        <v>41</v>
      </c>
      <c r="L189" s="105"/>
    </row>
    <row r="190" spans="1:12">
      <c r="A190" s="84">
        <v>200</v>
      </c>
      <c r="B190" s="85">
        <v>50</v>
      </c>
      <c r="C190" s="85">
        <v>1000</v>
      </c>
      <c r="D190" s="85">
        <v>3</v>
      </c>
      <c r="E190" s="85">
        <v>13</v>
      </c>
      <c r="F190" s="85">
        <v>40</v>
      </c>
      <c r="G190" s="85">
        <v>49</v>
      </c>
      <c r="H190" s="85">
        <v>55</v>
      </c>
      <c r="I190" s="85">
        <v>60</v>
      </c>
      <c r="J190" s="85">
        <v>52</v>
      </c>
      <c r="K190" s="85">
        <v>33</v>
      </c>
      <c r="L190" s="105"/>
    </row>
    <row r="191" spans="1:12">
      <c r="A191" s="84">
        <v>200</v>
      </c>
      <c r="B191" s="85">
        <v>60</v>
      </c>
      <c r="C191" s="85">
        <v>1000</v>
      </c>
      <c r="D191" s="85">
        <v>3</v>
      </c>
      <c r="E191" s="85">
        <v>11</v>
      </c>
      <c r="F191" s="85">
        <v>38</v>
      </c>
      <c r="G191" s="85">
        <v>45</v>
      </c>
      <c r="H191" s="85">
        <v>55</v>
      </c>
      <c r="I191" s="85">
        <v>60</v>
      </c>
      <c r="J191" s="85">
        <v>44</v>
      </c>
      <c r="K191" s="85">
        <v>28</v>
      </c>
      <c r="L191" s="105"/>
    </row>
    <row r="192" spans="1:12">
      <c r="A192" s="84">
        <v>200</v>
      </c>
      <c r="B192" s="85">
        <v>70</v>
      </c>
      <c r="C192" s="85">
        <v>1000</v>
      </c>
      <c r="D192" s="85">
        <v>2</v>
      </c>
      <c r="E192" s="85">
        <v>9</v>
      </c>
      <c r="F192" s="85">
        <v>34</v>
      </c>
      <c r="G192" s="85">
        <v>40</v>
      </c>
      <c r="H192" s="85">
        <v>52</v>
      </c>
      <c r="I192" s="85">
        <v>58</v>
      </c>
      <c r="J192" s="85">
        <v>38</v>
      </c>
      <c r="K192" s="85">
        <v>24</v>
      </c>
      <c r="L192" s="105"/>
    </row>
    <row r="193" spans="1:12">
      <c r="A193" s="84">
        <v>200</v>
      </c>
      <c r="B193" s="85">
        <v>80</v>
      </c>
      <c r="C193" s="85">
        <v>1000</v>
      </c>
      <c r="D193" s="85">
        <v>2</v>
      </c>
      <c r="E193" s="85">
        <v>8</v>
      </c>
      <c r="F193" s="85">
        <v>31</v>
      </c>
      <c r="G193" s="85">
        <v>35</v>
      </c>
      <c r="H193" s="85">
        <v>47</v>
      </c>
      <c r="I193" s="85">
        <v>54</v>
      </c>
      <c r="J193" s="85">
        <v>33</v>
      </c>
      <c r="K193" s="85">
        <v>21</v>
      </c>
      <c r="L193" s="105"/>
    </row>
    <row r="194" spans="1:12">
      <c r="A194" s="84">
        <v>200</v>
      </c>
      <c r="B194" s="85">
        <v>90</v>
      </c>
      <c r="C194" s="85">
        <v>1000</v>
      </c>
      <c r="D194" s="85">
        <v>2</v>
      </c>
      <c r="E194" s="85">
        <v>7</v>
      </c>
      <c r="F194" s="85">
        <v>27</v>
      </c>
      <c r="G194" s="85">
        <v>31</v>
      </c>
      <c r="H194" s="85">
        <v>42</v>
      </c>
      <c r="I194" s="85">
        <v>49</v>
      </c>
      <c r="J194" s="85">
        <v>29</v>
      </c>
      <c r="K194" s="85">
        <v>18</v>
      </c>
      <c r="L194" s="105"/>
    </row>
    <row r="195" spans="1:12">
      <c r="A195" s="84">
        <v>200</v>
      </c>
      <c r="B195" s="85">
        <v>100</v>
      </c>
      <c r="C195" s="85">
        <v>1000</v>
      </c>
      <c r="D195" s="85">
        <v>2</v>
      </c>
      <c r="E195" s="85">
        <v>7</v>
      </c>
      <c r="F195" s="85">
        <v>25</v>
      </c>
      <c r="G195" s="85">
        <v>28</v>
      </c>
      <c r="H195" s="85">
        <v>38</v>
      </c>
      <c r="I195" s="85">
        <v>44</v>
      </c>
      <c r="J195" s="85">
        <v>26</v>
      </c>
      <c r="K195" s="85">
        <v>17</v>
      </c>
      <c r="L195" s="105"/>
    </row>
    <row r="196" spans="1:12">
      <c r="A196" s="84">
        <v>200</v>
      </c>
      <c r="B196" s="85">
        <v>110</v>
      </c>
      <c r="C196" s="85">
        <v>1000</v>
      </c>
      <c r="D196" s="85">
        <v>1</v>
      </c>
      <c r="E196" s="85">
        <v>6</v>
      </c>
      <c r="F196" s="85">
        <v>22</v>
      </c>
      <c r="G196" s="85">
        <v>25</v>
      </c>
      <c r="H196" s="85">
        <v>35</v>
      </c>
      <c r="I196" s="85">
        <v>40</v>
      </c>
      <c r="J196" s="85">
        <v>24</v>
      </c>
      <c r="K196" s="85">
        <v>15</v>
      </c>
      <c r="L196" s="105"/>
    </row>
    <row r="197" spans="1:12">
      <c r="A197" s="84">
        <v>200</v>
      </c>
      <c r="B197" s="85">
        <v>120</v>
      </c>
      <c r="C197" s="85">
        <v>1000</v>
      </c>
      <c r="D197" s="85">
        <v>1</v>
      </c>
      <c r="E197" s="85">
        <v>5</v>
      </c>
      <c r="F197" s="85">
        <v>21</v>
      </c>
      <c r="G197" s="85">
        <v>23</v>
      </c>
      <c r="H197" s="85">
        <v>32</v>
      </c>
      <c r="I197" s="85">
        <v>37</v>
      </c>
      <c r="J197" s="85">
        <v>22</v>
      </c>
      <c r="K197" s="85">
        <v>14</v>
      </c>
      <c r="L197" s="105"/>
    </row>
    <row r="198" spans="1:12">
      <c r="A198" s="84">
        <v>200</v>
      </c>
      <c r="B198" s="85">
        <v>130</v>
      </c>
      <c r="C198" s="85">
        <v>1000</v>
      </c>
      <c r="D198" s="85">
        <v>1</v>
      </c>
      <c r="E198" s="85">
        <v>5</v>
      </c>
      <c r="F198" s="85">
        <v>19</v>
      </c>
      <c r="G198" s="85">
        <v>22</v>
      </c>
      <c r="H198" s="85">
        <v>29</v>
      </c>
      <c r="I198" s="85">
        <v>34</v>
      </c>
      <c r="J198" s="85">
        <v>20</v>
      </c>
      <c r="K198" s="85">
        <v>13</v>
      </c>
      <c r="L198" s="105"/>
    </row>
    <row r="199" spans="1:12">
      <c r="A199" s="84">
        <v>200</v>
      </c>
      <c r="B199" s="85">
        <v>140</v>
      </c>
      <c r="C199" s="85">
        <v>1000</v>
      </c>
      <c r="D199" s="85">
        <v>1</v>
      </c>
      <c r="E199" s="85">
        <v>5</v>
      </c>
      <c r="F199" s="85">
        <v>18</v>
      </c>
      <c r="G199" s="85">
        <v>20</v>
      </c>
      <c r="H199" s="85">
        <v>27</v>
      </c>
      <c r="I199" s="85">
        <v>32</v>
      </c>
      <c r="J199" s="85">
        <v>19</v>
      </c>
      <c r="K199" s="85">
        <v>12</v>
      </c>
      <c r="L199" s="105"/>
    </row>
    <row r="200" spans="1:12">
      <c r="A200" s="84">
        <v>200</v>
      </c>
      <c r="B200" s="85">
        <v>150</v>
      </c>
      <c r="C200" s="85">
        <v>1000</v>
      </c>
      <c r="D200" s="85">
        <v>1</v>
      </c>
      <c r="E200" s="85">
        <v>5</v>
      </c>
      <c r="F200" s="85">
        <v>17</v>
      </c>
      <c r="G200" s="85">
        <v>19</v>
      </c>
      <c r="H200" s="85">
        <v>26</v>
      </c>
      <c r="I200" s="85">
        <v>30</v>
      </c>
      <c r="J200" s="85">
        <v>18</v>
      </c>
      <c r="K200" s="85">
        <v>11</v>
      </c>
      <c r="L200" s="105"/>
    </row>
    <row r="201" spans="1:12">
      <c r="A201" s="84">
        <v>200</v>
      </c>
      <c r="B201" s="85">
        <v>160</v>
      </c>
      <c r="C201" s="85">
        <v>1000</v>
      </c>
      <c r="D201" s="85">
        <v>1</v>
      </c>
      <c r="E201" s="85">
        <v>4</v>
      </c>
      <c r="F201" s="85">
        <v>15</v>
      </c>
      <c r="G201" s="85">
        <v>17</v>
      </c>
      <c r="H201" s="85">
        <v>24</v>
      </c>
      <c r="I201" s="85">
        <v>28</v>
      </c>
      <c r="J201" s="85">
        <v>17</v>
      </c>
      <c r="K201" s="85">
        <v>10</v>
      </c>
      <c r="L201" s="105"/>
    </row>
    <row r="202" spans="1:12">
      <c r="A202" s="84">
        <v>200</v>
      </c>
      <c r="B202" s="85">
        <v>170</v>
      </c>
      <c r="C202" s="85">
        <v>1000</v>
      </c>
      <c r="D202" s="85">
        <v>1</v>
      </c>
      <c r="E202" s="85">
        <v>4</v>
      </c>
      <c r="F202" s="85">
        <v>15</v>
      </c>
      <c r="G202" s="85">
        <v>17</v>
      </c>
      <c r="H202" s="85">
        <v>23</v>
      </c>
      <c r="I202" s="85">
        <v>27</v>
      </c>
      <c r="J202" s="85">
        <v>16</v>
      </c>
      <c r="K202" s="85">
        <v>10</v>
      </c>
      <c r="L202" s="105"/>
    </row>
    <row r="203" spans="1:12">
      <c r="A203" s="84">
        <v>200</v>
      </c>
      <c r="B203" s="85">
        <v>180</v>
      </c>
      <c r="C203" s="85">
        <v>1000</v>
      </c>
      <c r="D203" s="85">
        <v>1</v>
      </c>
      <c r="E203" s="85">
        <v>4</v>
      </c>
      <c r="F203" s="85">
        <v>14</v>
      </c>
      <c r="G203" s="85">
        <v>16</v>
      </c>
      <c r="H203" s="85">
        <v>21</v>
      </c>
      <c r="I203" s="85">
        <v>25</v>
      </c>
      <c r="J203" s="85">
        <v>15</v>
      </c>
      <c r="K203" s="85">
        <v>9</v>
      </c>
      <c r="L203" s="105"/>
    </row>
    <row r="204" spans="1:12">
      <c r="A204" s="84">
        <v>200</v>
      </c>
      <c r="B204" s="85">
        <v>190</v>
      </c>
      <c r="C204" s="85">
        <v>1000</v>
      </c>
      <c r="D204" s="85">
        <v>1</v>
      </c>
      <c r="E204" s="85">
        <v>4</v>
      </c>
      <c r="F204" s="85">
        <v>13</v>
      </c>
      <c r="G204" s="85">
        <v>15</v>
      </c>
      <c r="H204" s="85">
        <v>20</v>
      </c>
      <c r="I204" s="85">
        <v>24</v>
      </c>
      <c r="J204" s="85">
        <v>14</v>
      </c>
      <c r="K204" s="85">
        <v>9</v>
      </c>
      <c r="L204" s="105"/>
    </row>
    <row r="205" spans="1:12">
      <c r="A205" s="84">
        <v>200</v>
      </c>
      <c r="B205" s="85">
        <v>200</v>
      </c>
      <c r="C205" s="85">
        <v>1000</v>
      </c>
      <c r="D205" s="85">
        <v>1</v>
      </c>
      <c r="E205" s="85">
        <v>3</v>
      </c>
      <c r="F205" s="85">
        <v>12</v>
      </c>
      <c r="G205" s="85">
        <v>14</v>
      </c>
      <c r="H205" s="85">
        <v>19</v>
      </c>
      <c r="I205" s="85">
        <v>22</v>
      </c>
      <c r="J205" s="85">
        <v>13</v>
      </c>
      <c r="K205" s="85">
        <v>8</v>
      </c>
      <c r="L205" s="105"/>
    </row>
    <row r="206" spans="1:12">
      <c r="A206" s="84">
        <v>200</v>
      </c>
      <c r="B206" s="85">
        <v>20</v>
      </c>
      <c r="C206" s="85">
        <v>1250</v>
      </c>
      <c r="D206" s="85">
        <v>10</v>
      </c>
      <c r="E206" s="85">
        <v>31</v>
      </c>
      <c r="F206" s="85">
        <v>41</v>
      </c>
      <c r="G206" s="85">
        <v>50</v>
      </c>
      <c r="H206" s="85">
        <v>55</v>
      </c>
      <c r="I206" s="85">
        <v>60</v>
      </c>
      <c r="J206" s="85">
        <v>58</v>
      </c>
      <c r="K206" s="85">
        <v>56</v>
      </c>
      <c r="L206" s="105"/>
    </row>
    <row r="207" spans="1:12">
      <c r="A207" s="84">
        <v>200</v>
      </c>
      <c r="B207" s="85">
        <v>30</v>
      </c>
      <c r="C207" s="85">
        <v>1250</v>
      </c>
      <c r="D207" s="85">
        <v>7</v>
      </c>
      <c r="E207" s="85">
        <v>26</v>
      </c>
      <c r="F207" s="85">
        <v>41</v>
      </c>
      <c r="G207" s="85">
        <v>50</v>
      </c>
      <c r="H207" s="85">
        <v>55</v>
      </c>
      <c r="I207" s="85">
        <v>60</v>
      </c>
      <c r="J207" s="85">
        <v>58</v>
      </c>
      <c r="K207" s="85">
        <v>56</v>
      </c>
      <c r="L207" s="105"/>
    </row>
    <row r="208" spans="1:12">
      <c r="A208" s="84">
        <v>200</v>
      </c>
      <c r="B208" s="85">
        <v>40</v>
      </c>
      <c r="C208" s="85">
        <v>1250</v>
      </c>
      <c r="D208" s="85">
        <v>5</v>
      </c>
      <c r="E208" s="85">
        <v>20</v>
      </c>
      <c r="F208" s="85">
        <v>41</v>
      </c>
      <c r="G208" s="85">
        <v>50</v>
      </c>
      <c r="H208" s="85">
        <v>55</v>
      </c>
      <c r="I208" s="85">
        <v>60</v>
      </c>
      <c r="J208" s="85">
        <v>58</v>
      </c>
      <c r="K208" s="85">
        <v>51</v>
      </c>
      <c r="L208" s="105"/>
    </row>
    <row r="209" spans="1:12">
      <c r="A209" s="84">
        <v>200</v>
      </c>
      <c r="B209" s="85">
        <v>50</v>
      </c>
      <c r="C209" s="85">
        <v>1250</v>
      </c>
      <c r="D209" s="85">
        <v>4</v>
      </c>
      <c r="E209" s="85">
        <v>16</v>
      </c>
      <c r="F209" s="85">
        <v>41</v>
      </c>
      <c r="G209" s="85">
        <v>50</v>
      </c>
      <c r="H209" s="85">
        <v>55</v>
      </c>
      <c r="I209" s="85">
        <v>60</v>
      </c>
      <c r="J209" s="85">
        <v>57</v>
      </c>
      <c r="K209" s="85">
        <v>41</v>
      </c>
      <c r="L209" s="105"/>
    </row>
    <row r="210" spans="1:12">
      <c r="A210" s="84">
        <v>200</v>
      </c>
      <c r="B210" s="85">
        <v>60</v>
      </c>
      <c r="C210" s="85">
        <v>1250</v>
      </c>
      <c r="D210" s="85">
        <v>3</v>
      </c>
      <c r="E210" s="85">
        <v>14</v>
      </c>
      <c r="F210" s="85">
        <v>41</v>
      </c>
      <c r="G210" s="85">
        <v>49</v>
      </c>
      <c r="H210" s="85">
        <v>55</v>
      </c>
      <c r="I210" s="85">
        <v>60</v>
      </c>
      <c r="J210" s="85">
        <v>53</v>
      </c>
      <c r="K210" s="85">
        <v>35</v>
      </c>
      <c r="L210" s="105"/>
    </row>
    <row r="211" spans="1:12">
      <c r="A211" s="84">
        <v>200</v>
      </c>
      <c r="B211" s="85">
        <v>70</v>
      </c>
      <c r="C211" s="85">
        <v>1250</v>
      </c>
      <c r="D211" s="85">
        <v>3</v>
      </c>
      <c r="E211" s="85">
        <v>12</v>
      </c>
      <c r="F211" s="85">
        <v>39</v>
      </c>
      <c r="G211" s="85">
        <v>47</v>
      </c>
      <c r="H211" s="85">
        <v>55</v>
      </c>
      <c r="I211" s="85">
        <v>60</v>
      </c>
      <c r="J211" s="85">
        <v>47</v>
      </c>
      <c r="K211" s="85">
        <v>30</v>
      </c>
      <c r="L211" s="105"/>
    </row>
    <row r="212" spans="1:12">
      <c r="A212" s="84">
        <v>200</v>
      </c>
      <c r="B212" s="85">
        <v>80</v>
      </c>
      <c r="C212" s="85">
        <v>1250</v>
      </c>
      <c r="D212" s="85">
        <v>3</v>
      </c>
      <c r="E212" s="85">
        <v>10</v>
      </c>
      <c r="F212" s="85">
        <v>37</v>
      </c>
      <c r="G212" s="85">
        <v>43</v>
      </c>
      <c r="H212" s="85">
        <v>54</v>
      </c>
      <c r="I212" s="85">
        <v>60</v>
      </c>
      <c r="J212" s="85">
        <v>41</v>
      </c>
      <c r="K212" s="85">
        <v>26</v>
      </c>
      <c r="L212" s="105"/>
    </row>
    <row r="213" spans="1:12">
      <c r="A213" s="84">
        <v>200</v>
      </c>
      <c r="B213" s="85">
        <v>90</v>
      </c>
      <c r="C213" s="85">
        <v>1250</v>
      </c>
      <c r="D213" s="85">
        <v>2</v>
      </c>
      <c r="E213" s="85">
        <v>9</v>
      </c>
      <c r="F213" s="85">
        <v>34</v>
      </c>
      <c r="G213" s="85">
        <v>38</v>
      </c>
      <c r="H213" s="85">
        <v>51</v>
      </c>
      <c r="I213" s="85">
        <v>58</v>
      </c>
      <c r="J213" s="85">
        <v>37</v>
      </c>
      <c r="K213" s="85">
        <v>23</v>
      </c>
      <c r="L213" s="105"/>
    </row>
    <row r="214" spans="1:12">
      <c r="A214" s="84">
        <v>200</v>
      </c>
      <c r="B214" s="85">
        <v>100</v>
      </c>
      <c r="C214" s="85">
        <v>1250</v>
      </c>
      <c r="D214" s="85">
        <v>2</v>
      </c>
      <c r="E214" s="85">
        <v>8</v>
      </c>
      <c r="F214" s="85">
        <v>31</v>
      </c>
      <c r="G214" s="85">
        <v>35</v>
      </c>
      <c r="H214" s="85">
        <v>47</v>
      </c>
      <c r="I214" s="85">
        <v>54</v>
      </c>
      <c r="J214" s="85">
        <v>33</v>
      </c>
      <c r="K214" s="85">
        <v>21</v>
      </c>
      <c r="L214" s="105"/>
    </row>
    <row r="215" spans="1:12">
      <c r="A215" s="84">
        <v>200</v>
      </c>
      <c r="B215" s="85">
        <v>110</v>
      </c>
      <c r="C215" s="85">
        <v>1250</v>
      </c>
      <c r="D215" s="85">
        <v>2</v>
      </c>
      <c r="E215" s="85">
        <v>7</v>
      </c>
      <c r="F215" s="85">
        <v>28</v>
      </c>
      <c r="G215" s="85">
        <v>32</v>
      </c>
      <c r="H215" s="85">
        <v>43</v>
      </c>
      <c r="I215" s="85">
        <v>50</v>
      </c>
      <c r="J215" s="85">
        <v>30</v>
      </c>
      <c r="K215" s="85">
        <v>19</v>
      </c>
      <c r="L215" s="105"/>
    </row>
    <row r="216" spans="1:12">
      <c r="A216" s="84">
        <v>200</v>
      </c>
      <c r="B216" s="85">
        <v>120</v>
      </c>
      <c r="C216" s="85">
        <v>1250</v>
      </c>
      <c r="D216" s="85">
        <v>2</v>
      </c>
      <c r="E216" s="85">
        <v>7</v>
      </c>
      <c r="F216" s="85">
        <v>26</v>
      </c>
      <c r="G216" s="85">
        <v>29</v>
      </c>
      <c r="H216" s="85">
        <v>40</v>
      </c>
      <c r="I216" s="85">
        <v>46</v>
      </c>
      <c r="J216" s="85">
        <v>28</v>
      </c>
      <c r="K216" s="85">
        <v>17</v>
      </c>
      <c r="L216" s="105"/>
    </row>
    <row r="217" spans="1:12">
      <c r="A217" s="84">
        <v>200</v>
      </c>
      <c r="B217" s="85">
        <v>130</v>
      </c>
      <c r="C217" s="85">
        <v>1250</v>
      </c>
      <c r="D217" s="85">
        <v>2</v>
      </c>
      <c r="E217" s="85">
        <v>6</v>
      </c>
      <c r="F217" s="85">
        <v>24</v>
      </c>
      <c r="G217" s="85">
        <v>27</v>
      </c>
      <c r="H217" s="85">
        <v>37</v>
      </c>
      <c r="I217" s="85">
        <v>43</v>
      </c>
      <c r="J217" s="85">
        <v>25</v>
      </c>
      <c r="K217" s="85">
        <v>16</v>
      </c>
      <c r="L217" s="105"/>
    </row>
    <row r="218" spans="1:12">
      <c r="A218" s="84">
        <v>200</v>
      </c>
      <c r="B218" s="85">
        <v>140</v>
      </c>
      <c r="C218" s="85">
        <v>1250</v>
      </c>
      <c r="D218" s="85">
        <v>1</v>
      </c>
      <c r="E218" s="85">
        <v>6</v>
      </c>
      <c r="F218" s="85">
        <v>22</v>
      </c>
      <c r="G218" s="85">
        <v>25</v>
      </c>
      <c r="H218" s="85">
        <v>34</v>
      </c>
      <c r="I218" s="85">
        <v>40</v>
      </c>
      <c r="J218" s="85">
        <v>24</v>
      </c>
      <c r="K218" s="85">
        <v>15</v>
      </c>
      <c r="L218" s="105"/>
    </row>
    <row r="219" spans="1:12">
      <c r="A219" s="84">
        <v>200</v>
      </c>
      <c r="B219" s="85">
        <v>150</v>
      </c>
      <c r="C219" s="85">
        <v>1250</v>
      </c>
      <c r="D219" s="85">
        <v>1</v>
      </c>
      <c r="E219" s="85">
        <v>6</v>
      </c>
      <c r="F219" s="85">
        <v>21</v>
      </c>
      <c r="G219" s="85">
        <v>24</v>
      </c>
      <c r="H219" s="85">
        <v>32</v>
      </c>
      <c r="I219" s="85">
        <v>38</v>
      </c>
      <c r="J219" s="85">
        <v>23</v>
      </c>
      <c r="K219" s="85">
        <v>14</v>
      </c>
      <c r="L219" s="105"/>
    </row>
    <row r="220" spans="1:12">
      <c r="A220" s="84">
        <v>200</v>
      </c>
      <c r="B220" s="85">
        <v>160</v>
      </c>
      <c r="C220" s="85">
        <v>1250</v>
      </c>
      <c r="D220" s="85">
        <v>1</v>
      </c>
      <c r="E220" s="85">
        <v>5</v>
      </c>
      <c r="F220" s="85">
        <v>19</v>
      </c>
      <c r="G220" s="85">
        <v>22</v>
      </c>
      <c r="H220" s="85">
        <v>30</v>
      </c>
      <c r="I220" s="85">
        <v>35</v>
      </c>
      <c r="J220" s="85">
        <v>21</v>
      </c>
      <c r="K220" s="85">
        <v>13</v>
      </c>
      <c r="L220" s="105"/>
    </row>
    <row r="221" spans="1:12">
      <c r="A221" s="84">
        <v>200</v>
      </c>
      <c r="B221" s="85">
        <v>170</v>
      </c>
      <c r="C221" s="85">
        <v>1250</v>
      </c>
      <c r="D221" s="85">
        <v>1</v>
      </c>
      <c r="E221" s="85">
        <v>5</v>
      </c>
      <c r="F221" s="85">
        <v>18</v>
      </c>
      <c r="G221" s="85">
        <v>21</v>
      </c>
      <c r="H221" s="85">
        <v>29</v>
      </c>
      <c r="I221" s="85">
        <v>33</v>
      </c>
      <c r="J221" s="85">
        <v>20</v>
      </c>
      <c r="K221" s="85">
        <v>13</v>
      </c>
      <c r="L221" s="105"/>
    </row>
    <row r="222" spans="1:12">
      <c r="A222" s="84">
        <v>200</v>
      </c>
      <c r="B222" s="85">
        <v>180</v>
      </c>
      <c r="C222" s="85">
        <v>1250</v>
      </c>
      <c r="D222" s="85">
        <v>1</v>
      </c>
      <c r="E222" s="85">
        <v>5</v>
      </c>
      <c r="F222" s="85">
        <v>17</v>
      </c>
      <c r="G222" s="85">
        <v>19</v>
      </c>
      <c r="H222" s="85">
        <v>27</v>
      </c>
      <c r="I222" s="85">
        <v>31</v>
      </c>
      <c r="J222" s="85">
        <v>18</v>
      </c>
      <c r="K222" s="85">
        <v>12</v>
      </c>
      <c r="L222" s="105"/>
    </row>
    <row r="223" spans="1:12">
      <c r="A223" s="84">
        <v>200</v>
      </c>
      <c r="B223" s="85">
        <v>190</v>
      </c>
      <c r="C223" s="85">
        <v>1250</v>
      </c>
      <c r="D223" s="85">
        <v>1</v>
      </c>
      <c r="E223" s="85">
        <v>5</v>
      </c>
      <c r="F223" s="85">
        <v>16</v>
      </c>
      <c r="G223" s="85">
        <v>18</v>
      </c>
      <c r="H223" s="85">
        <v>26</v>
      </c>
      <c r="I223" s="85">
        <v>30</v>
      </c>
      <c r="J223" s="85">
        <v>18</v>
      </c>
      <c r="K223" s="85">
        <v>11</v>
      </c>
      <c r="L223" s="105"/>
    </row>
    <row r="224" spans="1:12">
      <c r="A224" s="84">
        <v>200</v>
      </c>
      <c r="B224" s="85">
        <v>200</v>
      </c>
      <c r="C224" s="85">
        <v>1250</v>
      </c>
      <c r="D224" s="85">
        <v>1</v>
      </c>
      <c r="E224" s="85">
        <v>4</v>
      </c>
      <c r="F224" s="85">
        <v>15</v>
      </c>
      <c r="G224" s="85">
        <v>17</v>
      </c>
      <c r="H224" s="85">
        <v>24</v>
      </c>
      <c r="I224" s="85">
        <v>28</v>
      </c>
      <c r="J224" s="85">
        <v>17</v>
      </c>
      <c r="K224" s="85">
        <v>10</v>
      </c>
      <c r="L224" s="105"/>
    </row>
    <row r="225" spans="1:12">
      <c r="A225" s="84">
        <v>200</v>
      </c>
      <c r="B225" s="85">
        <v>20</v>
      </c>
      <c r="C225" s="85">
        <v>1500</v>
      </c>
      <c r="D225" s="85">
        <v>12</v>
      </c>
      <c r="E225" s="85">
        <v>32</v>
      </c>
      <c r="F225" s="85">
        <v>41</v>
      </c>
      <c r="G225" s="85">
        <v>50</v>
      </c>
      <c r="H225" s="85">
        <v>55</v>
      </c>
      <c r="I225" s="85">
        <v>60</v>
      </c>
      <c r="J225" s="85">
        <v>58</v>
      </c>
      <c r="K225" s="85">
        <v>56</v>
      </c>
      <c r="L225" s="105"/>
    </row>
    <row r="226" spans="1:12">
      <c r="A226" s="84">
        <v>200</v>
      </c>
      <c r="B226" s="85">
        <v>30</v>
      </c>
      <c r="C226" s="85">
        <v>1500</v>
      </c>
      <c r="D226" s="85">
        <v>8</v>
      </c>
      <c r="E226" s="85">
        <v>29</v>
      </c>
      <c r="F226" s="85">
        <v>41</v>
      </c>
      <c r="G226" s="85">
        <v>50</v>
      </c>
      <c r="H226" s="85">
        <v>55</v>
      </c>
      <c r="I226" s="85">
        <v>60</v>
      </c>
      <c r="J226" s="85">
        <v>58</v>
      </c>
      <c r="K226" s="85">
        <v>56</v>
      </c>
      <c r="L226" s="105"/>
    </row>
    <row r="227" spans="1:12">
      <c r="A227" s="84">
        <v>200</v>
      </c>
      <c r="B227" s="85">
        <v>40</v>
      </c>
      <c r="C227" s="85">
        <v>1500</v>
      </c>
      <c r="D227" s="85">
        <v>6</v>
      </c>
      <c r="E227" s="85">
        <v>24</v>
      </c>
      <c r="F227" s="85">
        <v>41</v>
      </c>
      <c r="G227" s="85">
        <v>50</v>
      </c>
      <c r="H227" s="85">
        <v>55</v>
      </c>
      <c r="I227" s="85">
        <v>60</v>
      </c>
      <c r="J227" s="85">
        <v>58</v>
      </c>
      <c r="K227" s="85">
        <v>55</v>
      </c>
      <c r="L227" s="105"/>
    </row>
    <row r="228" spans="1:12">
      <c r="A228" s="84">
        <v>200</v>
      </c>
      <c r="B228" s="85">
        <v>50</v>
      </c>
      <c r="C228" s="85">
        <v>1500</v>
      </c>
      <c r="D228" s="85">
        <v>5</v>
      </c>
      <c r="E228" s="85">
        <v>19</v>
      </c>
      <c r="F228" s="85">
        <v>41</v>
      </c>
      <c r="G228" s="85">
        <v>50</v>
      </c>
      <c r="H228" s="85">
        <v>55</v>
      </c>
      <c r="I228" s="85">
        <v>60</v>
      </c>
      <c r="J228" s="85">
        <v>58</v>
      </c>
      <c r="K228" s="85">
        <v>49</v>
      </c>
      <c r="L228" s="105"/>
    </row>
    <row r="229" spans="1:12">
      <c r="A229" s="84">
        <v>200</v>
      </c>
      <c r="B229" s="85">
        <v>60</v>
      </c>
      <c r="C229" s="85">
        <v>1500</v>
      </c>
      <c r="D229" s="85">
        <v>4</v>
      </c>
      <c r="E229" s="85">
        <v>16</v>
      </c>
      <c r="F229" s="85">
        <v>41</v>
      </c>
      <c r="G229" s="85">
        <v>50</v>
      </c>
      <c r="H229" s="85">
        <v>55</v>
      </c>
      <c r="I229" s="85">
        <v>60</v>
      </c>
      <c r="J229" s="85">
        <v>57</v>
      </c>
      <c r="K229" s="85">
        <v>41</v>
      </c>
      <c r="L229" s="105"/>
    </row>
    <row r="230" spans="1:12">
      <c r="A230" s="84">
        <v>200</v>
      </c>
      <c r="B230" s="85">
        <v>70</v>
      </c>
      <c r="C230" s="85">
        <v>1500</v>
      </c>
      <c r="D230" s="85">
        <v>3</v>
      </c>
      <c r="E230" s="85">
        <v>14</v>
      </c>
      <c r="F230" s="85">
        <v>41</v>
      </c>
      <c r="G230" s="85">
        <v>50</v>
      </c>
      <c r="H230" s="85">
        <v>55</v>
      </c>
      <c r="I230" s="85">
        <v>60</v>
      </c>
      <c r="J230" s="85">
        <v>54</v>
      </c>
      <c r="K230" s="85">
        <v>36</v>
      </c>
      <c r="L230" s="105"/>
    </row>
    <row r="231" spans="1:12">
      <c r="A231" s="84">
        <v>200</v>
      </c>
      <c r="B231" s="85">
        <v>80</v>
      </c>
      <c r="C231" s="85">
        <v>1500</v>
      </c>
      <c r="D231" s="85">
        <v>3</v>
      </c>
      <c r="E231" s="85">
        <v>12</v>
      </c>
      <c r="F231" s="85">
        <v>40</v>
      </c>
      <c r="G231" s="85">
        <v>48</v>
      </c>
      <c r="H231" s="85">
        <v>55</v>
      </c>
      <c r="I231" s="85">
        <v>60</v>
      </c>
      <c r="J231" s="85">
        <v>49</v>
      </c>
      <c r="K231" s="85">
        <v>31</v>
      </c>
      <c r="L231" s="105"/>
    </row>
    <row r="232" spans="1:12">
      <c r="A232" s="84">
        <v>200</v>
      </c>
      <c r="B232" s="85">
        <v>90</v>
      </c>
      <c r="C232" s="85">
        <v>1500</v>
      </c>
      <c r="D232" s="85">
        <v>3</v>
      </c>
      <c r="E232" s="85">
        <v>11</v>
      </c>
      <c r="F232" s="85">
        <v>38</v>
      </c>
      <c r="G232" s="85">
        <v>45</v>
      </c>
      <c r="H232" s="85">
        <v>55</v>
      </c>
      <c r="I232" s="85">
        <v>60</v>
      </c>
      <c r="J232" s="85">
        <v>44</v>
      </c>
      <c r="K232" s="85">
        <v>28</v>
      </c>
      <c r="L232" s="105"/>
    </row>
    <row r="233" spans="1:12">
      <c r="A233" s="84">
        <v>200</v>
      </c>
      <c r="B233" s="85">
        <v>100</v>
      </c>
      <c r="C233" s="85">
        <v>1500</v>
      </c>
      <c r="D233" s="85">
        <v>2</v>
      </c>
      <c r="E233" s="85">
        <v>10</v>
      </c>
      <c r="F233" s="85">
        <v>36</v>
      </c>
      <c r="G233" s="85">
        <v>41</v>
      </c>
      <c r="H233" s="85">
        <v>53</v>
      </c>
      <c r="I233" s="85">
        <v>59</v>
      </c>
      <c r="J233" s="85">
        <v>40</v>
      </c>
      <c r="K233" s="85">
        <v>25</v>
      </c>
      <c r="L233" s="105"/>
    </row>
    <row r="234" spans="1:12">
      <c r="A234" s="84">
        <v>200</v>
      </c>
      <c r="B234" s="85">
        <v>110</v>
      </c>
      <c r="C234" s="85">
        <v>1500</v>
      </c>
      <c r="D234" s="85">
        <v>2</v>
      </c>
      <c r="E234" s="85">
        <v>9</v>
      </c>
      <c r="F234" s="85">
        <v>33</v>
      </c>
      <c r="G234" s="85">
        <v>38</v>
      </c>
      <c r="H234" s="85">
        <v>50</v>
      </c>
      <c r="I234" s="85">
        <v>57</v>
      </c>
      <c r="J234" s="85">
        <v>36</v>
      </c>
      <c r="K234" s="85">
        <v>23</v>
      </c>
      <c r="L234" s="105"/>
    </row>
    <row r="235" spans="1:12">
      <c r="A235" s="84">
        <v>200</v>
      </c>
      <c r="B235" s="85">
        <v>120</v>
      </c>
      <c r="C235" s="85">
        <v>1500</v>
      </c>
      <c r="D235" s="85">
        <v>2</v>
      </c>
      <c r="E235" s="85">
        <v>8</v>
      </c>
      <c r="F235" s="85">
        <v>31</v>
      </c>
      <c r="G235" s="85">
        <v>35</v>
      </c>
      <c r="H235" s="85">
        <v>47</v>
      </c>
      <c r="I235" s="85">
        <v>54</v>
      </c>
      <c r="J235" s="85">
        <v>33</v>
      </c>
      <c r="K235" s="85">
        <v>21</v>
      </c>
      <c r="L235" s="105"/>
    </row>
    <row r="236" spans="1:12">
      <c r="A236" s="84">
        <v>200</v>
      </c>
      <c r="B236" s="85">
        <v>130</v>
      </c>
      <c r="C236" s="85">
        <v>1500</v>
      </c>
      <c r="D236" s="85">
        <v>2</v>
      </c>
      <c r="E236" s="85">
        <v>8</v>
      </c>
      <c r="F236" s="85">
        <v>28</v>
      </c>
      <c r="G236" s="85">
        <v>32</v>
      </c>
      <c r="H236" s="85">
        <v>44</v>
      </c>
      <c r="I236" s="85">
        <v>51</v>
      </c>
      <c r="J236" s="85">
        <v>31</v>
      </c>
      <c r="K236" s="85">
        <v>19</v>
      </c>
      <c r="L236" s="105"/>
    </row>
    <row r="237" spans="1:12">
      <c r="A237" s="84">
        <v>200</v>
      </c>
      <c r="B237" s="85">
        <v>140</v>
      </c>
      <c r="C237" s="85">
        <v>1500</v>
      </c>
      <c r="D237" s="85">
        <v>2</v>
      </c>
      <c r="E237" s="85">
        <v>7</v>
      </c>
      <c r="F237" s="85">
        <v>26</v>
      </c>
      <c r="G237" s="85">
        <v>30</v>
      </c>
      <c r="H237" s="85">
        <v>41</v>
      </c>
      <c r="I237" s="85">
        <v>47</v>
      </c>
      <c r="J237" s="85">
        <v>28</v>
      </c>
      <c r="K237" s="85">
        <v>18</v>
      </c>
      <c r="L237" s="105"/>
    </row>
    <row r="238" spans="1:12">
      <c r="A238" s="84">
        <v>200</v>
      </c>
      <c r="B238" s="85">
        <v>150</v>
      </c>
      <c r="C238" s="85">
        <v>1500</v>
      </c>
      <c r="D238" s="85">
        <v>2</v>
      </c>
      <c r="E238" s="85">
        <v>7</v>
      </c>
      <c r="F238" s="85">
        <v>25</v>
      </c>
      <c r="G238" s="85">
        <v>28</v>
      </c>
      <c r="H238" s="85">
        <v>39</v>
      </c>
      <c r="I238" s="85">
        <v>45</v>
      </c>
      <c r="J238" s="85">
        <v>27</v>
      </c>
      <c r="K238" s="85">
        <v>17</v>
      </c>
      <c r="L238" s="105"/>
    </row>
    <row r="239" spans="1:12">
      <c r="A239" s="84">
        <v>200</v>
      </c>
      <c r="B239" s="85">
        <v>160</v>
      </c>
      <c r="C239" s="85">
        <v>1500</v>
      </c>
      <c r="D239" s="85">
        <v>2</v>
      </c>
      <c r="E239" s="85">
        <v>6</v>
      </c>
      <c r="F239" s="85">
        <v>23</v>
      </c>
      <c r="G239" s="85">
        <v>26</v>
      </c>
      <c r="H239" s="85">
        <v>36</v>
      </c>
      <c r="I239" s="85">
        <v>42</v>
      </c>
      <c r="J239" s="85">
        <v>25</v>
      </c>
      <c r="K239" s="85">
        <v>16</v>
      </c>
      <c r="L239" s="105"/>
    </row>
    <row r="240" spans="1:12">
      <c r="A240" s="84">
        <v>200</v>
      </c>
      <c r="B240" s="85">
        <v>170</v>
      </c>
      <c r="C240" s="85">
        <v>1500</v>
      </c>
      <c r="D240" s="85">
        <v>2</v>
      </c>
      <c r="E240" s="85">
        <v>6</v>
      </c>
      <c r="F240" s="85">
        <v>22</v>
      </c>
      <c r="G240" s="85">
        <v>25</v>
      </c>
      <c r="H240" s="85">
        <v>34</v>
      </c>
      <c r="I240" s="85">
        <v>40</v>
      </c>
      <c r="J240" s="85">
        <v>24</v>
      </c>
      <c r="K240" s="85">
        <v>15</v>
      </c>
      <c r="L240" s="105"/>
    </row>
    <row r="241" spans="1:12">
      <c r="A241" s="84">
        <v>200</v>
      </c>
      <c r="B241" s="85">
        <v>180</v>
      </c>
      <c r="C241" s="85">
        <v>1500</v>
      </c>
      <c r="D241" s="85">
        <v>1</v>
      </c>
      <c r="E241" s="85">
        <v>5</v>
      </c>
      <c r="F241" s="85">
        <v>21</v>
      </c>
      <c r="G241" s="85">
        <v>23</v>
      </c>
      <c r="H241" s="85">
        <v>32</v>
      </c>
      <c r="I241" s="85">
        <v>37</v>
      </c>
      <c r="J241" s="85">
        <v>22</v>
      </c>
      <c r="K241" s="85">
        <v>14</v>
      </c>
      <c r="L241" s="105"/>
    </row>
    <row r="242" spans="1:12">
      <c r="A242" s="84">
        <v>200</v>
      </c>
      <c r="B242" s="85">
        <v>190</v>
      </c>
      <c r="C242" s="85">
        <v>1500</v>
      </c>
      <c r="D242" s="85">
        <v>1</v>
      </c>
      <c r="E242" s="85">
        <v>5</v>
      </c>
      <c r="F242" s="85">
        <v>20</v>
      </c>
      <c r="G242" s="85">
        <v>22</v>
      </c>
      <c r="H242" s="85">
        <v>31</v>
      </c>
      <c r="I242" s="85">
        <v>35</v>
      </c>
      <c r="J242" s="85">
        <v>21</v>
      </c>
      <c r="K242" s="85">
        <v>13</v>
      </c>
      <c r="L242" s="105"/>
    </row>
    <row r="243" spans="1:12">
      <c r="A243" s="84">
        <v>200</v>
      </c>
      <c r="B243" s="85">
        <v>200</v>
      </c>
      <c r="C243" s="85">
        <v>1500</v>
      </c>
      <c r="D243" s="85">
        <v>1</v>
      </c>
      <c r="E243" s="85">
        <v>5</v>
      </c>
      <c r="F243" s="85">
        <v>19</v>
      </c>
      <c r="G243" s="85">
        <v>21</v>
      </c>
      <c r="H243" s="85">
        <v>29</v>
      </c>
      <c r="I243" s="85">
        <v>33</v>
      </c>
      <c r="J243" s="85">
        <v>20</v>
      </c>
      <c r="K243" s="85">
        <v>12</v>
      </c>
      <c r="L243" s="105"/>
    </row>
    <row r="244" spans="1:12">
      <c r="A244" s="84">
        <v>200</v>
      </c>
      <c r="B244" s="85">
        <v>20</v>
      </c>
      <c r="C244" s="85">
        <v>1750</v>
      </c>
      <c r="D244" s="85">
        <v>13</v>
      </c>
      <c r="E244" s="85">
        <v>32</v>
      </c>
      <c r="F244" s="85">
        <v>41</v>
      </c>
      <c r="G244" s="85">
        <v>50</v>
      </c>
      <c r="H244" s="85">
        <v>55</v>
      </c>
      <c r="I244" s="85">
        <v>60</v>
      </c>
      <c r="J244" s="85">
        <v>58</v>
      </c>
      <c r="K244" s="85">
        <v>56</v>
      </c>
      <c r="L244" s="105"/>
    </row>
    <row r="245" spans="1:12">
      <c r="A245" s="84">
        <v>200</v>
      </c>
      <c r="B245" s="85">
        <v>30</v>
      </c>
      <c r="C245" s="85">
        <v>1750</v>
      </c>
      <c r="D245" s="85">
        <v>9</v>
      </c>
      <c r="E245" s="85">
        <v>31</v>
      </c>
      <c r="F245" s="85">
        <v>41</v>
      </c>
      <c r="G245" s="85">
        <v>50</v>
      </c>
      <c r="H245" s="85">
        <v>55</v>
      </c>
      <c r="I245" s="85">
        <v>60</v>
      </c>
      <c r="J245" s="85">
        <v>58</v>
      </c>
      <c r="K245" s="85">
        <v>56</v>
      </c>
      <c r="L245" s="105"/>
    </row>
    <row r="246" spans="1:12">
      <c r="A246" s="84">
        <v>200</v>
      </c>
      <c r="B246" s="85">
        <v>40</v>
      </c>
      <c r="C246" s="85">
        <v>1750</v>
      </c>
      <c r="D246" s="85">
        <v>7</v>
      </c>
      <c r="E246" s="85">
        <v>27</v>
      </c>
      <c r="F246" s="85">
        <v>41</v>
      </c>
      <c r="G246" s="85">
        <v>50</v>
      </c>
      <c r="H246" s="85">
        <v>55</v>
      </c>
      <c r="I246" s="85">
        <v>60</v>
      </c>
      <c r="J246" s="85">
        <v>58</v>
      </c>
      <c r="K246" s="85">
        <v>56</v>
      </c>
      <c r="L246" s="105"/>
    </row>
    <row r="247" spans="1:12">
      <c r="A247" s="84">
        <v>200</v>
      </c>
      <c r="B247" s="85">
        <v>50</v>
      </c>
      <c r="C247" s="85">
        <v>1750</v>
      </c>
      <c r="D247" s="85">
        <v>6</v>
      </c>
      <c r="E247" s="85">
        <v>22</v>
      </c>
      <c r="F247" s="85">
        <v>41</v>
      </c>
      <c r="G247" s="85">
        <v>50</v>
      </c>
      <c r="H247" s="85">
        <v>55</v>
      </c>
      <c r="I247" s="85">
        <v>60</v>
      </c>
      <c r="J247" s="85">
        <v>58</v>
      </c>
      <c r="K247" s="85">
        <v>54</v>
      </c>
      <c r="L247" s="105"/>
    </row>
    <row r="248" spans="1:12">
      <c r="A248" s="84">
        <v>200</v>
      </c>
      <c r="B248" s="85">
        <v>60</v>
      </c>
      <c r="C248" s="85">
        <v>1750</v>
      </c>
      <c r="D248" s="85">
        <v>5</v>
      </c>
      <c r="E248" s="85">
        <v>19</v>
      </c>
      <c r="F248" s="85">
        <v>41</v>
      </c>
      <c r="G248" s="85">
        <v>50</v>
      </c>
      <c r="H248" s="85">
        <v>55</v>
      </c>
      <c r="I248" s="85">
        <v>60</v>
      </c>
      <c r="J248" s="85">
        <v>58</v>
      </c>
      <c r="K248" s="85">
        <v>48</v>
      </c>
      <c r="L248" s="105"/>
    </row>
    <row r="249" spans="1:12">
      <c r="A249" s="84">
        <v>200</v>
      </c>
      <c r="B249" s="85">
        <v>70</v>
      </c>
      <c r="C249" s="85">
        <v>1750</v>
      </c>
      <c r="D249" s="85">
        <v>4</v>
      </c>
      <c r="E249" s="85">
        <v>16</v>
      </c>
      <c r="F249" s="85">
        <v>41</v>
      </c>
      <c r="G249" s="85">
        <v>50</v>
      </c>
      <c r="H249" s="85">
        <v>55</v>
      </c>
      <c r="I249" s="85">
        <v>60</v>
      </c>
      <c r="J249" s="85">
        <v>57</v>
      </c>
      <c r="K249" s="85">
        <v>41</v>
      </c>
      <c r="L249" s="105"/>
    </row>
    <row r="250" spans="1:12">
      <c r="A250" s="84">
        <v>200</v>
      </c>
      <c r="B250" s="85">
        <v>80</v>
      </c>
      <c r="C250" s="85">
        <v>1750</v>
      </c>
      <c r="D250" s="85">
        <v>3</v>
      </c>
      <c r="E250" s="85">
        <v>14</v>
      </c>
      <c r="F250" s="85">
        <v>41</v>
      </c>
      <c r="G250" s="85">
        <v>50</v>
      </c>
      <c r="H250" s="85">
        <v>55</v>
      </c>
      <c r="I250" s="85">
        <v>60</v>
      </c>
      <c r="J250" s="85">
        <v>55</v>
      </c>
      <c r="K250" s="85">
        <v>36</v>
      </c>
      <c r="L250" s="105"/>
    </row>
    <row r="251" spans="1:12">
      <c r="A251" s="84">
        <v>200</v>
      </c>
      <c r="B251" s="85">
        <v>90</v>
      </c>
      <c r="C251" s="85">
        <v>1750</v>
      </c>
      <c r="D251" s="85">
        <v>3</v>
      </c>
      <c r="E251" s="85">
        <v>13</v>
      </c>
      <c r="F251" s="85">
        <v>40</v>
      </c>
      <c r="G251" s="85">
        <v>49</v>
      </c>
      <c r="H251" s="85">
        <v>55</v>
      </c>
      <c r="I251" s="85">
        <v>60</v>
      </c>
      <c r="J251" s="85">
        <v>51</v>
      </c>
      <c r="K251" s="85">
        <v>32</v>
      </c>
      <c r="L251" s="105"/>
    </row>
    <row r="252" spans="1:12">
      <c r="A252" s="84">
        <v>200</v>
      </c>
      <c r="B252" s="85">
        <v>100</v>
      </c>
      <c r="C252" s="85">
        <v>1750</v>
      </c>
      <c r="D252" s="85">
        <v>3</v>
      </c>
      <c r="E252" s="85">
        <v>11</v>
      </c>
      <c r="F252" s="85">
        <v>39</v>
      </c>
      <c r="G252" s="85">
        <v>46</v>
      </c>
      <c r="H252" s="85">
        <v>55</v>
      </c>
      <c r="I252" s="85">
        <v>60</v>
      </c>
      <c r="J252" s="85">
        <v>46</v>
      </c>
      <c r="K252" s="85">
        <v>29</v>
      </c>
      <c r="L252" s="105"/>
    </row>
    <row r="253" spans="1:12">
      <c r="A253" s="84">
        <v>200</v>
      </c>
      <c r="B253" s="85">
        <v>110</v>
      </c>
      <c r="C253" s="85">
        <v>1750</v>
      </c>
      <c r="D253" s="85">
        <v>3</v>
      </c>
      <c r="E253" s="85">
        <v>10</v>
      </c>
      <c r="F253" s="85">
        <v>37</v>
      </c>
      <c r="G253" s="85">
        <v>43</v>
      </c>
      <c r="H253" s="85">
        <v>54</v>
      </c>
      <c r="I253" s="85">
        <v>60</v>
      </c>
      <c r="J253" s="85">
        <v>42</v>
      </c>
      <c r="K253" s="85">
        <v>26</v>
      </c>
      <c r="L253" s="105"/>
    </row>
    <row r="254" spans="1:12">
      <c r="A254" s="84">
        <v>200</v>
      </c>
      <c r="B254" s="85">
        <v>120</v>
      </c>
      <c r="C254" s="85">
        <v>1750</v>
      </c>
      <c r="D254" s="85">
        <v>2</v>
      </c>
      <c r="E254" s="85">
        <v>10</v>
      </c>
      <c r="F254" s="85">
        <v>35</v>
      </c>
      <c r="G254" s="85">
        <v>40</v>
      </c>
      <c r="H254" s="85">
        <v>52</v>
      </c>
      <c r="I254" s="85">
        <v>59</v>
      </c>
      <c r="J254" s="85">
        <v>39</v>
      </c>
      <c r="K254" s="85">
        <v>24</v>
      </c>
      <c r="L254" s="105"/>
    </row>
    <row r="255" spans="1:12">
      <c r="A255" s="84">
        <v>200</v>
      </c>
      <c r="B255" s="85">
        <v>130</v>
      </c>
      <c r="C255" s="85">
        <v>1750</v>
      </c>
      <c r="D255" s="85">
        <v>2</v>
      </c>
      <c r="E255" s="85">
        <v>9</v>
      </c>
      <c r="F255" s="85">
        <v>33</v>
      </c>
      <c r="G255" s="85">
        <v>37</v>
      </c>
      <c r="H255" s="85">
        <v>50</v>
      </c>
      <c r="I255" s="85">
        <v>57</v>
      </c>
      <c r="J255" s="85">
        <v>36</v>
      </c>
      <c r="K255" s="85">
        <v>22</v>
      </c>
      <c r="L255" s="105"/>
    </row>
    <row r="256" spans="1:12">
      <c r="A256" s="84">
        <v>200</v>
      </c>
      <c r="B256" s="85">
        <v>140</v>
      </c>
      <c r="C256" s="85">
        <v>1750</v>
      </c>
      <c r="D256" s="85">
        <v>2</v>
      </c>
      <c r="E256" s="85">
        <v>8</v>
      </c>
      <c r="F256" s="85">
        <v>31</v>
      </c>
      <c r="G256" s="85">
        <v>35</v>
      </c>
      <c r="H256" s="85">
        <v>47</v>
      </c>
      <c r="I256" s="85">
        <v>54</v>
      </c>
      <c r="J256" s="85">
        <v>33</v>
      </c>
      <c r="K256" s="85">
        <v>21</v>
      </c>
      <c r="L256" s="105"/>
    </row>
    <row r="257" spans="1:12">
      <c r="A257" s="84">
        <v>200</v>
      </c>
      <c r="B257" s="85">
        <v>150</v>
      </c>
      <c r="C257" s="85">
        <v>1750</v>
      </c>
      <c r="D257" s="85">
        <v>2</v>
      </c>
      <c r="E257" s="85">
        <v>8</v>
      </c>
      <c r="F257" s="85">
        <v>29</v>
      </c>
      <c r="G257" s="85">
        <v>33</v>
      </c>
      <c r="H257" s="85">
        <v>45</v>
      </c>
      <c r="I257" s="85">
        <v>51</v>
      </c>
      <c r="J257" s="85">
        <v>31</v>
      </c>
      <c r="K257" s="85">
        <v>20</v>
      </c>
      <c r="L257" s="105"/>
    </row>
    <row r="258" spans="1:12">
      <c r="A258" s="84">
        <v>200</v>
      </c>
      <c r="B258" s="85">
        <v>160</v>
      </c>
      <c r="C258" s="85">
        <v>1750</v>
      </c>
      <c r="D258" s="85">
        <v>2</v>
      </c>
      <c r="E258" s="85">
        <v>7</v>
      </c>
      <c r="F258" s="85">
        <v>27</v>
      </c>
      <c r="G258" s="85">
        <v>31</v>
      </c>
      <c r="H258" s="85">
        <v>42</v>
      </c>
      <c r="I258" s="85">
        <v>48</v>
      </c>
      <c r="J258" s="85">
        <v>29</v>
      </c>
      <c r="K258" s="85">
        <v>18</v>
      </c>
      <c r="L258" s="105"/>
    </row>
    <row r="259" spans="1:12">
      <c r="A259" s="84">
        <v>200</v>
      </c>
      <c r="B259" s="85">
        <v>170</v>
      </c>
      <c r="C259" s="85">
        <v>1750</v>
      </c>
      <c r="D259" s="85">
        <v>2</v>
      </c>
      <c r="E259" s="85">
        <v>7</v>
      </c>
      <c r="F259" s="85">
        <v>26</v>
      </c>
      <c r="G259" s="85">
        <v>29</v>
      </c>
      <c r="H259" s="85">
        <v>40</v>
      </c>
      <c r="I259" s="85">
        <v>46</v>
      </c>
      <c r="J259" s="85">
        <v>28</v>
      </c>
      <c r="K259" s="85">
        <v>17</v>
      </c>
      <c r="L259" s="105"/>
    </row>
    <row r="260" spans="1:12">
      <c r="A260" s="84">
        <v>200</v>
      </c>
      <c r="B260" s="85">
        <v>180</v>
      </c>
      <c r="C260" s="85">
        <v>1750</v>
      </c>
      <c r="D260" s="85">
        <v>2</v>
      </c>
      <c r="E260" s="85">
        <v>6</v>
      </c>
      <c r="F260" s="85">
        <v>24</v>
      </c>
      <c r="G260" s="85">
        <v>27</v>
      </c>
      <c r="H260" s="85">
        <v>37</v>
      </c>
      <c r="I260" s="85">
        <v>43</v>
      </c>
      <c r="J260" s="85">
        <v>26</v>
      </c>
      <c r="K260" s="85">
        <v>16</v>
      </c>
      <c r="L260" s="105"/>
    </row>
    <row r="261" spans="1:12">
      <c r="A261" s="84">
        <v>200</v>
      </c>
      <c r="B261" s="85">
        <v>190</v>
      </c>
      <c r="C261" s="85">
        <v>1750</v>
      </c>
      <c r="D261" s="85">
        <v>2</v>
      </c>
      <c r="E261" s="85">
        <v>6</v>
      </c>
      <c r="F261" s="85">
        <v>23</v>
      </c>
      <c r="G261" s="85">
        <v>26</v>
      </c>
      <c r="H261" s="85">
        <v>36</v>
      </c>
      <c r="I261" s="85">
        <v>41</v>
      </c>
      <c r="J261" s="85">
        <v>25</v>
      </c>
      <c r="K261" s="85">
        <v>16</v>
      </c>
      <c r="L261" s="105"/>
    </row>
    <row r="262" spans="1:12">
      <c r="A262" s="84">
        <v>200</v>
      </c>
      <c r="B262" s="85">
        <v>200</v>
      </c>
      <c r="C262" s="85">
        <v>1750</v>
      </c>
      <c r="D262" s="85">
        <v>1</v>
      </c>
      <c r="E262" s="85">
        <v>6</v>
      </c>
      <c r="F262" s="85">
        <v>22</v>
      </c>
      <c r="G262" s="85">
        <v>24</v>
      </c>
      <c r="H262" s="85">
        <v>34</v>
      </c>
      <c r="I262" s="85">
        <v>39</v>
      </c>
      <c r="J262" s="85">
        <v>23</v>
      </c>
      <c r="K262" s="85">
        <v>15</v>
      </c>
      <c r="L262" s="105"/>
    </row>
    <row r="263" spans="1:12">
      <c r="A263" s="84">
        <v>200</v>
      </c>
      <c r="B263" s="85">
        <v>20</v>
      </c>
      <c r="C263" s="85">
        <v>2000</v>
      </c>
      <c r="D263" s="85">
        <v>15</v>
      </c>
      <c r="E263" s="85">
        <v>32</v>
      </c>
      <c r="F263" s="85">
        <v>41</v>
      </c>
      <c r="G263" s="85">
        <v>50</v>
      </c>
      <c r="H263" s="85">
        <v>55</v>
      </c>
      <c r="I263" s="85">
        <v>60</v>
      </c>
      <c r="J263" s="85">
        <v>58</v>
      </c>
      <c r="K263" s="85">
        <v>56</v>
      </c>
      <c r="L263" s="105"/>
    </row>
    <row r="264" spans="1:12">
      <c r="A264" s="84">
        <v>200</v>
      </c>
      <c r="B264" s="85">
        <v>30</v>
      </c>
      <c r="C264" s="85">
        <v>2000</v>
      </c>
      <c r="D264" s="85">
        <v>10</v>
      </c>
      <c r="E264" s="85">
        <v>32</v>
      </c>
      <c r="F264" s="85">
        <v>41</v>
      </c>
      <c r="G264" s="85">
        <v>50</v>
      </c>
      <c r="H264" s="85">
        <v>55</v>
      </c>
      <c r="I264" s="85">
        <v>60</v>
      </c>
      <c r="J264" s="85">
        <v>58</v>
      </c>
      <c r="K264" s="85">
        <v>56</v>
      </c>
      <c r="L264" s="105"/>
    </row>
    <row r="265" spans="1:12">
      <c r="A265" s="84">
        <v>200</v>
      </c>
      <c r="B265" s="85">
        <v>40</v>
      </c>
      <c r="C265" s="85">
        <v>2000</v>
      </c>
      <c r="D265" s="85">
        <v>8</v>
      </c>
      <c r="E265" s="85">
        <v>29</v>
      </c>
      <c r="F265" s="85">
        <v>41</v>
      </c>
      <c r="G265" s="85">
        <v>50</v>
      </c>
      <c r="H265" s="85">
        <v>55</v>
      </c>
      <c r="I265" s="85">
        <v>60</v>
      </c>
      <c r="J265" s="85">
        <v>58</v>
      </c>
      <c r="K265" s="85">
        <v>56</v>
      </c>
      <c r="L265" s="105"/>
    </row>
    <row r="266" spans="1:12">
      <c r="A266" s="84">
        <v>200</v>
      </c>
      <c r="B266" s="85">
        <v>50</v>
      </c>
      <c r="C266" s="85">
        <v>2000</v>
      </c>
      <c r="D266" s="85">
        <v>6</v>
      </c>
      <c r="E266" s="85">
        <v>25</v>
      </c>
      <c r="F266" s="85">
        <v>41</v>
      </c>
      <c r="G266" s="85">
        <v>50</v>
      </c>
      <c r="H266" s="85">
        <v>55</v>
      </c>
      <c r="I266" s="85">
        <v>60</v>
      </c>
      <c r="J266" s="85">
        <v>58</v>
      </c>
      <c r="K266" s="85">
        <v>56</v>
      </c>
      <c r="L266" s="105"/>
    </row>
    <row r="267" spans="1:12">
      <c r="A267" s="84">
        <v>200</v>
      </c>
      <c r="B267" s="85">
        <v>60</v>
      </c>
      <c r="C267" s="85">
        <v>2000</v>
      </c>
      <c r="D267" s="85">
        <v>5</v>
      </c>
      <c r="E267" s="85">
        <v>21</v>
      </c>
      <c r="F267" s="85">
        <v>41</v>
      </c>
      <c r="G267" s="85">
        <v>50</v>
      </c>
      <c r="H267" s="85">
        <v>55</v>
      </c>
      <c r="I267" s="85">
        <v>60</v>
      </c>
      <c r="J267" s="85">
        <v>58</v>
      </c>
      <c r="K267" s="85">
        <v>53</v>
      </c>
      <c r="L267" s="105"/>
    </row>
    <row r="268" spans="1:12">
      <c r="A268" s="84">
        <v>200</v>
      </c>
      <c r="B268" s="85">
        <v>70</v>
      </c>
      <c r="C268" s="85">
        <v>2000</v>
      </c>
      <c r="D268" s="85">
        <v>5</v>
      </c>
      <c r="E268" s="85">
        <v>18</v>
      </c>
      <c r="F268" s="85">
        <v>41</v>
      </c>
      <c r="G268" s="85">
        <v>50</v>
      </c>
      <c r="H268" s="85">
        <v>55</v>
      </c>
      <c r="I268" s="85">
        <v>60</v>
      </c>
      <c r="J268" s="85">
        <v>58</v>
      </c>
      <c r="K268" s="85">
        <v>47</v>
      </c>
      <c r="L268" s="105"/>
    </row>
    <row r="269" spans="1:12">
      <c r="A269" s="84">
        <v>200</v>
      </c>
      <c r="B269" s="85">
        <v>80</v>
      </c>
      <c r="C269" s="85">
        <v>2000</v>
      </c>
      <c r="D269" s="85">
        <v>4</v>
      </c>
      <c r="E269" s="85">
        <v>16</v>
      </c>
      <c r="F269" s="85">
        <v>41</v>
      </c>
      <c r="G269" s="85">
        <v>50</v>
      </c>
      <c r="H269" s="85">
        <v>55</v>
      </c>
      <c r="I269" s="85">
        <v>60</v>
      </c>
      <c r="J269" s="85">
        <v>57</v>
      </c>
      <c r="K269" s="85">
        <v>41</v>
      </c>
      <c r="L269" s="105"/>
    </row>
    <row r="270" spans="1:12">
      <c r="A270" s="84">
        <v>200</v>
      </c>
      <c r="B270" s="85">
        <v>90</v>
      </c>
      <c r="C270" s="85">
        <v>2000</v>
      </c>
      <c r="D270" s="85">
        <v>4</v>
      </c>
      <c r="E270" s="85">
        <v>14</v>
      </c>
      <c r="F270" s="85">
        <v>41</v>
      </c>
      <c r="G270" s="85">
        <v>50</v>
      </c>
      <c r="H270" s="85">
        <v>55</v>
      </c>
      <c r="I270" s="85">
        <v>60</v>
      </c>
      <c r="J270" s="85">
        <v>55</v>
      </c>
      <c r="K270" s="85">
        <v>37</v>
      </c>
      <c r="L270" s="105"/>
    </row>
    <row r="271" spans="1:12">
      <c r="A271" s="84">
        <v>200</v>
      </c>
      <c r="B271" s="85">
        <v>100</v>
      </c>
      <c r="C271" s="85">
        <v>2000</v>
      </c>
      <c r="D271" s="85">
        <v>3</v>
      </c>
      <c r="E271" s="85">
        <v>13</v>
      </c>
      <c r="F271" s="85">
        <v>40</v>
      </c>
      <c r="G271" s="85">
        <v>49</v>
      </c>
      <c r="H271" s="85">
        <v>55</v>
      </c>
      <c r="I271" s="85">
        <v>60</v>
      </c>
      <c r="J271" s="85">
        <v>52</v>
      </c>
      <c r="K271" s="85">
        <v>33</v>
      </c>
      <c r="L271" s="105"/>
    </row>
    <row r="272" spans="1:12">
      <c r="A272" s="84">
        <v>200</v>
      </c>
      <c r="B272" s="85">
        <v>110</v>
      </c>
      <c r="C272" s="85">
        <v>2000</v>
      </c>
      <c r="D272" s="85">
        <v>3</v>
      </c>
      <c r="E272" s="85">
        <v>12</v>
      </c>
      <c r="F272" s="85">
        <v>40</v>
      </c>
      <c r="G272" s="85">
        <v>47</v>
      </c>
      <c r="H272" s="85">
        <v>55</v>
      </c>
      <c r="I272" s="85">
        <v>60</v>
      </c>
      <c r="J272" s="85">
        <v>48</v>
      </c>
      <c r="K272" s="85">
        <v>30</v>
      </c>
      <c r="L272" s="105"/>
    </row>
    <row r="273" spans="1:12">
      <c r="A273" s="84">
        <v>200</v>
      </c>
      <c r="B273" s="85">
        <v>120</v>
      </c>
      <c r="C273" s="85">
        <v>2000</v>
      </c>
      <c r="D273" s="85">
        <v>3</v>
      </c>
      <c r="E273" s="85">
        <v>11</v>
      </c>
      <c r="F273" s="85">
        <v>38</v>
      </c>
      <c r="G273" s="85">
        <v>45</v>
      </c>
      <c r="H273" s="85">
        <v>55</v>
      </c>
      <c r="I273" s="85">
        <v>60</v>
      </c>
      <c r="J273" s="85">
        <v>44</v>
      </c>
      <c r="K273" s="85">
        <v>28</v>
      </c>
      <c r="L273" s="105"/>
    </row>
    <row r="274" spans="1:12">
      <c r="A274" s="84">
        <v>200</v>
      </c>
      <c r="B274" s="85">
        <v>130</v>
      </c>
      <c r="C274" s="85">
        <v>2000</v>
      </c>
      <c r="D274" s="85">
        <v>2</v>
      </c>
      <c r="E274" s="85">
        <v>10</v>
      </c>
      <c r="F274" s="85">
        <v>36</v>
      </c>
      <c r="G274" s="85">
        <v>42</v>
      </c>
      <c r="H274" s="85">
        <v>54</v>
      </c>
      <c r="I274" s="85">
        <v>59</v>
      </c>
      <c r="J274" s="85">
        <v>41</v>
      </c>
      <c r="K274" s="85">
        <v>26</v>
      </c>
      <c r="L274" s="105"/>
    </row>
    <row r="275" spans="1:12">
      <c r="A275" s="84">
        <v>200</v>
      </c>
      <c r="B275" s="85">
        <v>140</v>
      </c>
      <c r="C275" s="85">
        <v>2000</v>
      </c>
      <c r="D275" s="85">
        <v>2</v>
      </c>
      <c r="E275" s="85">
        <v>9</v>
      </c>
      <c r="F275" s="85">
        <v>34</v>
      </c>
      <c r="G275" s="85">
        <v>40</v>
      </c>
      <c r="H275" s="85">
        <v>52</v>
      </c>
      <c r="I275" s="85">
        <v>58</v>
      </c>
      <c r="J275" s="85">
        <v>38</v>
      </c>
      <c r="K275" s="85">
        <v>24</v>
      </c>
      <c r="L275" s="105"/>
    </row>
    <row r="276" spans="1:12">
      <c r="A276" s="84">
        <v>200</v>
      </c>
      <c r="B276" s="85">
        <v>150</v>
      </c>
      <c r="C276" s="85">
        <v>2000</v>
      </c>
      <c r="D276" s="85">
        <v>2</v>
      </c>
      <c r="E276" s="85">
        <v>9</v>
      </c>
      <c r="F276" s="85">
        <v>33</v>
      </c>
      <c r="G276" s="85">
        <v>38</v>
      </c>
      <c r="H276" s="85">
        <v>50</v>
      </c>
      <c r="I276" s="85">
        <v>56</v>
      </c>
      <c r="J276" s="85">
        <v>36</v>
      </c>
      <c r="K276" s="85">
        <v>23</v>
      </c>
      <c r="L276" s="105"/>
    </row>
    <row r="277" spans="1:12">
      <c r="A277" s="84">
        <v>200</v>
      </c>
      <c r="B277" s="85">
        <v>160</v>
      </c>
      <c r="C277" s="85">
        <v>2000</v>
      </c>
      <c r="D277" s="85">
        <v>2</v>
      </c>
      <c r="E277" s="85">
        <v>8</v>
      </c>
      <c r="F277" s="85">
        <v>31</v>
      </c>
      <c r="G277" s="85">
        <v>35</v>
      </c>
      <c r="H277" s="85">
        <v>47</v>
      </c>
      <c r="I277" s="85">
        <v>54</v>
      </c>
      <c r="J277" s="85">
        <v>33</v>
      </c>
      <c r="K277" s="85">
        <v>21</v>
      </c>
      <c r="L277" s="105"/>
    </row>
    <row r="278" spans="1:12">
      <c r="A278" s="84">
        <v>200</v>
      </c>
      <c r="B278" s="85">
        <v>170</v>
      </c>
      <c r="C278" s="85">
        <v>2000</v>
      </c>
      <c r="D278" s="85">
        <v>2</v>
      </c>
      <c r="E278" s="85">
        <v>8</v>
      </c>
      <c r="F278" s="85">
        <v>29</v>
      </c>
      <c r="G278" s="85">
        <v>33</v>
      </c>
      <c r="H278" s="85">
        <v>45</v>
      </c>
      <c r="I278" s="85">
        <v>52</v>
      </c>
      <c r="J278" s="85">
        <v>31</v>
      </c>
      <c r="K278" s="85">
        <v>20</v>
      </c>
      <c r="L278" s="105"/>
    </row>
    <row r="279" spans="1:12">
      <c r="A279" s="84">
        <v>200</v>
      </c>
      <c r="B279" s="85">
        <v>180</v>
      </c>
      <c r="C279" s="85">
        <v>2000</v>
      </c>
      <c r="D279" s="85">
        <v>2</v>
      </c>
      <c r="E279" s="85">
        <v>7</v>
      </c>
      <c r="F279" s="85">
        <v>27</v>
      </c>
      <c r="G279" s="85">
        <v>31</v>
      </c>
      <c r="H279" s="85">
        <v>42</v>
      </c>
      <c r="I279" s="85">
        <v>49</v>
      </c>
      <c r="J279" s="85">
        <v>29</v>
      </c>
      <c r="K279" s="85">
        <v>18</v>
      </c>
      <c r="L279" s="105"/>
    </row>
    <row r="280" spans="1:12">
      <c r="A280" s="84">
        <v>200</v>
      </c>
      <c r="B280" s="85">
        <v>190</v>
      </c>
      <c r="C280" s="85">
        <v>2000</v>
      </c>
      <c r="D280" s="85">
        <v>2</v>
      </c>
      <c r="E280" s="85">
        <v>7</v>
      </c>
      <c r="F280" s="85">
        <v>26</v>
      </c>
      <c r="G280" s="85">
        <v>30</v>
      </c>
      <c r="H280" s="85">
        <v>40</v>
      </c>
      <c r="I280" s="85">
        <v>47</v>
      </c>
      <c r="J280" s="85">
        <v>28</v>
      </c>
      <c r="K280" s="85">
        <v>18</v>
      </c>
      <c r="L280" s="105"/>
    </row>
    <row r="281" spans="1:12">
      <c r="A281" s="84">
        <v>200</v>
      </c>
      <c r="B281" s="85">
        <v>200</v>
      </c>
      <c r="C281" s="85">
        <v>2000</v>
      </c>
      <c r="D281" s="85">
        <v>2</v>
      </c>
      <c r="E281" s="85">
        <v>7</v>
      </c>
      <c r="F281" s="85">
        <v>25</v>
      </c>
      <c r="G281" s="85">
        <v>28</v>
      </c>
      <c r="H281" s="85">
        <v>38</v>
      </c>
      <c r="I281" s="85">
        <v>44</v>
      </c>
      <c r="J281" s="85">
        <v>26</v>
      </c>
      <c r="K281" s="85">
        <v>17</v>
      </c>
      <c r="L281" s="105"/>
    </row>
    <row r="282" spans="1:12">
      <c r="A282" s="84">
        <v>200</v>
      </c>
      <c r="B282" s="85">
        <v>20</v>
      </c>
      <c r="C282" s="85">
        <v>2250</v>
      </c>
      <c r="D282" s="85">
        <v>17</v>
      </c>
      <c r="E282" s="85">
        <v>32</v>
      </c>
      <c r="F282" s="85">
        <v>41</v>
      </c>
      <c r="G282" s="85">
        <v>50</v>
      </c>
      <c r="H282" s="85">
        <v>55</v>
      </c>
      <c r="I282" s="85">
        <v>60</v>
      </c>
      <c r="J282" s="85">
        <v>58</v>
      </c>
      <c r="K282" s="85">
        <v>56</v>
      </c>
      <c r="L282" s="105"/>
    </row>
    <row r="283" spans="1:12">
      <c r="A283" s="84">
        <v>200</v>
      </c>
      <c r="B283" s="85">
        <v>30</v>
      </c>
      <c r="C283" s="85">
        <v>2250</v>
      </c>
      <c r="D283" s="85">
        <v>12</v>
      </c>
      <c r="E283" s="85">
        <v>32</v>
      </c>
      <c r="F283" s="85">
        <v>41</v>
      </c>
      <c r="G283" s="85">
        <v>50</v>
      </c>
      <c r="H283" s="85">
        <v>55</v>
      </c>
      <c r="I283" s="85">
        <v>60</v>
      </c>
      <c r="J283" s="85">
        <v>58</v>
      </c>
      <c r="K283" s="85">
        <v>56</v>
      </c>
      <c r="L283" s="105"/>
    </row>
    <row r="284" spans="1:12">
      <c r="A284" s="84">
        <v>200</v>
      </c>
      <c r="B284" s="85">
        <v>40</v>
      </c>
      <c r="C284" s="85">
        <v>2250</v>
      </c>
      <c r="D284" s="85">
        <v>9</v>
      </c>
      <c r="E284" s="85">
        <v>31</v>
      </c>
      <c r="F284" s="85">
        <v>41</v>
      </c>
      <c r="G284" s="85">
        <v>50</v>
      </c>
      <c r="H284" s="85">
        <v>55</v>
      </c>
      <c r="I284" s="85">
        <v>60</v>
      </c>
      <c r="J284" s="85">
        <v>58</v>
      </c>
      <c r="K284" s="85">
        <v>56</v>
      </c>
      <c r="L284" s="105"/>
    </row>
    <row r="285" spans="1:12">
      <c r="A285" s="84">
        <v>200</v>
      </c>
      <c r="B285" s="85">
        <v>50</v>
      </c>
      <c r="C285" s="85">
        <v>2250</v>
      </c>
      <c r="D285" s="85">
        <v>7</v>
      </c>
      <c r="E285" s="85">
        <v>27</v>
      </c>
      <c r="F285" s="85">
        <v>41</v>
      </c>
      <c r="G285" s="85">
        <v>50</v>
      </c>
      <c r="H285" s="85">
        <v>55</v>
      </c>
      <c r="I285" s="85">
        <v>60</v>
      </c>
      <c r="J285" s="85">
        <v>58</v>
      </c>
      <c r="K285" s="85">
        <v>56</v>
      </c>
      <c r="L285" s="105"/>
    </row>
    <row r="286" spans="1:12">
      <c r="A286" s="84">
        <v>200</v>
      </c>
      <c r="B286" s="85">
        <v>60</v>
      </c>
      <c r="C286" s="85">
        <v>2250</v>
      </c>
      <c r="D286" s="85">
        <v>6</v>
      </c>
      <c r="E286" s="85">
        <v>24</v>
      </c>
      <c r="F286" s="85">
        <v>41</v>
      </c>
      <c r="G286" s="85">
        <v>50</v>
      </c>
      <c r="H286" s="85">
        <v>55</v>
      </c>
      <c r="I286" s="85">
        <v>60</v>
      </c>
      <c r="J286" s="85">
        <v>58</v>
      </c>
      <c r="K286" s="85">
        <v>55</v>
      </c>
      <c r="L286" s="105"/>
    </row>
    <row r="287" spans="1:12">
      <c r="A287" s="84">
        <v>200</v>
      </c>
      <c r="B287" s="85">
        <v>70</v>
      </c>
      <c r="C287" s="85">
        <v>2250</v>
      </c>
      <c r="D287" s="85">
        <v>5</v>
      </c>
      <c r="E287" s="85">
        <v>21</v>
      </c>
      <c r="F287" s="85">
        <v>41</v>
      </c>
      <c r="G287" s="85">
        <v>50</v>
      </c>
      <c r="H287" s="85">
        <v>55</v>
      </c>
      <c r="I287" s="85">
        <v>60</v>
      </c>
      <c r="J287" s="85">
        <v>58</v>
      </c>
      <c r="K287" s="85">
        <v>52</v>
      </c>
      <c r="L287" s="105"/>
    </row>
    <row r="288" spans="1:12">
      <c r="A288" s="84">
        <v>200</v>
      </c>
      <c r="B288" s="85">
        <v>80</v>
      </c>
      <c r="C288" s="85">
        <v>2250</v>
      </c>
      <c r="D288" s="85">
        <v>4</v>
      </c>
      <c r="E288" s="85">
        <v>18</v>
      </c>
      <c r="F288" s="85">
        <v>41</v>
      </c>
      <c r="G288" s="85">
        <v>50</v>
      </c>
      <c r="H288" s="85">
        <v>55</v>
      </c>
      <c r="I288" s="85">
        <v>60</v>
      </c>
      <c r="J288" s="85">
        <v>58</v>
      </c>
      <c r="K288" s="85">
        <v>46</v>
      </c>
      <c r="L288" s="105"/>
    </row>
    <row r="289" spans="1:12">
      <c r="A289" s="84">
        <v>200</v>
      </c>
      <c r="B289" s="85">
        <v>90</v>
      </c>
      <c r="C289" s="85">
        <v>2250</v>
      </c>
      <c r="D289" s="85">
        <v>4</v>
      </c>
      <c r="E289" s="85">
        <v>16</v>
      </c>
      <c r="F289" s="85">
        <v>41</v>
      </c>
      <c r="G289" s="85">
        <v>50</v>
      </c>
      <c r="H289" s="85">
        <v>55</v>
      </c>
      <c r="I289" s="85">
        <v>60</v>
      </c>
      <c r="J289" s="85">
        <v>57</v>
      </c>
      <c r="K289" s="85">
        <v>41</v>
      </c>
      <c r="L289" s="105"/>
    </row>
    <row r="290" spans="1:12">
      <c r="A290" s="84">
        <v>200</v>
      </c>
      <c r="B290" s="85">
        <v>100</v>
      </c>
      <c r="C290" s="85">
        <v>2250</v>
      </c>
      <c r="D290" s="85">
        <v>4</v>
      </c>
      <c r="E290" s="85">
        <v>15</v>
      </c>
      <c r="F290" s="85">
        <v>41</v>
      </c>
      <c r="G290" s="85">
        <v>50</v>
      </c>
      <c r="H290" s="85">
        <v>55</v>
      </c>
      <c r="I290" s="85">
        <v>60</v>
      </c>
      <c r="J290" s="85">
        <v>56</v>
      </c>
      <c r="K290" s="85">
        <v>37</v>
      </c>
      <c r="L290" s="105"/>
    </row>
    <row r="291" spans="1:12">
      <c r="A291" s="84">
        <v>200</v>
      </c>
      <c r="B291" s="85">
        <v>110</v>
      </c>
      <c r="C291" s="85">
        <v>2250</v>
      </c>
      <c r="D291" s="85">
        <v>3</v>
      </c>
      <c r="E291" s="85">
        <v>13</v>
      </c>
      <c r="F291" s="85">
        <v>41</v>
      </c>
      <c r="G291" s="85">
        <v>49</v>
      </c>
      <c r="H291" s="85">
        <v>55</v>
      </c>
      <c r="I291" s="85">
        <v>60</v>
      </c>
      <c r="J291" s="85">
        <v>53</v>
      </c>
      <c r="K291" s="85">
        <v>34</v>
      </c>
      <c r="L291" s="105"/>
    </row>
    <row r="292" spans="1:12">
      <c r="A292" s="84">
        <v>200</v>
      </c>
      <c r="B292" s="85">
        <v>120</v>
      </c>
      <c r="C292" s="85">
        <v>2250</v>
      </c>
      <c r="D292" s="85">
        <v>3</v>
      </c>
      <c r="E292" s="85">
        <v>12</v>
      </c>
      <c r="F292" s="85">
        <v>40</v>
      </c>
      <c r="G292" s="85">
        <v>48</v>
      </c>
      <c r="H292" s="85">
        <v>55</v>
      </c>
      <c r="I292" s="85">
        <v>60</v>
      </c>
      <c r="J292" s="85">
        <v>49</v>
      </c>
      <c r="K292" s="85">
        <v>31</v>
      </c>
      <c r="L292" s="105"/>
    </row>
    <row r="293" spans="1:12">
      <c r="A293" s="84">
        <v>200</v>
      </c>
      <c r="B293" s="85">
        <v>130</v>
      </c>
      <c r="C293" s="85">
        <v>2250</v>
      </c>
      <c r="D293" s="85">
        <v>3</v>
      </c>
      <c r="E293" s="85">
        <v>11</v>
      </c>
      <c r="F293" s="85">
        <v>39</v>
      </c>
      <c r="G293" s="85">
        <v>46</v>
      </c>
      <c r="H293" s="85">
        <v>55</v>
      </c>
      <c r="I293" s="85">
        <v>60</v>
      </c>
      <c r="J293" s="85">
        <v>45</v>
      </c>
      <c r="K293" s="85">
        <v>29</v>
      </c>
      <c r="L293" s="105"/>
    </row>
    <row r="294" spans="1:12">
      <c r="A294" s="84">
        <v>200</v>
      </c>
      <c r="B294" s="85">
        <v>140</v>
      </c>
      <c r="C294" s="85">
        <v>2250</v>
      </c>
      <c r="D294" s="85">
        <v>3</v>
      </c>
      <c r="E294" s="85">
        <v>10</v>
      </c>
      <c r="F294" s="85">
        <v>37</v>
      </c>
      <c r="G294" s="85">
        <v>44</v>
      </c>
      <c r="H294" s="85">
        <v>54</v>
      </c>
      <c r="I294" s="85">
        <v>60</v>
      </c>
      <c r="J294" s="85">
        <v>42</v>
      </c>
      <c r="K294" s="85">
        <v>27</v>
      </c>
      <c r="L294" s="105"/>
    </row>
    <row r="295" spans="1:12">
      <c r="A295" s="84">
        <v>200</v>
      </c>
      <c r="B295" s="85">
        <v>150</v>
      </c>
      <c r="C295" s="85">
        <v>2250</v>
      </c>
      <c r="D295" s="85">
        <v>3</v>
      </c>
      <c r="E295" s="85">
        <v>10</v>
      </c>
      <c r="F295" s="85">
        <v>36</v>
      </c>
      <c r="G295" s="85">
        <v>42</v>
      </c>
      <c r="H295" s="85">
        <v>53</v>
      </c>
      <c r="I295" s="85">
        <v>59</v>
      </c>
      <c r="J295" s="85">
        <v>40</v>
      </c>
      <c r="K295" s="85">
        <v>25</v>
      </c>
      <c r="L295" s="105"/>
    </row>
    <row r="296" spans="1:12">
      <c r="A296" s="84">
        <v>200</v>
      </c>
      <c r="B296" s="85">
        <v>160</v>
      </c>
      <c r="C296" s="85">
        <v>2250</v>
      </c>
      <c r="D296" s="85">
        <v>2</v>
      </c>
      <c r="E296" s="85">
        <v>9</v>
      </c>
      <c r="F296" s="85">
        <v>34</v>
      </c>
      <c r="G296" s="85">
        <v>39</v>
      </c>
      <c r="H296" s="85">
        <v>51</v>
      </c>
      <c r="I296" s="85">
        <v>58</v>
      </c>
      <c r="J296" s="85">
        <v>37</v>
      </c>
      <c r="K296" s="85">
        <v>23</v>
      </c>
      <c r="L296" s="105"/>
    </row>
    <row r="297" spans="1:12">
      <c r="A297" s="84">
        <v>200</v>
      </c>
      <c r="B297" s="85">
        <v>170</v>
      </c>
      <c r="C297" s="85">
        <v>2250</v>
      </c>
      <c r="D297" s="85">
        <v>2</v>
      </c>
      <c r="E297" s="85">
        <v>9</v>
      </c>
      <c r="F297" s="85">
        <v>33</v>
      </c>
      <c r="G297" s="85">
        <v>37</v>
      </c>
      <c r="H297" s="85">
        <v>49</v>
      </c>
      <c r="I297" s="85">
        <v>56</v>
      </c>
      <c r="J297" s="85">
        <v>35</v>
      </c>
      <c r="K297" s="85">
        <v>22</v>
      </c>
      <c r="L297" s="105"/>
    </row>
    <row r="298" spans="1:12">
      <c r="A298" s="84">
        <v>200</v>
      </c>
      <c r="B298" s="85">
        <v>180</v>
      </c>
      <c r="C298" s="85">
        <v>2250</v>
      </c>
      <c r="D298" s="85">
        <v>2</v>
      </c>
      <c r="E298" s="85">
        <v>8</v>
      </c>
      <c r="F298" s="85">
        <v>31</v>
      </c>
      <c r="G298" s="85">
        <v>35</v>
      </c>
      <c r="H298" s="85">
        <v>47</v>
      </c>
      <c r="I298" s="85">
        <v>54</v>
      </c>
      <c r="J298" s="85">
        <v>33</v>
      </c>
      <c r="K298" s="85">
        <v>21</v>
      </c>
      <c r="L298" s="105"/>
    </row>
    <row r="299" spans="1:12">
      <c r="A299" s="84">
        <v>200</v>
      </c>
      <c r="B299" s="85">
        <v>190</v>
      </c>
      <c r="C299" s="85">
        <v>2250</v>
      </c>
      <c r="D299" s="85">
        <v>2</v>
      </c>
      <c r="E299" s="85">
        <v>8</v>
      </c>
      <c r="F299" s="85">
        <v>30</v>
      </c>
      <c r="G299" s="85">
        <v>33</v>
      </c>
      <c r="H299" s="85">
        <v>45</v>
      </c>
      <c r="I299" s="85">
        <v>52</v>
      </c>
      <c r="J299" s="85">
        <v>32</v>
      </c>
      <c r="K299" s="85">
        <v>20</v>
      </c>
      <c r="L299" s="105"/>
    </row>
    <row r="300" spans="1:12">
      <c r="A300" s="84">
        <v>200</v>
      </c>
      <c r="B300" s="85">
        <v>200</v>
      </c>
      <c r="C300" s="85">
        <v>2250</v>
      </c>
      <c r="D300" s="85">
        <v>2</v>
      </c>
      <c r="E300" s="85">
        <v>7</v>
      </c>
      <c r="F300" s="85">
        <v>28</v>
      </c>
      <c r="G300" s="85">
        <v>31</v>
      </c>
      <c r="H300" s="85">
        <v>43</v>
      </c>
      <c r="I300" s="85">
        <v>50</v>
      </c>
      <c r="J300" s="85">
        <v>30</v>
      </c>
      <c r="K300" s="85">
        <v>19</v>
      </c>
      <c r="L300" s="105"/>
    </row>
    <row r="301" spans="1:12">
      <c r="A301" s="84">
        <v>200</v>
      </c>
      <c r="B301" s="85">
        <v>20</v>
      </c>
      <c r="C301" s="85">
        <v>2500</v>
      </c>
      <c r="D301" s="85">
        <v>18</v>
      </c>
      <c r="E301" s="85">
        <v>32</v>
      </c>
      <c r="F301" s="85">
        <v>41</v>
      </c>
      <c r="G301" s="85">
        <v>50</v>
      </c>
      <c r="H301" s="85">
        <v>55</v>
      </c>
      <c r="I301" s="85">
        <v>60</v>
      </c>
      <c r="J301" s="85">
        <v>58</v>
      </c>
      <c r="K301" s="85">
        <v>56</v>
      </c>
      <c r="L301" s="105"/>
    </row>
    <row r="302" spans="1:12">
      <c r="A302" s="84">
        <v>200</v>
      </c>
      <c r="B302" s="85">
        <v>30</v>
      </c>
      <c r="C302" s="85">
        <v>2500</v>
      </c>
      <c r="D302" s="85">
        <v>13</v>
      </c>
      <c r="E302" s="85">
        <v>32</v>
      </c>
      <c r="F302" s="85">
        <v>41</v>
      </c>
      <c r="G302" s="85">
        <v>50</v>
      </c>
      <c r="H302" s="85">
        <v>55</v>
      </c>
      <c r="I302" s="85">
        <v>60</v>
      </c>
      <c r="J302" s="85">
        <v>58</v>
      </c>
      <c r="K302" s="85">
        <v>56</v>
      </c>
      <c r="L302" s="105"/>
    </row>
    <row r="303" spans="1:12">
      <c r="A303" s="84">
        <v>200</v>
      </c>
      <c r="B303" s="85">
        <v>40</v>
      </c>
      <c r="C303" s="85">
        <v>2500</v>
      </c>
      <c r="D303" s="85">
        <v>10</v>
      </c>
      <c r="E303" s="85">
        <v>31</v>
      </c>
      <c r="F303" s="85">
        <v>41</v>
      </c>
      <c r="G303" s="85">
        <v>50</v>
      </c>
      <c r="H303" s="85">
        <v>55</v>
      </c>
      <c r="I303" s="85">
        <v>60</v>
      </c>
      <c r="J303" s="85">
        <v>58</v>
      </c>
      <c r="K303" s="85">
        <v>56</v>
      </c>
      <c r="L303" s="105"/>
    </row>
    <row r="304" spans="1:12">
      <c r="A304" s="84">
        <v>200</v>
      </c>
      <c r="B304" s="85">
        <v>50</v>
      </c>
      <c r="C304" s="85">
        <v>2500</v>
      </c>
      <c r="D304" s="85">
        <v>8</v>
      </c>
      <c r="E304" s="85">
        <v>29</v>
      </c>
      <c r="F304" s="85">
        <v>41</v>
      </c>
      <c r="G304" s="85">
        <v>50</v>
      </c>
      <c r="H304" s="85">
        <v>55</v>
      </c>
      <c r="I304" s="85">
        <v>60</v>
      </c>
      <c r="J304" s="85">
        <v>58</v>
      </c>
      <c r="K304" s="85">
        <v>56</v>
      </c>
      <c r="L304" s="105"/>
    </row>
    <row r="305" spans="1:12">
      <c r="A305" s="84">
        <v>200</v>
      </c>
      <c r="B305" s="85">
        <v>60</v>
      </c>
      <c r="C305" s="85">
        <v>2500</v>
      </c>
      <c r="D305" s="85">
        <v>7</v>
      </c>
      <c r="E305" s="85">
        <v>26</v>
      </c>
      <c r="F305" s="85">
        <v>41</v>
      </c>
      <c r="G305" s="85">
        <v>50</v>
      </c>
      <c r="H305" s="85">
        <v>55</v>
      </c>
      <c r="I305" s="85">
        <v>60</v>
      </c>
      <c r="J305" s="85">
        <v>58</v>
      </c>
      <c r="K305" s="85">
        <v>56</v>
      </c>
      <c r="L305" s="105"/>
    </row>
    <row r="306" spans="1:12">
      <c r="A306" s="84">
        <v>200</v>
      </c>
      <c r="B306" s="85">
        <v>70</v>
      </c>
      <c r="C306" s="85">
        <v>2500</v>
      </c>
      <c r="D306" s="85">
        <v>6</v>
      </c>
      <c r="E306" s="85">
        <v>23</v>
      </c>
      <c r="F306" s="85">
        <v>41</v>
      </c>
      <c r="G306" s="85">
        <v>50</v>
      </c>
      <c r="H306" s="85">
        <v>55</v>
      </c>
      <c r="I306" s="85">
        <v>60</v>
      </c>
      <c r="J306" s="85">
        <v>58</v>
      </c>
      <c r="K306" s="85">
        <v>54</v>
      </c>
      <c r="L306" s="105"/>
    </row>
    <row r="307" spans="1:12">
      <c r="A307" s="84">
        <v>200</v>
      </c>
      <c r="B307" s="85">
        <v>80</v>
      </c>
      <c r="C307" s="85">
        <v>2500</v>
      </c>
      <c r="D307" s="85">
        <v>5</v>
      </c>
      <c r="E307" s="85">
        <v>20</v>
      </c>
      <c r="F307" s="85">
        <v>41</v>
      </c>
      <c r="G307" s="85">
        <v>50</v>
      </c>
      <c r="H307" s="85">
        <v>55</v>
      </c>
      <c r="I307" s="85">
        <v>60</v>
      </c>
      <c r="J307" s="85">
        <v>58</v>
      </c>
      <c r="K307" s="85">
        <v>51</v>
      </c>
      <c r="L307" s="105"/>
    </row>
    <row r="308" spans="1:12">
      <c r="A308" s="84">
        <v>200</v>
      </c>
      <c r="B308" s="85">
        <v>90</v>
      </c>
      <c r="C308" s="85">
        <v>2500</v>
      </c>
      <c r="D308" s="85">
        <v>4</v>
      </c>
      <c r="E308" s="85">
        <v>18</v>
      </c>
      <c r="F308" s="85">
        <v>41</v>
      </c>
      <c r="G308" s="85">
        <v>50</v>
      </c>
      <c r="H308" s="85">
        <v>55</v>
      </c>
      <c r="I308" s="85">
        <v>60</v>
      </c>
      <c r="J308" s="85">
        <v>58</v>
      </c>
      <c r="K308" s="85">
        <v>46</v>
      </c>
      <c r="L308" s="105"/>
    </row>
    <row r="309" spans="1:12">
      <c r="A309" s="84">
        <v>200</v>
      </c>
      <c r="B309" s="85">
        <v>100</v>
      </c>
      <c r="C309" s="85">
        <v>2500</v>
      </c>
      <c r="D309" s="85">
        <v>4</v>
      </c>
      <c r="E309" s="85">
        <v>16</v>
      </c>
      <c r="F309" s="85">
        <v>41</v>
      </c>
      <c r="G309" s="85">
        <v>50</v>
      </c>
      <c r="H309" s="85">
        <v>55</v>
      </c>
      <c r="I309" s="85">
        <v>60</v>
      </c>
      <c r="J309" s="85">
        <v>57</v>
      </c>
      <c r="K309" s="85">
        <v>41</v>
      </c>
      <c r="L309" s="105"/>
    </row>
    <row r="310" spans="1:12">
      <c r="A310" s="84">
        <v>200</v>
      </c>
      <c r="B310" s="85">
        <v>110</v>
      </c>
      <c r="C310" s="85">
        <v>2500</v>
      </c>
      <c r="D310" s="85">
        <v>4</v>
      </c>
      <c r="E310" s="85">
        <v>15</v>
      </c>
      <c r="F310" s="85">
        <v>41</v>
      </c>
      <c r="G310" s="85">
        <v>50</v>
      </c>
      <c r="H310" s="85">
        <v>55</v>
      </c>
      <c r="I310" s="85">
        <v>60</v>
      </c>
      <c r="J310" s="85">
        <v>56</v>
      </c>
      <c r="K310" s="85">
        <v>38</v>
      </c>
      <c r="L310" s="105"/>
    </row>
    <row r="311" spans="1:12">
      <c r="A311" s="84">
        <v>200</v>
      </c>
      <c r="B311" s="85">
        <v>120</v>
      </c>
      <c r="C311" s="85">
        <v>2500</v>
      </c>
      <c r="D311" s="85">
        <v>3</v>
      </c>
      <c r="E311" s="85">
        <v>14</v>
      </c>
      <c r="F311" s="85">
        <v>41</v>
      </c>
      <c r="G311" s="85">
        <v>49</v>
      </c>
      <c r="H311" s="85">
        <v>55</v>
      </c>
      <c r="I311" s="85">
        <v>60</v>
      </c>
      <c r="J311" s="85">
        <v>53</v>
      </c>
      <c r="K311" s="85">
        <v>35</v>
      </c>
      <c r="L311" s="105"/>
    </row>
    <row r="312" spans="1:12">
      <c r="A312" s="84">
        <v>200</v>
      </c>
      <c r="B312" s="85">
        <v>130</v>
      </c>
      <c r="C312" s="85">
        <v>2500</v>
      </c>
      <c r="D312" s="85">
        <v>3</v>
      </c>
      <c r="E312" s="85">
        <v>13</v>
      </c>
      <c r="F312" s="85">
        <v>40</v>
      </c>
      <c r="G312" s="85">
        <v>48</v>
      </c>
      <c r="H312" s="85">
        <v>55</v>
      </c>
      <c r="I312" s="85">
        <v>60</v>
      </c>
      <c r="J312" s="85">
        <v>50</v>
      </c>
      <c r="K312" s="85">
        <v>32</v>
      </c>
      <c r="L312" s="105"/>
    </row>
    <row r="313" spans="1:12">
      <c r="A313" s="84">
        <v>200</v>
      </c>
      <c r="B313" s="85">
        <v>140</v>
      </c>
      <c r="C313" s="85">
        <v>2500</v>
      </c>
      <c r="D313" s="85">
        <v>3</v>
      </c>
      <c r="E313" s="85">
        <v>12</v>
      </c>
      <c r="F313" s="85">
        <v>39</v>
      </c>
      <c r="G313" s="85">
        <v>47</v>
      </c>
      <c r="H313" s="85">
        <v>55</v>
      </c>
      <c r="I313" s="85">
        <v>60</v>
      </c>
      <c r="J313" s="85">
        <v>47</v>
      </c>
      <c r="K313" s="85">
        <v>30</v>
      </c>
      <c r="L313" s="105"/>
    </row>
    <row r="314" spans="1:12">
      <c r="A314" s="84">
        <v>200</v>
      </c>
      <c r="B314" s="85">
        <v>150</v>
      </c>
      <c r="C314" s="85">
        <v>2500</v>
      </c>
      <c r="D314" s="85">
        <v>3</v>
      </c>
      <c r="E314" s="85">
        <v>11</v>
      </c>
      <c r="F314" s="85">
        <v>38</v>
      </c>
      <c r="G314" s="85">
        <v>45</v>
      </c>
      <c r="H314" s="85">
        <v>55</v>
      </c>
      <c r="I314" s="85">
        <v>60</v>
      </c>
      <c r="J314" s="85">
        <v>44</v>
      </c>
      <c r="K314" s="85">
        <v>28</v>
      </c>
      <c r="L314" s="105"/>
    </row>
    <row r="315" spans="1:12">
      <c r="A315" s="84">
        <v>200</v>
      </c>
      <c r="B315" s="85">
        <v>160</v>
      </c>
      <c r="C315" s="85">
        <v>2500</v>
      </c>
      <c r="D315" s="85">
        <v>3</v>
      </c>
      <c r="E315" s="85">
        <v>10</v>
      </c>
      <c r="F315" s="85">
        <v>37</v>
      </c>
      <c r="G315" s="85">
        <v>43</v>
      </c>
      <c r="H315" s="85">
        <v>54</v>
      </c>
      <c r="I315" s="85">
        <v>60</v>
      </c>
      <c r="J315" s="85">
        <v>41</v>
      </c>
      <c r="K315" s="85">
        <v>26</v>
      </c>
      <c r="L315" s="105"/>
    </row>
    <row r="316" spans="1:12">
      <c r="A316" s="84">
        <v>200</v>
      </c>
      <c r="B316" s="85">
        <v>170</v>
      </c>
      <c r="C316" s="85">
        <v>2500</v>
      </c>
      <c r="D316" s="85">
        <v>3</v>
      </c>
      <c r="E316" s="85">
        <v>10</v>
      </c>
      <c r="F316" s="85">
        <v>36</v>
      </c>
      <c r="G316" s="85">
        <v>41</v>
      </c>
      <c r="H316" s="85">
        <v>53</v>
      </c>
      <c r="I316" s="85">
        <v>59</v>
      </c>
      <c r="J316" s="85">
        <v>39</v>
      </c>
      <c r="K316" s="85">
        <v>25</v>
      </c>
      <c r="L316" s="105"/>
    </row>
    <row r="317" spans="1:12">
      <c r="A317" s="84">
        <v>200</v>
      </c>
      <c r="B317" s="85">
        <v>180</v>
      </c>
      <c r="C317" s="85">
        <v>2500</v>
      </c>
      <c r="D317" s="85">
        <v>2</v>
      </c>
      <c r="E317" s="85">
        <v>9</v>
      </c>
      <c r="F317" s="85">
        <v>34</v>
      </c>
      <c r="G317" s="85">
        <v>38</v>
      </c>
      <c r="H317" s="85">
        <v>51</v>
      </c>
      <c r="I317" s="85">
        <v>58</v>
      </c>
      <c r="J317" s="85">
        <v>37</v>
      </c>
      <c r="K317" s="85">
        <v>23</v>
      </c>
      <c r="L317" s="105"/>
    </row>
    <row r="318" spans="1:12">
      <c r="A318" s="84">
        <v>200</v>
      </c>
      <c r="B318" s="85">
        <v>190</v>
      </c>
      <c r="C318" s="85">
        <v>2500</v>
      </c>
      <c r="D318" s="85">
        <v>2</v>
      </c>
      <c r="E318" s="85">
        <v>9</v>
      </c>
      <c r="F318" s="85">
        <v>33</v>
      </c>
      <c r="G318" s="85">
        <v>37</v>
      </c>
      <c r="H318" s="85">
        <v>49</v>
      </c>
      <c r="I318" s="85">
        <v>56</v>
      </c>
      <c r="J318" s="85">
        <v>35</v>
      </c>
      <c r="K318" s="85">
        <v>22</v>
      </c>
      <c r="L318" s="105"/>
    </row>
    <row r="319" spans="1:12">
      <c r="A319" s="84">
        <v>200</v>
      </c>
      <c r="B319" s="85">
        <v>200</v>
      </c>
      <c r="C319" s="85">
        <v>2500</v>
      </c>
      <c r="D319" s="85">
        <v>2</v>
      </c>
      <c r="E319" s="85">
        <v>8</v>
      </c>
      <c r="F319" s="85">
        <v>31</v>
      </c>
      <c r="G319" s="85">
        <v>35</v>
      </c>
      <c r="H319" s="85">
        <v>47</v>
      </c>
      <c r="I319" s="85">
        <v>54</v>
      </c>
      <c r="J319" s="85">
        <v>33</v>
      </c>
      <c r="K319" s="85">
        <v>21</v>
      </c>
      <c r="L319" s="105"/>
    </row>
    <row r="320" spans="1:12">
      <c r="A320" s="84">
        <v>300</v>
      </c>
      <c r="B320" s="85">
        <v>20</v>
      </c>
      <c r="C320" s="85">
        <v>750</v>
      </c>
      <c r="D320" s="85">
        <v>18</v>
      </c>
      <c r="E320" s="85">
        <v>32</v>
      </c>
      <c r="F320" s="85">
        <v>41</v>
      </c>
      <c r="G320" s="85">
        <v>50</v>
      </c>
      <c r="H320" s="85">
        <v>55</v>
      </c>
      <c r="I320" s="85">
        <v>60</v>
      </c>
      <c r="J320" s="85">
        <v>58</v>
      </c>
      <c r="K320" s="85">
        <v>56</v>
      </c>
      <c r="L320" s="105"/>
    </row>
    <row r="321" spans="1:12">
      <c r="A321" s="84">
        <v>300</v>
      </c>
      <c r="B321" s="85">
        <v>30</v>
      </c>
      <c r="C321" s="85">
        <v>750</v>
      </c>
      <c r="D321" s="85">
        <v>13</v>
      </c>
      <c r="E321" s="85">
        <v>31</v>
      </c>
      <c r="F321" s="85">
        <v>41</v>
      </c>
      <c r="G321" s="85">
        <v>50</v>
      </c>
      <c r="H321" s="85">
        <v>55</v>
      </c>
      <c r="I321" s="85">
        <v>60</v>
      </c>
      <c r="J321" s="85">
        <v>57</v>
      </c>
      <c r="K321" s="85">
        <v>45</v>
      </c>
      <c r="L321" s="105"/>
    </row>
    <row r="322" spans="1:12">
      <c r="A322" s="84">
        <v>300</v>
      </c>
      <c r="B322" s="85">
        <v>40</v>
      </c>
      <c r="C322" s="85">
        <v>750</v>
      </c>
      <c r="D322" s="85">
        <v>10</v>
      </c>
      <c r="E322" s="85">
        <v>27</v>
      </c>
      <c r="F322" s="85">
        <v>40</v>
      </c>
      <c r="G322" s="85">
        <v>49</v>
      </c>
      <c r="H322" s="85">
        <v>55</v>
      </c>
      <c r="I322" s="85">
        <v>60</v>
      </c>
      <c r="J322" s="85">
        <v>49</v>
      </c>
      <c r="K322" s="85">
        <v>34</v>
      </c>
      <c r="L322" s="105"/>
    </row>
    <row r="323" spans="1:12">
      <c r="A323" s="84">
        <v>300</v>
      </c>
      <c r="B323" s="85">
        <v>50</v>
      </c>
      <c r="C323" s="85">
        <v>750</v>
      </c>
      <c r="D323" s="85">
        <v>9</v>
      </c>
      <c r="E323" s="85">
        <v>23</v>
      </c>
      <c r="F323" s="85">
        <v>36</v>
      </c>
      <c r="G323" s="85">
        <v>43</v>
      </c>
      <c r="H323" s="85">
        <v>51</v>
      </c>
      <c r="I323" s="85">
        <v>58</v>
      </c>
      <c r="J323" s="85">
        <v>41</v>
      </c>
      <c r="K323" s="85">
        <v>29</v>
      </c>
      <c r="L323" s="105"/>
    </row>
    <row r="324" spans="1:12">
      <c r="A324" s="84">
        <v>300</v>
      </c>
      <c r="B324" s="85">
        <v>60</v>
      </c>
      <c r="C324" s="85">
        <v>750</v>
      </c>
      <c r="D324" s="85">
        <v>7</v>
      </c>
      <c r="E324" s="85">
        <v>19</v>
      </c>
      <c r="F324" s="85">
        <v>32</v>
      </c>
      <c r="G324" s="85">
        <v>36</v>
      </c>
      <c r="H324" s="85">
        <v>47</v>
      </c>
      <c r="I324" s="85">
        <v>55</v>
      </c>
      <c r="J324" s="85">
        <v>33</v>
      </c>
      <c r="K324" s="85">
        <v>23</v>
      </c>
      <c r="L324" s="105"/>
    </row>
    <row r="325" spans="1:12">
      <c r="A325" s="84">
        <v>300</v>
      </c>
      <c r="B325" s="85">
        <v>70</v>
      </c>
      <c r="C325" s="85">
        <v>750</v>
      </c>
      <c r="D325" s="85">
        <v>6</v>
      </c>
      <c r="E325" s="85">
        <v>17</v>
      </c>
      <c r="F325" s="85">
        <v>28</v>
      </c>
      <c r="G325" s="85">
        <v>32</v>
      </c>
      <c r="H325" s="85">
        <v>42</v>
      </c>
      <c r="I325" s="85">
        <v>49</v>
      </c>
      <c r="J325" s="85">
        <v>29</v>
      </c>
      <c r="K325" s="85">
        <v>20</v>
      </c>
      <c r="L325" s="105"/>
    </row>
    <row r="326" spans="1:12">
      <c r="A326" s="84">
        <v>300</v>
      </c>
      <c r="B326" s="85">
        <v>80</v>
      </c>
      <c r="C326" s="85">
        <v>750</v>
      </c>
      <c r="D326" s="85">
        <v>5</v>
      </c>
      <c r="E326" s="85">
        <v>15</v>
      </c>
      <c r="F326" s="85">
        <v>24</v>
      </c>
      <c r="G326" s="85">
        <v>27</v>
      </c>
      <c r="H326" s="85">
        <v>36</v>
      </c>
      <c r="I326" s="85">
        <v>43</v>
      </c>
      <c r="J326" s="85">
        <v>25</v>
      </c>
      <c r="K326" s="85">
        <v>17</v>
      </c>
      <c r="L326" s="105"/>
    </row>
    <row r="327" spans="1:12">
      <c r="A327" s="84">
        <v>300</v>
      </c>
      <c r="B327" s="85">
        <v>90</v>
      </c>
      <c r="C327" s="85">
        <v>750</v>
      </c>
      <c r="D327" s="85">
        <v>5</v>
      </c>
      <c r="E327" s="85">
        <v>14</v>
      </c>
      <c r="F327" s="85">
        <v>22</v>
      </c>
      <c r="G327" s="85">
        <v>25</v>
      </c>
      <c r="H327" s="85">
        <v>33</v>
      </c>
      <c r="I327" s="85">
        <v>39</v>
      </c>
      <c r="J327" s="85">
        <v>23</v>
      </c>
      <c r="K327" s="85">
        <v>16</v>
      </c>
      <c r="L327" s="105"/>
    </row>
    <row r="328" spans="1:12">
      <c r="A328" s="84">
        <v>300</v>
      </c>
      <c r="B328" s="85">
        <v>100</v>
      </c>
      <c r="C328" s="85">
        <v>750</v>
      </c>
      <c r="D328" s="85">
        <v>4</v>
      </c>
      <c r="E328" s="85">
        <v>12</v>
      </c>
      <c r="F328" s="85">
        <v>19</v>
      </c>
      <c r="G328" s="85">
        <v>22</v>
      </c>
      <c r="H328" s="85">
        <v>29</v>
      </c>
      <c r="I328" s="85">
        <v>34</v>
      </c>
      <c r="J328" s="85">
        <v>20</v>
      </c>
      <c r="K328" s="85">
        <v>14</v>
      </c>
      <c r="L328" s="105"/>
    </row>
    <row r="329" spans="1:12">
      <c r="A329" s="84">
        <v>300</v>
      </c>
      <c r="B329" s="85">
        <v>110</v>
      </c>
      <c r="C329" s="85">
        <v>750</v>
      </c>
      <c r="D329" s="85">
        <v>4</v>
      </c>
      <c r="E329" s="85">
        <v>11</v>
      </c>
      <c r="F329" s="85">
        <v>18</v>
      </c>
      <c r="G329" s="85">
        <v>20</v>
      </c>
      <c r="H329" s="85">
        <v>27</v>
      </c>
      <c r="I329" s="85">
        <v>31</v>
      </c>
      <c r="J329" s="85">
        <v>19</v>
      </c>
      <c r="K329" s="85">
        <v>13</v>
      </c>
      <c r="L329" s="105"/>
    </row>
    <row r="330" spans="1:12">
      <c r="A330" s="84">
        <v>300</v>
      </c>
      <c r="B330" s="85">
        <v>120</v>
      </c>
      <c r="C330" s="85">
        <v>750</v>
      </c>
      <c r="D330" s="85">
        <v>3</v>
      </c>
      <c r="E330" s="85">
        <v>10</v>
      </c>
      <c r="F330" s="85">
        <v>16</v>
      </c>
      <c r="G330" s="85">
        <v>18</v>
      </c>
      <c r="H330" s="85">
        <v>24</v>
      </c>
      <c r="I330" s="85">
        <v>28</v>
      </c>
      <c r="J330" s="85">
        <v>17</v>
      </c>
      <c r="K330" s="85">
        <v>11</v>
      </c>
      <c r="L330" s="105"/>
    </row>
    <row r="331" spans="1:12">
      <c r="A331" s="84">
        <v>300</v>
      </c>
      <c r="B331" s="85">
        <v>130</v>
      </c>
      <c r="C331" s="85">
        <v>750</v>
      </c>
      <c r="D331" s="85">
        <v>3</v>
      </c>
      <c r="E331" s="85">
        <v>9</v>
      </c>
      <c r="F331" s="85">
        <v>15</v>
      </c>
      <c r="G331" s="85">
        <v>17</v>
      </c>
      <c r="H331" s="85">
        <v>23</v>
      </c>
      <c r="I331" s="85">
        <v>26</v>
      </c>
      <c r="J331" s="85">
        <v>16</v>
      </c>
      <c r="K331" s="85">
        <v>11</v>
      </c>
      <c r="L331" s="105"/>
    </row>
    <row r="332" spans="1:12">
      <c r="A332" s="84">
        <v>300</v>
      </c>
      <c r="B332" s="85">
        <v>140</v>
      </c>
      <c r="C332" s="85">
        <v>750</v>
      </c>
      <c r="D332" s="85">
        <v>3</v>
      </c>
      <c r="E332" s="85">
        <v>8</v>
      </c>
      <c r="F332" s="85">
        <v>14</v>
      </c>
      <c r="G332" s="85">
        <v>16</v>
      </c>
      <c r="H332" s="85">
        <v>21</v>
      </c>
      <c r="I332" s="85">
        <v>24</v>
      </c>
      <c r="J332" s="85">
        <v>14</v>
      </c>
      <c r="K332" s="85">
        <v>10</v>
      </c>
      <c r="L332" s="105"/>
    </row>
    <row r="333" spans="1:12">
      <c r="A333" s="84">
        <v>300</v>
      </c>
      <c r="B333" s="85">
        <v>150</v>
      </c>
      <c r="C333" s="85">
        <v>750</v>
      </c>
      <c r="D333" s="85">
        <v>3</v>
      </c>
      <c r="E333" s="85">
        <v>8</v>
      </c>
      <c r="F333" s="85">
        <v>13</v>
      </c>
      <c r="G333" s="85">
        <v>15</v>
      </c>
      <c r="H333" s="85">
        <v>20</v>
      </c>
      <c r="I333" s="85">
        <v>23</v>
      </c>
      <c r="J333" s="85">
        <v>13</v>
      </c>
      <c r="K333" s="85">
        <v>10</v>
      </c>
      <c r="L333" s="105"/>
    </row>
    <row r="334" spans="1:12">
      <c r="A334" s="84">
        <v>300</v>
      </c>
      <c r="B334" s="85">
        <v>160</v>
      </c>
      <c r="C334" s="85">
        <v>750</v>
      </c>
      <c r="D334" s="85">
        <v>3</v>
      </c>
      <c r="E334" s="85">
        <v>7</v>
      </c>
      <c r="F334" s="85">
        <v>12</v>
      </c>
      <c r="G334" s="85">
        <v>14</v>
      </c>
      <c r="H334" s="85">
        <v>18</v>
      </c>
      <c r="I334" s="85">
        <v>21</v>
      </c>
      <c r="J334" s="85">
        <v>12</v>
      </c>
      <c r="K334" s="85">
        <v>9</v>
      </c>
      <c r="L334" s="105"/>
    </row>
    <row r="335" spans="1:12">
      <c r="A335" s="84">
        <v>300</v>
      </c>
      <c r="B335" s="85">
        <v>170</v>
      </c>
      <c r="C335" s="85">
        <v>750</v>
      </c>
      <c r="D335" s="85">
        <v>3</v>
      </c>
      <c r="E335" s="85">
        <v>7</v>
      </c>
      <c r="F335" s="85">
        <v>12</v>
      </c>
      <c r="G335" s="85">
        <v>13</v>
      </c>
      <c r="H335" s="85">
        <v>17</v>
      </c>
      <c r="I335" s="85">
        <v>20</v>
      </c>
      <c r="J335" s="85">
        <v>12</v>
      </c>
      <c r="K335" s="85">
        <v>9</v>
      </c>
      <c r="L335" s="105"/>
    </row>
    <row r="336" spans="1:12">
      <c r="A336" s="84">
        <v>300</v>
      </c>
      <c r="B336" s="85">
        <v>180</v>
      </c>
      <c r="C336" s="85">
        <v>750</v>
      </c>
      <c r="D336" s="85">
        <v>2</v>
      </c>
      <c r="E336" s="85">
        <v>7</v>
      </c>
      <c r="F336" s="85">
        <v>11</v>
      </c>
      <c r="G336" s="85">
        <v>12</v>
      </c>
      <c r="H336" s="85">
        <v>16</v>
      </c>
      <c r="I336" s="85">
        <v>19</v>
      </c>
      <c r="J336" s="85">
        <v>11</v>
      </c>
      <c r="K336" s="85">
        <v>8</v>
      </c>
      <c r="L336" s="105"/>
    </row>
    <row r="337" spans="1:12">
      <c r="A337" s="84">
        <v>300</v>
      </c>
      <c r="B337" s="85">
        <v>190</v>
      </c>
      <c r="C337" s="85">
        <v>750</v>
      </c>
      <c r="D337" s="85">
        <v>2</v>
      </c>
      <c r="E337" s="85">
        <v>7</v>
      </c>
      <c r="F337" s="85">
        <v>11</v>
      </c>
      <c r="G337" s="85">
        <v>12</v>
      </c>
      <c r="H337" s="85">
        <v>15</v>
      </c>
      <c r="I337" s="85">
        <v>18</v>
      </c>
      <c r="J337" s="85">
        <v>11</v>
      </c>
      <c r="K337" s="85">
        <v>8</v>
      </c>
      <c r="L337" s="105"/>
    </row>
    <row r="338" spans="1:12">
      <c r="A338" s="84">
        <v>300</v>
      </c>
      <c r="B338" s="85">
        <v>200</v>
      </c>
      <c r="C338" s="85">
        <v>750</v>
      </c>
      <c r="D338" s="85">
        <v>2</v>
      </c>
      <c r="E338" s="85">
        <v>6</v>
      </c>
      <c r="F338" s="85">
        <v>10</v>
      </c>
      <c r="G338" s="85">
        <v>11</v>
      </c>
      <c r="H338" s="85">
        <v>14</v>
      </c>
      <c r="I338" s="85">
        <v>17</v>
      </c>
      <c r="J338" s="85">
        <v>10</v>
      </c>
      <c r="K338" s="85">
        <v>7</v>
      </c>
      <c r="L338" s="105"/>
    </row>
    <row r="339" spans="1:12">
      <c r="A339" s="84">
        <v>300</v>
      </c>
      <c r="B339" s="85">
        <v>210</v>
      </c>
      <c r="C339" s="85">
        <v>750</v>
      </c>
      <c r="D339" s="85">
        <v>2</v>
      </c>
      <c r="E339" s="85">
        <v>6</v>
      </c>
      <c r="F339" s="85">
        <v>10</v>
      </c>
      <c r="G339" s="85">
        <v>11</v>
      </c>
      <c r="H339" s="85">
        <v>14</v>
      </c>
      <c r="I339" s="85">
        <v>17</v>
      </c>
      <c r="J339" s="85">
        <v>10</v>
      </c>
      <c r="K339" s="85">
        <v>7</v>
      </c>
      <c r="L339" s="105"/>
    </row>
    <row r="340" spans="1:12">
      <c r="A340" s="84">
        <v>300</v>
      </c>
      <c r="B340" s="85">
        <v>220</v>
      </c>
      <c r="C340" s="85">
        <v>750</v>
      </c>
      <c r="D340" s="85">
        <v>2</v>
      </c>
      <c r="E340" s="85">
        <v>5</v>
      </c>
      <c r="F340" s="85">
        <v>9</v>
      </c>
      <c r="G340" s="85">
        <v>10</v>
      </c>
      <c r="H340" s="85">
        <v>13</v>
      </c>
      <c r="I340" s="85">
        <v>16</v>
      </c>
      <c r="J340" s="85">
        <v>9</v>
      </c>
      <c r="K340" s="85">
        <v>6</v>
      </c>
      <c r="L340" s="105"/>
    </row>
    <row r="341" spans="1:12">
      <c r="A341" s="84">
        <v>300</v>
      </c>
      <c r="B341" s="85">
        <v>230</v>
      </c>
      <c r="C341" s="85">
        <v>750</v>
      </c>
      <c r="D341" s="85">
        <v>2</v>
      </c>
      <c r="E341" s="85">
        <v>5</v>
      </c>
      <c r="F341" s="85">
        <v>9</v>
      </c>
      <c r="G341" s="85">
        <v>10</v>
      </c>
      <c r="H341" s="85">
        <v>13</v>
      </c>
      <c r="I341" s="85">
        <v>15</v>
      </c>
      <c r="J341" s="85">
        <v>9</v>
      </c>
      <c r="K341" s="85">
        <v>6</v>
      </c>
      <c r="L341" s="105"/>
    </row>
    <row r="342" spans="1:12">
      <c r="A342" s="84">
        <v>300</v>
      </c>
      <c r="B342" s="85">
        <v>240</v>
      </c>
      <c r="C342" s="85">
        <v>750</v>
      </c>
      <c r="D342" s="85">
        <v>2</v>
      </c>
      <c r="E342" s="85">
        <v>5</v>
      </c>
      <c r="F342" s="85">
        <v>8</v>
      </c>
      <c r="G342" s="85">
        <v>9</v>
      </c>
      <c r="H342" s="85">
        <v>12</v>
      </c>
      <c r="I342" s="85">
        <v>14</v>
      </c>
      <c r="J342" s="85">
        <v>8</v>
      </c>
      <c r="K342" s="85">
        <v>6</v>
      </c>
      <c r="L342" s="105"/>
    </row>
    <row r="343" spans="1:12">
      <c r="A343" s="84">
        <v>300</v>
      </c>
      <c r="B343" s="85">
        <v>250</v>
      </c>
      <c r="C343" s="85">
        <v>750</v>
      </c>
      <c r="D343" s="85">
        <v>2</v>
      </c>
      <c r="E343" s="85">
        <v>5</v>
      </c>
      <c r="F343" s="85">
        <v>8</v>
      </c>
      <c r="G343" s="85">
        <v>9</v>
      </c>
      <c r="H343" s="85">
        <v>12</v>
      </c>
      <c r="I343" s="85">
        <v>14</v>
      </c>
      <c r="J343" s="85">
        <v>8</v>
      </c>
      <c r="K343" s="85">
        <v>6</v>
      </c>
      <c r="L343" s="105"/>
    </row>
    <row r="344" spans="1:12">
      <c r="A344" s="84">
        <v>300</v>
      </c>
      <c r="B344" s="85">
        <v>260</v>
      </c>
      <c r="C344" s="85">
        <v>750</v>
      </c>
      <c r="D344" s="85">
        <v>2</v>
      </c>
      <c r="E344" s="85">
        <v>5</v>
      </c>
      <c r="F344" s="85">
        <v>7</v>
      </c>
      <c r="G344" s="85">
        <v>8</v>
      </c>
      <c r="H344" s="85">
        <v>11</v>
      </c>
      <c r="I344" s="85">
        <v>13</v>
      </c>
      <c r="J344" s="85">
        <v>8</v>
      </c>
      <c r="K344" s="85">
        <v>5</v>
      </c>
      <c r="L344" s="105"/>
    </row>
    <row r="345" spans="1:12">
      <c r="A345" s="84">
        <v>300</v>
      </c>
      <c r="B345" s="85">
        <v>270</v>
      </c>
      <c r="C345" s="85">
        <v>750</v>
      </c>
      <c r="D345" s="85">
        <v>2</v>
      </c>
      <c r="E345" s="85">
        <v>5</v>
      </c>
      <c r="F345" s="85">
        <v>7</v>
      </c>
      <c r="G345" s="85">
        <v>8</v>
      </c>
      <c r="H345" s="85">
        <v>11</v>
      </c>
      <c r="I345" s="85">
        <v>13</v>
      </c>
      <c r="J345" s="85">
        <v>8</v>
      </c>
      <c r="K345" s="85">
        <v>5</v>
      </c>
      <c r="L345" s="105"/>
    </row>
    <row r="346" spans="1:12">
      <c r="A346" s="84">
        <v>300</v>
      </c>
      <c r="B346" s="85">
        <v>280</v>
      </c>
      <c r="C346" s="85">
        <v>750</v>
      </c>
      <c r="D346" s="85">
        <v>1</v>
      </c>
      <c r="E346" s="85">
        <v>4</v>
      </c>
      <c r="F346" s="85">
        <v>7</v>
      </c>
      <c r="G346" s="85">
        <v>8</v>
      </c>
      <c r="H346" s="85">
        <v>10</v>
      </c>
      <c r="I346" s="85">
        <v>12</v>
      </c>
      <c r="J346" s="85">
        <v>7</v>
      </c>
      <c r="K346" s="85">
        <v>5</v>
      </c>
      <c r="L346" s="105"/>
    </row>
    <row r="347" spans="1:12">
      <c r="A347" s="84">
        <v>300</v>
      </c>
      <c r="B347" s="85">
        <v>290</v>
      </c>
      <c r="C347" s="85">
        <v>750</v>
      </c>
      <c r="D347" s="85">
        <v>1</v>
      </c>
      <c r="E347" s="85">
        <v>4</v>
      </c>
      <c r="F347" s="85">
        <v>7</v>
      </c>
      <c r="G347" s="85">
        <v>8</v>
      </c>
      <c r="H347" s="85">
        <v>10</v>
      </c>
      <c r="I347" s="85">
        <v>12</v>
      </c>
      <c r="J347" s="85">
        <v>7</v>
      </c>
      <c r="K347" s="85">
        <v>5</v>
      </c>
      <c r="L347" s="105"/>
    </row>
    <row r="348" spans="1:12">
      <c r="A348" s="84">
        <v>300</v>
      </c>
      <c r="B348" s="85">
        <v>300</v>
      </c>
      <c r="C348" s="85">
        <v>750</v>
      </c>
      <c r="D348" s="85">
        <v>1</v>
      </c>
      <c r="E348" s="85">
        <v>4</v>
      </c>
      <c r="F348" s="85">
        <v>6</v>
      </c>
      <c r="G348" s="85">
        <v>7</v>
      </c>
      <c r="H348" s="85">
        <v>10</v>
      </c>
      <c r="I348" s="85">
        <v>11</v>
      </c>
      <c r="J348" s="85">
        <v>7</v>
      </c>
      <c r="K348" s="85">
        <v>5</v>
      </c>
      <c r="L348" s="105"/>
    </row>
    <row r="349" spans="1:12">
      <c r="A349" s="84">
        <v>300</v>
      </c>
      <c r="B349" s="85">
        <v>20</v>
      </c>
      <c r="C349" s="85">
        <v>1000</v>
      </c>
      <c r="D349" s="85">
        <v>21</v>
      </c>
      <c r="E349" s="85">
        <v>32</v>
      </c>
      <c r="F349" s="85">
        <v>41</v>
      </c>
      <c r="G349" s="85">
        <v>50</v>
      </c>
      <c r="H349" s="85">
        <v>55</v>
      </c>
      <c r="I349" s="85">
        <v>60</v>
      </c>
      <c r="J349" s="85">
        <v>58</v>
      </c>
      <c r="K349" s="85">
        <v>56</v>
      </c>
      <c r="L349" s="105"/>
    </row>
    <row r="350" spans="1:12">
      <c r="A350" s="84">
        <v>300</v>
      </c>
      <c r="B350" s="85">
        <v>30</v>
      </c>
      <c r="C350" s="85">
        <v>1000</v>
      </c>
      <c r="D350" s="85">
        <v>17</v>
      </c>
      <c r="E350" s="85">
        <v>32</v>
      </c>
      <c r="F350" s="85">
        <v>41</v>
      </c>
      <c r="G350" s="85">
        <v>50</v>
      </c>
      <c r="H350" s="85">
        <v>55</v>
      </c>
      <c r="I350" s="85">
        <v>60</v>
      </c>
      <c r="J350" s="85">
        <v>58</v>
      </c>
      <c r="K350" s="85">
        <v>55</v>
      </c>
      <c r="L350" s="105"/>
    </row>
    <row r="351" spans="1:12">
      <c r="A351" s="84">
        <v>300</v>
      </c>
      <c r="B351" s="85">
        <v>40</v>
      </c>
      <c r="C351" s="85">
        <v>1000</v>
      </c>
      <c r="D351" s="85">
        <v>13</v>
      </c>
      <c r="E351" s="85">
        <v>31</v>
      </c>
      <c r="F351" s="85">
        <v>41</v>
      </c>
      <c r="G351" s="85">
        <v>50</v>
      </c>
      <c r="H351" s="85">
        <v>55</v>
      </c>
      <c r="I351" s="85">
        <v>60</v>
      </c>
      <c r="J351" s="85">
        <v>57</v>
      </c>
      <c r="K351" s="85">
        <v>45</v>
      </c>
      <c r="L351" s="105"/>
    </row>
    <row r="352" spans="1:12">
      <c r="A352" s="84">
        <v>300</v>
      </c>
      <c r="B352" s="85">
        <v>50</v>
      </c>
      <c r="C352" s="85">
        <v>1000</v>
      </c>
      <c r="D352" s="85">
        <v>11</v>
      </c>
      <c r="E352" s="85">
        <v>28</v>
      </c>
      <c r="F352" s="85">
        <v>40</v>
      </c>
      <c r="G352" s="85">
        <v>48</v>
      </c>
      <c r="H352" s="85">
        <v>55</v>
      </c>
      <c r="I352" s="85">
        <v>60</v>
      </c>
      <c r="J352" s="85">
        <v>51</v>
      </c>
      <c r="K352" s="85">
        <v>38</v>
      </c>
      <c r="L352" s="105"/>
    </row>
    <row r="353" spans="1:12">
      <c r="A353" s="84">
        <v>300</v>
      </c>
      <c r="B353" s="85">
        <v>60</v>
      </c>
      <c r="C353" s="85">
        <v>1000</v>
      </c>
      <c r="D353" s="85">
        <v>9</v>
      </c>
      <c r="E353" s="85">
        <v>25</v>
      </c>
      <c r="F353" s="85">
        <v>39</v>
      </c>
      <c r="G353" s="85">
        <v>46</v>
      </c>
      <c r="H353" s="85">
        <v>55</v>
      </c>
      <c r="I353" s="85">
        <v>60</v>
      </c>
      <c r="J353" s="85">
        <v>44</v>
      </c>
      <c r="K353" s="85">
        <v>31</v>
      </c>
      <c r="L353" s="105"/>
    </row>
    <row r="354" spans="1:12">
      <c r="A354" s="84">
        <v>300</v>
      </c>
      <c r="B354" s="85">
        <v>70</v>
      </c>
      <c r="C354" s="85">
        <v>1000</v>
      </c>
      <c r="D354" s="85">
        <v>8</v>
      </c>
      <c r="E354" s="85">
        <v>22</v>
      </c>
      <c r="F354" s="85">
        <v>36</v>
      </c>
      <c r="G354" s="85">
        <v>41</v>
      </c>
      <c r="H354" s="85">
        <v>51</v>
      </c>
      <c r="I354" s="85">
        <v>58</v>
      </c>
      <c r="J354" s="85">
        <v>39</v>
      </c>
      <c r="K354" s="85">
        <v>27</v>
      </c>
      <c r="L354" s="105"/>
    </row>
    <row r="355" spans="1:12">
      <c r="A355" s="84">
        <v>300</v>
      </c>
      <c r="B355" s="85">
        <v>80</v>
      </c>
      <c r="C355" s="85">
        <v>1000</v>
      </c>
      <c r="D355" s="85">
        <v>7</v>
      </c>
      <c r="E355" s="85">
        <v>19</v>
      </c>
      <c r="F355" s="85">
        <v>32</v>
      </c>
      <c r="G355" s="85">
        <v>36</v>
      </c>
      <c r="H355" s="85">
        <v>47</v>
      </c>
      <c r="I355" s="85">
        <v>55</v>
      </c>
      <c r="J355" s="85">
        <v>33</v>
      </c>
      <c r="K355" s="85">
        <v>23</v>
      </c>
      <c r="L355" s="105"/>
    </row>
    <row r="356" spans="1:12">
      <c r="A356" s="84">
        <v>300</v>
      </c>
      <c r="B356" s="85">
        <v>90</v>
      </c>
      <c r="C356" s="85">
        <v>1000</v>
      </c>
      <c r="D356" s="85">
        <v>6</v>
      </c>
      <c r="E356" s="85">
        <v>18</v>
      </c>
      <c r="F356" s="85">
        <v>29</v>
      </c>
      <c r="G356" s="85">
        <v>33</v>
      </c>
      <c r="H356" s="85">
        <v>43</v>
      </c>
      <c r="I356" s="85">
        <v>50</v>
      </c>
      <c r="J356" s="85">
        <v>30</v>
      </c>
      <c r="K356" s="85">
        <v>21</v>
      </c>
      <c r="L356" s="105"/>
    </row>
    <row r="357" spans="1:12">
      <c r="A357" s="84">
        <v>300</v>
      </c>
      <c r="B357" s="85">
        <v>100</v>
      </c>
      <c r="C357" s="85">
        <v>1000</v>
      </c>
      <c r="D357" s="85">
        <v>5</v>
      </c>
      <c r="E357" s="85">
        <v>16</v>
      </c>
      <c r="F357" s="85">
        <v>26</v>
      </c>
      <c r="G357" s="85">
        <v>29</v>
      </c>
      <c r="H357" s="85">
        <v>38</v>
      </c>
      <c r="I357" s="85">
        <v>45</v>
      </c>
      <c r="J357" s="85">
        <v>27</v>
      </c>
      <c r="K357" s="85">
        <v>18</v>
      </c>
      <c r="L357" s="105"/>
    </row>
    <row r="358" spans="1:12">
      <c r="A358" s="84">
        <v>300</v>
      </c>
      <c r="B358" s="85">
        <v>110</v>
      </c>
      <c r="C358" s="85">
        <v>1000</v>
      </c>
      <c r="D358" s="85">
        <v>5</v>
      </c>
      <c r="E358" s="85">
        <v>15</v>
      </c>
      <c r="F358" s="85">
        <v>24</v>
      </c>
      <c r="G358" s="85">
        <v>27</v>
      </c>
      <c r="H358" s="85">
        <v>35</v>
      </c>
      <c r="I358" s="85">
        <v>42</v>
      </c>
      <c r="J358" s="85">
        <v>25</v>
      </c>
      <c r="K358" s="85">
        <v>17</v>
      </c>
      <c r="L358" s="105"/>
    </row>
    <row r="359" spans="1:12">
      <c r="A359" s="84">
        <v>300</v>
      </c>
      <c r="B359" s="85">
        <v>120</v>
      </c>
      <c r="C359" s="85">
        <v>1000</v>
      </c>
      <c r="D359" s="85">
        <v>5</v>
      </c>
      <c r="E359" s="85">
        <v>13</v>
      </c>
      <c r="F359" s="85">
        <v>22</v>
      </c>
      <c r="G359" s="85">
        <v>24</v>
      </c>
      <c r="H359" s="85">
        <v>32</v>
      </c>
      <c r="I359" s="85">
        <v>38</v>
      </c>
      <c r="J359" s="85">
        <v>22</v>
      </c>
      <c r="K359" s="85">
        <v>15</v>
      </c>
      <c r="L359" s="105"/>
    </row>
    <row r="360" spans="1:12">
      <c r="A360" s="84">
        <v>300</v>
      </c>
      <c r="B360" s="85">
        <v>130</v>
      </c>
      <c r="C360" s="85">
        <v>1000</v>
      </c>
      <c r="D360" s="85">
        <v>5</v>
      </c>
      <c r="E360" s="85">
        <v>12</v>
      </c>
      <c r="F360" s="85">
        <v>20</v>
      </c>
      <c r="G360" s="85">
        <v>23</v>
      </c>
      <c r="H360" s="85">
        <v>30</v>
      </c>
      <c r="I360" s="85">
        <v>36</v>
      </c>
      <c r="J360" s="85">
        <v>21</v>
      </c>
      <c r="K360" s="85">
        <v>14</v>
      </c>
      <c r="L360" s="105"/>
    </row>
    <row r="361" spans="1:12">
      <c r="A361" s="84">
        <v>300</v>
      </c>
      <c r="B361" s="85">
        <v>140</v>
      </c>
      <c r="C361" s="85">
        <v>1000</v>
      </c>
      <c r="D361" s="85">
        <v>4</v>
      </c>
      <c r="E361" s="85">
        <v>11</v>
      </c>
      <c r="F361" s="85">
        <v>18</v>
      </c>
      <c r="G361" s="85">
        <v>21</v>
      </c>
      <c r="H361" s="85">
        <v>27</v>
      </c>
      <c r="I361" s="85">
        <v>33</v>
      </c>
      <c r="J361" s="85">
        <v>19</v>
      </c>
      <c r="K361" s="85">
        <v>13</v>
      </c>
      <c r="L361" s="105"/>
    </row>
    <row r="362" spans="1:12">
      <c r="A362" s="84">
        <v>300</v>
      </c>
      <c r="B362" s="85">
        <v>150</v>
      </c>
      <c r="C362" s="85">
        <v>1000</v>
      </c>
      <c r="D362" s="85">
        <v>4</v>
      </c>
      <c r="E362" s="85">
        <v>11</v>
      </c>
      <c r="F362" s="85">
        <v>17</v>
      </c>
      <c r="G362" s="85">
        <v>20</v>
      </c>
      <c r="H362" s="85">
        <v>26</v>
      </c>
      <c r="I362" s="85">
        <v>31</v>
      </c>
      <c r="J362" s="85">
        <v>18</v>
      </c>
      <c r="K362" s="85">
        <v>12</v>
      </c>
      <c r="L362" s="105"/>
    </row>
    <row r="363" spans="1:12">
      <c r="A363" s="84">
        <v>300</v>
      </c>
      <c r="B363" s="85">
        <v>160</v>
      </c>
      <c r="C363" s="85">
        <v>1000</v>
      </c>
      <c r="D363" s="85">
        <v>3</v>
      </c>
      <c r="E363" s="85">
        <v>10</v>
      </c>
      <c r="F363" s="85">
        <v>16</v>
      </c>
      <c r="G363" s="85">
        <v>18</v>
      </c>
      <c r="H363" s="85">
        <v>24</v>
      </c>
      <c r="I363" s="85">
        <v>28</v>
      </c>
      <c r="J363" s="85">
        <v>17</v>
      </c>
      <c r="K363" s="85">
        <v>11</v>
      </c>
      <c r="L363" s="105"/>
    </row>
    <row r="364" spans="1:12">
      <c r="A364" s="84">
        <v>300</v>
      </c>
      <c r="B364" s="85">
        <v>170</v>
      </c>
      <c r="C364" s="85">
        <v>1000</v>
      </c>
      <c r="D364" s="85">
        <v>3</v>
      </c>
      <c r="E364" s="85">
        <v>10</v>
      </c>
      <c r="F364" s="85">
        <v>15</v>
      </c>
      <c r="G364" s="85">
        <v>17</v>
      </c>
      <c r="H364" s="85">
        <v>23</v>
      </c>
      <c r="I364" s="85">
        <v>27</v>
      </c>
      <c r="J364" s="85">
        <v>16</v>
      </c>
      <c r="K364" s="85">
        <v>11</v>
      </c>
      <c r="L364" s="105"/>
    </row>
    <row r="365" spans="1:12">
      <c r="A365" s="84">
        <v>300</v>
      </c>
      <c r="B365" s="85">
        <v>180</v>
      </c>
      <c r="C365" s="85">
        <v>1000</v>
      </c>
      <c r="D365" s="85">
        <v>3</v>
      </c>
      <c r="E365" s="85">
        <v>9</v>
      </c>
      <c r="F365" s="85">
        <v>14</v>
      </c>
      <c r="G365" s="85">
        <v>16</v>
      </c>
      <c r="H365" s="85">
        <v>21</v>
      </c>
      <c r="I365" s="85">
        <v>25</v>
      </c>
      <c r="J365" s="85">
        <v>15</v>
      </c>
      <c r="K365" s="85">
        <v>10</v>
      </c>
      <c r="L365" s="105"/>
    </row>
    <row r="366" spans="1:12">
      <c r="A366" s="84">
        <v>300</v>
      </c>
      <c r="B366" s="85">
        <v>190</v>
      </c>
      <c r="C366" s="85">
        <v>1000</v>
      </c>
      <c r="D366" s="85">
        <v>3</v>
      </c>
      <c r="E366" s="85">
        <v>9</v>
      </c>
      <c r="F366" s="85">
        <v>14</v>
      </c>
      <c r="G366" s="85">
        <v>15</v>
      </c>
      <c r="H366" s="85">
        <v>20</v>
      </c>
      <c r="I366" s="85">
        <v>24</v>
      </c>
      <c r="J366" s="85">
        <v>14</v>
      </c>
      <c r="K366" s="85">
        <v>10</v>
      </c>
      <c r="L366" s="105"/>
    </row>
    <row r="367" spans="1:12">
      <c r="A367" s="84">
        <v>300</v>
      </c>
      <c r="B367" s="85">
        <v>200</v>
      </c>
      <c r="C367" s="85">
        <v>1000</v>
      </c>
      <c r="D367" s="85">
        <v>3</v>
      </c>
      <c r="E367" s="85">
        <v>8</v>
      </c>
      <c r="F367" s="85">
        <v>13</v>
      </c>
      <c r="G367" s="85">
        <v>14</v>
      </c>
      <c r="H367" s="85">
        <v>19</v>
      </c>
      <c r="I367" s="85">
        <v>23</v>
      </c>
      <c r="J367" s="85">
        <v>13</v>
      </c>
      <c r="K367" s="85">
        <v>9</v>
      </c>
      <c r="L367" s="105"/>
    </row>
    <row r="368" spans="1:12">
      <c r="A368" s="84">
        <v>300</v>
      </c>
      <c r="B368" s="85">
        <v>210</v>
      </c>
      <c r="C368" s="85">
        <v>1000</v>
      </c>
      <c r="D368" s="85">
        <v>3</v>
      </c>
      <c r="E368" s="85">
        <v>8</v>
      </c>
      <c r="F368" s="85">
        <v>13</v>
      </c>
      <c r="G368" s="85">
        <v>14</v>
      </c>
      <c r="H368" s="85">
        <v>19</v>
      </c>
      <c r="I368" s="85">
        <v>22</v>
      </c>
      <c r="J368" s="85">
        <v>13</v>
      </c>
      <c r="K368" s="85">
        <v>9</v>
      </c>
      <c r="L368" s="105"/>
    </row>
    <row r="369" spans="1:12">
      <c r="A369" s="84">
        <v>300</v>
      </c>
      <c r="B369" s="85">
        <v>220</v>
      </c>
      <c r="C369" s="85">
        <v>1000</v>
      </c>
      <c r="D369" s="85">
        <v>3</v>
      </c>
      <c r="E369" s="85">
        <v>7</v>
      </c>
      <c r="F369" s="85">
        <v>12</v>
      </c>
      <c r="G369" s="85">
        <v>13</v>
      </c>
      <c r="H369" s="85">
        <v>18</v>
      </c>
      <c r="I369" s="85">
        <v>21</v>
      </c>
      <c r="J369" s="85">
        <v>12</v>
      </c>
      <c r="K369" s="85">
        <v>8</v>
      </c>
      <c r="L369" s="105"/>
    </row>
    <row r="370" spans="1:12">
      <c r="A370" s="84">
        <v>300</v>
      </c>
      <c r="B370" s="85">
        <v>230</v>
      </c>
      <c r="C370" s="85">
        <v>1000</v>
      </c>
      <c r="D370" s="85">
        <v>3</v>
      </c>
      <c r="E370" s="85">
        <v>7</v>
      </c>
      <c r="F370" s="85">
        <v>12</v>
      </c>
      <c r="G370" s="85">
        <v>13</v>
      </c>
      <c r="H370" s="85">
        <v>17</v>
      </c>
      <c r="I370" s="85">
        <v>20</v>
      </c>
      <c r="J370" s="85">
        <v>12</v>
      </c>
      <c r="K370" s="85">
        <v>8</v>
      </c>
      <c r="L370" s="105"/>
    </row>
    <row r="371" spans="1:12">
      <c r="A371" s="84">
        <v>300</v>
      </c>
      <c r="B371" s="85">
        <v>240</v>
      </c>
      <c r="C371" s="85">
        <v>1000</v>
      </c>
      <c r="D371" s="85">
        <v>2</v>
      </c>
      <c r="E371" s="85">
        <v>7</v>
      </c>
      <c r="F371" s="85">
        <v>11</v>
      </c>
      <c r="G371" s="85">
        <v>12</v>
      </c>
      <c r="H371" s="85">
        <v>16</v>
      </c>
      <c r="I371" s="85">
        <v>19</v>
      </c>
      <c r="J371" s="85">
        <v>11</v>
      </c>
      <c r="K371" s="85">
        <v>8</v>
      </c>
      <c r="L371" s="105"/>
    </row>
    <row r="372" spans="1:12">
      <c r="A372" s="84">
        <v>300</v>
      </c>
      <c r="B372" s="85">
        <v>250</v>
      </c>
      <c r="C372" s="85">
        <v>1000</v>
      </c>
      <c r="D372" s="85">
        <v>2</v>
      </c>
      <c r="E372" s="85">
        <v>7</v>
      </c>
      <c r="F372" s="85">
        <v>11</v>
      </c>
      <c r="G372" s="85">
        <v>12</v>
      </c>
      <c r="H372" s="85">
        <v>16</v>
      </c>
      <c r="I372" s="85">
        <v>19</v>
      </c>
      <c r="J372" s="85">
        <v>11</v>
      </c>
      <c r="K372" s="85">
        <v>8</v>
      </c>
      <c r="L372" s="105"/>
    </row>
    <row r="373" spans="1:12">
      <c r="A373" s="84">
        <v>300</v>
      </c>
      <c r="B373" s="85">
        <v>260</v>
      </c>
      <c r="C373" s="85">
        <v>1000</v>
      </c>
      <c r="D373" s="85">
        <v>2</v>
      </c>
      <c r="E373" s="85">
        <v>6</v>
      </c>
      <c r="F373" s="85">
        <v>10</v>
      </c>
      <c r="G373" s="85">
        <v>11</v>
      </c>
      <c r="H373" s="85">
        <v>15</v>
      </c>
      <c r="I373" s="85">
        <v>18</v>
      </c>
      <c r="J373" s="85">
        <v>10</v>
      </c>
      <c r="K373" s="85">
        <v>7</v>
      </c>
      <c r="L373" s="105"/>
    </row>
    <row r="374" spans="1:12">
      <c r="A374" s="84">
        <v>300</v>
      </c>
      <c r="B374" s="85">
        <v>270</v>
      </c>
      <c r="C374" s="85">
        <v>1000</v>
      </c>
      <c r="D374" s="85">
        <v>2</v>
      </c>
      <c r="E374" s="85">
        <v>6</v>
      </c>
      <c r="F374" s="85">
        <v>10</v>
      </c>
      <c r="G374" s="85">
        <v>11</v>
      </c>
      <c r="H374" s="85">
        <v>15</v>
      </c>
      <c r="I374" s="85">
        <v>17</v>
      </c>
      <c r="J374" s="85">
        <v>10</v>
      </c>
      <c r="K374" s="85">
        <v>7</v>
      </c>
      <c r="L374" s="105"/>
    </row>
    <row r="375" spans="1:12">
      <c r="A375" s="84">
        <v>300</v>
      </c>
      <c r="B375" s="85">
        <v>280</v>
      </c>
      <c r="C375" s="85">
        <v>1000</v>
      </c>
      <c r="D375" s="85">
        <v>2</v>
      </c>
      <c r="E375" s="85">
        <v>6</v>
      </c>
      <c r="F375" s="85">
        <v>9</v>
      </c>
      <c r="G375" s="85">
        <v>10</v>
      </c>
      <c r="H375" s="85">
        <v>14</v>
      </c>
      <c r="I375" s="85">
        <v>16</v>
      </c>
      <c r="J375" s="85">
        <v>10</v>
      </c>
      <c r="K375" s="85">
        <v>7</v>
      </c>
      <c r="L375" s="105"/>
    </row>
    <row r="376" spans="1:12">
      <c r="A376" s="84">
        <v>300</v>
      </c>
      <c r="B376" s="85">
        <v>290</v>
      </c>
      <c r="C376" s="85">
        <v>1000</v>
      </c>
      <c r="D376" s="85">
        <v>2</v>
      </c>
      <c r="E376" s="85">
        <v>6</v>
      </c>
      <c r="F376" s="85">
        <v>9</v>
      </c>
      <c r="G376" s="85">
        <v>10</v>
      </c>
      <c r="H376" s="85">
        <v>14</v>
      </c>
      <c r="I376" s="85">
        <v>16</v>
      </c>
      <c r="J376" s="85">
        <v>10</v>
      </c>
      <c r="K376" s="85">
        <v>7</v>
      </c>
      <c r="L376" s="105"/>
    </row>
    <row r="377" spans="1:12">
      <c r="A377" s="84">
        <v>300</v>
      </c>
      <c r="B377" s="85">
        <v>300</v>
      </c>
      <c r="C377" s="85">
        <v>1000</v>
      </c>
      <c r="D377" s="85">
        <v>2</v>
      </c>
      <c r="E377" s="85">
        <v>5</v>
      </c>
      <c r="F377" s="85">
        <v>9</v>
      </c>
      <c r="G377" s="85">
        <v>10</v>
      </c>
      <c r="H377" s="85">
        <v>13</v>
      </c>
      <c r="I377" s="85">
        <v>15</v>
      </c>
      <c r="J377" s="85">
        <v>9</v>
      </c>
      <c r="K377" s="85">
        <v>6</v>
      </c>
      <c r="L377" s="105"/>
    </row>
    <row r="378" spans="1:12">
      <c r="A378" s="84">
        <v>300</v>
      </c>
      <c r="B378" s="85">
        <v>20</v>
      </c>
      <c r="C378" s="85">
        <v>1250</v>
      </c>
      <c r="D378" s="85">
        <v>22</v>
      </c>
      <c r="E378" s="85">
        <v>32</v>
      </c>
      <c r="F378" s="85">
        <v>41</v>
      </c>
      <c r="G378" s="85">
        <v>50</v>
      </c>
      <c r="H378" s="85">
        <v>55</v>
      </c>
      <c r="I378" s="85">
        <v>60</v>
      </c>
      <c r="J378" s="85">
        <v>58</v>
      </c>
      <c r="K378" s="85">
        <v>56</v>
      </c>
      <c r="L378" s="105"/>
    </row>
    <row r="379" spans="1:12">
      <c r="A379" s="84">
        <v>300</v>
      </c>
      <c r="B379" s="85">
        <v>30</v>
      </c>
      <c r="C379" s="85">
        <v>1250</v>
      </c>
      <c r="D379" s="85">
        <v>19</v>
      </c>
      <c r="E379" s="85">
        <v>32</v>
      </c>
      <c r="F379" s="85">
        <v>41</v>
      </c>
      <c r="G379" s="85">
        <v>50</v>
      </c>
      <c r="H379" s="85">
        <v>55</v>
      </c>
      <c r="I379" s="85">
        <v>60</v>
      </c>
      <c r="J379" s="85">
        <v>58</v>
      </c>
      <c r="K379" s="85">
        <v>56</v>
      </c>
      <c r="L379" s="105"/>
    </row>
    <row r="380" spans="1:12">
      <c r="A380" s="84">
        <v>300</v>
      </c>
      <c r="B380" s="85">
        <v>40</v>
      </c>
      <c r="C380" s="85">
        <v>1250</v>
      </c>
      <c r="D380" s="85">
        <v>16</v>
      </c>
      <c r="E380" s="85">
        <v>32</v>
      </c>
      <c r="F380" s="85">
        <v>41</v>
      </c>
      <c r="G380" s="85">
        <v>50</v>
      </c>
      <c r="H380" s="85">
        <v>55</v>
      </c>
      <c r="I380" s="85">
        <v>60</v>
      </c>
      <c r="J380" s="85">
        <v>58</v>
      </c>
      <c r="K380" s="85">
        <v>54</v>
      </c>
      <c r="L380" s="105"/>
    </row>
    <row r="381" spans="1:12">
      <c r="A381" s="84">
        <v>300</v>
      </c>
      <c r="B381" s="85">
        <v>50</v>
      </c>
      <c r="C381" s="85">
        <v>1250</v>
      </c>
      <c r="D381" s="85">
        <v>14</v>
      </c>
      <c r="E381" s="85">
        <v>31</v>
      </c>
      <c r="F381" s="85">
        <v>41</v>
      </c>
      <c r="G381" s="85">
        <v>50</v>
      </c>
      <c r="H381" s="85">
        <v>55</v>
      </c>
      <c r="I381" s="85">
        <v>60</v>
      </c>
      <c r="J381" s="85">
        <v>56</v>
      </c>
      <c r="K381" s="85">
        <v>46</v>
      </c>
      <c r="L381" s="105"/>
    </row>
    <row r="382" spans="1:12">
      <c r="A382" s="84">
        <v>300</v>
      </c>
      <c r="B382" s="85">
        <v>60</v>
      </c>
      <c r="C382" s="85">
        <v>1250</v>
      </c>
      <c r="D382" s="85">
        <v>11</v>
      </c>
      <c r="E382" s="85">
        <v>29</v>
      </c>
      <c r="F382" s="85">
        <v>41</v>
      </c>
      <c r="G382" s="85">
        <v>50</v>
      </c>
      <c r="H382" s="85">
        <v>55</v>
      </c>
      <c r="I382" s="85">
        <v>60</v>
      </c>
      <c r="J382" s="85">
        <v>53</v>
      </c>
      <c r="K382" s="85">
        <v>38</v>
      </c>
      <c r="L382" s="105"/>
    </row>
    <row r="383" spans="1:12">
      <c r="A383" s="84">
        <v>300</v>
      </c>
      <c r="B383" s="85">
        <v>70</v>
      </c>
      <c r="C383" s="85">
        <v>1250</v>
      </c>
      <c r="D383" s="85">
        <v>10</v>
      </c>
      <c r="E383" s="85">
        <v>27</v>
      </c>
      <c r="F383" s="85">
        <v>40</v>
      </c>
      <c r="G383" s="85">
        <v>47</v>
      </c>
      <c r="H383" s="85">
        <v>55</v>
      </c>
      <c r="I383" s="85">
        <v>60</v>
      </c>
      <c r="J383" s="85">
        <v>47</v>
      </c>
      <c r="K383" s="85">
        <v>34</v>
      </c>
      <c r="L383" s="105"/>
    </row>
    <row r="384" spans="1:12">
      <c r="A384" s="84">
        <v>300</v>
      </c>
      <c r="B384" s="85">
        <v>80</v>
      </c>
      <c r="C384" s="85">
        <v>1250</v>
      </c>
      <c r="D384" s="85">
        <v>8</v>
      </c>
      <c r="E384" s="85">
        <v>24</v>
      </c>
      <c r="F384" s="85">
        <v>38</v>
      </c>
      <c r="G384" s="85">
        <v>44</v>
      </c>
      <c r="H384" s="85">
        <v>54</v>
      </c>
      <c r="I384" s="85">
        <v>60</v>
      </c>
      <c r="J384" s="85">
        <v>41</v>
      </c>
      <c r="K384" s="85">
        <v>29</v>
      </c>
      <c r="L384" s="105"/>
    </row>
    <row r="385" spans="1:12">
      <c r="A385" s="84">
        <v>300</v>
      </c>
      <c r="B385" s="85">
        <v>90</v>
      </c>
      <c r="C385" s="85">
        <v>1250</v>
      </c>
      <c r="D385" s="85">
        <v>8</v>
      </c>
      <c r="E385" s="85">
        <v>22</v>
      </c>
      <c r="F385" s="85">
        <v>35</v>
      </c>
      <c r="G385" s="85">
        <v>40</v>
      </c>
      <c r="H385" s="85">
        <v>51</v>
      </c>
      <c r="I385" s="85">
        <v>58</v>
      </c>
      <c r="J385" s="85">
        <v>37</v>
      </c>
      <c r="K385" s="85">
        <v>26</v>
      </c>
      <c r="L385" s="105"/>
    </row>
    <row r="386" spans="1:12">
      <c r="A386" s="84">
        <v>300</v>
      </c>
      <c r="B386" s="85">
        <v>100</v>
      </c>
      <c r="C386" s="85">
        <v>1250</v>
      </c>
      <c r="D386" s="85">
        <v>7</v>
      </c>
      <c r="E386" s="85">
        <v>19</v>
      </c>
      <c r="F386" s="85">
        <v>32</v>
      </c>
      <c r="G386" s="85">
        <v>36</v>
      </c>
      <c r="H386" s="85">
        <v>47</v>
      </c>
      <c r="I386" s="85">
        <v>55</v>
      </c>
      <c r="J386" s="85">
        <v>33</v>
      </c>
      <c r="K386" s="85">
        <v>23</v>
      </c>
      <c r="L386" s="105"/>
    </row>
    <row r="387" spans="1:12">
      <c r="A387" s="84">
        <v>300</v>
      </c>
      <c r="B387" s="85">
        <v>110</v>
      </c>
      <c r="C387" s="85">
        <v>1250</v>
      </c>
      <c r="D387" s="85">
        <v>7</v>
      </c>
      <c r="E387" s="85">
        <v>18</v>
      </c>
      <c r="F387" s="85">
        <v>30</v>
      </c>
      <c r="G387" s="85">
        <v>33</v>
      </c>
      <c r="H387" s="85">
        <v>44</v>
      </c>
      <c r="I387" s="85">
        <v>51</v>
      </c>
      <c r="J387" s="85">
        <v>31</v>
      </c>
      <c r="K387" s="85">
        <v>21</v>
      </c>
      <c r="L387" s="105"/>
    </row>
    <row r="388" spans="1:12">
      <c r="A388" s="84">
        <v>300</v>
      </c>
      <c r="B388" s="85">
        <v>120</v>
      </c>
      <c r="C388" s="85">
        <v>1250</v>
      </c>
      <c r="D388" s="85">
        <v>6</v>
      </c>
      <c r="E388" s="85">
        <v>16</v>
      </c>
      <c r="F388" s="85">
        <v>27</v>
      </c>
      <c r="G388" s="85">
        <v>30</v>
      </c>
      <c r="H388" s="85">
        <v>40</v>
      </c>
      <c r="I388" s="85">
        <v>47</v>
      </c>
      <c r="J388" s="85">
        <v>28</v>
      </c>
      <c r="K388" s="85">
        <v>19</v>
      </c>
      <c r="L388" s="105"/>
    </row>
    <row r="389" spans="1:12">
      <c r="A389" s="84">
        <v>300</v>
      </c>
      <c r="B389" s="85">
        <v>130</v>
      </c>
      <c r="C389" s="85">
        <v>1250</v>
      </c>
      <c r="D389" s="85">
        <v>6</v>
      </c>
      <c r="E389" s="85">
        <v>15</v>
      </c>
      <c r="F389" s="85">
        <v>25</v>
      </c>
      <c r="G389" s="85">
        <v>28</v>
      </c>
      <c r="H389" s="85">
        <v>37</v>
      </c>
      <c r="I389" s="85">
        <v>44</v>
      </c>
      <c r="J389" s="85">
        <v>26</v>
      </c>
      <c r="K389" s="85">
        <v>18</v>
      </c>
      <c r="L389" s="105"/>
    </row>
    <row r="390" spans="1:12">
      <c r="A390" s="84">
        <v>300</v>
      </c>
      <c r="B390" s="85">
        <v>140</v>
      </c>
      <c r="C390" s="85">
        <v>1250</v>
      </c>
      <c r="D390" s="85">
        <v>5</v>
      </c>
      <c r="E390" s="85">
        <v>14</v>
      </c>
      <c r="F390" s="85">
        <v>23</v>
      </c>
      <c r="G390" s="85">
        <v>26</v>
      </c>
      <c r="H390" s="85">
        <v>34</v>
      </c>
      <c r="I390" s="85">
        <v>41</v>
      </c>
      <c r="J390" s="85">
        <v>24</v>
      </c>
      <c r="K390" s="85">
        <v>16</v>
      </c>
      <c r="L390" s="105"/>
    </row>
    <row r="391" spans="1:12">
      <c r="A391" s="84">
        <v>300</v>
      </c>
      <c r="B391" s="85">
        <v>150</v>
      </c>
      <c r="C391" s="85">
        <v>1250</v>
      </c>
      <c r="D391" s="85">
        <v>5</v>
      </c>
      <c r="E391" s="85">
        <v>13</v>
      </c>
      <c r="F391" s="85">
        <v>22</v>
      </c>
      <c r="G391" s="85">
        <v>25</v>
      </c>
      <c r="H391" s="85">
        <v>32</v>
      </c>
      <c r="I391" s="85">
        <v>39</v>
      </c>
      <c r="J391" s="85">
        <v>23</v>
      </c>
      <c r="K391" s="85">
        <v>15</v>
      </c>
      <c r="L391" s="105"/>
    </row>
    <row r="392" spans="1:12">
      <c r="A392" s="84">
        <v>300</v>
      </c>
      <c r="B392" s="85">
        <v>160</v>
      </c>
      <c r="C392" s="85">
        <v>1250</v>
      </c>
      <c r="D392" s="85">
        <v>4</v>
      </c>
      <c r="E392" s="85">
        <v>12</v>
      </c>
      <c r="F392" s="85">
        <v>20</v>
      </c>
      <c r="G392" s="85">
        <v>23</v>
      </c>
      <c r="H392" s="85">
        <v>30</v>
      </c>
      <c r="I392" s="85">
        <v>36</v>
      </c>
      <c r="J392" s="85">
        <v>21</v>
      </c>
      <c r="K392" s="85">
        <v>14</v>
      </c>
      <c r="L392" s="105"/>
    </row>
    <row r="393" spans="1:12">
      <c r="A393" s="84">
        <v>300</v>
      </c>
      <c r="B393" s="85">
        <v>170</v>
      </c>
      <c r="C393" s="85">
        <v>1250</v>
      </c>
      <c r="D393" s="85">
        <v>4</v>
      </c>
      <c r="E393" s="85">
        <v>12</v>
      </c>
      <c r="F393" s="85">
        <v>19</v>
      </c>
      <c r="G393" s="85">
        <v>22</v>
      </c>
      <c r="H393" s="85">
        <v>29</v>
      </c>
      <c r="I393" s="85">
        <v>34</v>
      </c>
      <c r="J393" s="85">
        <v>20</v>
      </c>
      <c r="K393" s="85">
        <v>14</v>
      </c>
      <c r="L393" s="105"/>
    </row>
    <row r="394" spans="1:12">
      <c r="A394" s="84">
        <v>300</v>
      </c>
      <c r="B394" s="85">
        <v>180</v>
      </c>
      <c r="C394" s="85">
        <v>1250</v>
      </c>
      <c r="D394" s="85">
        <v>4</v>
      </c>
      <c r="E394" s="85">
        <v>11</v>
      </c>
      <c r="F394" s="85">
        <v>18</v>
      </c>
      <c r="G394" s="85">
        <v>20</v>
      </c>
      <c r="H394" s="85">
        <v>27</v>
      </c>
      <c r="I394" s="85">
        <v>32</v>
      </c>
      <c r="J394" s="85">
        <v>18</v>
      </c>
      <c r="K394" s="85">
        <v>13</v>
      </c>
      <c r="L394" s="105"/>
    </row>
    <row r="395" spans="1:12">
      <c r="A395" s="84">
        <v>300</v>
      </c>
      <c r="B395" s="85">
        <v>190</v>
      </c>
      <c r="C395" s="85">
        <v>1250</v>
      </c>
      <c r="D395" s="85">
        <v>4</v>
      </c>
      <c r="E395" s="85">
        <v>11</v>
      </c>
      <c r="F395" s="85">
        <v>17</v>
      </c>
      <c r="G395" s="85">
        <v>19</v>
      </c>
      <c r="H395" s="85">
        <v>26</v>
      </c>
      <c r="I395" s="85">
        <v>30</v>
      </c>
      <c r="J395" s="85">
        <v>18</v>
      </c>
      <c r="K395" s="85">
        <v>12</v>
      </c>
      <c r="L395" s="105"/>
    </row>
    <row r="396" spans="1:12">
      <c r="A396" s="84">
        <v>300</v>
      </c>
      <c r="B396" s="85">
        <v>200</v>
      </c>
      <c r="C396" s="85">
        <v>1250</v>
      </c>
      <c r="D396" s="85">
        <v>3</v>
      </c>
      <c r="E396" s="85">
        <v>10</v>
      </c>
      <c r="F396" s="85">
        <v>16</v>
      </c>
      <c r="G396" s="85">
        <v>18</v>
      </c>
      <c r="H396" s="85">
        <v>24</v>
      </c>
      <c r="I396" s="85">
        <v>28</v>
      </c>
      <c r="J396" s="85">
        <v>17</v>
      </c>
      <c r="K396" s="85">
        <v>11</v>
      </c>
      <c r="L396" s="105"/>
    </row>
    <row r="397" spans="1:12">
      <c r="A397" s="84">
        <v>300</v>
      </c>
      <c r="B397" s="85">
        <v>210</v>
      </c>
      <c r="C397" s="85">
        <v>1250</v>
      </c>
      <c r="D397" s="85">
        <v>3</v>
      </c>
      <c r="E397" s="85">
        <v>10</v>
      </c>
      <c r="F397" s="85">
        <v>16</v>
      </c>
      <c r="G397" s="85">
        <v>17</v>
      </c>
      <c r="H397" s="85">
        <v>23</v>
      </c>
      <c r="I397" s="85">
        <v>27</v>
      </c>
      <c r="J397" s="85">
        <v>16</v>
      </c>
      <c r="K397" s="85">
        <v>11</v>
      </c>
      <c r="L397" s="105"/>
    </row>
    <row r="398" spans="1:12">
      <c r="A398" s="84">
        <v>300</v>
      </c>
      <c r="B398" s="85">
        <v>220</v>
      </c>
      <c r="C398" s="85">
        <v>1250</v>
      </c>
      <c r="D398" s="85">
        <v>3</v>
      </c>
      <c r="E398" s="85">
        <v>9</v>
      </c>
      <c r="F398" s="85">
        <v>15</v>
      </c>
      <c r="G398" s="85">
        <v>16</v>
      </c>
      <c r="H398" s="85">
        <v>22</v>
      </c>
      <c r="I398" s="85">
        <v>26</v>
      </c>
      <c r="J398" s="85">
        <v>15</v>
      </c>
      <c r="K398" s="85">
        <v>10</v>
      </c>
      <c r="L398" s="105"/>
    </row>
    <row r="399" spans="1:12">
      <c r="A399" s="84">
        <v>300</v>
      </c>
      <c r="B399" s="85">
        <v>230</v>
      </c>
      <c r="C399" s="85">
        <v>1250</v>
      </c>
      <c r="D399" s="85">
        <v>3</v>
      </c>
      <c r="E399" s="85">
        <v>9</v>
      </c>
      <c r="F399" s="85">
        <v>14</v>
      </c>
      <c r="G399" s="85">
        <v>16</v>
      </c>
      <c r="H399" s="85">
        <v>21</v>
      </c>
      <c r="I399" s="85">
        <v>25</v>
      </c>
      <c r="J399" s="85">
        <v>15</v>
      </c>
      <c r="K399" s="85">
        <v>10</v>
      </c>
      <c r="L399" s="105"/>
    </row>
    <row r="400" spans="1:12">
      <c r="A400" s="84">
        <v>300</v>
      </c>
      <c r="B400" s="85">
        <v>240</v>
      </c>
      <c r="C400" s="85">
        <v>1250</v>
      </c>
      <c r="D400" s="85">
        <v>3</v>
      </c>
      <c r="E400" s="85">
        <v>8</v>
      </c>
      <c r="F400" s="85">
        <v>13</v>
      </c>
      <c r="G400" s="85">
        <v>15</v>
      </c>
      <c r="H400" s="85">
        <v>20</v>
      </c>
      <c r="I400" s="85">
        <v>24</v>
      </c>
      <c r="J400" s="85">
        <v>14</v>
      </c>
      <c r="K400" s="85">
        <v>10</v>
      </c>
      <c r="L400" s="105"/>
    </row>
    <row r="401" spans="1:12">
      <c r="A401" s="84">
        <v>300</v>
      </c>
      <c r="B401" s="85">
        <v>250</v>
      </c>
      <c r="C401" s="85">
        <v>1250</v>
      </c>
      <c r="D401" s="85">
        <v>3</v>
      </c>
      <c r="E401" s="85">
        <v>8</v>
      </c>
      <c r="F401" s="85">
        <v>13</v>
      </c>
      <c r="G401" s="85">
        <v>15</v>
      </c>
      <c r="H401" s="85">
        <v>20</v>
      </c>
      <c r="I401" s="85">
        <v>23</v>
      </c>
      <c r="J401" s="85">
        <v>14</v>
      </c>
      <c r="K401" s="85">
        <v>10</v>
      </c>
      <c r="L401" s="105"/>
    </row>
    <row r="402" spans="1:12">
      <c r="A402" s="84">
        <v>300</v>
      </c>
      <c r="B402" s="85">
        <v>260</v>
      </c>
      <c r="C402" s="85">
        <v>1250</v>
      </c>
      <c r="D402" s="85">
        <v>3</v>
      </c>
      <c r="E402" s="85">
        <v>8</v>
      </c>
      <c r="F402" s="85">
        <v>12</v>
      </c>
      <c r="G402" s="85">
        <v>14</v>
      </c>
      <c r="H402" s="85">
        <v>19</v>
      </c>
      <c r="I402" s="85">
        <v>22</v>
      </c>
      <c r="J402" s="85">
        <v>13</v>
      </c>
      <c r="K402" s="85">
        <v>9</v>
      </c>
      <c r="L402" s="105"/>
    </row>
    <row r="403" spans="1:12">
      <c r="A403" s="84">
        <v>300</v>
      </c>
      <c r="B403" s="85">
        <v>270</v>
      </c>
      <c r="C403" s="85">
        <v>1250</v>
      </c>
      <c r="D403" s="85">
        <v>3</v>
      </c>
      <c r="E403" s="85">
        <v>8</v>
      </c>
      <c r="F403" s="85">
        <v>12</v>
      </c>
      <c r="G403" s="85">
        <v>14</v>
      </c>
      <c r="H403" s="85">
        <v>18</v>
      </c>
      <c r="I403" s="85">
        <v>21</v>
      </c>
      <c r="J403" s="85">
        <v>13</v>
      </c>
      <c r="K403" s="85">
        <v>9</v>
      </c>
      <c r="L403" s="105"/>
    </row>
    <row r="404" spans="1:12">
      <c r="A404" s="84">
        <v>300</v>
      </c>
      <c r="B404" s="85">
        <v>280</v>
      </c>
      <c r="C404" s="85">
        <v>1250</v>
      </c>
      <c r="D404" s="85">
        <v>2</v>
      </c>
      <c r="E404" s="85">
        <v>7</v>
      </c>
      <c r="F404" s="85">
        <v>12</v>
      </c>
      <c r="G404" s="85">
        <v>13</v>
      </c>
      <c r="H404" s="85">
        <v>17</v>
      </c>
      <c r="I404" s="85">
        <v>20</v>
      </c>
      <c r="J404" s="85">
        <v>12</v>
      </c>
      <c r="K404" s="85">
        <v>8</v>
      </c>
      <c r="L404" s="105"/>
    </row>
    <row r="405" spans="1:12">
      <c r="A405" s="84">
        <v>300</v>
      </c>
      <c r="B405" s="85">
        <v>290</v>
      </c>
      <c r="C405" s="85">
        <v>1250</v>
      </c>
      <c r="D405" s="85">
        <v>2</v>
      </c>
      <c r="E405" s="85">
        <v>7</v>
      </c>
      <c r="F405" s="85">
        <v>12</v>
      </c>
      <c r="G405" s="85">
        <v>13</v>
      </c>
      <c r="H405" s="85">
        <v>17</v>
      </c>
      <c r="I405" s="85">
        <v>20</v>
      </c>
      <c r="J405" s="85">
        <v>12</v>
      </c>
      <c r="K405" s="85">
        <v>8</v>
      </c>
      <c r="L405" s="105"/>
    </row>
    <row r="406" spans="1:12">
      <c r="A406" s="84">
        <v>300</v>
      </c>
      <c r="B406" s="85">
        <v>300</v>
      </c>
      <c r="C406" s="85">
        <v>1250</v>
      </c>
      <c r="D406" s="85">
        <v>2</v>
      </c>
      <c r="E406" s="85">
        <v>7</v>
      </c>
      <c r="F406" s="85">
        <v>11</v>
      </c>
      <c r="G406" s="85">
        <v>12</v>
      </c>
      <c r="H406" s="85">
        <v>16</v>
      </c>
      <c r="I406" s="85">
        <v>19</v>
      </c>
      <c r="J406" s="85">
        <v>11</v>
      </c>
      <c r="K406" s="85">
        <v>8</v>
      </c>
      <c r="L406" s="105"/>
    </row>
    <row r="407" spans="1:12">
      <c r="A407" s="84">
        <v>300</v>
      </c>
      <c r="B407" s="85">
        <v>20</v>
      </c>
      <c r="C407" s="85">
        <v>1500</v>
      </c>
      <c r="D407" s="85">
        <v>22</v>
      </c>
      <c r="E407" s="85">
        <v>32</v>
      </c>
      <c r="F407" s="85">
        <v>41</v>
      </c>
      <c r="G407" s="85">
        <v>50</v>
      </c>
      <c r="H407" s="85">
        <v>55</v>
      </c>
      <c r="I407" s="85">
        <v>60</v>
      </c>
      <c r="J407" s="85">
        <v>58</v>
      </c>
      <c r="K407" s="85">
        <v>56</v>
      </c>
      <c r="L407" s="105"/>
    </row>
    <row r="408" spans="1:12">
      <c r="A408" s="84">
        <v>300</v>
      </c>
      <c r="B408" s="85">
        <v>30</v>
      </c>
      <c r="C408" s="85">
        <v>1500</v>
      </c>
      <c r="D408" s="85">
        <v>21</v>
      </c>
      <c r="E408" s="85">
        <v>32</v>
      </c>
      <c r="F408" s="85">
        <v>41</v>
      </c>
      <c r="G408" s="85">
        <v>50</v>
      </c>
      <c r="H408" s="85">
        <v>55</v>
      </c>
      <c r="I408" s="85">
        <v>60</v>
      </c>
      <c r="J408" s="85">
        <v>58</v>
      </c>
      <c r="K408" s="85">
        <v>56</v>
      </c>
      <c r="L408" s="105"/>
    </row>
    <row r="409" spans="1:12">
      <c r="A409" s="84">
        <v>300</v>
      </c>
      <c r="B409" s="85">
        <v>40</v>
      </c>
      <c r="C409" s="85">
        <v>1500</v>
      </c>
      <c r="D409" s="85">
        <v>18</v>
      </c>
      <c r="E409" s="85">
        <v>32</v>
      </c>
      <c r="F409" s="85">
        <v>41</v>
      </c>
      <c r="G409" s="85">
        <v>50</v>
      </c>
      <c r="H409" s="85">
        <v>55</v>
      </c>
      <c r="I409" s="85">
        <v>60</v>
      </c>
      <c r="J409" s="85">
        <v>58</v>
      </c>
      <c r="K409" s="85">
        <v>56</v>
      </c>
      <c r="L409" s="105"/>
    </row>
    <row r="410" spans="1:12">
      <c r="A410" s="84">
        <v>300</v>
      </c>
      <c r="B410" s="85">
        <v>50</v>
      </c>
      <c r="C410" s="85">
        <v>1500</v>
      </c>
      <c r="D410" s="85">
        <v>16</v>
      </c>
      <c r="E410" s="85">
        <v>32</v>
      </c>
      <c r="F410" s="85">
        <v>41</v>
      </c>
      <c r="G410" s="85">
        <v>50</v>
      </c>
      <c r="H410" s="85">
        <v>55</v>
      </c>
      <c r="I410" s="85">
        <v>60</v>
      </c>
      <c r="J410" s="85">
        <v>58</v>
      </c>
      <c r="K410" s="85">
        <v>51</v>
      </c>
      <c r="L410" s="105"/>
    </row>
    <row r="411" spans="1:12">
      <c r="A411" s="84">
        <v>300</v>
      </c>
      <c r="B411" s="85">
        <v>60</v>
      </c>
      <c r="C411" s="85">
        <v>1500</v>
      </c>
      <c r="D411" s="85">
        <v>13</v>
      </c>
      <c r="E411" s="85">
        <v>31</v>
      </c>
      <c r="F411" s="85">
        <v>41</v>
      </c>
      <c r="G411" s="85">
        <v>50</v>
      </c>
      <c r="H411" s="85">
        <v>55</v>
      </c>
      <c r="I411" s="85">
        <v>60</v>
      </c>
      <c r="J411" s="85">
        <v>57</v>
      </c>
      <c r="K411" s="85">
        <v>45</v>
      </c>
      <c r="L411" s="105"/>
    </row>
    <row r="412" spans="1:12">
      <c r="A412" s="84">
        <v>300</v>
      </c>
      <c r="B412" s="85">
        <v>70</v>
      </c>
      <c r="C412" s="85">
        <v>1500</v>
      </c>
      <c r="D412" s="85">
        <v>12</v>
      </c>
      <c r="E412" s="85">
        <v>29</v>
      </c>
      <c r="F412" s="85">
        <v>41</v>
      </c>
      <c r="G412" s="85">
        <v>50</v>
      </c>
      <c r="H412" s="85">
        <v>55</v>
      </c>
      <c r="I412" s="85">
        <v>60</v>
      </c>
      <c r="J412" s="85">
        <v>53</v>
      </c>
      <c r="K412" s="85">
        <v>40</v>
      </c>
      <c r="L412" s="105"/>
    </row>
    <row r="413" spans="1:12">
      <c r="A413" s="84">
        <v>300</v>
      </c>
      <c r="B413" s="85">
        <v>80</v>
      </c>
      <c r="C413" s="85">
        <v>1500</v>
      </c>
      <c r="D413" s="85">
        <v>10</v>
      </c>
      <c r="E413" s="85">
        <v>27</v>
      </c>
      <c r="F413" s="85">
        <v>40</v>
      </c>
      <c r="G413" s="85">
        <v>49</v>
      </c>
      <c r="H413" s="85">
        <v>55</v>
      </c>
      <c r="I413" s="85">
        <v>60</v>
      </c>
      <c r="J413" s="85">
        <v>49</v>
      </c>
      <c r="K413" s="85">
        <v>34</v>
      </c>
      <c r="L413" s="105"/>
    </row>
    <row r="414" spans="1:12">
      <c r="A414" s="84">
        <v>300</v>
      </c>
      <c r="B414" s="85">
        <v>90</v>
      </c>
      <c r="C414" s="85">
        <v>1500</v>
      </c>
      <c r="D414" s="85">
        <v>9</v>
      </c>
      <c r="E414" s="85">
        <v>25</v>
      </c>
      <c r="F414" s="85">
        <v>39</v>
      </c>
      <c r="G414" s="85">
        <v>46</v>
      </c>
      <c r="H414" s="85">
        <v>54</v>
      </c>
      <c r="I414" s="85">
        <v>60</v>
      </c>
      <c r="J414" s="85">
        <v>45</v>
      </c>
      <c r="K414" s="85">
        <v>31</v>
      </c>
      <c r="L414" s="105"/>
    </row>
    <row r="415" spans="1:12">
      <c r="A415" s="84">
        <v>300</v>
      </c>
      <c r="B415" s="85">
        <v>100</v>
      </c>
      <c r="C415" s="85">
        <v>1500</v>
      </c>
      <c r="D415" s="85">
        <v>8</v>
      </c>
      <c r="E415" s="85">
        <v>23</v>
      </c>
      <c r="F415" s="85">
        <v>37</v>
      </c>
      <c r="G415" s="85">
        <v>43</v>
      </c>
      <c r="H415" s="85">
        <v>53</v>
      </c>
      <c r="I415" s="85">
        <v>59</v>
      </c>
      <c r="J415" s="85">
        <v>40</v>
      </c>
      <c r="K415" s="85">
        <v>27</v>
      </c>
      <c r="L415" s="105"/>
    </row>
    <row r="416" spans="1:12">
      <c r="A416" s="84">
        <v>300</v>
      </c>
      <c r="B416" s="85">
        <v>110</v>
      </c>
      <c r="C416" s="85">
        <v>1500</v>
      </c>
      <c r="D416" s="85">
        <v>8</v>
      </c>
      <c r="E416" s="85">
        <v>21</v>
      </c>
      <c r="F416" s="85">
        <v>35</v>
      </c>
      <c r="G416" s="85">
        <v>40</v>
      </c>
      <c r="H416" s="85">
        <v>50</v>
      </c>
      <c r="I416" s="85">
        <v>57</v>
      </c>
      <c r="J416" s="85">
        <v>37</v>
      </c>
      <c r="K416" s="85">
        <v>25</v>
      </c>
      <c r="L416" s="105"/>
    </row>
    <row r="417" spans="1:12">
      <c r="A417" s="84">
        <v>300</v>
      </c>
      <c r="B417" s="85">
        <v>120</v>
      </c>
      <c r="C417" s="85">
        <v>1500</v>
      </c>
      <c r="D417" s="85">
        <v>7</v>
      </c>
      <c r="E417" s="85">
        <v>19</v>
      </c>
      <c r="F417" s="85">
        <v>32</v>
      </c>
      <c r="G417" s="85">
        <v>36</v>
      </c>
      <c r="H417" s="85">
        <v>47</v>
      </c>
      <c r="I417" s="85">
        <v>55</v>
      </c>
      <c r="J417" s="85">
        <v>33</v>
      </c>
      <c r="K417" s="85">
        <v>23</v>
      </c>
      <c r="L417" s="105"/>
    </row>
    <row r="418" spans="1:12">
      <c r="A418" s="84">
        <v>300</v>
      </c>
      <c r="B418" s="85">
        <v>130</v>
      </c>
      <c r="C418" s="85">
        <v>1500</v>
      </c>
      <c r="D418" s="85">
        <v>7</v>
      </c>
      <c r="E418" s="85">
        <v>18</v>
      </c>
      <c r="F418" s="85">
        <v>30</v>
      </c>
      <c r="G418" s="85">
        <v>34</v>
      </c>
      <c r="H418" s="85">
        <v>44</v>
      </c>
      <c r="I418" s="85">
        <v>52</v>
      </c>
      <c r="J418" s="85">
        <v>31</v>
      </c>
      <c r="K418" s="85">
        <v>22</v>
      </c>
      <c r="L418" s="105"/>
    </row>
    <row r="419" spans="1:12">
      <c r="A419" s="84">
        <v>300</v>
      </c>
      <c r="B419" s="85">
        <v>140</v>
      </c>
      <c r="C419" s="85">
        <v>1500</v>
      </c>
      <c r="D419" s="85">
        <v>6</v>
      </c>
      <c r="E419" s="85">
        <v>17</v>
      </c>
      <c r="F419" s="85">
        <v>27</v>
      </c>
      <c r="G419" s="85">
        <v>31</v>
      </c>
      <c r="H419" s="85">
        <v>41</v>
      </c>
      <c r="I419" s="85">
        <v>48</v>
      </c>
      <c r="J419" s="85">
        <v>28</v>
      </c>
      <c r="K419" s="85">
        <v>20</v>
      </c>
      <c r="L419" s="105"/>
    </row>
    <row r="420" spans="1:12">
      <c r="A420" s="84">
        <v>300</v>
      </c>
      <c r="B420" s="85">
        <v>150</v>
      </c>
      <c r="C420" s="85">
        <v>1500</v>
      </c>
      <c r="D420" s="85">
        <v>6</v>
      </c>
      <c r="E420" s="85">
        <v>16</v>
      </c>
      <c r="F420" s="85">
        <v>26</v>
      </c>
      <c r="G420" s="85">
        <v>29</v>
      </c>
      <c r="H420" s="85">
        <v>39</v>
      </c>
      <c r="I420" s="85">
        <v>46</v>
      </c>
      <c r="J420" s="85">
        <v>27</v>
      </c>
      <c r="K420" s="85">
        <v>19</v>
      </c>
      <c r="L420" s="105"/>
    </row>
    <row r="421" spans="1:12">
      <c r="A421" s="84">
        <v>300</v>
      </c>
      <c r="B421" s="85">
        <v>160</v>
      </c>
      <c r="C421" s="85">
        <v>1500</v>
      </c>
      <c r="D421" s="85">
        <v>5</v>
      </c>
      <c r="E421" s="85">
        <v>15</v>
      </c>
      <c r="F421" s="85">
        <v>24</v>
      </c>
      <c r="G421" s="85">
        <v>27</v>
      </c>
      <c r="H421" s="85">
        <v>36</v>
      </c>
      <c r="I421" s="85">
        <v>43</v>
      </c>
      <c r="J421" s="85">
        <v>25</v>
      </c>
      <c r="K421" s="85">
        <v>17</v>
      </c>
      <c r="L421" s="105"/>
    </row>
    <row r="422" spans="1:12">
      <c r="A422" s="84">
        <v>300</v>
      </c>
      <c r="B422" s="85">
        <v>170</v>
      </c>
      <c r="C422" s="85">
        <v>1500</v>
      </c>
      <c r="D422" s="85">
        <v>5</v>
      </c>
      <c r="E422" s="85">
        <v>14</v>
      </c>
      <c r="F422" s="85">
        <v>23</v>
      </c>
      <c r="G422" s="85">
        <v>26</v>
      </c>
      <c r="H422" s="85">
        <v>34</v>
      </c>
      <c r="I422" s="85">
        <v>41</v>
      </c>
      <c r="J422" s="85">
        <v>24</v>
      </c>
      <c r="K422" s="85">
        <v>16</v>
      </c>
      <c r="L422" s="105"/>
    </row>
    <row r="423" spans="1:12">
      <c r="A423" s="84">
        <v>300</v>
      </c>
      <c r="B423" s="85">
        <v>180</v>
      </c>
      <c r="C423" s="85">
        <v>1500</v>
      </c>
      <c r="D423" s="85">
        <v>5</v>
      </c>
      <c r="E423" s="85">
        <v>13</v>
      </c>
      <c r="F423" s="85">
        <v>22</v>
      </c>
      <c r="G423" s="85">
        <v>24</v>
      </c>
      <c r="H423" s="85">
        <v>32</v>
      </c>
      <c r="I423" s="85">
        <v>38</v>
      </c>
      <c r="J423" s="85">
        <v>22</v>
      </c>
      <c r="K423" s="85">
        <v>15</v>
      </c>
      <c r="L423" s="105"/>
    </row>
    <row r="424" spans="1:12">
      <c r="A424" s="84">
        <v>300</v>
      </c>
      <c r="B424" s="85">
        <v>190</v>
      </c>
      <c r="C424" s="85">
        <v>1500</v>
      </c>
      <c r="D424" s="85">
        <v>5</v>
      </c>
      <c r="E424" s="85">
        <v>13</v>
      </c>
      <c r="F424" s="85">
        <v>21</v>
      </c>
      <c r="G424" s="85">
        <v>23</v>
      </c>
      <c r="H424" s="85">
        <v>31</v>
      </c>
      <c r="I424" s="85">
        <v>36</v>
      </c>
      <c r="J424" s="85">
        <v>21</v>
      </c>
      <c r="K424" s="85">
        <v>15</v>
      </c>
      <c r="L424" s="105"/>
    </row>
    <row r="425" spans="1:12">
      <c r="A425" s="84">
        <v>300</v>
      </c>
      <c r="B425" s="85">
        <v>200</v>
      </c>
      <c r="C425" s="85">
        <v>1500</v>
      </c>
      <c r="D425" s="85">
        <v>4</v>
      </c>
      <c r="E425" s="85">
        <v>12</v>
      </c>
      <c r="F425" s="85">
        <v>19</v>
      </c>
      <c r="G425" s="85">
        <v>22</v>
      </c>
      <c r="H425" s="85">
        <v>29</v>
      </c>
      <c r="I425" s="85">
        <v>34</v>
      </c>
      <c r="J425" s="85">
        <v>20</v>
      </c>
      <c r="K425" s="85">
        <v>14</v>
      </c>
      <c r="L425" s="105"/>
    </row>
    <row r="426" spans="1:12">
      <c r="A426" s="84">
        <v>300</v>
      </c>
      <c r="B426" s="85">
        <v>210</v>
      </c>
      <c r="C426" s="85">
        <v>1500</v>
      </c>
      <c r="D426" s="85">
        <v>4</v>
      </c>
      <c r="E426" s="85">
        <v>12</v>
      </c>
      <c r="F426" s="85">
        <v>19</v>
      </c>
      <c r="G426" s="85">
        <v>21</v>
      </c>
      <c r="H426" s="85">
        <v>28</v>
      </c>
      <c r="I426" s="85">
        <v>33</v>
      </c>
      <c r="J426" s="85">
        <v>19</v>
      </c>
      <c r="K426" s="85">
        <v>14</v>
      </c>
      <c r="L426" s="105"/>
    </row>
    <row r="427" spans="1:12">
      <c r="A427" s="84">
        <v>300</v>
      </c>
      <c r="B427" s="85">
        <v>220</v>
      </c>
      <c r="C427" s="85">
        <v>1500</v>
      </c>
      <c r="D427" s="85">
        <v>4</v>
      </c>
      <c r="E427" s="85">
        <v>11</v>
      </c>
      <c r="F427" s="85">
        <v>18</v>
      </c>
      <c r="G427" s="85">
        <v>20</v>
      </c>
      <c r="H427" s="85">
        <v>26</v>
      </c>
      <c r="I427" s="85">
        <v>31</v>
      </c>
      <c r="J427" s="85">
        <v>18</v>
      </c>
      <c r="K427" s="85">
        <v>13</v>
      </c>
      <c r="L427" s="105"/>
    </row>
    <row r="428" spans="1:12">
      <c r="A428" s="84">
        <v>300</v>
      </c>
      <c r="B428" s="85">
        <v>230</v>
      </c>
      <c r="C428" s="85">
        <v>1500</v>
      </c>
      <c r="D428" s="85">
        <v>4</v>
      </c>
      <c r="E428" s="85">
        <v>11</v>
      </c>
      <c r="F428" s="85">
        <v>17</v>
      </c>
      <c r="G428" s="85">
        <v>19</v>
      </c>
      <c r="H428" s="85">
        <v>25</v>
      </c>
      <c r="I428" s="85">
        <v>30</v>
      </c>
      <c r="J428" s="85">
        <v>18</v>
      </c>
      <c r="K428" s="85">
        <v>12</v>
      </c>
      <c r="L428" s="105"/>
    </row>
    <row r="429" spans="1:12">
      <c r="A429" s="84">
        <v>300</v>
      </c>
      <c r="B429" s="85">
        <v>240</v>
      </c>
      <c r="C429" s="85">
        <v>1500</v>
      </c>
      <c r="D429" s="85">
        <v>3</v>
      </c>
      <c r="E429" s="85">
        <v>10</v>
      </c>
      <c r="F429" s="85">
        <v>16</v>
      </c>
      <c r="G429" s="85">
        <v>18</v>
      </c>
      <c r="H429" s="85">
        <v>24</v>
      </c>
      <c r="I429" s="85">
        <v>28</v>
      </c>
      <c r="J429" s="85">
        <v>17</v>
      </c>
      <c r="K429" s="85">
        <v>11</v>
      </c>
      <c r="L429" s="105"/>
    </row>
    <row r="430" spans="1:12">
      <c r="A430" s="84">
        <v>300</v>
      </c>
      <c r="B430" s="85">
        <v>250</v>
      </c>
      <c r="C430" s="85">
        <v>1500</v>
      </c>
      <c r="D430" s="85">
        <v>3</v>
      </c>
      <c r="E430" s="85">
        <v>10</v>
      </c>
      <c r="F430" s="85">
        <v>16</v>
      </c>
      <c r="G430" s="85">
        <v>18</v>
      </c>
      <c r="H430" s="85">
        <v>23</v>
      </c>
      <c r="I430" s="85">
        <v>27</v>
      </c>
      <c r="J430" s="85">
        <v>16</v>
      </c>
      <c r="K430" s="85">
        <v>11</v>
      </c>
      <c r="L430" s="105"/>
    </row>
    <row r="431" spans="1:12">
      <c r="A431" s="84">
        <v>300</v>
      </c>
      <c r="B431" s="85">
        <v>260</v>
      </c>
      <c r="C431" s="85">
        <v>1500</v>
      </c>
      <c r="D431" s="85">
        <v>3</v>
      </c>
      <c r="E431" s="85">
        <v>9</v>
      </c>
      <c r="F431" s="85">
        <v>15</v>
      </c>
      <c r="G431" s="85">
        <v>17</v>
      </c>
      <c r="H431" s="85">
        <v>22</v>
      </c>
      <c r="I431" s="85">
        <v>26</v>
      </c>
      <c r="J431" s="85">
        <v>15</v>
      </c>
      <c r="K431" s="85">
        <v>11</v>
      </c>
      <c r="L431" s="105"/>
    </row>
    <row r="432" spans="1:12">
      <c r="A432" s="84">
        <v>300</v>
      </c>
      <c r="B432" s="85">
        <v>270</v>
      </c>
      <c r="C432" s="85">
        <v>1500</v>
      </c>
      <c r="D432" s="85">
        <v>3</v>
      </c>
      <c r="E432" s="85">
        <v>9</v>
      </c>
      <c r="F432" s="85">
        <v>15</v>
      </c>
      <c r="G432" s="85">
        <v>17</v>
      </c>
      <c r="H432" s="85">
        <v>22</v>
      </c>
      <c r="I432" s="85">
        <v>25</v>
      </c>
      <c r="J432" s="85">
        <v>15</v>
      </c>
      <c r="K432" s="85">
        <v>11</v>
      </c>
      <c r="L432" s="105"/>
    </row>
    <row r="433" spans="1:12">
      <c r="A433" s="84">
        <v>300</v>
      </c>
      <c r="B433" s="85">
        <v>280</v>
      </c>
      <c r="C433" s="85">
        <v>1500</v>
      </c>
      <c r="D433" s="85">
        <v>3</v>
      </c>
      <c r="E433" s="85">
        <v>8</v>
      </c>
      <c r="F433" s="85">
        <v>14</v>
      </c>
      <c r="G433" s="85">
        <v>16</v>
      </c>
      <c r="H433" s="85">
        <v>21</v>
      </c>
      <c r="I433" s="85">
        <v>24</v>
      </c>
      <c r="J433" s="85">
        <v>14</v>
      </c>
      <c r="K433" s="85">
        <v>10</v>
      </c>
      <c r="L433" s="105"/>
    </row>
    <row r="434" spans="1:12">
      <c r="A434" s="84">
        <v>300</v>
      </c>
      <c r="B434" s="85">
        <v>290</v>
      </c>
      <c r="C434" s="85">
        <v>1500</v>
      </c>
      <c r="D434" s="85">
        <v>3</v>
      </c>
      <c r="E434" s="85">
        <v>8</v>
      </c>
      <c r="F434" s="85">
        <v>14</v>
      </c>
      <c r="G434" s="85">
        <v>15</v>
      </c>
      <c r="H434" s="85">
        <v>20</v>
      </c>
      <c r="I434" s="85">
        <v>24</v>
      </c>
      <c r="J434" s="85">
        <v>14</v>
      </c>
      <c r="K434" s="85">
        <v>10</v>
      </c>
      <c r="L434" s="105"/>
    </row>
    <row r="435" spans="1:12">
      <c r="A435" s="84">
        <v>300</v>
      </c>
      <c r="B435" s="85">
        <v>300</v>
      </c>
      <c r="C435" s="85">
        <v>1500</v>
      </c>
      <c r="D435" s="85">
        <v>3</v>
      </c>
      <c r="E435" s="85">
        <v>8</v>
      </c>
      <c r="F435" s="85">
        <v>13</v>
      </c>
      <c r="G435" s="85">
        <v>14</v>
      </c>
      <c r="H435" s="85">
        <v>19</v>
      </c>
      <c r="I435" s="85">
        <v>23</v>
      </c>
      <c r="J435" s="85">
        <v>13</v>
      </c>
      <c r="K435" s="85">
        <v>9</v>
      </c>
      <c r="L435" s="105"/>
    </row>
    <row r="436" spans="1:12">
      <c r="A436" s="84">
        <v>300</v>
      </c>
      <c r="B436" s="85">
        <v>20</v>
      </c>
      <c r="C436" s="85">
        <v>1750</v>
      </c>
      <c r="D436" s="85">
        <v>22</v>
      </c>
      <c r="E436" s="85">
        <v>32</v>
      </c>
      <c r="F436" s="85">
        <v>41</v>
      </c>
      <c r="G436" s="85">
        <v>50</v>
      </c>
      <c r="H436" s="85">
        <v>55</v>
      </c>
      <c r="I436" s="85">
        <v>60</v>
      </c>
      <c r="J436" s="85">
        <v>58</v>
      </c>
      <c r="K436" s="85">
        <v>56</v>
      </c>
      <c r="L436" s="105"/>
    </row>
    <row r="437" spans="1:12">
      <c r="A437" s="84">
        <v>300</v>
      </c>
      <c r="B437" s="85">
        <v>30</v>
      </c>
      <c r="C437" s="85">
        <v>1750</v>
      </c>
      <c r="D437" s="85">
        <v>22</v>
      </c>
      <c r="E437" s="85">
        <v>32</v>
      </c>
      <c r="F437" s="85">
        <v>41</v>
      </c>
      <c r="G437" s="85">
        <v>50</v>
      </c>
      <c r="H437" s="85">
        <v>55</v>
      </c>
      <c r="I437" s="85">
        <v>60</v>
      </c>
      <c r="J437" s="85">
        <v>58</v>
      </c>
      <c r="K437" s="85">
        <v>56</v>
      </c>
      <c r="L437" s="105"/>
    </row>
    <row r="438" spans="1:12">
      <c r="A438" s="84">
        <v>300</v>
      </c>
      <c r="B438" s="85">
        <v>40</v>
      </c>
      <c r="C438" s="85">
        <v>1750</v>
      </c>
      <c r="D438" s="85">
        <v>20</v>
      </c>
      <c r="E438" s="85">
        <v>32</v>
      </c>
      <c r="F438" s="85">
        <v>41</v>
      </c>
      <c r="G438" s="85">
        <v>50</v>
      </c>
      <c r="H438" s="85">
        <v>55</v>
      </c>
      <c r="I438" s="85">
        <v>60</v>
      </c>
      <c r="J438" s="85">
        <v>58</v>
      </c>
      <c r="K438" s="85">
        <v>56</v>
      </c>
      <c r="L438" s="105"/>
    </row>
    <row r="439" spans="1:12">
      <c r="A439" s="84">
        <v>300</v>
      </c>
      <c r="B439" s="85">
        <v>50</v>
      </c>
      <c r="C439" s="85">
        <v>1750</v>
      </c>
      <c r="D439" s="85">
        <v>18</v>
      </c>
      <c r="E439" s="85">
        <v>32</v>
      </c>
      <c r="F439" s="85">
        <v>41</v>
      </c>
      <c r="G439" s="85">
        <v>50</v>
      </c>
      <c r="H439" s="85">
        <v>55</v>
      </c>
      <c r="I439" s="85">
        <v>60</v>
      </c>
      <c r="J439" s="85">
        <v>58</v>
      </c>
      <c r="K439" s="85">
        <v>54</v>
      </c>
      <c r="L439" s="105"/>
    </row>
    <row r="440" spans="1:12">
      <c r="A440" s="84">
        <v>300</v>
      </c>
      <c r="B440" s="85">
        <v>60</v>
      </c>
      <c r="C440" s="85">
        <v>1750</v>
      </c>
      <c r="D440" s="85">
        <v>15</v>
      </c>
      <c r="E440" s="85">
        <v>32</v>
      </c>
      <c r="F440" s="85">
        <v>41</v>
      </c>
      <c r="G440" s="85">
        <v>50</v>
      </c>
      <c r="H440" s="85">
        <v>55</v>
      </c>
      <c r="I440" s="85">
        <v>60</v>
      </c>
      <c r="J440" s="85">
        <v>58</v>
      </c>
      <c r="K440" s="85">
        <v>52</v>
      </c>
      <c r="L440" s="105"/>
    </row>
    <row r="441" spans="1:12">
      <c r="A441" s="84">
        <v>300</v>
      </c>
      <c r="B441" s="85">
        <v>70</v>
      </c>
      <c r="C441" s="85">
        <v>1750</v>
      </c>
      <c r="D441" s="85">
        <v>14</v>
      </c>
      <c r="E441" s="85">
        <v>31</v>
      </c>
      <c r="F441" s="85">
        <v>41</v>
      </c>
      <c r="G441" s="85">
        <v>50</v>
      </c>
      <c r="H441" s="85">
        <v>55</v>
      </c>
      <c r="I441" s="85">
        <v>60</v>
      </c>
      <c r="J441" s="85">
        <v>57</v>
      </c>
      <c r="K441" s="85">
        <v>46</v>
      </c>
      <c r="L441" s="105"/>
    </row>
    <row r="442" spans="1:12">
      <c r="A442" s="84">
        <v>300</v>
      </c>
      <c r="B442" s="85">
        <v>80</v>
      </c>
      <c r="C442" s="85">
        <v>1750</v>
      </c>
      <c r="D442" s="85">
        <v>12</v>
      </c>
      <c r="E442" s="85">
        <v>30</v>
      </c>
      <c r="F442" s="85">
        <v>41</v>
      </c>
      <c r="G442" s="85">
        <v>50</v>
      </c>
      <c r="H442" s="85">
        <v>55</v>
      </c>
      <c r="I442" s="85">
        <v>60</v>
      </c>
      <c r="J442" s="85">
        <v>55</v>
      </c>
      <c r="K442" s="85">
        <v>40</v>
      </c>
      <c r="L442" s="105"/>
    </row>
    <row r="443" spans="1:12">
      <c r="A443" s="84">
        <v>300</v>
      </c>
      <c r="B443" s="85">
        <v>90</v>
      </c>
      <c r="C443" s="85">
        <v>1750</v>
      </c>
      <c r="D443" s="85">
        <v>11</v>
      </c>
      <c r="E443" s="85">
        <v>28</v>
      </c>
      <c r="F443" s="85">
        <v>41</v>
      </c>
      <c r="G443" s="85">
        <v>49</v>
      </c>
      <c r="H443" s="85">
        <v>55</v>
      </c>
      <c r="I443" s="85">
        <v>60</v>
      </c>
      <c r="J443" s="85">
        <v>51</v>
      </c>
      <c r="K443" s="85">
        <v>36</v>
      </c>
      <c r="L443" s="105"/>
    </row>
    <row r="444" spans="1:12">
      <c r="A444" s="84">
        <v>300</v>
      </c>
      <c r="B444" s="85">
        <v>100</v>
      </c>
      <c r="C444" s="85">
        <v>1750</v>
      </c>
      <c r="D444" s="85">
        <v>9</v>
      </c>
      <c r="E444" s="85">
        <v>26</v>
      </c>
      <c r="F444" s="85">
        <v>40</v>
      </c>
      <c r="G444" s="85">
        <v>47</v>
      </c>
      <c r="H444" s="85">
        <v>55</v>
      </c>
      <c r="I444" s="85">
        <v>60</v>
      </c>
      <c r="J444" s="85">
        <v>46</v>
      </c>
      <c r="K444" s="85">
        <v>32</v>
      </c>
      <c r="L444" s="105"/>
    </row>
    <row r="445" spans="1:12">
      <c r="A445" s="84">
        <v>300</v>
      </c>
      <c r="B445" s="85">
        <v>110</v>
      </c>
      <c r="C445" s="85">
        <v>1750</v>
      </c>
      <c r="D445" s="85">
        <v>9</v>
      </c>
      <c r="E445" s="85">
        <v>24</v>
      </c>
      <c r="F445" s="85">
        <v>38</v>
      </c>
      <c r="G445" s="85">
        <v>45</v>
      </c>
      <c r="H445" s="85">
        <v>54</v>
      </c>
      <c r="I445" s="85">
        <v>60</v>
      </c>
      <c r="J445" s="85">
        <v>43</v>
      </c>
      <c r="K445" s="85">
        <v>30</v>
      </c>
      <c r="L445" s="105"/>
    </row>
    <row r="446" spans="1:12">
      <c r="A446" s="84">
        <v>300</v>
      </c>
      <c r="B446" s="85">
        <v>120</v>
      </c>
      <c r="C446" s="85">
        <v>1750</v>
      </c>
      <c r="D446" s="85">
        <v>8</v>
      </c>
      <c r="E446" s="85">
        <v>22</v>
      </c>
      <c r="F446" s="85">
        <v>36</v>
      </c>
      <c r="G446" s="85">
        <v>42</v>
      </c>
      <c r="H446" s="85">
        <v>53</v>
      </c>
      <c r="I446" s="85">
        <v>59</v>
      </c>
      <c r="J446" s="85">
        <v>39</v>
      </c>
      <c r="K446" s="85">
        <v>27</v>
      </c>
      <c r="L446" s="105"/>
    </row>
    <row r="447" spans="1:12">
      <c r="A447" s="84">
        <v>300</v>
      </c>
      <c r="B447" s="85">
        <v>130</v>
      </c>
      <c r="C447" s="85">
        <v>1750</v>
      </c>
      <c r="D447" s="85">
        <v>8</v>
      </c>
      <c r="E447" s="85">
        <v>21</v>
      </c>
      <c r="F447" s="85">
        <v>34</v>
      </c>
      <c r="G447" s="85">
        <v>39</v>
      </c>
      <c r="H447" s="85">
        <v>50</v>
      </c>
      <c r="I447" s="85">
        <v>57</v>
      </c>
      <c r="J447" s="85">
        <v>36</v>
      </c>
      <c r="K447" s="85">
        <v>25</v>
      </c>
      <c r="L447" s="105"/>
    </row>
    <row r="448" spans="1:12">
      <c r="A448" s="84">
        <v>300</v>
      </c>
      <c r="B448" s="85">
        <v>140</v>
      </c>
      <c r="C448" s="85">
        <v>1750</v>
      </c>
      <c r="D448" s="85">
        <v>7</v>
      </c>
      <c r="E448" s="85">
        <v>19</v>
      </c>
      <c r="F448" s="85">
        <v>32</v>
      </c>
      <c r="G448" s="85">
        <v>36</v>
      </c>
      <c r="H448" s="85">
        <v>47</v>
      </c>
      <c r="I448" s="85">
        <v>55</v>
      </c>
      <c r="J448" s="85">
        <v>33</v>
      </c>
      <c r="K448" s="85">
        <v>23</v>
      </c>
      <c r="L448" s="105"/>
    </row>
    <row r="449" spans="1:12">
      <c r="A449" s="84">
        <v>300</v>
      </c>
      <c r="B449" s="85">
        <v>150</v>
      </c>
      <c r="C449" s="85">
        <v>1750</v>
      </c>
      <c r="D449" s="85">
        <v>7</v>
      </c>
      <c r="E449" s="85">
        <v>18</v>
      </c>
      <c r="F449" s="85">
        <v>30</v>
      </c>
      <c r="G449" s="85">
        <v>34</v>
      </c>
      <c r="H449" s="85">
        <v>45</v>
      </c>
      <c r="I449" s="85">
        <v>52</v>
      </c>
      <c r="J449" s="85">
        <v>31</v>
      </c>
      <c r="K449" s="85">
        <v>22</v>
      </c>
      <c r="L449" s="105"/>
    </row>
    <row r="450" spans="1:12">
      <c r="A450" s="84">
        <v>300</v>
      </c>
      <c r="B450" s="85">
        <v>160</v>
      </c>
      <c r="C450" s="85">
        <v>1750</v>
      </c>
      <c r="D450" s="85">
        <v>6</v>
      </c>
      <c r="E450" s="85">
        <v>17</v>
      </c>
      <c r="F450" s="85">
        <v>28</v>
      </c>
      <c r="G450" s="85">
        <v>32</v>
      </c>
      <c r="H450" s="85">
        <v>42</v>
      </c>
      <c r="I450" s="85">
        <v>49</v>
      </c>
      <c r="J450" s="85">
        <v>29</v>
      </c>
      <c r="K450" s="85">
        <v>20</v>
      </c>
      <c r="L450" s="105"/>
    </row>
    <row r="451" spans="1:12">
      <c r="A451" s="84">
        <v>300</v>
      </c>
      <c r="B451" s="85">
        <v>170</v>
      </c>
      <c r="C451" s="85">
        <v>1750</v>
      </c>
      <c r="D451" s="85">
        <v>6</v>
      </c>
      <c r="E451" s="85">
        <v>16</v>
      </c>
      <c r="F451" s="85">
        <v>27</v>
      </c>
      <c r="G451" s="85">
        <v>30</v>
      </c>
      <c r="H451" s="85">
        <v>40</v>
      </c>
      <c r="I451" s="85">
        <v>47</v>
      </c>
      <c r="J451" s="85">
        <v>28</v>
      </c>
      <c r="K451" s="85">
        <v>19</v>
      </c>
      <c r="L451" s="105"/>
    </row>
    <row r="452" spans="1:12">
      <c r="A452" s="84">
        <v>300</v>
      </c>
      <c r="B452" s="85">
        <v>180</v>
      </c>
      <c r="C452" s="85">
        <v>1750</v>
      </c>
      <c r="D452" s="85">
        <v>5</v>
      </c>
      <c r="E452" s="85">
        <v>15</v>
      </c>
      <c r="F452" s="85">
        <v>25</v>
      </c>
      <c r="G452" s="85">
        <v>28</v>
      </c>
      <c r="H452" s="85">
        <v>37</v>
      </c>
      <c r="I452" s="85">
        <v>44</v>
      </c>
      <c r="J452" s="85">
        <v>26</v>
      </c>
      <c r="K452" s="85">
        <v>18</v>
      </c>
      <c r="L452" s="105"/>
    </row>
    <row r="453" spans="1:12">
      <c r="A453" s="84">
        <v>300</v>
      </c>
      <c r="B453" s="85">
        <v>190</v>
      </c>
      <c r="C453" s="85">
        <v>1750</v>
      </c>
      <c r="D453" s="85">
        <v>5</v>
      </c>
      <c r="E453" s="85">
        <v>15</v>
      </c>
      <c r="F453" s="85">
        <v>24</v>
      </c>
      <c r="G453" s="85">
        <v>27</v>
      </c>
      <c r="H453" s="85">
        <v>36</v>
      </c>
      <c r="I453" s="85">
        <v>42</v>
      </c>
      <c r="J453" s="85">
        <v>25</v>
      </c>
      <c r="K453" s="85">
        <v>17</v>
      </c>
      <c r="L453" s="105"/>
    </row>
    <row r="454" spans="1:12">
      <c r="A454" s="84">
        <v>300</v>
      </c>
      <c r="B454" s="85">
        <v>200</v>
      </c>
      <c r="C454" s="85">
        <v>1750</v>
      </c>
      <c r="D454" s="85">
        <v>5</v>
      </c>
      <c r="E454" s="85">
        <v>14</v>
      </c>
      <c r="F454" s="85">
        <v>23</v>
      </c>
      <c r="G454" s="85">
        <v>25</v>
      </c>
      <c r="H454" s="85">
        <v>34</v>
      </c>
      <c r="I454" s="85">
        <v>40</v>
      </c>
      <c r="J454" s="85">
        <v>23</v>
      </c>
      <c r="K454" s="85">
        <v>16</v>
      </c>
      <c r="L454" s="105"/>
    </row>
    <row r="455" spans="1:12">
      <c r="A455" s="84">
        <v>300</v>
      </c>
      <c r="B455" s="85">
        <v>210</v>
      </c>
      <c r="C455" s="85">
        <v>1750</v>
      </c>
      <c r="D455" s="85">
        <v>5</v>
      </c>
      <c r="E455" s="85">
        <v>13</v>
      </c>
      <c r="F455" s="85">
        <v>22</v>
      </c>
      <c r="G455" s="85">
        <v>24</v>
      </c>
      <c r="H455" s="85">
        <v>33</v>
      </c>
      <c r="I455" s="85">
        <v>38</v>
      </c>
      <c r="J455" s="85">
        <v>22</v>
      </c>
      <c r="K455" s="85">
        <v>16</v>
      </c>
      <c r="L455" s="105"/>
    </row>
    <row r="456" spans="1:12">
      <c r="A456" s="84">
        <v>300</v>
      </c>
      <c r="B456" s="85">
        <v>220</v>
      </c>
      <c r="C456" s="85">
        <v>1750</v>
      </c>
      <c r="D456" s="85">
        <v>4</v>
      </c>
      <c r="E456" s="85">
        <v>12</v>
      </c>
      <c r="F456" s="85">
        <v>21</v>
      </c>
      <c r="G456" s="85">
        <v>23</v>
      </c>
      <c r="H456" s="85">
        <v>31</v>
      </c>
      <c r="I456" s="85">
        <v>36</v>
      </c>
      <c r="J456" s="85">
        <v>21</v>
      </c>
      <c r="K456" s="85">
        <v>15</v>
      </c>
      <c r="L456" s="105"/>
    </row>
    <row r="457" spans="1:12">
      <c r="A457" s="84">
        <v>300</v>
      </c>
      <c r="B457" s="85">
        <v>230</v>
      </c>
      <c r="C457" s="85">
        <v>1750</v>
      </c>
      <c r="D457" s="85">
        <v>4</v>
      </c>
      <c r="E457" s="85">
        <v>12</v>
      </c>
      <c r="F457" s="85">
        <v>20</v>
      </c>
      <c r="G457" s="85">
        <v>22</v>
      </c>
      <c r="H457" s="85">
        <v>30</v>
      </c>
      <c r="I457" s="85">
        <v>35</v>
      </c>
      <c r="J457" s="85">
        <v>20</v>
      </c>
      <c r="K457" s="85">
        <v>14</v>
      </c>
      <c r="L457" s="105"/>
    </row>
    <row r="458" spans="1:12">
      <c r="A458" s="84">
        <v>300</v>
      </c>
      <c r="B458" s="85">
        <v>240</v>
      </c>
      <c r="C458" s="85">
        <v>1750</v>
      </c>
      <c r="D458" s="85">
        <v>4</v>
      </c>
      <c r="E458" s="85">
        <v>11</v>
      </c>
      <c r="F458" s="85">
        <v>19</v>
      </c>
      <c r="G458" s="85">
        <v>21</v>
      </c>
      <c r="H458" s="85">
        <v>28</v>
      </c>
      <c r="I458" s="85">
        <v>33</v>
      </c>
      <c r="J458" s="85">
        <v>19</v>
      </c>
      <c r="K458" s="85">
        <v>13</v>
      </c>
      <c r="L458" s="105"/>
    </row>
    <row r="459" spans="1:12">
      <c r="A459" s="84">
        <v>300</v>
      </c>
      <c r="B459" s="85">
        <v>250</v>
      </c>
      <c r="C459" s="85">
        <v>1750</v>
      </c>
      <c r="D459" s="85">
        <v>4</v>
      </c>
      <c r="E459" s="85">
        <v>11</v>
      </c>
      <c r="F459" s="85">
        <v>18</v>
      </c>
      <c r="G459" s="85">
        <v>20</v>
      </c>
      <c r="H459" s="85">
        <v>27</v>
      </c>
      <c r="I459" s="85">
        <v>32</v>
      </c>
      <c r="J459" s="85">
        <v>19</v>
      </c>
      <c r="K459" s="85">
        <v>13</v>
      </c>
      <c r="L459" s="105"/>
    </row>
    <row r="460" spans="1:12">
      <c r="A460" s="84">
        <v>300</v>
      </c>
      <c r="B460" s="85">
        <v>260</v>
      </c>
      <c r="C460" s="85">
        <v>1750</v>
      </c>
      <c r="D460" s="85">
        <v>4</v>
      </c>
      <c r="E460" s="85">
        <v>11</v>
      </c>
      <c r="F460" s="85">
        <v>17</v>
      </c>
      <c r="G460" s="85">
        <v>19</v>
      </c>
      <c r="H460" s="85">
        <v>26</v>
      </c>
      <c r="I460" s="85">
        <v>31</v>
      </c>
      <c r="J460" s="85">
        <v>18</v>
      </c>
      <c r="K460" s="85">
        <v>12</v>
      </c>
      <c r="L460" s="105"/>
    </row>
    <row r="461" spans="1:12">
      <c r="A461" s="84">
        <v>300</v>
      </c>
      <c r="B461" s="85">
        <v>270</v>
      </c>
      <c r="C461" s="85">
        <v>1750</v>
      </c>
      <c r="D461" s="85">
        <v>4</v>
      </c>
      <c r="E461" s="85">
        <v>11</v>
      </c>
      <c r="F461" s="85">
        <v>17</v>
      </c>
      <c r="G461" s="85">
        <v>19</v>
      </c>
      <c r="H461" s="85">
        <v>25</v>
      </c>
      <c r="I461" s="85">
        <v>30</v>
      </c>
      <c r="J461" s="85">
        <v>18</v>
      </c>
      <c r="K461" s="85">
        <v>12</v>
      </c>
      <c r="L461" s="105"/>
    </row>
    <row r="462" spans="1:12">
      <c r="A462" s="84">
        <v>300</v>
      </c>
      <c r="B462" s="85">
        <v>280</v>
      </c>
      <c r="C462" s="85">
        <v>1750</v>
      </c>
      <c r="D462" s="85">
        <v>3</v>
      </c>
      <c r="E462" s="85">
        <v>10</v>
      </c>
      <c r="F462" s="85">
        <v>16</v>
      </c>
      <c r="G462" s="85">
        <v>18</v>
      </c>
      <c r="H462" s="85">
        <v>24</v>
      </c>
      <c r="I462" s="85">
        <v>28</v>
      </c>
      <c r="J462" s="85">
        <v>17</v>
      </c>
      <c r="K462" s="85">
        <v>11</v>
      </c>
      <c r="L462" s="105"/>
    </row>
    <row r="463" spans="1:12">
      <c r="A463" s="84">
        <v>300</v>
      </c>
      <c r="B463" s="85">
        <v>290</v>
      </c>
      <c r="C463" s="85">
        <v>1750</v>
      </c>
      <c r="D463" s="85">
        <v>3</v>
      </c>
      <c r="E463" s="85">
        <v>10</v>
      </c>
      <c r="F463" s="85">
        <v>16</v>
      </c>
      <c r="G463" s="85">
        <v>18</v>
      </c>
      <c r="H463" s="85">
        <v>23</v>
      </c>
      <c r="I463" s="85">
        <v>28</v>
      </c>
      <c r="J463" s="85">
        <v>17</v>
      </c>
      <c r="K463" s="85">
        <v>11</v>
      </c>
      <c r="L463" s="105"/>
    </row>
    <row r="464" spans="1:12">
      <c r="A464" s="84">
        <v>300</v>
      </c>
      <c r="B464" s="85">
        <v>300</v>
      </c>
      <c r="C464" s="85">
        <v>1750</v>
      </c>
      <c r="D464" s="85">
        <v>3</v>
      </c>
      <c r="E464" s="85">
        <v>9</v>
      </c>
      <c r="F464" s="85">
        <v>15</v>
      </c>
      <c r="G464" s="85">
        <v>17</v>
      </c>
      <c r="H464" s="85">
        <v>22</v>
      </c>
      <c r="I464" s="85">
        <v>27</v>
      </c>
      <c r="J464" s="85">
        <v>16</v>
      </c>
      <c r="K464" s="85">
        <v>11</v>
      </c>
      <c r="L464" s="105"/>
    </row>
    <row r="465" spans="1:12">
      <c r="A465" s="84">
        <v>300</v>
      </c>
      <c r="B465" s="85">
        <v>20</v>
      </c>
      <c r="C465" s="85">
        <v>2000</v>
      </c>
      <c r="D465" s="85">
        <v>22</v>
      </c>
      <c r="E465" s="85">
        <v>32</v>
      </c>
      <c r="F465" s="85">
        <v>41</v>
      </c>
      <c r="G465" s="85">
        <v>50</v>
      </c>
      <c r="H465" s="85">
        <v>55</v>
      </c>
      <c r="I465" s="85">
        <v>60</v>
      </c>
      <c r="J465" s="85">
        <v>58</v>
      </c>
      <c r="K465" s="85">
        <v>56</v>
      </c>
      <c r="L465" s="105"/>
    </row>
    <row r="466" spans="1:12">
      <c r="A466" s="84">
        <v>300</v>
      </c>
      <c r="B466" s="85">
        <v>30</v>
      </c>
      <c r="C466" s="85">
        <v>2000</v>
      </c>
      <c r="D466" s="85">
        <v>22</v>
      </c>
      <c r="E466" s="85">
        <v>32</v>
      </c>
      <c r="F466" s="85">
        <v>41</v>
      </c>
      <c r="G466" s="85">
        <v>50</v>
      </c>
      <c r="H466" s="85">
        <v>55</v>
      </c>
      <c r="I466" s="85">
        <v>60</v>
      </c>
      <c r="J466" s="85">
        <v>58</v>
      </c>
      <c r="K466" s="85">
        <v>56</v>
      </c>
      <c r="L466" s="105"/>
    </row>
    <row r="467" spans="1:12">
      <c r="A467" s="84">
        <v>300</v>
      </c>
      <c r="B467" s="85">
        <v>40</v>
      </c>
      <c r="C467" s="85">
        <v>2000</v>
      </c>
      <c r="D467" s="85">
        <v>21</v>
      </c>
      <c r="E467" s="85">
        <v>32</v>
      </c>
      <c r="F467" s="85">
        <v>41</v>
      </c>
      <c r="G467" s="85">
        <v>50</v>
      </c>
      <c r="H467" s="85">
        <v>55</v>
      </c>
      <c r="I467" s="85">
        <v>60</v>
      </c>
      <c r="J467" s="85">
        <v>58</v>
      </c>
      <c r="K467" s="85">
        <v>56</v>
      </c>
      <c r="L467" s="105"/>
    </row>
    <row r="468" spans="1:12">
      <c r="A468" s="84">
        <v>300</v>
      </c>
      <c r="B468" s="85">
        <v>50</v>
      </c>
      <c r="C468" s="85">
        <v>2000</v>
      </c>
      <c r="D468" s="85">
        <v>19</v>
      </c>
      <c r="E468" s="85">
        <v>32</v>
      </c>
      <c r="F468" s="85">
        <v>41</v>
      </c>
      <c r="G468" s="85">
        <v>50</v>
      </c>
      <c r="H468" s="85">
        <v>55</v>
      </c>
      <c r="I468" s="85">
        <v>60</v>
      </c>
      <c r="J468" s="85">
        <v>58</v>
      </c>
      <c r="K468" s="85">
        <v>56</v>
      </c>
      <c r="L468" s="105"/>
    </row>
    <row r="469" spans="1:12">
      <c r="A469" s="84">
        <v>300</v>
      </c>
      <c r="B469" s="85">
        <v>60</v>
      </c>
      <c r="C469" s="85">
        <v>2000</v>
      </c>
      <c r="D469" s="85">
        <v>17</v>
      </c>
      <c r="E469" s="85">
        <v>32</v>
      </c>
      <c r="F469" s="85">
        <v>41</v>
      </c>
      <c r="G469" s="85">
        <v>50</v>
      </c>
      <c r="H469" s="85">
        <v>55</v>
      </c>
      <c r="I469" s="85">
        <v>60</v>
      </c>
      <c r="J469" s="85">
        <v>58</v>
      </c>
      <c r="K469" s="85">
        <v>55</v>
      </c>
      <c r="L469" s="105"/>
    </row>
    <row r="470" spans="1:12">
      <c r="A470" s="84">
        <v>300</v>
      </c>
      <c r="B470" s="85">
        <v>70</v>
      </c>
      <c r="C470" s="85">
        <v>2000</v>
      </c>
      <c r="D470" s="85">
        <v>15</v>
      </c>
      <c r="E470" s="85">
        <v>32</v>
      </c>
      <c r="F470" s="85">
        <v>41</v>
      </c>
      <c r="G470" s="85">
        <v>50</v>
      </c>
      <c r="H470" s="85">
        <v>55</v>
      </c>
      <c r="I470" s="85">
        <v>60</v>
      </c>
      <c r="J470" s="85">
        <v>58</v>
      </c>
      <c r="K470" s="85">
        <v>50</v>
      </c>
      <c r="L470" s="105"/>
    </row>
    <row r="471" spans="1:12">
      <c r="A471" s="84">
        <v>300</v>
      </c>
      <c r="B471" s="85">
        <v>80</v>
      </c>
      <c r="C471" s="85">
        <v>2000</v>
      </c>
      <c r="D471" s="85">
        <v>13</v>
      </c>
      <c r="E471" s="85">
        <v>31</v>
      </c>
      <c r="F471" s="85">
        <v>41</v>
      </c>
      <c r="G471" s="85">
        <v>50</v>
      </c>
      <c r="H471" s="85">
        <v>55</v>
      </c>
      <c r="I471" s="85">
        <v>60</v>
      </c>
      <c r="J471" s="85">
        <v>57</v>
      </c>
      <c r="K471" s="85">
        <v>45</v>
      </c>
      <c r="L471" s="105"/>
    </row>
    <row r="472" spans="1:12">
      <c r="A472" s="84">
        <v>300</v>
      </c>
      <c r="B472" s="85">
        <v>90</v>
      </c>
      <c r="C472" s="85">
        <v>2000</v>
      </c>
      <c r="D472" s="85">
        <v>12</v>
      </c>
      <c r="E472" s="85">
        <v>30</v>
      </c>
      <c r="F472" s="85">
        <v>41</v>
      </c>
      <c r="G472" s="85">
        <v>50</v>
      </c>
      <c r="H472" s="85">
        <v>55</v>
      </c>
      <c r="I472" s="85">
        <v>60</v>
      </c>
      <c r="J472" s="85">
        <v>55</v>
      </c>
      <c r="K472" s="85">
        <v>41</v>
      </c>
      <c r="L472" s="105"/>
    </row>
    <row r="473" spans="1:12">
      <c r="A473" s="84">
        <v>300</v>
      </c>
      <c r="B473" s="85">
        <v>100</v>
      </c>
      <c r="C473" s="85">
        <v>2000</v>
      </c>
      <c r="D473" s="85">
        <v>11</v>
      </c>
      <c r="E473" s="85">
        <v>29</v>
      </c>
      <c r="F473" s="85">
        <v>41</v>
      </c>
      <c r="G473" s="85">
        <v>49</v>
      </c>
      <c r="H473" s="85">
        <v>55</v>
      </c>
      <c r="I473" s="85">
        <v>60</v>
      </c>
      <c r="J473" s="85">
        <v>52</v>
      </c>
      <c r="K473" s="85">
        <v>37</v>
      </c>
      <c r="L473" s="105"/>
    </row>
    <row r="474" spans="1:12">
      <c r="A474" s="84">
        <v>300</v>
      </c>
      <c r="B474" s="85">
        <v>110</v>
      </c>
      <c r="C474" s="85">
        <v>2000</v>
      </c>
      <c r="D474" s="85">
        <v>10</v>
      </c>
      <c r="E474" s="85">
        <v>27</v>
      </c>
      <c r="F474" s="85">
        <v>40</v>
      </c>
      <c r="G474" s="85">
        <v>48</v>
      </c>
      <c r="H474" s="85">
        <v>55</v>
      </c>
      <c r="I474" s="85">
        <v>60</v>
      </c>
      <c r="J474" s="85">
        <v>48</v>
      </c>
      <c r="K474" s="85">
        <v>34</v>
      </c>
      <c r="L474" s="105"/>
    </row>
    <row r="475" spans="1:12">
      <c r="A475" s="84">
        <v>300</v>
      </c>
      <c r="B475" s="85">
        <v>120</v>
      </c>
      <c r="C475" s="85">
        <v>2000</v>
      </c>
      <c r="D475" s="85">
        <v>9</v>
      </c>
      <c r="E475" s="85">
        <v>25</v>
      </c>
      <c r="F475" s="85">
        <v>39</v>
      </c>
      <c r="G475" s="85">
        <v>46</v>
      </c>
      <c r="H475" s="85">
        <v>55</v>
      </c>
      <c r="I475" s="85">
        <v>60</v>
      </c>
      <c r="J475" s="85">
        <v>44</v>
      </c>
      <c r="K475" s="85">
        <v>31</v>
      </c>
      <c r="L475" s="105"/>
    </row>
    <row r="476" spans="1:12">
      <c r="A476" s="84">
        <v>300</v>
      </c>
      <c r="B476" s="85">
        <v>130</v>
      </c>
      <c r="C476" s="85">
        <v>2000</v>
      </c>
      <c r="D476" s="85">
        <v>9</v>
      </c>
      <c r="E476" s="85">
        <v>24</v>
      </c>
      <c r="F476" s="85">
        <v>37</v>
      </c>
      <c r="G476" s="85">
        <v>44</v>
      </c>
      <c r="H476" s="85">
        <v>54</v>
      </c>
      <c r="I476" s="85">
        <v>60</v>
      </c>
      <c r="J476" s="85">
        <v>41</v>
      </c>
      <c r="K476" s="85">
        <v>29</v>
      </c>
      <c r="L476" s="105"/>
    </row>
    <row r="477" spans="1:12">
      <c r="A477" s="84">
        <v>300</v>
      </c>
      <c r="B477" s="85">
        <v>140</v>
      </c>
      <c r="C477" s="85">
        <v>2000</v>
      </c>
      <c r="D477" s="85">
        <v>8</v>
      </c>
      <c r="E477" s="85">
        <v>22</v>
      </c>
      <c r="F477" s="85">
        <v>35</v>
      </c>
      <c r="G477" s="85">
        <v>41</v>
      </c>
      <c r="H477" s="85">
        <v>52</v>
      </c>
      <c r="I477" s="85">
        <v>59</v>
      </c>
      <c r="J477" s="85">
        <v>38</v>
      </c>
      <c r="K477" s="85">
        <v>26</v>
      </c>
      <c r="L477" s="105"/>
    </row>
    <row r="478" spans="1:12">
      <c r="A478" s="84">
        <v>300</v>
      </c>
      <c r="B478" s="85">
        <v>150</v>
      </c>
      <c r="C478" s="85">
        <v>2000</v>
      </c>
      <c r="D478" s="85">
        <v>8</v>
      </c>
      <c r="E478" s="85">
        <v>21</v>
      </c>
      <c r="F478" s="85">
        <v>34</v>
      </c>
      <c r="G478" s="85">
        <v>39</v>
      </c>
      <c r="H478" s="85">
        <v>50</v>
      </c>
      <c r="I478" s="85">
        <v>57</v>
      </c>
      <c r="J478" s="85">
        <v>36</v>
      </c>
      <c r="K478" s="85">
        <v>25</v>
      </c>
      <c r="L478" s="105"/>
    </row>
    <row r="479" spans="1:12">
      <c r="A479" s="84">
        <v>300</v>
      </c>
      <c r="B479" s="85">
        <v>160</v>
      </c>
      <c r="C479" s="85">
        <v>2000</v>
      </c>
      <c r="D479" s="85">
        <v>7</v>
      </c>
      <c r="E479" s="85">
        <v>19</v>
      </c>
      <c r="F479" s="85">
        <v>32</v>
      </c>
      <c r="G479" s="85">
        <v>36</v>
      </c>
      <c r="H479" s="85">
        <v>47</v>
      </c>
      <c r="I479" s="85">
        <v>55</v>
      </c>
      <c r="J479" s="85">
        <v>33</v>
      </c>
      <c r="K479" s="85">
        <v>23</v>
      </c>
      <c r="L479" s="105"/>
    </row>
    <row r="480" spans="1:12">
      <c r="A480" s="84">
        <v>300</v>
      </c>
      <c r="B480" s="85">
        <v>170</v>
      </c>
      <c r="C480" s="85">
        <v>2000</v>
      </c>
      <c r="D480" s="85">
        <v>7</v>
      </c>
      <c r="E480" s="85">
        <v>18</v>
      </c>
      <c r="F480" s="85">
        <v>30</v>
      </c>
      <c r="G480" s="85">
        <v>34</v>
      </c>
      <c r="H480" s="85">
        <v>45</v>
      </c>
      <c r="I480" s="85">
        <v>53</v>
      </c>
      <c r="J480" s="85">
        <v>31</v>
      </c>
      <c r="K480" s="85">
        <v>22</v>
      </c>
      <c r="L480" s="105"/>
    </row>
    <row r="481" spans="1:12">
      <c r="A481" s="84">
        <v>300</v>
      </c>
      <c r="B481" s="85">
        <v>180</v>
      </c>
      <c r="C481" s="85">
        <v>2000</v>
      </c>
      <c r="D481" s="85">
        <v>6</v>
      </c>
      <c r="E481" s="85">
        <v>17</v>
      </c>
      <c r="F481" s="85">
        <v>28</v>
      </c>
      <c r="G481" s="85">
        <v>32</v>
      </c>
      <c r="H481" s="85">
        <v>42</v>
      </c>
      <c r="I481" s="85">
        <v>50</v>
      </c>
      <c r="J481" s="85">
        <v>29</v>
      </c>
      <c r="K481" s="85">
        <v>20</v>
      </c>
      <c r="L481" s="105"/>
    </row>
    <row r="482" spans="1:12">
      <c r="A482" s="84">
        <v>300</v>
      </c>
      <c r="B482" s="85">
        <v>190</v>
      </c>
      <c r="C482" s="85">
        <v>2000</v>
      </c>
      <c r="D482" s="85">
        <v>6</v>
      </c>
      <c r="E482" s="85">
        <v>17</v>
      </c>
      <c r="F482" s="85">
        <v>27</v>
      </c>
      <c r="G482" s="85">
        <v>31</v>
      </c>
      <c r="H482" s="85">
        <v>40</v>
      </c>
      <c r="I482" s="85">
        <v>48</v>
      </c>
      <c r="J482" s="85">
        <v>28</v>
      </c>
      <c r="K482" s="85">
        <v>19</v>
      </c>
      <c r="L482" s="105"/>
    </row>
    <row r="483" spans="1:12">
      <c r="A483" s="84">
        <v>300</v>
      </c>
      <c r="B483" s="85">
        <v>200</v>
      </c>
      <c r="C483" s="85">
        <v>2000</v>
      </c>
      <c r="D483" s="85">
        <v>5</v>
      </c>
      <c r="E483" s="85">
        <v>16</v>
      </c>
      <c r="F483" s="85">
        <v>26</v>
      </c>
      <c r="G483" s="85">
        <v>29</v>
      </c>
      <c r="H483" s="85">
        <v>38</v>
      </c>
      <c r="I483" s="85">
        <v>45</v>
      </c>
      <c r="J483" s="85">
        <v>27</v>
      </c>
      <c r="K483" s="85">
        <v>18</v>
      </c>
      <c r="L483" s="105"/>
    </row>
    <row r="484" spans="1:12">
      <c r="A484" s="84">
        <v>300</v>
      </c>
      <c r="B484" s="85">
        <v>210</v>
      </c>
      <c r="C484" s="85">
        <v>2000</v>
      </c>
      <c r="D484" s="85">
        <v>5</v>
      </c>
      <c r="E484" s="85">
        <v>15</v>
      </c>
      <c r="F484" s="85">
        <v>25</v>
      </c>
      <c r="G484" s="85">
        <v>28</v>
      </c>
      <c r="H484" s="85">
        <v>37</v>
      </c>
      <c r="I484" s="85">
        <v>43</v>
      </c>
      <c r="J484" s="85">
        <v>26</v>
      </c>
      <c r="K484" s="85">
        <v>18</v>
      </c>
      <c r="L484" s="105"/>
    </row>
    <row r="485" spans="1:12">
      <c r="A485" s="84">
        <v>300</v>
      </c>
      <c r="B485" s="85">
        <v>220</v>
      </c>
      <c r="C485" s="85">
        <v>2000</v>
      </c>
      <c r="D485" s="85">
        <v>5</v>
      </c>
      <c r="E485" s="85">
        <v>14</v>
      </c>
      <c r="F485" s="85">
        <v>23</v>
      </c>
      <c r="G485" s="85">
        <v>26</v>
      </c>
      <c r="H485" s="85">
        <v>35</v>
      </c>
      <c r="I485" s="85">
        <v>41</v>
      </c>
      <c r="J485" s="85">
        <v>24</v>
      </c>
      <c r="K485" s="85">
        <v>17</v>
      </c>
      <c r="L485" s="105"/>
    </row>
    <row r="486" spans="1:12">
      <c r="A486" s="84">
        <v>300</v>
      </c>
      <c r="B486" s="85">
        <v>230</v>
      </c>
      <c r="C486" s="85">
        <v>2000</v>
      </c>
      <c r="D486" s="85">
        <v>5</v>
      </c>
      <c r="E486" s="85">
        <v>14</v>
      </c>
      <c r="F486" s="85">
        <v>23</v>
      </c>
      <c r="G486" s="85">
        <v>25</v>
      </c>
      <c r="H486" s="85">
        <v>34</v>
      </c>
      <c r="I486" s="85">
        <v>40</v>
      </c>
      <c r="J486" s="85">
        <v>23</v>
      </c>
      <c r="K486" s="85">
        <v>16</v>
      </c>
      <c r="L486" s="105"/>
    </row>
    <row r="487" spans="1:12">
      <c r="A487" s="84">
        <v>300</v>
      </c>
      <c r="B487" s="85">
        <v>240</v>
      </c>
      <c r="C487" s="85">
        <v>2000</v>
      </c>
      <c r="D487" s="85">
        <v>5</v>
      </c>
      <c r="E487" s="85">
        <v>13</v>
      </c>
      <c r="F487" s="85">
        <v>22</v>
      </c>
      <c r="G487" s="85">
        <v>24</v>
      </c>
      <c r="H487" s="85">
        <v>32</v>
      </c>
      <c r="I487" s="85">
        <v>38</v>
      </c>
      <c r="J487" s="85">
        <v>22</v>
      </c>
      <c r="K487" s="85">
        <v>15</v>
      </c>
      <c r="L487" s="105"/>
    </row>
    <row r="488" spans="1:12">
      <c r="A488" s="84">
        <v>300</v>
      </c>
      <c r="B488" s="85">
        <v>250</v>
      </c>
      <c r="C488" s="85">
        <v>2000</v>
      </c>
      <c r="D488" s="85">
        <v>5</v>
      </c>
      <c r="E488" s="85">
        <v>13</v>
      </c>
      <c r="F488" s="85">
        <v>21</v>
      </c>
      <c r="G488" s="85">
        <v>23</v>
      </c>
      <c r="H488" s="85">
        <v>31</v>
      </c>
      <c r="I488" s="85">
        <v>37</v>
      </c>
      <c r="J488" s="85">
        <v>21</v>
      </c>
      <c r="K488" s="85">
        <v>15</v>
      </c>
      <c r="L488" s="105"/>
    </row>
    <row r="489" spans="1:12">
      <c r="A489" s="84">
        <v>300</v>
      </c>
      <c r="B489" s="85">
        <v>260</v>
      </c>
      <c r="C489" s="85">
        <v>2000</v>
      </c>
      <c r="D489" s="85">
        <v>4</v>
      </c>
      <c r="E489" s="85">
        <v>12</v>
      </c>
      <c r="F489" s="85">
        <v>20</v>
      </c>
      <c r="G489" s="85">
        <v>22</v>
      </c>
      <c r="H489" s="85">
        <v>30</v>
      </c>
      <c r="I489" s="85">
        <v>35</v>
      </c>
      <c r="J489" s="85">
        <v>20</v>
      </c>
      <c r="K489" s="85">
        <v>14</v>
      </c>
      <c r="L489" s="105"/>
    </row>
    <row r="490" spans="1:12">
      <c r="A490" s="84">
        <v>300</v>
      </c>
      <c r="B490" s="85">
        <v>270</v>
      </c>
      <c r="C490" s="85">
        <v>2000</v>
      </c>
      <c r="D490" s="85">
        <v>4</v>
      </c>
      <c r="E490" s="85">
        <v>12</v>
      </c>
      <c r="F490" s="85">
        <v>19</v>
      </c>
      <c r="G490" s="85">
        <v>22</v>
      </c>
      <c r="H490" s="85">
        <v>29</v>
      </c>
      <c r="I490" s="85">
        <v>34</v>
      </c>
      <c r="J490" s="85">
        <v>20</v>
      </c>
      <c r="K490" s="85">
        <v>14</v>
      </c>
      <c r="L490" s="105"/>
    </row>
    <row r="491" spans="1:12">
      <c r="A491" s="84">
        <v>300</v>
      </c>
      <c r="B491" s="85">
        <v>280</v>
      </c>
      <c r="C491" s="85">
        <v>2000</v>
      </c>
      <c r="D491" s="85">
        <v>4</v>
      </c>
      <c r="E491" s="85">
        <v>11</v>
      </c>
      <c r="F491" s="85">
        <v>18</v>
      </c>
      <c r="G491" s="85">
        <v>21</v>
      </c>
      <c r="H491" s="85">
        <v>27</v>
      </c>
      <c r="I491" s="85">
        <v>33</v>
      </c>
      <c r="J491" s="85">
        <v>19</v>
      </c>
      <c r="K491" s="85">
        <v>13</v>
      </c>
      <c r="L491" s="105"/>
    </row>
    <row r="492" spans="1:12">
      <c r="A492" s="84">
        <v>300</v>
      </c>
      <c r="B492" s="85">
        <v>290</v>
      </c>
      <c r="C492" s="85">
        <v>2000</v>
      </c>
      <c r="D492" s="85">
        <v>4</v>
      </c>
      <c r="E492" s="85">
        <v>11</v>
      </c>
      <c r="F492" s="85">
        <v>18</v>
      </c>
      <c r="G492" s="85">
        <v>20</v>
      </c>
      <c r="H492" s="85">
        <v>27</v>
      </c>
      <c r="I492" s="85">
        <v>32</v>
      </c>
      <c r="J492" s="85">
        <v>19</v>
      </c>
      <c r="K492" s="85">
        <v>13</v>
      </c>
      <c r="L492" s="105"/>
    </row>
    <row r="493" spans="1:12">
      <c r="A493" s="84">
        <v>300</v>
      </c>
      <c r="B493" s="85">
        <v>300</v>
      </c>
      <c r="C493" s="85">
        <v>2000</v>
      </c>
      <c r="D493" s="85">
        <v>4</v>
      </c>
      <c r="E493" s="85">
        <v>10</v>
      </c>
      <c r="F493" s="85">
        <v>17</v>
      </c>
      <c r="G493" s="85">
        <v>19</v>
      </c>
      <c r="H493" s="85">
        <v>26</v>
      </c>
      <c r="I493" s="85">
        <v>30</v>
      </c>
      <c r="J493" s="85">
        <v>18</v>
      </c>
      <c r="K493" s="85">
        <v>12</v>
      </c>
      <c r="L493" s="105"/>
    </row>
    <row r="494" spans="1:12">
      <c r="A494" s="84">
        <v>300</v>
      </c>
      <c r="B494" s="85">
        <v>20</v>
      </c>
      <c r="C494" s="85">
        <v>2250</v>
      </c>
      <c r="D494" s="85">
        <v>22</v>
      </c>
      <c r="E494" s="85">
        <v>32</v>
      </c>
      <c r="F494" s="85">
        <v>41</v>
      </c>
      <c r="G494" s="85">
        <v>50</v>
      </c>
      <c r="H494" s="85">
        <v>55</v>
      </c>
      <c r="I494" s="85">
        <v>60</v>
      </c>
      <c r="J494" s="85">
        <v>58</v>
      </c>
      <c r="K494" s="85">
        <v>56</v>
      </c>
      <c r="L494" s="105"/>
    </row>
    <row r="495" spans="1:12">
      <c r="A495" s="84">
        <v>300</v>
      </c>
      <c r="B495" s="85">
        <v>30</v>
      </c>
      <c r="C495" s="85">
        <v>2250</v>
      </c>
      <c r="D495" s="85">
        <v>22</v>
      </c>
      <c r="E495" s="85">
        <v>32</v>
      </c>
      <c r="F495" s="85">
        <v>41</v>
      </c>
      <c r="G495" s="85">
        <v>50</v>
      </c>
      <c r="H495" s="85">
        <v>55</v>
      </c>
      <c r="I495" s="85">
        <v>60</v>
      </c>
      <c r="J495" s="85">
        <v>58</v>
      </c>
      <c r="K495" s="85">
        <v>56</v>
      </c>
      <c r="L495" s="105"/>
    </row>
    <row r="496" spans="1:12">
      <c r="A496" s="84">
        <v>300</v>
      </c>
      <c r="B496" s="85">
        <v>40</v>
      </c>
      <c r="C496" s="85">
        <v>2250</v>
      </c>
      <c r="D496" s="85">
        <v>22</v>
      </c>
      <c r="E496" s="85">
        <v>32</v>
      </c>
      <c r="F496" s="85">
        <v>41</v>
      </c>
      <c r="G496" s="85">
        <v>50</v>
      </c>
      <c r="H496" s="85">
        <v>55</v>
      </c>
      <c r="I496" s="85">
        <v>60</v>
      </c>
      <c r="J496" s="85">
        <v>58</v>
      </c>
      <c r="K496" s="85">
        <v>56</v>
      </c>
      <c r="L496" s="105"/>
    </row>
    <row r="497" spans="1:12">
      <c r="A497" s="84">
        <v>300</v>
      </c>
      <c r="B497" s="85">
        <v>50</v>
      </c>
      <c r="C497" s="85">
        <v>2250</v>
      </c>
      <c r="D497" s="85">
        <v>20</v>
      </c>
      <c r="E497" s="85">
        <v>32</v>
      </c>
      <c r="F497" s="85">
        <v>41</v>
      </c>
      <c r="G497" s="85">
        <v>50</v>
      </c>
      <c r="H497" s="85">
        <v>55</v>
      </c>
      <c r="I497" s="85">
        <v>60</v>
      </c>
      <c r="J497" s="85">
        <v>58</v>
      </c>
      <c r="K497" s="85">
        <v>56</v>
      </c>
      <c r="L497" s="105"/>
    </row>
    <row r="498" spans="1:12">
      <c r="A498" s="84">
        <v>300</v>
      </c>
      <c r="B498" s="85">
        <v>60</v>
      </c>
      <c r="C498" s="85">
        <v>2250</v>
      </c>
      <c r="D498" s="85">
        <v>18</v>
      </c>
      <c r="E498" s="85">
        <v>32</v>
      </c>
      <c r="F498" s="85">
        <v>41</v>
      </c>
      <c r="G498" s="85">
        <v>50</v>
      </c>
      <c r="H498" s="85">
        <v>55</v>
      </c>
      <c r="I498" s="85">
        <v>60</v>
      </c>
      <c r="J498" s="85">
        <v>58</v>
      </c>
      <c r="K498" s="85">
        <v>56</v>
      </c>
      <c r="L498" s="105"/>
    </row>
    <row r="499" spans="1:12">
      <c r="A499" s="84">
        <v>300</v>
      </c>
      <c r="B499" s="85">
        <v>70</v>
      </c>
      <c r="C499" s="85">
        <v>2250</v>
      </c>
      <c r="D499" s="85">
        <v>17</v>
      </c>
      <c r="E499" s="85">
        <v>32</v>
      </c>
      <c r="F499" s="85">
        <v>41</v>
      </c>
      <c r="G499" s="85">
        <v>50</v>
      </c>
      <c r="H499" s="85">
        <v>55</v>
      </c>
      <c r="I499" s="85">
        <v>60</v>
      </c>
      <c r="J499" s="85">
        <v>58</v>
      </c>
      <c r="K499" s="85">
        <v>53</v>
      </c>
      <c r="L499" s="105"/>
    </row>
    <row r="500" spans="1:12">
      <c r="A500" s="84">
        <v>300</v>
      </c>
      <c r="B500" s="85">
        <v>80</v>
      </c>
      <c r="C500" s="85">
        <v>2250</v>
      </c>
      <c r="D500" s="85">
        <v>15</v>
      </c>
      <c r="E500" s="85">
        <v>32</v>
      </c>
      <c r="F500" s="85">
        <v>41</v>
      </c>
      <c r="G500" s="85">
        <v>50</v>
      </c>
      <c r="H500" s="85">
        <v>55</v>
      </c>
      <c r="I500" s="85">
        <v>60</v>
      </c>
      <c r="J500" s="85">
        <v>58</v>
      </c>
      <c r="K500" s="85">
        <v>50</v>
      </c>
      <c r="L500" s="105"/>
    </row>
    <row r="501" spans="1:12">
      <c r="A501" s="84">
        <v>300</v>
      </c>
      <c r="B501" s="85">
        <v>90</v>
      </c>
      <c r="C501" s="85">
        <v>2250</v>
      </c>
      <c r="D501" s="85">
        <v>14</v>
      </c>
      <c r="E501" s="85">
        <v>31</v>
      </c>
      <c r="F501" s="85">
        <v>41</v>
      </c>
      <c r="G501" s="85">
        <v>50</v>
      </c>
      <c r="H501" s="85">
        <v>55</v>
      </c>
      <c r="I501" s="85">
        <v>60</v>
      </c>
      <c r="J501" s="85">
        <v>57</v>
      </c>
      <c r="K501" s="85">
        <v>46</v>
      </c>
      <c r="L501" s="105"/>
    </row>
    <row r="502" spans="1:12">
      <c r="A502" s="84">
        <v>300</v>
      </c>
      <c r="B502" s="85">
        <v>100</v>
      </c>
      <c r="C502" s="85">
        <v>2250</v>
      </c>
      <c r="D502" s="85">
        <v>12</v>
      </c>
      <c r="E502" s="85">
        <v>30</v>
      </c>
      <c r="F502" s="85">
        <v>41</v>
      </c>
      <c r="G502" s="85">
        <v>50</v>
      </c>
      <c r="H502" s="85">
        <v>55</v>
      </c>
      <c r="I502" s="85">
        <v>60</v>
      </c>
      <c r="J502" s="85">
        <v>56</v>
      </c>
      <c r="K502" s="85">
        <v>41</v>
      </c>
      <c r="L502" s="105"/>
    </row>
    <row r="503" spans="1:12">
      <c r="A503" s="84">
        <v>300</v>
      </c>
      <c r="B503" s="85">
        <v>110</v>
      </c>
      <c r="C503" s="85">
        <v>2250</v>
      </c>
      <c r="D503" s="85">
        <v>11</v>
      </c>
      <c r="E503" s="85">
        <v>29</v>
      </c>
      <c r="F503" s="85">
        <v>41</v>
      </c>
      <c r="G503" s="85">
        <v>50</v>
      </c>
      <c r="H503" s="85">
        <v>55</v>
      </c>
      <c r="I503" s="85">
        <v>60</v>
      </c>
      <c r="J503" s="85">
        <v>53</v>
      </c>
      <c r="K503" s="85">
        <v>38</v>
      </c>
      <c r="L503" s="105"/>
    </row>
    <row r="504" spans="1:12">
      <c r="A504" s="84">
        <v>300</v>
      </c>
      <c r="B504" s="85">
        <v>120</v>
      </c>
      <c r="C504" s="85">
        <v>2250</v>
      </c>
      <c r="D504" s="85">
        <v>10</v>
      </c>
      <c r="E504" s="85">
        <v>27</v>
      </c>
      <c r="F504" s="85">
        <v>40</v>
      </c>
      <c r="G504" s="85">
        <v>49</v>
      </c>
      <c r="H504" s="85">
        <v>55</v>
      </c>
      <c r="I504" s="85">
        <v>60</v>
      </c>
      <c r="J504" s="85">
        <v>49</v>
      </c>
      <c r="K504" s="85">
        <v>34</v>
      </c>
      <c r="L504" s="105"/>
    </row>
    <row r="505" spans="1:12">
      <c r="A505" s="84">
        <v>300</v>
      </c>
      <c r="B505" s="85">
        <v>130</v>
      </c>
      <c r="C505" s="85">
        <v>2250</v>
      </c>
      <c r="D505" s="85">
        <v>10</v>
      </c>
      <c r="E505" s="85">
        <v>26</v>
      </c>
      <c r="F505" s="85">
        <v>39</v>
      </c>
      <c r="G505" s="85">
        <v>47</v>
      </c>
      <c r="H505" s="85">
        <v>55</v>
      </c>
      <c r="I505" s="85">
        <v>60</v>
      </c>
      <c r="J505" s="85">
        <v>46</v>
      </c>
      <c r="K505" s="85">
        <v>32</v>
      </c>
      <c r="L505" s="105"/>
    </row>
    <row r="506" spans="1:12">
      <c r="A506" s="84">
        <v>300</v>
      </c>
      <c r="B506" s="85">
        <v>140</v>
      </c>
      <c r="C506" s="85">
        <v>2250</v>
      </c>
      <c r="D506" s="85">
        <v>9</v>
      </c>
      <c r="E506" s="85">
        <v>24</v>
      </c>
      <c r="F506" s="85">
        <v>38</v>
      </c>
      <c r="G506" s="85">
        <v>45</v>
      </c>
      <c r="H506" s="85">
        <v>54</v>
      </c>
      <c r="I506" s="85">
        <v>60</v>
      </c>
      <c r="J506" s="85">
        <v>43</v>
      </c>
      <c r="K506" s="85">
        <v>29</v>
      </c>
      <c r="L506" s="105"/>
    </row>
    <row r="507" spans="1:12">
      <c r="A507" s="84">
        <v>300</v>
      </c>
      <c r="B507" s="85">
        <v>150</v>
      </c>
      <c r="C507" s="85">
        <v>2250</v>
      </c>
      <c r="D507" s="85">
        <v>9</v>
      </c>
      <c r="E507" s="85">
        <v>23</v>
      </c>
      <c r="F507" s="85">
        <v>37</v>
      </c>
      <c r="G507" s="85">
        <v>43</v>
      </c>
      <c r="H507" s="85">
        <v>53</v>
      </c>
      <c r="I507" s="85">
        <v>60</v>
      </c>
      <c r="J507" s="85">
        <v>40</v>
      </c>
      <c r="K507" s="85">
        <v>28</v>
      </c>
      <c r="L507" s="105"/>
    </row>
    <row r="508" spans="1:12">
      <c r="A508" s="84">
        <v>300</v>
      </c>
      <c r="B508" s="85">
        <v>160</v>
      </c>
      <c r="C508" s="85">
        <v>2250</v>
      </c>
      <c r="D508" s="85">
        <v>8</v>
      </c>
      <c r="E508" s="85">
        <v>22</v>
      </c>
      <c r="F508" s="85">
        <v>35</v>
      </c>
      <c r="G508" s="85">
        <v>40</v>
      </c>
      <c r="H508" s="85">
        <v>52</v>
      </c>
      <c r="I508" s="85">
        <v>59</v>
      </c>
      <c r="J508" s="85">
        <v>37</v>
      </c>
      <c r="K508" s="85">
        <v>26</v>
      </c>
      <c r="L508" s="105"/>
    </row>
    <row r="509" spans="1:12">
      <c r="A509" s="84">
        <v>300</v>
      </c>
      <c r="B509" s="85">
        <v>170</v>
      </c>
      <c r="C509" s="85">
        <v>2250</v>
      </c>
      <c r="D509" s="85">
        <v>8</v>
      </c>
      <c r="E509" s="85">
        <v>21</v>
      </c>
      <c r="F509" s="85">
        <v>34</v>
      </c>
      <c r="G509" s="85">
        <v>38</v>
      </c>
      <c r="H509" s="85">
        <v>50</v>
      </c>
      <c r="I509" s="85">
        <v>57</v>
      </c>
      <c r="J509" s="85">
        <v>35</v>
      </c>
      <c r="K509" s="85">
        <v>25</v>
      </c>
      <c r="L509" s="105"/>
    </row>
    <row r="510" spans="1:12">
      <c r="A510" s="84">
        <v>300</v>
      </c>
      <c r="B510" s="85">
        <v>180</v>
      </c>
      <c r="C510" s="85">
        <v>2250</v>
      </c>
      <c r="D510" s="85">
        <v>7</v>
      </c>
      <c r="E510" s="85">
        <v>19</v>
      </c>
      <c r="F510" s="85">
        <v>32</v>
      </c>
      <c r="G510" s="85">
        <v>36</v>
      </c>
      <c r="H510" s="85">
        <v>47</v>
      </c>
      <c r="I510" s="85">
        <v>55</v>
      </c>
      <c r="J510" s="85">
        <v>33</v>
      </c>
      <c r="K510" s="85">
        <v>23</v>
      </c>
      <c r="L510" s="105"/>
    </row>
    <row r="511" spans="1:12">
      <c r="A511" s="84">
        <v>300</v>
      </c>
      <c r="B511" s="85">
        <v>190</v>
      </c>
      <c r="C511" s="85">
        <v>2250</v>
      </c>
      <c r="D511" s="85">
        <v>7</v>
      </c>
      <c r="E511" s="85">
        <v>18</v>
      </c>
      <c r="F511" s="85">
        <v>31</v>
      </c>
      <c r="G511" s="85">
        <v>34</v>
      </c>
      <c r="H511" s="85">
        <v>45</v>
      </c>
      <c r="I511" s="85">
        <v>53</v>
      </c>
      <c r="J511" s="85">
        <v>32</v>
      </c>
      <c r="K511" s="85">
        <v>22</v>
      </c>
      <c r="L511" s="105"/>
    </row>
    <row r="512" spans="1:12">
      <c r="A512" s="84">
        <v>300</v>
      </c>
      <c r="B512" s="85">
        <v>200</v>
      </c>
      <c r="C512" s="85">
        <v>2250</v>
      </c>
      <c r="D512" s="85">
        <v>6</v>
      </c>
      <c r="E512" s="85">
        <v>17</v>
      </c>
      <c r="F512" s="85">
        <v>29</v>
      </c>
      <c r="G512" s="85">
        <v>32</v>
      </c>
      <c r="H512" s="85">
        <v>43</v>
      </c>
      <c r="I512" s="85">
        <v>51</v>
      </c>
      <c r="J512" s="85">
        <v>30</v>
      </c>
      <c r="K512" s="85">
        <v>21</v>
      </c>
      <c r="L512" s="105"/>
    </row>
    <row r="513" spans="1:12">
      <c r="A513" s="84">
        <v>300</v>
      </c>
      <c r="B513" s="85">
        <v>210</v>
      </c>
      <c r="C513" s="85">
        <v>2250</v>
      </c>
      <c r="D513" s="85">
        <v>6</v>
      </c>
      <c r="E513" s="85">
        <v>17</v>
      </c>
      <c r="F513" s="85">
        <v>28</v>
      </c>
      <c r="G513" s="85">
        <v>31</v>
      </c>
      <c r="H513" s="85">
        <v>41</v>
      </c>
      <c r="I513" s="85">
        <v>49</v>
      </c>
      <c r="J513" s="85">
        <v>29</v>
      </c>
      <c r="K513" s="85">
        <v>20</v>
      </c>
      <c r="L513" s="105"/>
    </row>
    <row r="514" spans="1:12">
      <c r="A514" s="84">
        <v>300</v>
      </c>
      <c r="B514" s="85">
        <v>220</v>
      </c>
      <c r="C514" s="85">
        <v>2250</v>
      </c>
      <c r="D514" s="85">
        <v>6</v>
      </c>
      <c r="E514" s="85">
        <v>16</v>
      </c>
      <c r="F514" s="85">
        <v>26</v>
      </c>
      <c r="G514" s="85">
        <v>30</v>
      </c>
      <c r="H514" s="85">
        <v>39</v>
      </c>
      <c r="I514" s="85">
        <v>46</v>
      </c>
      <c r="J514" s="85">
        <v>27</v>
      </c>
      <c r="K514" s="85">
        <v>19</v>
      </c>
      <c r="L514" s="105"/>
    </row>
    <row r="515" spans="1:12">
      <c r="A515" s="84">
        <v>300</v>
      </c>
      <c r="B515" s="85">
        <v>230</v>
      </c>
      <c r="C515" s="85">
        <v>2250</v>
      </c>
      <c r="D515" s="85">
        <v>6</v>
      </c>
      <c r="E515" s="85">
        <v>16</v>
      </c>
      <c r="F515" s="85">
        <v>25</v>
      </c>
      <c r="G515" s="85">
        <v>29</v>
      </c>
      <c r="H515" s="85">
        <v>38</v>
      </c>
      <c r="I515" s="85">
        <v>45</v>
      </c>
      <c r="J515" s="85">
        <v>26</v>
      </c>
      <c r="K515" s="85">
        <v>18</v>
      </c>
      <c r="L515" s="105"/>
    </row>
    <row r="516" spans="1:12">
      <c r="A516" s="84">
        <v>300</v>
      </c>
      <c r="B516" s="85">
        <v>240</v>
      </c>
      <c r="C516" s="85">
        <v>2250</v>
      </c>
      <c r="D516" s="85">
        <v>5</v>
      </c>
      <c r="E516" s="85">
        <v>15</v>
      </c>
      <c r="F516" s="85">
        <v>24</v>
      </c>
      <c r="G516" s="85">
        <v>27</v>
      </c>
      <c r="H516" s="85">
        <v>36</v>
      </c>
      <c r="I516" s="85">
        <v>43</v>
      </c>
      <c r="J516" s="85">
        <v>25</v>
      </c>
      <c r="K516" s="85">
        <v>17</v>
      </c>
      <c r="L516" s="105"/>
    </row>
    <row r="517" spans="1:12">
      <c r="A517" s="84">
        <v>300</v>
      </c>
      <c r="B517" s="85">
        <v>250</v>
      </c>
      <c r="C517" s="85">
        <v>2250</v>
      </c>
      <c r="D517" s="85">
        <v>5</v>
      </c>
      <c r="E517" s="85">
        <v>14</v>
      </c>
      <c r="F517" s="85">
        <v>23</v>
      </c>
      <c r="G517" s="85">
        <v>26</v>
      </c>
      <c r="H517" s="85">
        <v>35</v>
      </c>
      <c r="I517" s="85">
        <v>41</v>
      </c>
      <c r="J517" s="85">
        <v>24</v>
      </c>
      <c r="K517" s="85">
        <v>17</v>
      </c>
      <c r="L517" s="105"/>
    </row>
    <row r="518" spans="1:12">
      <c r="A518" s="84">
        <v>300</v>
      </c>
      <c r="B518" s="85">
        <v>260</v>
      </c>
      <c r="C518" s="85">
        <v>2250</v>
      </c>
      <c r="D518" s="85">
        <v>5</v>
      </c>
      <c r="E518" s="85">
        <v>13</v>
      </c>
      <c r="F518" s="85">
        <v>22</v>
      </c>
      <c r="G518" s="85">
        <v>25</v>
      </c>
      <c r="H518" s="85">
        <v>33</v>
      </c>
      <c r="I518" s="85">
        <v>39</v>
      </c>
      <c r="J518" s="85">
        <v>23</v>
      </c>
      <c r="K518" s="85">
        <v>16</v>
      </c>
      <c r="L518" s="105"/>
    </row>
    <row r="519" spans="1:12">
      <c r="A519" s="84">
        <v>300</v>
      </c>
      <c r="B519" s="85">
        <v>270</v>
      </c>
      <c r="C519" s="85">
        <v>2250</v>
      </c>
      <c r="D519" s="85">
        <v>5</v>
      </c>
      <c r="E519" s="85">
        <v>13</v>
      </c>
      <c r="F519" s="85">
        <v>22</v>
      </c>
      <c r="G519" s="85">
        <v>24</v>
      </c>
      <c r="H519" s="85">
        <v>32</v>
      </c>
      <c r="I519" s="85">
        <v>38</v>
      </c>
      <c r="J519" s="85">
        <v>22</v>
      </c>
      <c r="K519" s="85">
        <v>16</v>
      </c>
      <c r="L519" s="105"/>
    </row>
    <row r="520" spans="1:12">
      <c r="A520" s="84">
        <v>300</v>
      </c>
      <c r="B520" s="85">
        <v>280</v>
      </c>
      <c r="C520" s="85">
        <v>2250</v>
      </c>
      <c r="D520" s="85">
        <v>4</v>
      </c>
      <c r="E520" s="85">
        <v>13</v>
      </c>
      <c r="F520" s="85">
        <v>21</v>
      </c>
      <c r="G520" s="85">
        <v>23</v>
      </c>
      <c r="H520" s="85">
        <v>31</v>
      </c>
      <c r="I520" s="85">
        <v>37</v>
      </c>
      <c r="J520" s="85">
        <v>21</v>
      </c>
      <c r="K520" s="85">
        <v>15</v>
      </c>
      <c r="L520" s="105"/>
    </row>
    <row r="521" spans="1:12">
      <c r="A521" s="84">
        <v>300</v>
      </c>
      <c r="B521" s="85">
        <v>290</v>
      </c>
      <c r="C521" s="85">
        <v>2250</v>
      </c>
      <c r="D521" s="85">
        <v>4</v>
      </c>
      <c r="E521" s="85">
        <v>13</v>
      </c>
      <c r="F521" s="85">
        <v>20</v>
      </c>
      <c r="G521" s="85">
        <v>23</v>
      </c>
      <c r="H521" s="85">
        <v>30</v>
      </c>
      <c r="I521" s="85">
        <v>36</v>
      </c>
      <c r="J521" s="85">
        <v>21</v>
      </c>
      <c r="K521" s="85">
        <v>15</v>
      </c>
      <c r="L521" s="105"/>
    </row>
    <row r="522" spans="1:12">
      <c r="A522" s="84">
        <v>300</v>
      </c>
      <c r="B522" s="85">
        <v>300</v>
      </c>
      <c r="C522" s="85">
        <v>2250</v>
      </c>
      <c r="D522" s="85">
        <v>4</v>
      </c>
      <c r="E522" s="85">
        <v>12</v>
      </c>
      <c r="F522" s="85">
        <v>19</v>
      </c>
      <c r="G522" s="85">
        <v>22</v>
      </c>
      <c r="H522" s="85">
        <v>29</v>
      </c>
      <c r="I522" s="85">
        <v>34</v>
      </c>
      <c r="J522" s="85">
        <v>20</v>
      </c>
      <c r="K522" s="85">
        <v>14</v>
      </c>
      <c r="L522" s="105"/>
    </row>
    <row r="523" spans="1:12">
      <c r="A523" s="84">
        <v>300</v>
      </c>
      <c r="B523" s="85">
        <v>20</v>
      </c>
      <c r="C523" s="85">
        <v>2500</v>
      </c>
      <c r="D523" s="85">
        <v>22</v>
      </c>
      <c r="E523" s="85">
        <v>32</v>
      </c>
      <c r="F523" s="85">
        <v>41</v>
      </c>
      <c r="G523" s="85">
        <v>50</v>
      </c>
      <c r="H523" s="85">
        <v>55</v>
      </c>
      <c r="I523" s="85">
        <v>60</v>
      </c>
      <c r="J523" s="85">
        <v>58</v>
      </c>
      <c r="K523" s="85">
        <v>56</v>
      </c>
      <c r="L523" s="105"/>
    </row>
    <row r="524" spans="1:12">
      <c r="A524" s="84">
        <v>300</v>
      </c>
      <c r="B524" s="85">
        <v>30</v>
      </c>
      <c r="C524" s="85">
        <v>2500</v>
      </c>
      <c r="D524" s="85">
        <v>22</v>
      </c>
      <c r="E524" s="85">
        <v>32</v>
      </c>
      <c r="F524" s="85">
        <v>41</v>
      </c>
      <c r="G524" s="85">
        <v>50</v>
      </c>
      <c r="H524" s="85">
        <v>55</v>
      </c>
      <c r="I524" s="85">
        <v>60</v>
      </c>
      <c r="J524" s="85">
        <v>58</v>
      </c>
      <c r="K524" s="85">
        <v>56</v>
      </c>
      <c r="L524" s="105"/>
    </row>
    <row r="525" spans="1:12">
      <c r="A525" s="84">
        <v>300</v>
      </c>
      <c r="B525" s="85">
        <v>40</v>
      </c>
      <c r="C525" s="85">
        <v>2500</v>
      </c>
      <c r="D525" s="85">
        <v>22</v>
      </c>
      <c r="E525" s="85">
        <v>32</v>
      </c>
      <c r="F525" s="85">
        <v>41</v>
      </c>
      <c r="G525" s="85">
        <v>50</v>
      </c>
      <c r="H525" s="85">
        <v>55</v>
      </c>
      <c r="I525" s="85">
        <v>60</v>
      </c>
      <c r="J525" s="85">
        <v>58</v>
      </c>
      <c r="K525" s="85">
        <v>56</v>
      </c>
      <c r="L525" s="105"/>
    </row>
    <row r="526" spans="1:12">
      <c r="A526" s="84">
        <v>300</v>
      </c>
      <c r="B526" s="85">
        <v>50</v>
      </c>
      <c r="C526" s="85">
        <v>2500</v>
      </c>
      <c r="D526" s="85">
        <v>21</v>
      </c>
      <c r="E526" s="85">
        <v>32</v>
      </c>
      <c r="F526" s="85">
        <v>41</v>
      </c>
      <c r="G526" s="85">
        <v>50</v>
      </c>
      <c r="H526" s="85">
        <v>55</v>
      </c>
      <c r="I526" s="85">
        <v>60</v>
      </c>
      <c r="J526" s="85">
        <v>58</v>
      </c>
      <c r="K526" s="85">
        <v>56</v>
      </c>
      <c r="L526" s="105"/>
    </row>
    <row r="527" spans="1:12">
      <c r="A527" s="84">
        <v>300</v>
      </c>
      <c r="B527" s="85">
        <v>60</v>
      </c>
      <c r="C527" s="85">
        <v>2500</v>
      </c>
      <c r="D527" s="85">
        <v>19</v>
      </c>
      <c r="E527" s="85">
        <v>32</v>
      </c>
      <c r="F527" s="85">
        <v>41</v>
      </c>
      <c r="G527" s="85">
        <v>50</v>
      </c>
      <c r="H527" s="85">
        <v>55</v>
      </c>
      <c r="I527" s="85">
        <v>60</v>
      </c>
      <c r="J527" s="85">
        <v>58</v>
      </c>
      <c r="K527" s="85">
        <v>56</v>
      </c>
      <c r="L527" s="105"/>
    </row>
    <row r="528" spans="1:12">
      <c r="A528" s="84">
        <v>300</v>
      </c>
      <c r="B528" s="85">
        <v>70</v>
      </c>
      <c r="C528" s="85">
        <v>2500</v>
      </c>
      <c r="D528" s="85">
        <v>18</v>
      </c>
      <c r="E528" s="85">
        <v>32</v>
      </c>
      <c r="F528" s="85">
        <v>41</v>
      </c>
      <c r="G528" s="85">
        <v>50</v>
      </c>
      <c r="H528" s="85">
        <v>55</v>
      </c>
      <c r="I528" s="85">
        <v>60</v>
      </c>
      <c r="J528" s="85">
        <v>58</v>
      </c>
      <c r="K528" s="85">
        <v>55</v>
      </c>
      <c r="L528" s="105"/>
    </row>
    <row r="529" spans="1:12">
      <c r="A529" s="84">
        <v>300</v>
      </c>
      <c r="B529" s="85">
        <v>80</v>
      </c>
      <c r="C529" s="85">
        <v>2500</v>
      </c>
      <c r="D529" s="85">
        <v>16</v>
      </c>
      <c r="E529" s="85">
        <v>32</v>
      </c>
      <c r="F529" s="85">
        <v>41</v>
      </c>
      <c r="G529" s="85">
        <v>50</v>
      </c>
      <c r="H529" s="85">
        <v>55</v>
      </c>
      <c r="I529" s="85">
        <v>60</v>
      </c>
      <c r="J529" s="85">
        <v>58</v>
      </c>
      <c r="K529" s="85">
        <v>54</v>
      </c>
      <c r="L529" s="105"/>
    </row>
    <row r="530" spans="1:12">
      <c r="A530" s="84">
        <v>300</v>
      </c>
      <c r="B530" s="85">
        <v>90</v>
      </c>
      <c r="C530" s="85">
        <v>2500</v>
      </c>
      <c r="D530" s="85">
        <v>15</v>
      </c>
      <c r="E530" s="85">
        <v>32</v>
      </c>
      <c r="F530" s="85">
        <v>41</v>
      </c>
      <c r="G530" s="85">
        <v>50</v>
      </c>
      <c r="H530" s="85">
        <v>55</v>
      </c>
      <c r="I530" s="85">
        <v>60</v>
      </c>
      <c r="J530" s="85">
        <v>58</v>
      </c>
      <c r="K530" s="85">
        <v>50</v>
      </c>
      <c r="L530" s="105"/>
    </row>
    <row r="531" spans="1:12">
      <c r="A531" s="84">
        <v>300</v>
      </c>
      <c r="B531" s="85">
        <v>100</v>
      </c>
      <c r="C531" s="85">
        <v>2500</v>
      </c>
      <c r="D531" s="85">
        <v>13</v>
      </c>
      <c r="E531" s="85">
        <v>31</v>
      </c>
      <c r="F531" s="85">
        <v>41</v>
      </c>
      <c r="G531" s="85">
        <v>50</v>
      </c>
      <c r="H531" s="85">
        <v>55</v>
      </c>
      <c r="I531" s="85">
        <v>60</v>
      </c>
      <c r="J531" s="85">
        <v>57</v>
      </c>
      <c r="K531" s="85">
        <v>45</v>
      </c>
      <c r="L531" s="105"/>
    </row>
    <row r="532" spans="1:12">
      <c r="A532" s="84">
        <v>300</v>
      </c>
      <c r="B532" s="85">
        <v>110</v>
      </c>
      <c r="C532" s="85">
        <v>2500</v>
      </c>
      <c r="D532" s="85">
        <v>12</v>
      </c>
      <c r="E532" s="85">
        <v>30</v>
      </c>
      <c r="F532" s="85">
        <v>41</v>
      </c>
      <c r="G532" s="85">
        <v>50</v>
      </c>
      <c r="H532" s="85">
        <v>55</v>
      </c>
      <c r="I532" s="85">
        <v>60</v>
      </c>
      <c r="J532" s="85">
        <v>55</v>
      </c>
      <c r="K532" s="85">
        <v>42</v>
      </c>
      <c r="L532" s="105"/>
    </row>
    <row r="533" spans="1:12">
      <c r="A533" s="84">
        <v>300</v>
      </c>
      <c r="B533" s="85">
        <v>120</v>
      </c>
      <c r="C533" s="85">
        <v>2500</v>
      </c>
      <c r="D533" s="85">
        <v>11</v>
      </c>
      <c r="E533" s="85">
        <v>29</v>
      </c>
      <c r="F533" s="85">
        <v>41</v>
      </c>
      <c r="G533" s="85">
        <v>50</v>
      </c>
      <c r="H533" s="85">
        <v>55</v>
      </c>
      <c r="I533" s="85">
        <v>60</v>
      </c>
      <c r="J533" s="85">
        <v>53</v>
      </c>
      <c r="K533" s="85">
        <v>38</v>
      </c>
      <c r="L533" s="105"/>
    </row>
    <row r="534" spans="1:12">
      <c r="A534" s="84">
        <v>300</v>
      </c>
      <c r="B534" s="85">
        <v>130</v>
      </c>
      <c r="C534" s="85">
        <v>2500</v>
      </c>
      <c r="D534" s="85">
        <v>11</v>
      </c>
      <c r="E534" s="85">
        <v>28</v>
      </c>
      <c r="F534" s="85">
        <v>41</v>
      </c>
      <c r="G534" s="85">
        <v>49</v>
      </c>
      <c r="H534" s="85">
        <v>55</v>
      </c>
      <c r="I534" s="85">
        <v>60</v>
      </c>
      <c r="J534" s="85">
        <v>50</v>
      </c>
      <c r="K534" s="85">
        <v>36</v>
      </c>
      <c r="L534" s="105"/>
    </row>
    <row r="535" spans="1:12">
      <c r="A535" s="84">
        <v>300</v>
      </c>
      <c r="B535" s="85">
        <v>140</v>
      </c>
      <c r="C535" s="85">
        <v>2500</v>
      </c>
      <c r="D535" s="85">
        <v>10</v>
      </c>
      <c r="E535" s="85">
        <v>26</v>
      </c>
      <c r="F535" s="85">
        <v>40</v>
      </c>
      <c r="G535" s="85">
        <v>48</v>
      </c>
      <c r="H535" s="85">
        <v>55</v>
      </c>
      <c r="I535" s="85">
        <v>60</v>
      </c>
      <c r="J535" s="85">
        <v>47</v>
      </c>
      <c r="K535" s="85">
        <v>33</v>
      </c>
      <c r="L535" s="105"/>
    </row>
    <row r="536" spans="1:12">
      <c r="A536" s="84">
        <v>300</v>
      </c>
      <c r="B536" s="85">
        <v>150</v>
      </c>
      <c r="C536" s="85">
        <v>2500</v>
      </c>
      <c r="D536" s="85">
        <v>9</v>
      </c>
      <c r="E536" s="85">
        <v>25</v>
      </c>
      <c r="F536" s="85">
        <v>39</v>
      </c>
      <c r="G536" s="85">
        <v>46</v>
      </c>
      <c r="H536" s="85">
        <v>55</v>
      </c>
      <c r="I536" s="85">
        <v>60</v>
      </c>
      <c r="J536" s="85">
        <v>44</v>
      </c>
      <c r="K536" s="85">
        <v>31</v>
      </c>
      <c r="L536" s="105"/>
    </row>
    <row r="537" spans="1:12">
      <c r="A537" s="84">
        <v>300</v>
      </c>
      <c r="B537" s="85">
        <v>160</v>
      </c>
      <c r="C537" s="85">
        <v>2500</v>
      </c>
      <c r="D537" s="85">
        <v>8</v>
      </c>
      <c r="E537" s="85">
        <v>24</v>
      </c>
      <c r="F537" s="85">
        <v>38</v>
      </c>
      <c r="G537" s="85">
        <v>44</v>
      </c>
      <c r="H537" s="85">
        <v>54</v>
      </c>
      <c r="I537" s="85">
        <v>60</v>
      </c>
      <c r="J537" s="85">
        <v>41</v>
      </c>
      <c r="K537" s="85">
        <v>29</v>
      </c>
      <c r="L537" s="105"/>
    </row>
    <row r="538" spans="1:12">
      <c r="A538" s="84">
        <v>300</v>
      </c>
      <c r="B538" s="85">
        <v>170</v>
      </c>
      <c r="C538" s="85">
        <v>2500</v>
      </c>
      <c r="D538" s="85">
        <v>8</v>
      </c>
      <c r="E538" s="85">
        <v>23</v>
      </c>
      <c r="F538" s="85">
        <v>37</v>
      </c>
      <c r="G538" s="85">
        <v>42</v>
      </c>
      <c r="H538" s="85">
        <v>53</v>
      </c>
      <c r="I538" s="85">
        <v>59</v>
      </c>
      <c r="J538" s="85">
        <v>39</v>
      </c>
      <c r="K538" s="85">
        <v>27</v>
      </c>
      <c r="L538" s="105"/>
    </row>
    <row r="539" spans="1:12">
      <c r="A539" s="84">
        <v>300</v>
      </c>
      <c r="B539" s="85">
        <v>180</v>
      </c>
      <c r="C539" s="85">
        <v>2500</v>
      </c>
      <c r="D539" s="85">
        <v>8</v>
      </c>
      <c r="E539" s="85">
        <v>21</v>
      </c>
      <c r="F539" s="85">
        <v>35</v>
      </c>
      <c r="G539" s="85">
        <v>40</v>
      </c>
      <c r="H539" s="85">
        <v>51</v>
      </c>
      <c r="I539" s="85">
        <v>58</v>
      </c>
      <c r="J539" s="85">
        <v>37</v>
      </c>
      <c r="K539" s="85">
        <v>25</v>
      </c>
      <c r="L539" s="105"/>
    </row>
    <row r="540" spans="1:12">
      <c r="A540" s="84">
        <v>300</v>
      </c>
      <c r="B540" s="85">
        <v>190</v>
      </c>
      <c r="C540" s="85">
        <v>2500</v>
      </c>
      <c r="D540" s="85">
        <v>8</v>
      </c>
      <c r="E540" s="85">
        <v>20</v>
      </c>
      <c r="F540" s="85">
        <v>34</v>
      </c>
      <c r="G540" s="85">
        <v>38</v>
      </c>
      <c r="H540" s="85">
        <v>49</v>
      </c>
      <c r="I540" s="85">
        <v>57</v>
      </c>
      <c r="J540" s="85">
        <v>35</v>
      </c>
      <c r="K540" s="85">
        <v>24</v>
      </c>
      <c r="L540" s="105"/>
    </row>
    <row r="541" spans="1:12">
      <c r="A541" s="84">
        <v>300</v>
      </c>
      <c r="B541" s="85">
        <v>200</v>
      </c>
      <c r="C541" s="85">
        <v>2500</v>
      </c>
      <c r="D541" s="85">
        <v>7</v>
      </c>
      <c r="E541" s="85">
        <v>19</v>
      </c>
      <c r="F541" s="85">
        <v>32</v>
      </c>
      <c r="G541" s="85">
        <v>36</v>
      </c>
      <c r="H541" s="85">
        <v>47</v>
      </c>
      <c r="I541" s="85">
        <v>55</v>
      </c>
      <c r="J541" s="85">
        <v>33</v>
      </c>
      <c r="K541" s="85">
        <v>23</v>
      </c>
      <c r="L541" s="105"/>
    </row>
    <row r="542" spans="1:12">
      <c r="A542" s="84">
        <v>300</v>
      </c>
      <c r="B542" s="85">
        <v>210</v>
      </c>
      <c r="C542" s="85">
        <v>2500</v>
      </c>
      <c r="D542" s="85">
        <v>7</v>
      </c>
      <c r="E542" s="85">
        <v>19</v>
      </c>
      <c r="F542" s="85">
        <v>31</v>
      </c>
      <c r="G542" s="85">
        <v>35</v>
      </c>
      <c r="H542" s="85">
        <v>45</v>
      </c>
      <c r="I542" s="85">
        <v>53</v>
      </c>
      <c r="J542" s="85">
        <v>32</v>
      </c>
      <c r="K542" s="85">
        <v>22</v>
      </c>
      <c r="L542" s="105"/>
    </row>
    <row r="543" spans="1:12">
      <c r="A543" s="84">
        <v>300</v>
      </c>
      <c r="B543" s="85">
        <v>220</v>
      </c>
      <c r="C543" s="85">
        <v>2500</v>
      </c>
      <c r="D543" s="85">
        <v>6</v>
      </c>
      <c r="E543" s="85">
        <v>18</v>
      </c>
      <c r="F543" s="85">
        <v>29</v>
      </c>
      <c r="G543" s="85">
        <v>33</v>
      </c>
      <c r="H543" s="85">
        <v>43</v>
      </c>
      <c r="I543" s="85">
        <v>51</v>
      </c>
      <c r="J543" s="85">
        <v>30</v>
      </c>
      <c r="K543" s="85">
        <v>21</v>
      </c>
      <c r="L543" s="105"/>
    </row>
    <row r="544" spans="1:12">
      <c r="A544" s="84">
        <v>300</v>
      </c>
      <c r="B544" s="85">
        <v>230</v>
      </c>
      <c r="C544" s="85">
        <v>2500</v>
      </c>
      <c r="D544" s="85">
        <v>6</v>
      </c>
      <c r="E544" s="85">
        <v>17</v>
      </c>
      <c r="F544" s="85">
        <v>28</v>
      </c>
      <c r="G544" s="85">
        <v>32</v>
      </c>
      <c r="H544" s="85">
        <v>42</v>
      </c>
      <c r="I544" s="85">
        <v>49</v>
      </c>
      <c r="J544" s="85">
        <v>29</v>
      </c>
      <c r="K544" s="85">
        <v>20</v>
      </c>
      <c r="L544" s="105"/>
    </row>
    <row r="545" spans="1:12">
      <c r="A545" s="84">
        <v>300</v>
      </c>
      <c r="B545" s="85">
        <v>240</v>
      </c>
      <c r="C545" s="85">
        <v>2500</v>
      </c>
      <c r="D545" s="85">
        <v>6</v>
      </c>
      <c r="E545" s="85">
        <v>16</v>
      </c>
      <c r="F545" s="85">
        <v>27</v>
      </c>
      <c r="G545" s="85">
        <v>30</v>
      </c>
      <c r="H545" s="85">
        <v>40</v>
      </c>
      <c r="I545" s="85">
        <v>47</v>
      </c>
      <c r="J545" s="85">
        <v>28</v>
      </c>
      <c r="K545" s="85">
        <v>19</v>
      </c>
      <c r="L545" s="105"/>
    </row>
    <row r="546" spans="1:12">
      <c r="A546" s="84">
        <v>300</v>
      </c>
      <c r="B546" s="85">
        <v>250</v>
      </c>
      <c r="C546" s="85">
        <v>2500</v>
      </c>
      <c r="D546" s="85">
        <v>6</v>
      </c>
      <c r="E546" s="85">
        <v>16</v>
      </c>
      <c r="F546" s="85">
        <v>26</v>
      </c>
      <c r="G546" s="85">
        <v>29</v>
      </c>
      <c r="H546" s="85">
        <v>39</v>
      </c>
      <c r="I546" s="85">
        <v>46</v>
      </c>
      <c r="J546" s="85">
        <v>27</v>
      </c>
      <c r="K546" s="85">
        <v>19</v>
      </c>
      <c r="L546" s="105"/>
    </row>
    <row r="547" spans="1:12">
      <c r="A547" s="84">
        <v>300</v>
      </c>
      <c r="B547" s="85">
        <v>260</v>
      </c>
      <c r="C547" s="85">
        <v>2500</v>
      </c>
      <c r="D547" s="85">
        <v>5</v>
      </c>
      <c r="E547" s="85">
        <v>15</v>
      </c>
      <c r="F547" s="85">
        <v>25</v>
      </c>
      <c r="G547" s="85">
        <v>28</v>
      </c>
      <c r="H547" s="85">
        <v>37</v>
      </c>
      <c r="I547" s="85">
        <v>44</v>
      </c>
      <c r="J547" s="85">
        <v>26</v>
      </c>
      <c r="K547" s="85">
        <v>18</v>
      </c>
      <c r="L547" s="105"/>
    </row>
    <row r="548" spans="1:12">
      <c r="A548" s="84">
        <v>300</v>
      </c>
      <c r="B548" s="85">
        <v>270</v>
      </c>
      <c r="C548" s="85">
        <v>2500</v>
      </c>
      <c r="D548" s="85">
        <v>5</v>
      </c>
      <c r="E548" s="85">
        <v>15</v>
      </c>
      <c r="F548" s="85">
        <v>24</v>
      </c>
      <c r="G548" s="85">
        <v>27</v>
      </c>
      <c r="H548" s="85">
        <v>36</v>
      </c>
      <c r="I548" s="85">
        <v>43</v>
      </c>
      <c r="J548" s="85">
        <v>25</v>
      </c>
      <c r="K548" s="85">
        <v>17</v>
      </c>
      <c r="L548" s="105"/>
    </row>
    <row r="549" spans="1:12">
      <c r="A549" s="84">
        <v>300</v>
      </c>
      <c r="B549" s="85">
        <v>280</v>
      </c>
      <c r="C549" s="85">
        <v>2500</v>
      </c>
      <c r="D549" s="85">
        <v>5</v>
      </c>
      <c r="E549" s="85">
        <v>14</v>
      </c>
      <c r="F549" s="85">
        <v>23</v>
      </c>
      <c r="G549" s="85">
        <v>26</v>
      </c>
      <c r="H549" s="85">
        <v>34</v>
      </c>
      <c r="I549" s="85">
        <v>41</v>
      </c>
      <c r="J549" s="85">
        <v>24</v>
      </c>
      <c r="K549" s="85">
        <v>16</v>
      </c>
      <c r="L549" s="105"/>
    </row>
    <row r="550" spans="1:12">
      <c r="A550" s="84">
        <v>300</v>
      </c>
      <c r="B550" s="85">
        <v>290</v>
      </c>
      <c r="C550" s="85">
        <v>2500</v>
      </c>
      <c r="D550" s="85">
        <v>5</v>
      </c>
      <c r="E550" s="85">
        <v>14</v>
      </c>
      <c r="F550" s="85">
        <v>23</v>
      </c>
      <c r="G550" s="85">
        <v>25</v>
      </c>
      <c r="H550" s="85">
        <v>33</v>
      </c>
      <c r="I550" s="85">
        <v>40</v>
      </c>
      <c r="J550" s="85">
        <v>23</v>
      </c>
      <c r="K550" s="85">
        <v>16</v>
      </c>
      <c r="L550" s="105"/>
    </row>
    <row r="551" spans="1:12">
      <c r="A551" s="84">
        <v>300</v>
      </c>
      <c r="B551" s="85">
        <v>300</v>
      </c>
      <c r="C551" s="85">
        <v>2500</v>
      </c>
      <c r="D551" s="85">
        <v>5</v>
      </c>
      <c r="E551" s="85">
        <v>13</v>
      </c>
      <c r="F551" s="85">
        <v>22</v>
      </c>
      <c r="G551" s="85">
        <v>24</v>
      </c>
      <c r="H551" s="85">
        <v>32</v>
      </c>
      <c r="I551" s="85">
        <v>38</v>
      </c>
      <c r="J551" s="85">
        <v>22</v>
      </c>
      <c r="K551" s="85">
        <v>15</v>
      </c>
      <c r="L551" s="105"/>
    </row>
    <row r="552" spans="1:12">
      <c r="A552" s="85"/>
      <c r="B552" s="85"/>
      <c r="C552" s="85"/>
      <c r="D552" s="85"/>
      <c r="E552" s="85"/>
      <c r="F552" s="85"/>
      <c r="G552" s="85"/>
      <c r="H552" s="85"/>
      <c r="I552" s="85"/>
      <c r="J552" s="85"/>
      <c r="K552" s="85"/>
      <c r="L552" s="105"/>
    </row>
  </sheetData>
  <sheetProtection password="9FF1" sheet="1" objects="1"/>
  <customSheetViews>
    <customSheetView guid="{1C4B7030-F349-418C-BDB4-62C0F7CCC2D8}" scale="84">
      <selection activeCell="A70" sqref="A70"/>
      <pageMargins left="0.78740157499999996" right="0.78740157499999996" top="0.984251969" bottom="0.984251969" header="0.4921259845" footer="0.4921259845"/>
      <pageSetup paperSize="9" orientation="landscape" horizontalDpi="300" verticalDpi="300" r:id="rId1"/>
      <headerFooter alignWithMargins="0"/>
    </customSheetView>
  </customSheetViews>
  <pageMargins left="0.78740157499999996" right="0.78740157499999996" top="0.984251969" bottom="0.984251969" header="0.4921259845" footer="0.4921259845"/>
  <pageSetup paperSize="9" orientation="landscape" horizontalDpi="300" verticalDpi="300" r:id="rId2"/>
  <headerFooter alignWithMargins="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10">
    <tabColor rgb="FF92D050"/>
  </sheetPr>
  <dimension ref="A1:O2542"/>
  <sheetViews>
    <sheetView topLeftCell="A19" zoomScale="90" zoomScaleNormal="90" workbookViewId="0">
      <selection activeCell="I50" sqref="I50"/>
    </sheetView>
  </sheetViews>
  <sheetFormatPr baseColWidth="10" defaultColWidth="13.28515625" defaultRowHeight="12.75"/>
  <cols>
    <col min="1" max="1" width="13.28515625" style="69"/>
    <col min="2" max="2" width="18.28515625" style="66" customWidth="1"/>
    <col min="3" max="4" width="10.140625" style="66" customWidth="1"/>
    <col min="5" max="12" width="10.140625" style="183" customWidth="1"/>
    <col min="13" max="13" width="72.85546875" style="68" customWidth="1"/>
    <col min="14" max="15" width="42.85546875" style="68" customWidth="1"/>
    <col min="16" max="16384" width="13.28515625" style="69"/>
  </cols>
  <sheetData>
    <row r="1" spans="1:15" s="59" customFormat="1">
      <c r="B1" s="55" t="s">
        <v>24</v>
      </c>
      <c r="C1" s="55" t="s">
        <v>22</v>
      </c>
      <c r="D1" s="55" t="s">
        <v>25</v>
      </c>
      <c r="E1" s="181"/>
      <c r="F1" s="181"/>
      <c r="G1" s="181"/>
      <c r="H1" s="181"/>
      <c r="I1" s="181"/>
      <c r="J1" s="181"/>
      <c r="K1" s="181"/>
      <c r="L1" s="181"/>
      <c r="M1" s="57" t="s">
        <v>39</v>
      </c>
      <c r="N1" s="58"/>
      <c r="O1" s="58"/>
    </row>
    <row r="2" spans="1:15" s="64" customFormat="1">
      <c r="B2" s="60">
        <f>'SD-BER'!G18</f>
        <v>200</v>
      </c>
      <c r="C2" s="61">
        <f>'SD-BER'!N44</f>
        <v>133.33333333333334</v>
      </c>
      <c r="D2" s="61">
        <f>'SD-BER'!G14</f>
        <v>1000</v>
      </c>
      <c r="E2" s="182"/>
      <c r="F2" s="182"/>
      <c r="G2" s="182"/>
      <c r="H2" s="182"/>
      <c r="I2" s="182"/>
      <c r="J2" s="182"/>
      <c r="K2" s="182"/>
      <c r="L2" s="182"/>
      <c r="M2" s="62"/>
      <c r="N2" s="63"/>
      <c r="O2" s="63"/>
    </row>
    <row r="3" spans="1:15">
      <c r="B3" s="65"/>
      <c r="M3" s="67"/>
    </row>
    <row r="4" spans="1:15" s="74" customFormat="1">
      <c r="B4" s="70" t="s">
        <v>24</v>
      </c>
      <c r="C4" s="70" t="s">
        <v>22</v>
      </c>
      <c r="D4" s="70" t="s">
        <v>25</v>
      </c>
      <c r="E4" s="184"/>
      <c r="F4" s="184"/>
      <c r="G4" s="184"/>
      <c r="H4" s="184"/>
      <c r="I4" s="184"/>
      <c r="J4" s="184"/>
      <c r="K4" s="184"/>
      <c r="L4" s="184"/>
      <c r="M4" s="72" t="s">
        <v>40</v>
      </c>
      <c r="N4" s="73"/>
      <c r="O4" s="73"/>
    </row>
    <row r="5" spans="1:15">
      <c r="B5" s="75">
        <f>'SD-BER'!G18</f>
        <v>200</v>
      </c>
      <c r="C5" s="76">
        <f>ROUNDDOWN('SD-BER'!N44/10,0)*10</f>
        <v>130</v>
      </c>
      <c r="D5" s="76">
        <f>ROUNDDOWN('SD-BER'!G14/250,0)*250</f>
        <v>1000</v>
      </c>
      <c r="E5" s="185"/>
      <c r="F5" s="185"/>
      <c r="G5" s="185"/>
      <c r="H5" s="185"/>
      <c r="I5" s="185"/>
      <c r="J5" s="185"/>
      <c r="K5" s="185"/>
      <c r="L5" s="185"/>
      <c r="M5" s="77" t="s">
        <v>42</v>
      </c>
    </row>
    <row r="6" spans="1:15" s="64" customFormat="1">
      <c r="B6" s="78"/>
      <c r="C6" s="79"/>
      <c r="D6" s="79"/>
      <c r="E6" s="186"/>
      <c r="F6" s="186"/>
      <c r="G6" s="186"/>
      <c r="H6" s="186"/>
      <c r="I6" s="186"/>
      <c r="J6" s="186"/>
      <c r="K6" s="186"/>
      <c r="L6" s="186"/>
      <c r="M6" s="80"/>
      <c r="N6" s="63"/>
      <c r="O6" s="63"/>
    </row>
    <row r="7" spans="1:15" s="74" customFormat="1">
      <c r="B7" s="81" t="s">
        <v>24</v>
      </c>
      <c r="C7" s="81" t="s">
        <v>22</v>
      </c>
      <c r="D7" s="81" t="s">
        <v>25</v>
      </c>
      <c r="E7" s="187">
        <v>63</v>
      </c>
      <c r="F7" s="187">
        <v>125</v>
      </c>
      <c r="G7" s="187">
        <v>250</v>
      </c>
      <c r="H7" s="187">
        <v>500</v>
      </c>
      <c r="I7" s="187">
        <v>1000</v>
      </c>
      <c r="J7" s="187">
        <v>2000</v>
      </c>
      <c r="K7" s="187">
        <v>4000</v>
      </c>
      <c r="L7" s="187">
        <v>8000</v>
      </c>
      <c r="M7" s="83" t="s">
        <v>35</v>
      </c>
      <c r="N7" s="73"/>
      <c r="O7" s="73"/>
    </row>
    <row r="8" spans="1:15">
      <c r="A8" s="404" t="str">
        <f>B8&amp;C8&amp;D8</f>
        <v>2001301000</v>
      </c>
      <c r="B8" s="405">
        <f>B5</f>
        <v>200</v>
      </c>
      <c r="C8" s="406">
        <f>C5</f>
        <v>130</v>
      </c>
      <c r="D8" s="406">
        <f>D5</f>
        <v>1000</v>
      </c>
      <c r="E8" s="410">
        <f>VLOOKUP($A8,Matrix_SDK,5,FALSE)</f>
        <v>1</v>
      </c>
      <c r="F8" s="410">
        <f>VLOOKUP($A8,Matrix_SDK,6,FALSE)</f>
        <v>5</v>
      </c>
      <c r="G8" s="410">
        <f>VLOOKUP($A8,Matrix_SDK,7,FALSE)</f>
        <v>19</v>
      </c>
      <c r="H8" s="410">
        <f>VLOOKUP($A8,Matrix_SDK,8,FALSE)</f>
        <v>22</v>
      </c>
      <c r="I8" s="410">
        <f>VLOOKUP($A8,Matrix_SDK,9,FALSE)</f>
        <v>29</v>
      </c>
      <c r="J8" s="410">
        <f>VLOOKUP($A8,Matrix_SDK,10,FALSE)</f>
        <v>34</v>
      </c>
      <c r="K8" s="410">
        <f>VLOOKUP($A8,Matrix_SDK,11,FALSE)</f>
        <v>20</v>
      </c>
      <c r="L8" s="410">
        <f>VLOOKUP($A8,Matrix_SDK,12,FALSE)</f>
        <v>13</v>
      </c>
      <c r="M8" s="86"/>
    </row>
    <row r="9" spans="1:15">
      <c r="B9" s="87"/>
      <c r="C9" s="88"/>
      <c r="D9" s="88"/>
      <c r="E9" s="188"/>
      <c r="F9" s="188"/>
      <c r="G9" s="188"/>
      <c r="H9" s="188"/>
      <c r="I9" s="188"/>
      <c r="J9" s="188"/>
      <c r="K9" s="188"/>
      <c r="L9" s="188"/>
      <c r="M9" s="89"/>
    </row>
    <row r="10" spans="1:15">
      <c r="B10" s="78"/>
      <c r="C10" s="79"/>
      <c r="D10" s="79"/>
      <c r="E10" s="186"/>
      <c r="F10" s="186"/>
      <c r="G10" s="186"/>
      <c r="H10" s="186"/>
      <c r="I10" s="186"/>
      <c r="J10" s="186"/>
      <c r="K10" s="186"/>
      <c r="L10" s="186"/>
      <c r="M10" s="80"/>
    </row>
    <row r="11" spans="1:15">
      <c r="B11" s="70" t="s">
        <v>24</v>
      </c>
      <c r="C11" s="70" t="s">
        <v>22</v>
      </c>
      <c r="D11" s="70" t="s">
        <v>25</v>
      </c>
      <c r="E11" s="184"/>
      <c r="F11" s="184"/>
      <c r="G11" s="184"/>
      <c r="H11" s="184"/>
      <c r="I11" s="184"/>
      <c r="J11" s="184"/>
      <c r="K11" s="184"/>
      <c r="L11" s="184"/>
      <c r="M11" s="72" t="s">
        <v>41</v>
      </c>
    </row>
    <row r="12" spans="1:15">
      <c r="B12" s="75">
        <f>B5</f>
        <v>200</v>
      </c>
      <c r="C12" s="76">
        <f>IF(C2=C5,C5,C5+10)</f>
        <v>140</v>
      </c>
      <c r="D12" s="76">
        <f>D5</f>
        <v>1000</v>
      </c>
      <c r="E12" s="185"/>
      <c r="F12" s="185"/>
      <c r="G12" s="185"/>
      <c r="H12" s="185"/>
      <c r="I12" s="185"/>
      <c r="J12" s="185"/>
      <c r="K12" s="185"/>
      <c r="L12" s="185"/>
      <c r="M12" s="77" t="s">
        <v>45</v>
      </c>
    </row>
    <row r="13" spans="1:15">
      <c r="B13" s="65"/>
      <c r="M13" s="67"/>
    </row>
    <row r="14" spans="1:15">
      <c r="B14" s="81" t="s">
        <v>24</v>
      </c>
      <c r="C14" s="81" t="s">
        <v>22</v>
      </c>
      <c r="D14" s="81" t="s">
        <v>25</v>
      </c>
      <c r="E14" s="187">
        <v>63</v>
      </c>
      <c r="F14" s="187">
        <v>125</v>
      </c>
      <c r="G14" s="187">
        <v>250</v>
      </c>
      <c r="H14" s="187">
        <v>500</v>
      </c>
      <c r="I14" s="187">
        <v>1000</v>
      </c>
      <c r="J14" s="187">
        <v>2000</v>
      </c>
      <c r="K14" s="187">
        <v>4000</v>
      </c>
      <c r="L14" s="187">
        <v>8000</v>
      </c>
      <c r="M14" s="83" t="s">
        <v>36</v>
      </c>
    </row>
    <row r="15" spans="1:15">
      <c r="A15" s="404" t="str">
        <f>B15&amp;C15&amp;D15</f>
        <v>2001401000</v>
      </c>
      <c r="B15" s="405">
        <f>B12</f>
        <v>200</v>
      </c>
      <c r="C15" s="406">
        <f>C12</f>
        <v>140</v>
      </c>
      <c r="D15" s="406">
        <f>D12</f>
        <v>1000</v>
      </c>
      <c r="E15" s="410">
        <f>VLOOKUP($A15,Matrix_SDK,5,FALSE)</f>
        <v>1</v>
      </c>
      <c r="F15" s="410">
        <f>VLOOKUP($A15,Matrix_SDK,6,FALSE)</f>
        <v>5</v>
      </c>
      <c r="G15" s="410">
        <f>VLOOKUP($A15,Matrix_SDK,7,FALSE)</f>
        <v>18</v>
      </c>
      <c r="H15" s="410">
        <f>VLOOKUP($A15,Matrix_SDK,8,FALSE)</f>
        <v>20</v>
      </c>
      <c r="I15" s="410">
        <f>VLOOKUP($A15,Matrix_SDK,9,FALSE)</f>
        <v>27</v>
      </c>
      <c r="J15" s="410">
        <f>VLOOKUP($A15,Matrix_SDK,10,FALSE)</f>
        <v>32</v>
      </c>
      <c r="K15" s="410">
        <f>VLOOKUP($A15,Matrix_SDK,11,FALSE)</f>
        <v>19</v>
      </c>
      <c r="L15" s="410">
        <f>VLOOKUP($A15,Matrix_SDK,12,FALSE)</f>
        <v>12</v>
      </c>
      <c r="M15" s="86"/>
    </row>
    <row r="16" spans="1:15">
      <c r="B16" s="87"/>
      <c r="C16" s="88"/>
      <c r="D16" s="88"/>
      <c r="E16" s="188"/>
      <c r="F16" s="188"/>
      <c r="G16" s="188"/>
      <c r="H16" s="188"/>
      <c r="I16" s="188"/>
      <c r="J16" s="188"/>
      <c r="K16" s="188"/>
      <c r="L16" s="188"/>
      <c r="M16" s="89"/>
    </row>
    <row r="17" spans="1:15">
      <c r="B17" s="78"/>
      <c r="C17" s="79"/>
      <c r="D17" s="79"/>
      <c r="E17" s="186"/>
      <c r="F17" s="186"/>
      <c r="G17" s="186"/>
      <c r="H17" s="186"/>
      <c r="I17" s="186"/>
      <c r="J17" s="186"/>
      <c r="K17" s="186"/>
      <c r="L17" s="186"/>
      <c r="M17" s="63"/>
    </row>
    <row r="18" spans="1:15">
      <c r="B18" s="70" t="s">
        <v>24</v>
      </c>
      <c r="C18" s="70" t="s">
        <v>22</v>
      </c>
      <c r="D18" s="70" t="s">
        <v>25</v>
      </c>
      <c r="E18" s="184"/>
      <c r="F18" s="184"/>
      <c r="G18" s="184"/>
      <c r="H18" s="184"/>
      <c r="I18" s="184"/>
      <c r="J18" s="184"/>
      <c r="K18" s="184"/>
      <c r="L18" s="184"/>
      <c r="M18" s="72" t="s">
        <v>37</v>
      </c>
    </row>
    <row r="19" spans="1:15">
      <c r="B19" s="75">
        <f>B12</f>
        <v>200</v>
      </c>
      <c r="C19" s="76">
        <f>C5</f>
        <v>130</v>
      </c>
      <c r="D19" s="76">
        <f>IF(D2=D5,D5,IF(D2&gt;2500,2500,D5+250))</f>
        <v>1000</v>
      </c>
      <c r="E19" s="185"/>
      <c r="F19" s="185"/>
      <c r="G19" s="185"/>
      <c r="H19" s="185"/>
      <c r="I19" s="185"/>
      <c r="J19" s="185"/>
      <c r="K19" s="185"/>
      <c r="L19" s="185"/>
      <c r="M19" s="77" t="s">
        <v>44</v>
      </c>
    </row>
    <row r="20" spans="1:15">
      <c r="B20" s="65"/>
      <c r="M20" s="67"/>
    </row>
    <row r="21" spans="1:15" s="64" customFormat="1">
      <c r="B21" s="81" t="s">
        <v>24</v>
      </c>
      <c r="C21" s="81" t="s">
        <v>22</v>
      </c>
      <c r="D21" s="81" t="s">
        <v>25</v>
      </c>
      <c r="E21" s="187">
        <v>63</v>
      </c>
      <c r="F21" s="187">
        <v>125</v>
      </c>
      <c r="G21" s="187">
        <v>250</v>
      </c>
      <c r="H21" s="187">
        <v>500</v>
      </c>
      <c r="I21" s="187">
        <v>1000</v>
      </c>
      <c r="J21" s="187">
        <v>2000</v>
      </c>
      <c r="K21" s="187">
        <v>4000</v>
      </c>
      <c r="L21" s="187">
        <v>8000</v>
      </c>
      <c r="M21" s="83" t="s">
        <v>38</v>
      </c>
      <c r="N21" s="63"/>
      <c r="O21" s="63"/>
    </row>
    <row r="22" spans="1:15">
      <c r="A22" s="404" t="str">
        <f>B22&amp;C22&amp;D22</f>
        <v>2001301000</v>
      </c>
      <c r="B22" s="405">
        <f>B19</f>
        <v>200</v>
      </c>
      <c r="C22" s="406">
        <f>C19</f>
        <v>130</v>
      </c>
      <c r="D22" s="406">
        <f>D19</f>
        <v>1000</v>
      </c>
      <c r="E22" s="410">
        <f>VLOOKUP($A22,Matrix_SDK,5,FALSE)</f>
        <v>1</v>
      </c>
      <c r="F22" s="410">
        <f>VLOOKUP($A22,Matrix_SDK,6,FALSE)</f>
        <v>5</v>
      </c>
      <c r="G22" s="410">
        <f>VLOOKUP($A22,Matrix_SDK,7,FALSE)</f>
        <v>19</v>
      </c>
      <c r="H22" s="410">
        <f>VLOOKUP($A22,Matrix_SDK,8,FALSE)</f>
        <v>22</v>
      </c>
      <c r="I22" s="410">
        <f>VLOOKUP($A22,Matrix_SDK,9,FALSE)</f>
        <v>29</v>
      </c>
      <c r="J22" s="410">
        <f>VLOOKUP($A22,Matrix_SDK,10,FALSE)</f>
        <v>34</v>
      </c>
      <c r="K22" s="410">
        <f>VLOOKUP($A22,Matrix_SDK,11,FALSE)</f>
        <v>20</v>
      </c>
      <c r="L22" s="410">
        <f>VLOOKUP($A22,Matrix_SDK,12,FALSE)</f>
        <v>13</v>
      </c>
      <c r="M22" s="86"/>
    </row>
    <row r="23" spans="1:15">
      <c r="B23" s="87"/>
      <c r="C23" s="88"/>
      <c r="D23" s="88"/>
      <c r="E23" s="188"/>
      <c r="F23" s="188"/>
      <c r="G23" s="188"/>
      <c r="H23" s="188"/>
      <c r="I23" s="188"/>
      <c r="J23" s="188"/>
      <c r="K23" s="188"/>
      <c r="L23" s="188"/>
      <c r="M23" s="89"/>
    </row>
    <row r="25" spans="1:15">
      <c r="B25" s="70" t="s">
        <v>24</v>
      </c>
      <c r="C25" s="70" t="s">
        <v>22</v>
      </c>
      <c r="D25" s="70" t="s">
        <v>25</v>
      </c>
      <c r="E25" s="184"/>
      <c r="F25" s="184"/>
      <c r="G25" s="184"/>
      <c r="H25" s="184"/>
      <c r="I25" s="184"/>
      <c r="J25" s="184"/>
      <c r="K25" s="184"/>
      <c r="L25" s="184"/>
      <c r="M25" s="72" t="s">
        <v>46</v>
      </c>
    </row>
    <row r="26" spans="1:15">
      <c r="B26" s="75">
        <f>B19</f>
        <v>200</v>
      </c>
      <c r="C26" s="76">
        <f>C12</f>
        <v>140</v>
      </c>
      <c r="D26" s="76">
        <f>D19</f>
        <v>1000</v>
      </c>
      <c r="E26" s="185"/>
      <c r="F26" s="185"/>
      <c r="G26" s="185"/>
      <c r="H26" s="185"/>
      <c r="I26" s="185"/>
      <c r="J26" s="185"/>
      <c r="K26" s="185"/>
      <c r="L26" s="185"/>
      <c r="M26" s="77" t="s">
        <v>43</v>
      </c>
    </row>
    <row r="27" spans="1:15">
      <c r="B27" s="65"/>
      <c r="M27" s="67"/>
    </row>
    <row r="28" spans="1:15" s="64" customFormat="1">
      <c r="B28" s="81" t="s">
        <v>24</v>
      </c>
      <c r="C28" s="81" t="s">
        <v>22</v>
      </c>
      <c r="D28" s="81" t="s">
        <v>25</v>
      </c>
      <c r="E28" s="187">
        <v>63</v>
      </c>
      <c r="F28" s="187">
        <v>125</v>
      </c>
      <c r="G28" s="187">
        <v>250</v>
      </c>
      <c r="H28" s="187">
        <v>500</v>
      </c>
      <c r="I28" s="187">
        <v>1000</v>
      </c>
      <c r="J28" s="187">
        <v>2000</v>
      </c>
      <c r="K28" s="187">
        <v>4000</v>
      </c>
      <c r="L28" s="187">
        <v>8000</v>
      </c>
      <c r="M28" s="83" t="s">
        <v>47</v>
      </c>
      <c r="N28" s="63"/>
      <c r="O28" s="63"/>
    </row>
    <row r="29" spans="1:15">
      <c r="A29" s="404" t="str">
        <f>B29&amp;C29&amp;D29</f>
        <v>2001401000</v>
      </c>
      <c r="B29" s="405">
        <f>B26</f>
        <v>200</v>
      </c>
      <c r="C29" s="406">
        <f>C26</f>
        <v>140</v>
      </c>
      <c r="D29" s="406">
        <f>D26</f>
        <v>1000</v>
      </c>
      <c r="E29" s="410">
        <f>VLOOKUP($A29,Matrix_SDK,5,FALSE)</f>
        <v>1</v>
      </c>
      <c r="F29" s="410">
        <f>VLOOKUP($A29,Matrix_SDK,6,FALSE)</f>
        <v>5</v>
      </c>
      <c r="G29" s="410">
        <f>VLOOKUP($A29,Matrix_SDK,7,FALSE)</f>
        <v>18</v>
      </c>
      <c r="H29" s="410">
        <f>VLOOKUP($A29,Matrix_SDK,8,FALSE)</f>
        <v>20</v>
      </c>
      <c r="I29" s="410">
        <f>VLOOKUP($A29,Matrix_SDK,9,FALSE)</f>
        <v>27</v>
      </c>
      <c r="J29" s="410">
        <f>VLOOKUP($A29,Matrix_SDK,10,FALSE)</f>
        <v>32</v>
      </c>
      <c r="K29" s="410">
        <f>VLOOKUP($A29,Matrix_SDK,11,FALSE)</f>
        <v>19</v>
      </c>
      <c r="L29" s="410">
        <f>VLOOKUP($A29,Matrix_SDK,12,FALSE)</f>
        <v>12</v>
      </c>
      <c r="M29" s="86"/>
    </row>
    <row r="30" spans="1:15">
      <c r="B30" s="87"/>
      <c r="C30" s="88"/>
      <c r="D30" s="88"/>
      <c r="E30" s="188"/>
      <c r="F30" s="188"/>
      <c r="G30" s="188"/>
      <c r="H30" s="188"/>
      <c r="I30" s="188"/>
      <c r="J30" s="188"/>
      <c r="K30" s="188"/>
      <c r="L30" s="188"/>
      <c r="M30" s="89"/>
    </row>
    <row r="31" spans="1:15">
      <c r="C31" s="90"/>
      <c r="D31" s="91"/>
      <c r="M31" s="92"/>
    </row>
    <row r="32" spans="1:15">
      <c r="B32" s="93"/>
      <c r="C32" s="66">
        <f>C8</f>
        <v>130</v>
      </c>
      <c r="D32" s="66">
        <f t="shared" ref="D32:L32" si="0">D8</f>
        <v>1000</v>
      </c>
      <c r="E32" s="183">
        <f t="shared" si="0"/>
        <v>1</v>
      </c>
      <c r="F32" s="183">
        <f t="shared" si="0"/>
        <v>5</v>
      </c>
      <c r="G32" s="183">
        <f t="shared" si="0"/>
        <v>19</v>
      </c>
      <c r="H32" s="183">
        <f t="shared" si="0"/>
        <v>22</v>
      </c>
      <c r="I32" s="183">
        <f t="shared" si="0"/>
        <v>29</v>
      </c>
      <c r="J32" s="183">
        <f t="shared" si="0"/>
        <v>34</v>
      </c>
      <c r="K32" s="183">
        <f t="shared" si="0"/>
        <v>20</v>
      </c>
      <c r="L32" s="183">
        <f t="shared" si="0"/>
        <v>13</v>
      </c>
      <c r="M32" s="67"/>
    </row>
    <row r="33" spans="1:15" s="95" customFormat="1">
      <c r="B33" s="94"/>
      <c r="C33" s="66">
        <f>C15</f>
        <v>140</v>
      </c>
      <c r="D33" s="66">
        <f t="shared" ref="D33:L33" si="1">D15</f>
        <v>1000</v>
      </c>
      <c r="E33" s="183">
        <f t="shared" si="1"/>
        <v>1</v>
      </c>
      <c r="F33" s="183">
        <f t="shared" si="1"/>
        <v>5</v>
      </c>
      <c r="G33" s="183">
        <f t="shared" si="1"/>
        <v>18</v>
      </c>
      <c r="H33" s="183">
        <f t="shared" si="1"/>
        <v>20</v>
      </c>
      <c r="I33" s="183">
        <f t="shared" si="1"/>
        <v>27</v>
      </c>
      <c r="J33" s="183">
        <f t="shared" si="1"/>
        <v>32</v>
      </c>
      <c r="K33" s="183">
        <f t="shared" si="1"/>
        <v>19</v>
      </c>
      <c r="L33" s="183">
        <f t="shared" si="1"/>
        <v>12</v>
      </c>
      <c r="M33" s="67"/>
    </row>
    <row r="34" spans="1:15">
      <c r="B34" s="96"/>
      <c r="E34" s="189">
        <f>(E32+E33)/2</f>
        <v>1</v>
      </c>
      <c r="F34" s="189">
        <f t="shared" ref="F34:L34" si="2">(F32+F33)/2</f>
        <v>5</v>
      </c>
      <c r="G34" s="189">
        <f t="shared" si="2"/>
        <v>18.5</v>
      </c>
      <c r="H34" s="189">
        <f t="shared" si="2"/>
        <v>21</v>
      </c>
      <c r="I34" s="189">
        <f t="shared" si="2"/>
        <v>28</v>
      </c>
      <c r="J34" s="189">
        <f t="shared" si="2"/>
        <v>33</v>
      </c>
      <c r="K34" s="189">
        <f t="shared" si="2"/>
        <v>19.5</v>
      </c>
      <c r="L34" s="189">
        <f t="shared" si="2"/>
        <v>12.5</v>
      </c>
      <c r="M34" s="97" t="s">
        <v>48</v>
      </c>
    </row>
    <row r="35" spans="1:15">
      <c r="B35" s="96"/>
      <c r="M35" s="98"/>
    </row>
    <row r="36" spans="1:15">
      <c r="B36" s="99"/>
      <c r="C36" s="100">
        <f t="shared" ref="C36:L36" si="3">C22</f>
        <v>130</v>
      </c>
      <c r="D36" s="100">
        <f t="shared" si="3"/>
        <v>1000</v>
      </c>
      <c r="E36" s="183">
        <f t="shared" si="3"/>
        <v>1</v>
      </c>
      <c r="F36" s="183">
        <f t="shared" si="3"/>
        <v>5</v>
      </c>
      <c r="G36" s="183">
        <f t="shared" si="3"/>
        <v>19</v>
      </c>
      <c r="H36" s="183">
        <f t="shared" si="3"/>
        <v>22</v>
      </c>
      <c r="I36" s="183">
        <f t="shared" si="3"/>
        <v>29</v>
      </c>
      <c r="J36" s="183">
        <f t="shared" si="3"/>
        <v>34</v>
      </c>
      <c r="K36" s="183">
        <f t="shared" si="3"/>
        <v>20</v>
      </c>
      <c r="L36" s="183">
        <f t="shared" si="3"/>
        <v>13</v>
      </c>
      <c r="M36" s="98"/>
    </row>
    <row r="37" spans="1:15">
      <c r="B37" s="93"/>
      <c r="C37" s="100">
        <f t="shared" ref="C37:L37" si="4">C29</f>
        <v>140</v>
      </c>
      <c r="D37" s="100">
        <f t="shared" si="4"/>
        <v>1000</v>
      </c>
      <c r="E37" s="183">
        <f t="shared" si="4"/>
        <v>1</v>
      </c>
      <c r="F37" s="183">
        <f t="shared" si="4"/>
        <v>5</v>
      </c>
      <c r="G37" s="183">
        <f t="shared" si="4"/>
        <v>18</v>
      </c>
      <c r="H37" s="183">
        <f t="shared" si="4"/>
        <v>20</v>
      </c>
      <c r="I37" s="183">
        <f t="shared" si="4"/>
        <v>27</v>
      </c>
      <c r="J37" s="183">
        <f t="shared" si="4"/>
        <v>32</v>
      </c>
      <c r="K37" s="183">
        <f t="shared" si="4"/>
        <v>19</v>
      </c>
      <c r="L37" s="183">
        <f t="shared" si="4"/>
        <v>12</v>
      </c>
      <c r="M37" s="98"/>
    </row>
    <row r="38" spans="1:15">
      <c r="B38" s="65"/>
      <c r="E38" s="189">
        <f t="shared" ref="E38:L38" si="5">(E36+E37)/2</f>
        <v>1</v>
      </c>
      <c r="F38" s="189">
        <f t="shared" si="5"/>
        <v>5</v>
      </c>
      <c r="G38" s="189">
        <f t="shared" si="5"/>
        <v>18.5</v>
      </c>
      <c r="H38" s="189">
        <f t="shared" si="5"/>
        <v>21</v>
      </c>
      <c r="I38" s="189">
        <f t="shared" si="5"/>
        <v>28</v>
      </c>
      <c r="J38" s="189">
        <f t="shared" si="5"/>
        <v>33</v>
      </c>
      <c r="K38" s="189">
        <f t="shared" si="5"/>
        <v>19.5</v>
      </c>
      <c r="L38" s="189">
        <f t="shared" si="5"/>
        <v>12.5</v>
      </c>
      <c r="M38" s="97" t="s">
        <v>49</v>
      </c>
    </row>
    <row r="39" spans="1:15">
      <c r="B39" s="65"/>
    </row>
    <row r="40" spans="1:15">
      <c r="B40" s="65"/>
      <c r="E40" s="183">
        <f>((E38-E34)*($D$2-$D$5))/250</f>
        <v>0</v>
      </c>
      <c r="F40" s="183">
        <f t="shared" ref="F40:L40" si="6">((F38-F34)*($D$2-$D$5))/250</f>
        <v>0</v>
      </c>
      <c r="G40" s="183">
        <f t="shared" si="6"/>
        <v>0</v>
      </c>
      <c r="H40" s="183">
        <f t="shared" si="6"/>
        <v>0</v>
      </c>
      <c r="I40" s="183">
        <f t="shared" si="6"/>
        <v>0</v>
      </c>
      <c r="J40" s="183">
        <f t="shared" si="6"/>
        <v>0</v>
      </c>
      <c r="K40" s="183">
        <f t="shared" si="6"/>
        <v>0</v>
      </c>
      <c r="L40" s="183">
        <f t="shared" si="6"/>
        <v>0</v>
      </c>
      <c r="M40" s="98"/>
    </row>
    <row r="41" spans="1:15">
      <c r="B41" s="65"/>
      <c r="M41" s="98"/>
    </row>
    <row r="42" spans="1:15">
      <c r="B42" s="65"/>
      <c r="C42" s="195">
        <f>C2</f>
        <v>133.33333333333334</v>
      </c>
      <c r="D42" s="102">
        <f>D2</f>
        <v>1000</v>
      </c>
      <c r="E42" s="190">
        <f>ROUND(E34+E40,0)</f>
        <v>1</v>
      </c>
      <c r="F42" s="190">
        <f t="shared" ref="F42:L42" si="7">ROUND(F34+F40,0)</f>
        <v>5</v>
      </c>
      <c r="G42" s="190">
        <f t="shared" si="7"/>
        <v>19</v>
      </c>
      <c r="H42" s="190">
        <f t="shared" si="7"/>
        <v>21</v>
      </c>
      <c r="I42" s="190">
        <f t="shared" si="7"/>
        <v>28</v>
      </c>
      <c r="J42" s="190">
        <f t="shared" si="7"/>
        <v>33</v>
      </c>
      <c r="K42" s="190">
        <f t="shared" si="7"/>
        <v>20</v>
      </c>
      <c r="L42" s="190">
        <f t="shared" si="7"/>
        <v>13</v>
      </c>
      <c r="M42" s="104" t="s">
        <v>50</v>
      </c>
    </row>
    <row r="43" spans="1:15">
      <c r="B43" s="65"/>
      <c r="M43" s="98"/>
    </row>
    <row r="44" spans="1:15">
      <c r="A44" s="407" t="s">
        <v>275</v>
      </c>
      <c r="B44" s="65"/>
      <c r="M44" s="98"/>
    </row>
    <row r="45" spans="1:15">
      <c r="A45" s="408" t="s">
        <v>274</v>
      </c>
      <c r="B45" s="409">
        <v>2</v>
      </c>
      <c r="C45" s="409">
        <v>3</v>
      </c>
      <c r="D45" s="409">
        <v>4</v>
      </c>
      <c r="E45" s="409">
        <v>5</v>
      </c>
      <c r="F45" s="409">
        <v>6</v>
      </c>
      <c r="G45" s="409">
        <v>7</v>
      </c>
      <c r="H45" s="409">
        <v>8</v>
      </c>
      <c r="I45" s="409">
        <v>9</v>
      </c>
      <c r="J45" s="409">
        <v>10</v>
      </c>
      <c r="K45" s="409">
        <v>11</v>
      </c>
      <c r="L45" s="409">
        <v>12</v>
      </c>
      <c r="M45" s="98"/>
    </row>
    <row r="46" spans="1:15" s="234" customFormat="1">
      <c r="A46" s="404" t="s">
        <v>273</v>
      </c>
      <c r="B46" s="230"/>
      <c r="C46" s="193"/>
      <c r="D46" s="193"/>
      <c r="E46" s="231"/>
      <c r="F46" s="231"/>
      <c r="G46" s="231"/>
      <c r="H46" s="231"/>
      <c r="I46" s="231"/>
      <c r="J46" s="231"/>
      <c r="K46" s="231"/>
      <c r="L46" s="231"/>
      <c r="M46" s="232"/>
      <c r="N46" s="233"/>
      <c r="O46" s="233"/>
    </row>
    <row r="47" spans="1:15" s="239" customFormat="1">
      <c r="A47" s="404" t="s">
        <v>272</v>
      </c>
      <c r="B47" s="235" t="s">
        <v>24</v>
      </c>
      <c r="C47" s="235" t="s">
        <v>22</v>
      </c>
      <c r="D47" s="235" t="s">
        <v>25</v>
      </c>
      <c r="E47" s="236">
        <v>63</v>
      </c>
      <c r="F47" s="236">
        <v>125</v>
      </c>
      <c r="G47" s="236">
        <v>250</v>
      </c>
      <c r="H47" s="236">
        <v>500</v>
      </c>
      <c r="I47" s="236">
        <v>1000</v>
      </c>
      <c r="J47" s="236">
        <v>2000</v>
      </c>
      <c r="K47" s="236">
        <v>4000</v>
      </c>
      <c r="L47" s="236">
        <v>8000</v>
      </c>
      <c r="M47" s="237" t="s">
        <v>32</v>
      </c>
      <c r="N47" s="238"/>
      <c r="O47" s="238"/>
    </row>
    <row r="48" spans="1:15" s="234" customFormat="1">
      <c r="A48" s="404" t="str">
        <f>B48&amp;C48&amp;D48</f>
        <v>10020500</v>
      </c>
      <c r="B48" s="230">
        <v>100</v>
      </c>
      <c r="C48" s="193">
        <v>20</v>
      </c>
      <c r="D48" s="193">
        <v>500</v>
      </c>
      <c r="E48" s="399">
        <v>0</v>
      </c>
      <c r="F48" s="399">
        <v>2</v>
      </c>
      <c r="G48" s="399">
        <v>20</v>
      </c>
      <c r="H48" s="399">
        <v>44</v>
      </c>
      <c r="I48" s="399">
        <v>52</v>
      </c>
      <c r="J48" s="399">
        <v>60</v>
      </c>
      <c r="K48" s="399">
        <v>58</v>
      </c>
      <c r="L48" s="399">
        <v>52</v>
      </c>
      <c r="M48" s="247" t="s">
        <v>33</v>
      </c>
      <c r="N48" s="233"/>
      <c r="O48" s="233"/>
    </row>
    <row r="49" spans="1:15" s="234" customFormat="1">
      <c r="A49" s="404" t="str">
        <f t="shared" ref="A49:A112" si="8">B49&amp;C49&amp;D49</f>
        <v>10030500</v>
      </c>
      <c r="B49" s="230">
        <v>100</v>
      </c>
      <c r="C49" s="193">
        <v>30</v>
      </c>
      <c r="D49" s="193">
        <v>500</v>
      </c>
      <c r="E49" s="399">
        <v>0</v>
      </c>
      <c r="F49" s="399">
        <v>1</v>
      </c>
      <c r="G49" s="399">
        <v>11</v>
      </c>
      <c r="H49" s="399">
        <v>44</v>
      </c>
      <c r="I49" s="399">
        <v>52</v>
      </c>
      <c r="J49" s="399">
        <v>60</v>
      </c>
      <c r="K49" s="399">
        <v>56</v>
      </c>
      <c r="L49" s="399">
        <v>26</v>
      </c>
      <c r="M49" s="247" t="s">
        <v>34</v>
      </c>
      <c r="N49" s="233"/>
      <c r="O49" s="233"/>
    </row>
    <row r="50" spans="1:15" s="234" customFormat="1">
      <c r="A50" s="404" t="str">
        <f t="shared" si="8"/>
        <v>10040500</v>
      </c>
      <c r="B50" s="230">
        <v>100</v>
      </c>
      <c r="C50" s="193">
        <v>40</v>
      </c>
      <c r="D50" s="193">
        <v>500</v>
      </c>
      <c r="E50" s="399">
        <v>0</v>
      </c>
      <c r="F50" s="399">
        <v>0</v>
      </c>
      <c r="G50" s="399">
        <v>5</v>
      </c>
      <c r="H50" s="399">
        <v>36</v>
      </c>
      <c r="I50" s="399">
        <v>52</v>
      </c>
      <c r="J50" s="399">
        <v>60</v>
      </c>
      <c r="K50" s="399">
        <v>35</v>
      </c>
      <c r="L50" s="399">
        <v>20</v>
      </c>
      <c r="M50" s="232"/>
      <c r="N50" s="233"/>
      <c r="O50" s="233"/>
    </row>
    <row r="51" spans="1:15" s="234" customFormat="1">
      <c r="A51" s="404" t="str">
        <f t="shared" si="8"/>
        <v>10050500</v>
      </c>
      <c r="B51" s="230">
        <v>100</v>
      </c>
      <c r="C51" s="193">
        <v>50</v>
      </c>
      <c r="D51" s="193">
        <v>500</v>
      </c>
      <c r="E51" s="399">
        <v>0</v>
      </c>
      <c r="F51" s="399">
        <v>0</v>
      </c>
      <c r="G51" s="399">
        <v>4</v>
      </c>
      <c r="H51" s="399">
        <v>22</v>
      </c>
      <c r="I51" s="399">
        <v>50</v>
      </c>
      <c r="J51" s="399">
        <v>58</v>
      </c>
      <c r="K51" s="399">
        <v>25</v>
      </c>
      <c r="L51" s="399">
        <v>15</v>
      </c>
      <c r="M51" s="240" t="s">
        <v>75</v>
      </c>
      <c r="N51" s="233"/>
      <c r="O51" s="233"/>
    </row>
    <row r="52" spans="1:15" s="234" customFormat="1">
      <c r="A52" s="404" t="str">
        <f t="shared" si="8"/>
        <v>10060500</v>
      </c>
      <c r="B52" s="230">
        <v>100</v>
      </c>
      <c r="C52" s="193">
        <v>60</v>
      </c>
      <c r="D52" s="193">
        <v>500</v>
      </c>
      <c r="E52" s="399">
        <v>0</v>
      </c>
      <c r="F52" s="399">
        <v>0</v>
      </c>
      <c r="G52" s="399">
        <v>3</v>
      </c>
      <c r="H52" s="399">
        <v>16</v>
      </c>
      <c r="I52" s="399">
        <v>44</v>
      </c>
      <c r="J52" s="399">
        <v>46</v>
      </c>
      <c r="K52" s="399">
        <v>21</v>
      </c>
      <c r="L52" s="399">
        <v>12</v>
      </c>
      <c r="M52" s="240" t="s">
        <v>76</v>
      </c>
      <c r="N52" s="233"/>
      <c r="O52" s="233"/>
    </row>
    <row r="53" spans="1:15" s="234" customFormat="1">
      <c r="A53" s="404" t="str">
        <f t="shared" si="8"/>
        <v>10070500</v>
      </c>
      <c r="B53" s="230">
        <v>100</v>
      </c>
      <c r="C53" s="193">
        <v>70</v>
      </c>
      <c r="D53" s="193">
        <v>500</v>
      </c>
      <c r="E53" s="399">
        <v>0</v>
      </c>
      <c r="F53" s="399">
        <v>0</v>
      </c>
      <c r="G53" s="399">
        <v>1</v>
      </c>
      <c r="H53" s="399">
        <v>12</v>
      </c>
      <c r="I53" s="399">
        <v>33</v>
      </c>
      <c r="J53" s="399">
        <v>34</v>
      </c>
      <c r="K53" s="399">
        <v>19</v>
      </c>
      <c r="L53" s="399">
        <v>10</v>
      </c>
      <c r="M53" s="247"/>
      <c r="N53" s="233"/>
      <c r="O53" s="233"/>
    </row>
    <row r="54" spans="1:15" s="234" customFormat="1">
      <c r="A54" s="404" t="str">
        <f t="shared" si="8"/>
        <v>10080500</v>
      </c>
      <c r="B54" s="230">
        <v>100</v>
      </c>
      <c r="C54" s="193">
        <v>80</v>
      </c>
      <c r="D54" s="193">
        <v>500</v>
      </c>
      <c r="E54" s="399">
        <v>0</v>
      </c>
      <c r="F54" s="399">
        <v>0</v>
      </c>
      <c r="G54" s="399">
        <v>0</v>
      </c>
      <c r="H54" s="399">
        <v>10</v>
      </c>
      <c r="I54" s="399">
        <v>24</v>
      </c>
      <c r="J54" s="399">
        <v>27</v>
      </c>
      <c r="K54" s="399">
        <v>15</v>
      </c>
      <c r="L54" s="399">
        <v>9</v>
      </c>
      <c r="M54" s="246" t="s">
        <v>127</v>
      </c>
      <c r="N54" s="233"/>
      <c r="O54" s="233"/>
    </row>
    <row r="55" spans="1:15" s="234" customFormat="1">
      <c r="A55" s="404" t="str">
        <f t="shared" si="8"/>
        <v>10090500</v>
      </c>
      <c r="B55" s="230">
        <v>100</v>
      </c>
      <c r="C55" s="193">
        <v>90</v>
      </c>
      <c r="D55" s="193">
        <v>500</v>
      </c>
      <c r="E55" s="399">
        <v>0</v>
      </c>
      <c r="F55" s="399">
        <v>0</v>
      </c>
      <c r="G55" s="399">
        <v>0</v>
      </c>
      <c r="H55" s="399">
        <v>8</v>
      </c>
      <c r="I55" s="399">
        <v>21</v>
      </c>
      <c r="J55" s="399">
        <v>25</v>
      </c>
      <c r="K55" s="399">
        <v>15</v>
      </c>
      <c r="L55" s="399">
        <v>9</v>
      </c>
      <c r="M55" s="246" t="s">
        <v>126</v>
      </c>
      <c r="N55" s="233"/>
      <c r="O55" s="233"/>
    </row>
    <row r="56" spans="1:15" s="234" customFormat="1">
      <c r="A56" s="404" t="str">
        <f t="shared" si="8"/>
        <v>100100500</v>
      </c>
      <c r="B56" s="230">
        <v>100</v>
      </c>
      <c r="C56" s="193">
        <v>100</v>
      </c>
      <c r="D56" s="193">
        <v>500</v>
      </c>
      <c r="E56" s="399">
        <v>0</v>
      </c>
      <c r="F56" s="399">
        <v>0</v>
      </c>
      <c r="G56" s="399">
        <v>0</v>
      </c>
      <c r="H56" s="399">
        <v>6</v>
      </c>
      <c r="I56" s="399">
        <v>19</v>
      </c>
      <c r="J56" s="399">
        <v>21</v>
      </c>
      <c r="K56" s="399">
        <v>13</v>
      </c>
      <c r="L56" s="399">
        <v>9</v>
      </c>
      <c r="M56" s="232"/>
      <c r="N56" s="233"/>
      <c r="O56" s="233"/>
    </row>
    <row r="57" spans="1:15" s="234" customFormat="1">
      <c r="A57" s="404" t="str">
        <f t="shared" si="8"/>
        <v>100110500</v>
      </c>
      <c r="B57" s="230">
        <v>100</v>
      </c>
      <c r="C57" s="193">
        <v>110</v>
      </c>
      <c r="D57" s="193">
        <v>500</v>
      </c>
      <c r="E57" s="399">
        <v>0</v>
      </c>
      <c r="F57" s="399">
        <v>0</v>
      </c>
      <c r="G57" s="399">
        <v>0</v>
      </c>
      <c r="H57" s="399">
        <v>5</v>
      </c>
      <c r="I57" s="399">
        <v>17</v>
      </c>
      <c r="J57" s="399">
        <v>19</v>
      </c>
      <c r="K57" s="399">
        <v>11</v>
      </c>
      <c r="L57" s="399">
        <v>6</v>
      </c>
      <c r="M57" s="232"/>
      <c r="N57" s="233"/>
      <c r="O57" s="233"/>
    </row>
    <row r="58" spans="1:15" s="234" customFormat="1">
      <c r="A58" s="404" t="str">
        <f t="shared" si="8"/>
        <v>100120500</v>
      </c>
      <c r="B58" s="230">
        <v>100</v>
      </c>
      <c r="C58" s="193">
        <v>120</v>
      </c>
      <c r="D58" s="193">
        <v>500</v>
      </c>
      <c r="E58" s="399">
        <v>0</v>
      </c>
      <c r="F58" s="399">
        <v>0</v>
      </c>
      <c r="G58" s="399">
        <v>0</v>
      </c>
      <c r="H58" s="399">
        <v>5</v>
      </c>
      <c r="I58" s="399">
        <v>14</v>
      </c>
      <c r="J58" s="399">
        <v>18</v>
      </c>
      <c r="K58" s="399">
        <v>9</v>
      </c>
      <c r="L58" s="399">
        <v>7</v>
      </c>
      <c r="M58" s="232"/>
      <c r="N58" s="233"/>
      <c r="O58" s="233"/>
    </row>
    <row r="59" spans="1:15" s="234" customFormat="1">
      <c r="A59" s="404" t="str">
        <f t="shared" si="8"/>
        <v>100130500</v>
      </c>
      <c r="B59" s="230">
        <v>100</v>
      </c>
      <c r="C59" s="193">
        <v>130</v>
      </c>
      <c r="D59" s="193">
        <v>500</v>
      </c>
      <c r="E59" s="399">
        <v>0</v>
      </c>
      <c r="F59" s="399">
        <v>0</v>
      </c>
      <c r="G59" s="399">
        <v>0</v>
      </c>
      <c r="H59" s="399">
        <v>4</v>
      </c>
      <c r="I59" s="399">
        <v>13</v>
      </c>
      <c r="J59" s="399">
        <v>17</v>
      </c>
      <c r="K59" s="399">
        <v>9</v>
      </c>
      <c r="L59" s="399">
        <v>6</v>
      </c>
      <c r="M59" s="232"/>
      <c r="N59" s="233"/>
      <c r="O59" s="233"/>
    </row>
    <row r="60" spans="1:15" s="234" customFormat="1">
      <c r="A60" s="404" t="str">
        <f t="shared" si="8"/>
        <v>100140500</v>
      </c>
      <c r="B60" s="230">
        <v>100</v>
      </c>
      <c r="C60" s="193">
        <v>140</v>
      </c>
      <c r="D60" s="193">
        <v>500</v>
      </c>
      <c r="E60" s="399">
        <v>0</v>
      </c>
      <c r="F60" s="399">
        <v>0</v>
      </c>
      <c r="G60" s="399">
        <v>0</v>
      </c>
      <c r="H60" s="399">
        <v>4</v>
      </c>
      <c r="I60" s="399">
        <v>13</v>
      </c>
      <c r="J60" s="399">
        <v>15</v>
      </c>
      <c r="K60" s="399">
        <v>8</v>
      </c>
      <c r="L60" s="399">
        <v>6</v>
      </c>
      <c r="M60" s="232"/>
      <c r="N60" s="233"/>
      <c r="O60" s="233"/>
    </row>
    <row r="61" spans="1:15" s="234" customFormat="1">
      <c r="A61" s="404" t="str">
        <f t="shared" si="8"/>
        <v>100150500</v>
      </c>
      <c r="B61" s="230">
        <v>100</v>
      </c>
      <c r="C61" s="193">
        <v>150</v>
      </c>
      <c r="D61" s="193">
        <v>500</v>
      </c>
      <c r="E61" s="399">
        <v>0</v>
      </c>
      <c r="F61" s="399">
        <v>0</v>
      </c>
      <c r="G61" s="399">
        <v>0</v>
      </c>
      <c r="H61" s="399">
        <v>3</v>
      </c>
      <c r="I61" s="399">
        <v>11</v>
      </c>
      <c r="J61" s="399">
        <v>13</v>
      </c>
      <c r="K61" s="399">
        <v>8</v>
      </c>
      <c r="L61" s="399">
        <v>5</v>
      </c>
      <c r="M61" s="232"/>
      <c r="N61" s="233"/>
      <c r="O61" s="233"/>
    </row>
    <row r="62" spans="1:15" s="234" customFormat="1">
      <c r="A62" s="404" t="str">
        <f t="shared" si="8"/>
        <v>100160500</v>
      </c>
      <c r="B62" s="230">
        <v>100</v>
      </c>
      <c r="C62" s="193">
        <v>160</v>
      </c>
      <c r="D62" s="193">
        <v>500</v>
      </c>
      <c r="E62" s="399">
        <v>0</v>
      </c>
      <c r="F62" s="399">
        <v>0</v>
      </c>
      <c r="G62" s="399">
        <v>0</v>
      </c>
      <c r="H62" s="399">
        <v>2</v>
      </c>
      <c r="I62" s="399">
        <v>11</v>
      </c>
      <c r="J62" s="399">
        <v>13</v>
      </c>
      <c r="K62" s="399">
        <v>7</v>
      </c>
      <c r="L62" s="399">
        <v>4</v>
      </c>
      <c r="M62" s="232"/>
      <c r="N62" s="233"/>
      <c r="O62" s="233"/>
    </row>
    <row r="63" spans="1:15" s="234" customFormat="1">
      <c r="A63" s="404" t="str">
        <f t="shared" si="8"/>
        <v>100170500</v>
      </c>
      <c r="B63" s="230">
        <v>100</v>
      </c>
      <c r="C63" s="193">
        <v>170</v>
      </c>
      <c r="D63" s="193">
        <v>500</v>
      </c>
      <c r="E63" s="192"/>
      <c r="F63" s="192"/>
      <c r="G63" s="192"/>
      <c r="H63" s="192"/>
      <c r="I63" s="192"/>
      <c r="J63" s="192"/>
      <c r="K63" s="192"/>
      <c r="L63" s="192"/>
      <c r="M63" s="232"/>
      <c r="N63" s="233"/>
      <c r="O63" s="233"/>
    </row>
    <row r="64" spans="1:15" s="234" customFormat="1">
      <c r="A64" s="404" t="str">
        <f t="shared" si="8"/>
        <v>100180500</v>
      </c>
      <c r="B64" s="230">
        <v>100</v>
      </c>
      <c r="C64" s="193">
        <v>180</v>
      </c>
      <c r="D64" s="193">
        <v>500</v>
      </c>
      <c r="E64" s="192"/>
      <c r="F64" s="192"/>
      <c r="G64" s="192"/>
      <c r="H64" s="192"/>
      <c r="I64" s="192"/>
      <c r="J64" s="192"/>
      <c r="K64" s="192"/>
      <c r="L64" s="192"/>
      <c r="M64" s="232"/>
      <c r="N64" s="233"/>
      <c r="O64" s="233"/>
    </row>
    <row r="65" spans="1:15" s="234" customFormat="1">
      <c r="A65" s="404" t="str">
        <f t="shared" si="8"/>
        <v>100190500</v>
      </c>
      <c r="B65" s="230">
        <v>100</v>
      </c>
      <c r="C65" s="193">
        <v>190</v>
      </c>
      <c r="D65" s="193">
        <v>500</v>
      </c>
      <c r="E65" s="192"/>
      <c r="F65" s="192"/>
      <c r="G65" s="192"/>
      <c r="H65" s="192"/>
      <c r="I65" s="192"/>
      <c r="J65" s="192"/>
      <c r="K65" s="192"/>
      <c r="L65" s="192"/>
      <c r="M65" s="232"/>
      <c r="N65" s="233"/>
      <c r="O65" s="233"/>
    </row>
    <row r="66" spans="1:15" s="234" customFormat="1">
      <c r="A66" s="404" t="str">
        <f t="shared" si="8"/>
        <v>100200500</v>
      </c>
      <c r="B66" s="230">
        <v>100</v>
      </c>
      <c r="C66" s="193">
        <v>200</v>
      </c>
      <c r="D66" s="193">
        <v>500</v>
      </c>
      <c r="E66" s="192"/>
      <c r="F66" s="192"/>
      <c r="G66" s="192"/>
      <c r="H66" s="192"/>
      <c r="I66" s="192"/>
      <c r="J66" s="192"/>
      <c r="K66" s="192"/>
      <c r="L66" s="192"/>
      <c r="M66" s="232"/>
      <c r="N66" s="233"/>
      <c r="O66" s="233"/>
    </row>
    <row r="67" spans="1:15" s="234" customFormat="1">
      <c r="A67" s="404" t="str">
        <f t="shared" si="8"/>
        <v>100210500</v>
      </c>
      <c r="B67" s="230">
        <v>100</v>
      </c>
      <c r="C67" s="193">
        <v>210</v>
      </c>
      <c r="D67" s="193">
        <v>500</v>
      </c>
      <c r="E67" s="192"/>
      <c r="F67" s="192"/>
      <c r="G67" s="192"/>
      <c r="H67" s="192"/>
      <c r="I67" s="192"/>
      <c r="J67" s="192"/>
      <c r="K67" s="192"/>
      <c r="L67" s="192"/>
      <c r="M67" s="232"/>
      <c r="N67" s="233"/>
      <c r="O67" s="233"/>
    </row>
    <row r="68" spans="1:15" s="234" customFormat="1">
      <c r="A68" s="404" t="str">
        <f t="shared" si="8"/>
        <v>100220500</v>
      </c>
      <c r="B68" s="230">
        <v>100</v>
      </c>
      <c r="C68" s="193">
        <v>220</v>
      </c>
      <c r="D68" s="193">
        <v>500</v>
      </c>
      <c r="E68" s="192"/>
      <c r="F68" s="192"/>
      <c r="G68" s="192"/>
      <c r="H68" s="192"/>
      <c r="I68" s="192"/>
      <c r="J68" s="192"/>
      <c r="K68" s="192"/>
      <c r="L68" s="192"/>
      <c r="M68" s="232"/>
      <c r="N68" s="233"/>
      <c r="O68" s="233"/>
    </row>
    <row r="69" spans="1:15" s="234" customFormat="1">
      <c r="A69" s="404" t="str">
        <f t="shared" si="8"/>
        <v>100230500</v>
      </c>
      <c r="B69" s="230">
        <v>100</v>
      </c>
      <c r="C69" s="193">
        <v>230</v>
      </c>
      <c r="D69" s="193">
        <v>500</v>
      </c>
      <c r="E69" s="192"/>
      <c r="F69" s="192"/>
      <c r="G69" s="192"/>
      <c r="H69" s="192"/>
      <c r="I69" s="192"/>
      <c r="J69" s="192"/>
      <c r="K69" s="192"/>
      <c r="L69" s="192"/>
      <c r="M69" s="232"/>
      <c r="N69" s="233"/>
      <c r="O69" s="233"/>
    </row>
    <row r="70" spans="1:15" s="234" customFormat="1">
      <c r="A70" s="404" t="str">
        <f t="shared" si="8"/>
        <v>100240500</v>
      </c>
      <c r="B70" s="230">
        <v>100</v>
      </c>
      <c r="C70" s="193">
        <v>240</v>
      </c>
      <c r="D70" s="193">
        <v>500</v>
      </c>
      <c r="E70" s="192"/>
      <c r="F70" s="192"/>
      <c r="G70" s="192"/>
      <c r="H70" s="192"/>
      <c r="I70" s="192"/>
      <c r="J70" s="192"/>
      <c r="K70" s="192"/>
      <c r="L70" s="192"/>
      <c r="M70" s="232"/>
      <c r="N70" s="233"/>
      <c r="O70" s="233"/>
    </row>
    <row r="71" spans="1:15" s="234" customFormat="1">
      <c r="A71" s="404" t="str">
        <f t="shared" si="8"/>
        <v>100250500</v>
      </c>
      <c r="B71" s="230">
        <v>100</v>
      </c>
      <c r="C71" s="193">
        <v>250</v>
      </c>
      <c r="D71" s="193">
        <v>500</v>
      </c>
      <c r="E71" s="192"/>
      <c r="F71" s="192"/>
      <c r="G71" s="192"/>
      <c r="H71" s="192"/>
      <c r="I71" s="192"/>
      <c r="J71" s="192"/>
      <c r="K71" s="192"/>
      <c r="L71" s="192"/>
      <c r="M71" s="232"/>
      <c r="N71" s="233"/>
      <c r="O71" s="233"/>
    </row>
    <row r="72" spans="1:15" s="234" customFormat="1">
      <c r="A72" s="404" t="str">
        <f t="shared" si="8"/>
        <v>100260500</v>
      </c>
      <c r="B72" s="230">
        <v>100</v>
      </c>
      <c r="C72" s="193">
        <v>260</v>
      </c>
      <c r="D72" s="193">
        <v>500</v>
      </c>
      <c r="E72" s="192"/>
      <c r="F72" s="192"/>
      <c r="G72" s="192"/>
      <c r="H72" s="192"/>
      <c r="I72" s="192"/>
      <c r="J72" s="192"/>
      <c r="K72" s="192"/>
      <c r="L72" s="192"/>
      <c r="M72" s="232"/>
      <c r="N72" s="233"/>
      <c r="O72" s="233"/>
    </row>
    <row r="73" spans="1:15" s="234" customFormat="1">
      <c r="A73" s="404" t="str">
        <f t="shared" si="8"/>
        <v>100270500</v>
      </c>
      <c r="B73" s="230">
        <v>100</v>
      </c>
      <c r="C73" s="193">
        <v>270</v>
      </c>
      <c r="D73" s="193">
        <v>500</v>
      </c>
      <c r="E73" s="192"/>
      <c r="F73" s="192"/>
      <c r="G73" s="192"/>
      <c r="H73" s="192"/>
      <c r="I73" s="192"/>
      <c r="J73" s="192"/>
      <c r="K73" s="192"/>
      <c r="L73" s="192"/>
      <c r="M73" s="232"/>
      <c r="N73" s="233"/>
      <c r="O73" s="233"/>
    </row>
    <row r="74" spans="1:15" s="234" customFormat="1">
      <c r="A74" s="404" t="str">
        <f t="shared" si="8"/>
        <v>100280500</v>
      </c>
      <c r="B74" s="230">
        <v>100</v>
      </c>
      <c r="C74" s="193">
        <v>280</v>
      </c>
      <c r="D74" s="193">
        <v>500</v>
      </c>
      <c r="E74" s="192"/>
      <c r="F74" s="192"/>
      <c r="G74" s="192"/>
      <c r="H74" s="192"/>
      <c r="I74" s="192"/>
      <c r="J74" s="192"/>
      <c r="K74" s="192"/>
      <c r="L74" s="192"/>
      <c r="M74" s="232"/>
      <c r="N74" s="233"/>
      <c r="O74" s="233"/>
    </row>
    <row r="75" spans="1:15" s="234" customFormat="1">
      <c r="A75" s="404" t="str">
        <f t="shared" si="8"/>
        <v>100290500</v>
      </c>
      <c r="B75" s="230">
        <v>100</v>
      </c>
      <c r="C75" s="193">
        <v>290</v>
      </c>
      <c r="D75" s="193">
        <v>500</v>
      </c>
      <c r="E75" s="192"/>
      <c r="F75" s="192"/>
      <c r="G75" s="192"/>
      <c r="H75" s="192"/>
      <c r="I75" s="192"/>
      <c r="J75" s="192"/>
      <c r="K75" s="192"/>
      <c r="L75" s="192"/>
      <c r="M75" s="232"/>
      <c r="N75" s="233"/>
      <c r="O75" s="233"/>
    </row>
    <row r="76" spans="1:15" s="234" customFormat="1">
      <c r="A76" s="404" t="str">
        <f t="shared" si="8"/>
        <v>100300500</v>
      </c>
      <c r="B76" s="230">
        <v>100</v>
      </c>
      <c r="C76" s="193">
        <v>300</v>
      </c>
      <c r="D76" s="193">
        <v>500</v>
      </c>
      <c r="E76" s="192"/>
      <c r="F76" s="192"/>
      <c r="G76" s="192"/>
      <c r="H76" s="192"/>
      <c r="I76" s="192"/>
      <c r="J76" s="192"/>
      <c r="K76" s="192"/>
      <c r="L76" s="192"/>
      <c r="M76" s="232"/>
      <c r="N76" s="233"/>
      <c r="O76" s="233"/>
    </row>
    <row r="77" spans="1:15" s="234" customFormat="1">
      <c r="A77" s="404" t="str">
        <f t="shared" si="8"/>
        <v>100310500</v>
      </c>
      <c r="B77" s="230">
        <v>100</v>
      </c>
      <c r="C77" s="193">
        <v>310</v>
      </c>
      <c r="D77" s="193">
        <v>500</v>
      </c>
      <c r="E77" s="192"/>
      <c r="F77" s="192"/>
      <c r="G77" s="192"/>
      <c r="H77" s="192"/>
      <c r="I77" s="192"/>
      <c r="J77" s="192"/>
      <c r="K77" s="192"/>
      <c r="L77" s="192"/>
      <c r="M77" s="232"/>
      <c r="N77" s="233"/>
      <c r="O77" s="233"/>
    </row>
    <row r="78" spans="1:15" s="234" customFormat="1">
      <c r="A78" s="404" t="str">
        <f t="shared" si="8"/>
        <v>100320500</v>
      </c>
      <c r="B78" s="230">
        <v>100</v>
      </c>
      <c r="C78" s="193">
        <v>320</v>
      </c>
      <c r="D78" s="193">
        <v>500</v>
      </c>
      <c r="E78" s="192"/>
      <c r="F78" s="192"/>
      <c r="G78" s="192"/>
      <c r="H78" s="192"/>
      <c r="I78" s="192"/>
      <c r="J78" s="192"/>
      <c r="K78" s="192"/>
      <c r="L78" s="192"/>
      <c r="M78" s="232"/>
      <c r="N78" s="233"/>
      <c r="O78" s="233"/>
    </row>
    <row r="79" spans="1:15" s="234" customFormat="1">
      <c r="A79" s="404" t="str">
        <f t="shared" si="8"/>
        <v>100330500</v>
      </c>
      <c r="B79" s="230">
        <v>100</v>
      </c>
      <c r="C79" s="193">
        <v>330</v>
      </c>
      <c r="D79" s="193">
        <v>500</v>
      </c>
      <c r="E79" s="192"/>
      <c r="F79" s="192"/>
      <c r="G79" s="192"/>
      <c r="H79" s="192"/>
      <c r="I79" s="192"/>
      <c r="J79" s="192"/>
      <c r="K79" s="192"/>
      <c r="L79" s="192"/>
      <c r="M79" s="232"/>
      <c r="N79" s="233"/>
      <c r="O79" s="233"/>
    </row>
    <row r="80" spans="1:15" s="234" customFormat="1">
      <c r="A80" s="404" t="str">
        <f t="shared" si="8"/>
        <v>100340500</v>
      </c>
      <c r="B80" s="230">
        <v>100</v>
      </c>
      <c r="C80" s="193">
        <v>340</v>
      </c>
      <c r="D80" s="193">
        <v>500</v>
      </c>
      <c r="E80" s="192"/>
      <c r="F80" s="192"/>
      <c r="G80" s="192"/>
      <c r="H80" s="192"/>
      <c r="I80" s="192"/>
      <c r="J80" s="192"/>
      <c r="K80" s="192"/>
      <c r="L80" s="192"/>
      <c r="M80" s="232"/>
      <c r="N80" s="233"/>
      <c r="O80" s="233"/>
    </row>
    <row r="81" spans="1:15" s="234" customFormat="1">
      <c r="A81" s="404" t="str">
        <f t="shared" si="8"/>
        <v>100350500</v>
      </c>
      <c r="B81" s="230">
        <v>100</v>
      </c>
      <c r="C81" s="193">
        <v>350</v>
      </c>
      <c r="D81" s="193">
        <v>500</v>
      </c>
      <c r="E81" s="192"/>
      <c r="F81" s="192"/>
      <c r="G81" s="192"/>
      <c r="H81" s="192"/>
      <c r="I81" s="192"/>
      <c r="J81" s="192"/>
      <c r="K81" s="192"/>
      <c r="L81" s="192"/>
      <c r="M81" s="232"/>
      <c r="N81" s="233"/>
      <c r="O81" s="233"/>
    </row>
    <row r="82" spans="1:15" s="234" customFormat="1">
      <c r="A82" s="404" t="str">
        <f t="shared" si="8"/>
        <v>10020750</v>
      </c>
      <c r="B82" s="230">
        <v>100</v>
      </c>
      <c r="C82" s="193">
        <v>20</v>
      </c>
      <c r="D82" s="193">
        <v>750</v>
      </c>
      <c r="E82" s="191">
        <v>0</v>
      </c>
      <c r="F82" s="191">
        <v>4</v>
      </c>
      <c r="G82" s="191">
        <v>27</v>
      </c>
      <c r="H82" s="191">
        <v>44</v>
      </c>
      <c r="I82" s="191">
        <v>52</v>
      </c>
      <c r="J82" s="191">
        <v>60</v>
      </c>
      <c r="K82" s="191">
        <v>58</v>
      </c>
      <c r="L82" s="191">
        <v>54</v>
      </c>
      <c r="M82" s="232"/>
      <c r="N82" s="233"/>
      <c r="O82" s="233"/>
    </row>
    <row r="83" spans="1:15" s="234" customFormat="1">
      <c r="A83" s="404" t="str">
        <f t="shared" si="8"/>
        <v>10030750</v>
      </c>
      <c r="B83" s="230">
        <v>100</v>
      </c>
      <c r="C83" s="193">
        <v>30</v>
      </c>
      <c r="D83" s="193">
        <v>750</v>
      </c>
      <c r="E83" s="191">
        <v>0</v>
      </c>
      <c r="F83" s="191">
        <v>2</v>
      </c>
      <c r="G83" s="191">
        <v>17</v>
      </c>
      <c r="H83" s="191">
        <v>44</v>
      </c>
      <c r="I83" s="191">
        <v>52</v>
      </c>
      <c r="J83" s="191">
        <v>60</v>
      </c>
      <c r="K83" s="191">
        <v>57</v>
      </c>
      <c r="L83" s="191">
        <v>38</v>
      </c>
      <c r="M83" s="232"/>
      <c r="N83" s="233"/>
      <c r="O83" s="233"/>
    </row>
    <row r="84" spans="1:15" s="234" customFormat="1">
      <c r="A84" s="404" t="str">
        <f t="shared" si="8"/>
        <v>10040750</v>
      </c>
      <c r="B84" s="230">
        <v>100</v>
      </c>
      <c r="C84" s="193">
        <v>40</v>
      </c>
      <c r="D84" s="193">
        <v>750</v>
      </c>
      <c r="E84" s="191">
        <v>0</v>
      </c>
      <c r="F84" s="191">
        <v>0</v>
      </c>
      <c r="G84" s="191">
        <v>11</v>
      </c>
      <c r="H84" s="191">
        <v>40</v>
      </c>
      <c r="I84" s="191">
        <v>52</v>
      </c>
      <c r="J84" s="191">
        <v>60</v>
      </c>
      <c r="K84" s="191">
        <v>46</v>
      </c>
      <c r="L84" s="191">
        <v>29</v>
      </c>
      <c r="M84" s="232"/>
      <c r="N84" s="233"/>
      <c r="O84" s="233"/>
    </row>
    <row r="85" spans="1:15" s="234" customFormat="1">
      <c r="A85" s="404" t="str">
        <f t="shared" si="8"/>
        <v>10050750</v>
      </c>
      <c r="B85" s="230">
        <v>100</v>
      </c>
      <c r="C85" s="193">
        <v>50</v>
      </c>
      <c r="D85" s="193">
        <v>750</v>
      </c>
      <c r="E85" s="191">
        <v>0</v>
      </c>
      <c r="F85" s="191">
        <v>0</v>
      </c>
      <c r="G85" s="191">
        <v>8</v>
      </c>
      <c r="H85" s="191">
        <v>32</v>
      </c>
      <c r="I85" s="191">
        <v>51</v>
      </c>
      <c r="J85" s="191">
        <v>59</v>
      </c>
      <c r="K85" s="191">
        <v>37</v>
      </c>
      <c r="L85" s="191">
        <v>23</v>
      </c>
      <c r="M85" s="232"/>
      <c r="N85" s="233"/>
      <c r="O85" s="233"/>
    </row>
    <row r="86" spans="1:15" s="234" customFormat="1">
      <c r="A86" s="404" t="str">
        <f t="shared" si="8"/>
        <v>10060750</v>
      </c>
      <c r="B86" s="230">
        <v>100</v>
      </c>
      <c r="C86" s="193">
        <v>60</v>
      </c>
      <c r="D86" s="193">
        <v>750</v>
      </c>
      <c r="E86" s="191">
        <v>0</v>
      </c>
      <c r="F86" s="191">
        <v>0</v>
      </c>
      <c r="G86" s="191">
        <v>6</v>
      </c>
      <c r="H86" s="191">
        <v>26</v>
      </c>
      <c r="I86" s="191">
        <v>48</v>
      </c>
      <c r="J86" s="191">
        <v>53</v>
      </c>
      <c r="K86" s="191">
        <v>31</v>
      </c>
      <c r="L86" s="191">
        <v>19</v>
      </c>
      <c r="M86" s="232"/>
      <c r="N86" s="233"/>
      <c r="O86" s="233"/>
    </row>
    <row r="87" spans="1:15" s="234" customFormat="1">
      <c r="A87" s="404" t="str">
        <f t="shared" si="8"/>
        <v>10070750</v>
      </c>
      <c r="B87" s="230">
        <v>100</v>
      </c>
      <c r="C87" s="193">
        <v>70</v>
      </c>
      <c r="D87" s="193">
        <v>750</v>
      </c>
      <c r="E87" s="191">
        <v>0</v>
      </c>
      <c r="F87" s="191">
        <v>0</v>
      </c>
      <c r="G87" s="191">
        <v>4</v>
      </c>
      <c r="H87" s="191">
        <v>21</v>
      </c>
      <c r="I87" s="191">
        <v>42</v>
      </c>
      <c r="J87" s="191">
        <v>46</v>
      </c>
      <c r="K87" s="191">
        <v>27</v>
      </c>
      <c r="L87" s="191">
        <v>16</v>
      </c>
      <c r="M87" s="232"/>
      <c r="N87" s="233"/>
      <c r="O87" s="233"/>
    </row>
    <row r="88" spans="1:15" s="234" customFormat="1">
      <c r="A88" s="404" t="str">
        <f t="shared" si="8"/>
        <v>10080750</v>
      </c>
      <c r="B88" s="230">
        <v>100</v>
      </c>
      <c r="C88" s="193">
        <v>80</v>
      </c>
      <c r="D88" s="193">
        <v>750</v>
      </c>
      <c r="E88" s="191">
        <v>0</v>
      </c>
      <c r="F88" s="191">
        <v>0</v>
      </c>
      <c r="G88" s="191">
        <v>3</v>
      </c>
      <c r="H88" s="191">
        <v>18</v>
      </c>
      <c r="I88" s="191">
        <v>36</v>
      </c>
      <c r="J88" s="191">
        <v>40</v>
      </c>
      <c r="K88" s="191">
        <v>23</v>
      </c>
      <c r="L88" s="191">
        <v>14</v>
      </c>
      <c r="M88" s="232"/>
      <c r="N88" s="233"/>
      <c r="O88" s="233"/>
    </row>
    <row r="89" spans="1:15" s="234" customFormat="1">
      <c r="A89" s="404" t="str">
        <f t="shared" si="8"/>
        <v>10090750</v>
      </c>
      <c r="B89" s="230">
        <v>100</v>
      </c>
      <c r="C89" s="193">
        <v>90</v>
      </c>
      <c r="D89" s="193">
        <v>750</v>
      </c>
      <c r="E89" s="191">
        <v>0</v>
      </c>
      <c r="F89" s="191">
        <v>0</v>
      </c>
      <c r="G89" s="191">
        <v>2</v>
      </c>
      <c r="H89" s="191">
        <v>15</v>
      </c>
      <c r="I89" s="191">
        <v>32</v>
      </c>
      <c r="J89" s="191">
        <v>36</v>
      </c>
      <c r="K89" s="191">
        <v>21</v>
      </c>
      <c r="L89" s="191">
        <v>13</v>
      </c>
      <c r="M89" s="232"/>
      <c r="N89" s="233"/>
      <c r="O89" s="233"/>
    </row>
    <row r="90" spans="1:15" s="234" customFormat="1">
      <c r="A90" s="404" t="str">
        <f t="shared" si="8"/>
        <v>100100750</v>
      </c>
      <c r="B90" s="230">
        <v>100</v>
      </c>
      <c r="C90" s="193">
        <v>100</v>
      </c>
      <c r="D90" s="193">
        <v>750</v>
      </c>
      <c r="E90" s="191">
        <v>0</v>
      </c>
      <c r="F90" s="191">
        <v>0</v>
      </c>
      <c r="G90" s="191">
        <v>1</v>
      </c>
      <c r="H90" s="191">
        <v>13</v>
      </c>
      <c r="I90" s="191">
        <v>29</v>
      </c>
      <c r="J90" s="191">
        <v>32</v>
      </c>
      <c r="K90" s="191">
        <v>19</v>
      </c>
      <c r="L90" s="191">
        <v>12</v>
      </c>
      <c r="M90" s="232"/>
      <c r="N90" s="233"/>
      <c r="O90" s="233"/>
    </row>
    <row r="91" spans="1:15" s="234" customFormat="1">
      <c r="A91" s="404" t="str">
        <f t="shared" si="8"/>
        <v>100110750</v>
      </c>
      <c r="B91" s="230">
        <v>100</v>
      </c>
      <c r="C91" s="193">
        <v>110</v>
      </c>
      <c r="D91" s="193">
        <v>750</v>
      </c>
      <c r="E91" s="191">
        <v>0</v>
      </c>
      <c r="F91" s="191">
        <v>0</v>
      </c>
      <c r="G91" s="191">
        <v>1</v>
      </c>
      <c r="H91" s="191">
        <v>11</v>
      </c>
      <c r="I91" s="191">
        <v>26</v>
      </c>
      <c r="J91" s="191">
        <v>29</v>
      </c>
      <c r="K91" s="191">
        <v>17</v>
      </c>
      <c r="L91" s="191">
        <v>10</v>
      </c>
      <c r="M91" s="232"/>
      <c r="N91" s="233"/>
      <c r="O91" s="233"/>
    </row>
    <row r="92" spans="1:15" s="234" customFormat="1">
      <c r="A92" s="404" t="str">
        <f t="shared" si="8"/>
        <v>100120750</v>
      </c>
      <c r="B92" s="230">
        <v>100</v>
      </c>
      <c r="C92" s="193">
        <v>120</v>
      </c>
      <c r="D92" s="193">
        <v>750</v>
      </c>
      <c r="E92" s="191">
        <v>0</v>
      </c>
      <c r="F92" s="191">
        <v>0</v>
      </c>
      <c r="G92" s="191">
        <v>0</v>
      </c>
      <c r="H92" s="191">
        <v>10</v>
      </c>
      <c r="I92" s="191">
        <v>23</v>
      </c>
      <c r="J92" s="191">
        <v>27</v>
      </c>
      <c r="K92" s="191">
        <v>15</v>
      </c>
      <c r="L92" s="191">
        <v>10</v>
      </c>
      <c r="M92" s="232"/>
      <c r="N92" s="233"/>
      <c r="O92" s="233"/>
    </row>
    <row r="93" spans="1:15" s="234" customFormat="1">
      <c r="A93" s="404" t="str">
        <f t="shared" si="8"/>
        <v>100130750</v>
      </c>
      <c r="B93" s="230">
        <v>100</v>
      </c>
      <c r="C93" s="193">
        <v>130</v>
      </c>
      <c r="D93" s="193">
        <v>750</v>
      </c>
      <c r="E93" s="191">
        <v>0</v>
      </c>
      <c r="F93" s="191">
        <v>0</v>
      </c>
      <c r="G93" s="191">
        <v>0</v>
      </c>
      <c r="H93" s="191">
        <v>9</v>
      </c>
      <c r="I93" s="191">
        <v>21</v>
      </c>
      <c r="J93" s="191">
        <v>25</v>
      </c>
      <c r="K93" s="191">
        <v>14</v>
      </c>
      <c r="L93" s="191">
        <v>9</v>
      </c>
      <c r="M93" s="232"/>
      <c r="N93" s="233"/>
      <c r="O93" s="233"/>
    </row>
    <row r="94" spans="1:15" s="234" customFormat="1">
      <c r="A94" s="404" t="str">
        <f t="shared" si="8"/>
        <v>100140750</v>
      </c>
      <c r="B94" s="230">
        <v>100</v>
      </c>
      <c r="C94" s="193">
        <v>140</v>
      </c>
      <c r="D94" s="193">
        <v>750</v>
      </c>
      <c r="E94" s="191">
        <v>0</v>
      </c>
      <c r="F94" s="191">
        <v>0</v>
      </c>
      <c r="G94" s="191">
        <v>0</v>
      </c>
      <c r="H94" s="191">
        <v>8</v>
      </c>
      <c r="I94" s="191">
        <v>20</v>
      </c>
      <c r="J94" s="191">
        <v>23</v>
      </c>
      <c r="K94" s="191">
        <v>13</v>
      </c>
      <c r="L94" s="191">
        <v>8</v>
      </c>
      <c r="M94" s="232"/>
      <c r="N94" s="233"/>
      <c r="O94" s="233"/>
    </row>
    <row r="95" spans="1:15" s="234" customFormat="1">
      <c r="A95" s="404" t="str">
        <f t="shared" si="8"/>
        <v>100150750</v>
      </c>
      <c r="B95" s="230">
        <v>100</v>
      </c>
      <c r="C95" s="193">
        <v>150</v>
      </c>
      <c r="D95" s="193">
        <v>750</v>
      </c>
      <c r="E95" s="191">
        <v>0</v>
      </c>
      <c r="F95" s="191">
        <v>0</v>
      </c>
      <c r="G95" s="191">
        <v>0</v>
      </c>
      <c r="H95" s="191">
        <v>7</v>
      </c>
      <c r="I95" s="191">
        <v>18</v>
      </c>
      <c r="J95" s="191">
        <v>21</v>
      </c>
      <c r="K95" s="191">
        <v>12</v>
      </c>
      <c r="L95" s="191">
        <v>8</v>
      </c>
      <c r="M95" s="232"/>
      <c r="N95" s="233"/>
      <c r="O95" s="233"/>
    </row>
    <row r="96" spans="1:15" s="234" customFormat="1">
      <c r="A96" s="404" t="str">
        <f t="shared" si="8"/>
        <v>100160750</v>
      </c>
      <c r="B96" s="230">
        <v>100</v>
      </c>
      <c r="C96" s="193">
        <v>160</v>
      </c>
      <c r="D96" s="193">
        <v>750</v>
      </c>
      <c r="E96" s="191">
        <v>0</v>
      </c>
      <c r="F96" s="191">
        <v>0</v>
      </c>
      <c r="G96" s="191">
        <v>0</v>
      </c>
      <c r="H96" s="191">
        <v>6</v>
      </c>
      <c r="I96" s="191">
        <v>17</v>
      </c>
      <c r="J96" s="191">
        <v>20</v>
      </c>
      <c r="K96" s="191">
        <v>12</v>
      </c>
      <c r="L96" s="191">
        <v>7</v>
      </c>
      <c r="M96" s="232"/>
      <c r="N96" s="233"/>
      <c r="O96" s="233"/>
    </row>
    <row r="97" spans="1:15" s="234" customFormat="1">
      <c r="A97" s="404" t="str">
        <f t="shared" si="8"/>
        <v>100170750</v>
      </c>
      <c r="B97" s="230">
        <v>100</v>
      </c>
      <c r="C97" s="193">
        <v>170</v>
      </c>
      <c r="D97" s="193">
        <v>750</v>
      </c>
      <c r="E97" s="241"/>
      <c r="F97" s="241"/>
      <c r="G97" s="241"/>
      <c r="H97" s="241"/>
      <c r="I97" s="241"/>
      <c r="J97" s="241"/>
      <c r="K97" s="241"/>
      <c r="L97" s="241"/>
      <c r="M97" s="232"/>
      <c r="N97" s="233"/>
      <c r="O97" s="233"/>
    </row>
    <row r="98" spans="1:15" s="234" customFormat="1">
      <c r="A98" s="404" t="str">
        <f t="shared" si="8"/>
        <v>100180750</v>
      </c>
      <c r="B98" s="230">
        <v>100</v>
      </c>
      <c r="C98" s="193">
        <v>180</v>
      </c>
      <c r="D98" s="193">
        <v>750</v>
      </c>
      <c r="E98" s="241"/>
      <c r="F98" s="241"/>
      <c r="G98" s="241"/>
      <c r="H98" s="241"/>
      <c r="I98" s="241"/>
      <c r="J98" s="241"/>
      <c r="K98" s="241"/>
      <c r="L98" s="241"/>
      <c r="M98" s="232"/>
      <c r="N98" s="233"/>
      <c r="O98" s="233"/>
    </row>
    <row r="99" spans="1:15" s="234" customFormat="1">
      <c r="A99" s="404" t="str">
        <f t="shared" si="8"/>
        <v>100190750</v>
      </c>
      <c r="B99" s="230">
        <v>100</v>
      </c>
      <c r="C99" s="193">
        <v>190</v>
      </c>
      <c r="D99" s="193">
        <v>750</v>
      </c>
      <c r="E99" s="241"/>
      <c r="F99" s="241"/>
      <c r="G99" s="241"/>
      <c r="H99" s="241"/>
      <c r="I99" s="241"/>
      <c r="J99" s="241"/>
      <c r="K99" s="241"/>
      <c r="L99" s="241"/>
      <c r="M99" s="232"/>
      <c r="N99" s="233"/>
      <c r="O99" s="233"/>
    </row>
    <row r="100" spans="1:15" s="234" customFormat="1">
      <c r="A100" s="404" t="str">
        <f t="shared" si="8"/>
        <v>100200750</v>
      </c>
      <c r="B100" s="230">
        <v>100</v>
      </c>
      <c r="C100" s="193">
        <v>200</v>
      </c>
      <c r="D100" s="193">
        <v>750</v>
      </c>
      <c r="E100" s="241"/>
      <c r="F100" s="241"/>
      <c r="G100" s="241"/>
      <c r="H100" s="241"/>
      <c r="I100" s="241"/>
      <c r="J100" s="241"/>
      <c r="K100" s="241"/>
      <c r="L100" s="241"/>
      <c r="M100" s="232"/>
      <c r="N100" s="233"/>
      <c r="O100" s="233"/>
    </row>
    <row r="101" spans="1:15" s="234" customFormat="1">
      <c r="A101" s="404" t="str">
        <f t="shared" si="8"/>
        <v>100210750</v>
      </c>
      <c r="B101" s="230">
        <v>100</v>
      </c>
      <c r="C101" s="193">
        <v>210</v>
      </c>
      <c r="D101" s="193">
        <v>750</v>
      </c>
      <c r="E101" s="241"/>
      <c r="F101" s="241"/>
      <c r="G101" s="241"/>
      <c r="H101" s="241"/>
      <c r="I101" s="241"/>
      <c r="J101" s="241"/>
      <c r="K101" s="241"/>
      <c r="L101" s="241"/>
      <c r="M101" s="232"/>
      <c r="N101" s="233"/>
      <c r="O101" s="233"/>
    </row>
    <row r="102" spans="1:15" s="234" customFormat="1">
      <c r="A102" s="404" t="str">
        <f t="shared" si="8"/>
        <v>100220750</v>
      </c>
      <c r="B102" s="230">
        <v>100</v>
      </c>
      <c r="C102" s="193">
        <v>220</v>
      </c>
      <c r="D102" s="193">
        <v>750</v>
      </c>
      <c r="E102" s="241"/>
      <c r="F102" s="241"/>
      <c r="G102" s="241"/>
      <c r="H102" s="241"/>
      <c r="I102" s="241"/>
      <c r="J102" s="241"/>
      <c r="K102" s="241"/>
      <c r="L102" s="241"/>
      <c r="M102" s="232"/>
      <c r="N102" s="233"/>
      <c r="O102" s="233"/>
    </row>
    <row r="103" spans="1:15" s="234" customFormat="1">
      <c r="A103" s="404" t="str">
        <f t="shared" si="8"/>
        <v>100230750</v>
      </c>
      <c r="B103" s="230">
        <v>100</v>
      </c>
      <c r="C103" s="193">
        <v>230</v>
      </c>
      <c r="D103" s="193">
        <v>750</v>
      </c>
      <c r="E103" s="241"/>
      <c r="F103" s="241"/>
      <c r="G103" s="241"/>
      <c r="H103" s="241"/>
      <c r="I103" s="241"/>
      <c r="J103" s="241"/>
      <c r="K103" s="241"/>
      <c r="L103" s="241"/>
      <c r="M103" s="232"/>
      <c r="N103" s="233"/>
      <c r="O103" s="233"/>
    </row>
    <row r="104" spans="1:15" s="234" customFormat="1">
      <c r="A104" s="404" t="str">
        <f t="shared" si="8"/>
        <v>100240750</v>
      </c>
      <c r="B104" s="230">
        <v>100</v>
      </c>
      <c r="C104" s="193">
        <v>240</v>
      </c>
      <c r="D104" s="193">
        <v>750</v>
      </c>
      <c r="E104" s="241"/>
      <c r="F104" s="241"/>
      <c r="G104" s="241"/>
      <c r="H104" s="241"/>
      <c r="I104" s="241"/>
      <c r="J104" s="241"/>
      <c r="K104" s="241"/>
      <c r="L104" s="241"/>
      <c r="M104" s="232"/>
      <c r="N104" s="233"/>
      <c r="O104" s="233"/>
    </row>
    <row r="105" spans="1:15" s="234" customFormat="1">
      <c r="A105" s="404" t="str">
        <f t="shared" si="8"/>
        <v>100250750</v>
      </c>
      <c r="B105" s="230">
        <v>100</v>
      </c>
      <c r="C105" s="193">
        <v>250</v>
      </c>
      <c r="D105" s="193">
        <v>750</v>
      </c>
      <c r="E105" s="241"/>
      <c r="F105" s="241"/>
      <c r="G105" s="241"/>
      <c r="H105" s="241"/>
      <c r="I105" s="241"/>
      <c r="J105" s="241"/>
      <c r="K105" s="241"/>
      <c r="L105" s="241"/>
      <c r="M105" s="232"/>
      <c r="N105" s="233"/>
      <c r="O105" s="233"/>
    </row>
    <row r="106" spans="1:15" s="234" customFormat="1">
      <c r="A106" s="404" t="str">
        <f t="shared" si="8"/>
        <v>100260750</v>
      </c>
      <c r="B106" s="230">
        <v>100</v>
      </c>
      <c r="C106" s="193">
        <v>260</v>
      </c>
      <c r="D106" s="193">
        <v>750</v>
      </c>
      <c r="E106" s="241"/>
      <c r="F106" s="241"/>
      <c r="G106" s="241"/>
      <c r="H106" s="241"/>
      <c r="I106" s="241"/>
      <c r="J106" s="241"/>
      <c r="K106" s="241"/>
      <c r="L106" s="241"/>
      <c r="M106" s="232"/>
      <c r="N106" s="233"/>
      <c r="O106" s="233"/>
    </row>
    <row r="107" spans="1:15" s="234" customFormat="1">
      <c r="A107" s="404" t="str">
        <f t="shared" si="8"/>
        <v>100270750</v>
      </c>
      <c r="B107" s="230">
        <v>100</v>
      </c>
      <c r="C107" s="193">
        <v>270</v>
      </c>
      <c r="D107" s="193">
        <v>750</v>
      </c>
      <c r="E107" s="241"/>
      <c r="F107" s="241"/>
      <c r="G107" s="241"/>
      <c r="H107" s="241"/>
      <c r="I107" s="241"/>
      <c r="J107" s="241"/>
      <c r="K107" s="241"/>
      <c r="L107" s="241"/>
      <c r="M107" s="232"/>
      <c r="N107" s="233"/>
      <c r="O107" s="233"/>
    </row>
    <row r="108" spans="1:15" s="234" customFormat="1">
      <c r="A108" s="404" t="str">
        <f t="shared" si="8"/>
        <v>100280750</v>
      </c>
      <c r="B108" s="230">
        <v>100</v>
      </c>
      <c r="C108" s="193">
        <v>280</v>
      </c>
      <c r="D108" s="193">
        <v>750</v>
      </c>
      <c r="E108" s="241"/>
      <c r="F108" s="241"/>
      <c r="G108" s="241"/>
      <c r="H108" s="241"/>
      <c r="I108" s="241"/>
      <c r="J108" s="241"/>
      <c r="K108" s="241"/>
      <c r="L108" s="241"/>
      <c r="M108" s="232"/>
      <c r="N108" s="233"/>
      <c r="O108" s="233"/>
    </row>
    <row r="109" spans="1:15" s="234" customFormat="1">
      <c r="A109" s="404" t="str">
        <f t="shared" si="8"/>
        <v>100290750</v>
      </c>
      <c r="B109" s="230">
        <v>100</v>
      </c>
      <c r="C109" s="193">
        <v>290</v>
      </c>
      <c r="D109" s="193">
        <v>750</v>
      </c>
      <c r="E109" s="241"/>
      <c r="F109" s="241"/>
      <c r="G109" s="241"/>
      <c r="H109" s="241"/>
      <c r="I109" s="241"/>
      <c r="J109" s="241"/>
      <c r="K109" s="241"/>
      <c r="L109" s="241"/>
      <c r="M109" s="232"/>
      <c r="N109" s="233"/>
      <c r="O109" s="233"/>
    </row>
    <row r="110" spans="1:15" s="234" customFormat="1">
      <c r="A110" s="404" t="str">
        <f t="shared" si="8"/>
        <v>100300750</v>
      </c>
      <c r="B110" s="230">
        <v>100</v>
      </c>
      <c r="C110" s="193">
        <v>300</v>
      </c>
      <c r="D110" s="193">
        <v>750</v>
      </c>
      <c r="E110" s="241"/>
      <c r="F110" s="241"/>
      <c r="G110" s="241"/>
      <c r="H110" s="241"/>
      <c r="I110" s="241"/>
      <c r="J110" s="241"/>
      <c r="K110" s="241"/>
      <c r="L110" s="241"/>
      <c r="M110" s="232"/>
      <c r="N110" s="233"/>
      <c r="O110" s="233"/>
    </row>
    <row r="111" spans="1:15" s="234" customFormat="1">
      <c r="A111" s="404" t="str">
        <f t="shared" si="8"/>
        <v>100310750</v>
      </c>
      <c r="B111" s="230">
        <v>100</v>
      </c>
      <c r="C111" s="193">
        <v>310</v>
      </c>
      <c r="D111" s="193">
        <v>750</v>
      </c>
      <c r="E111" s="241"/>
      <c r="F111" s="241"/>
      <c r="G111" s="241"/>
      <c r="H111" s="241"/>
      <c r="I111" s="241"/>
      <c r="J111" s="241"/>
      <c r="K111" s="241"/>
      <c r="L111" s="241"/>
      <c r="M111" s="232"/>
      <c r="N111" s="233"/>
      <c r="O111" s="233"/>
    </row>
    <row r="112" spans="1:15" s="234" customFormat="1">
      <c r="A112" s="404" t="str">
        <f t="shared" si="8"/>
        <v>100320750</v>
      </c>
      <c r="B112" s="230">
        <v>100</v>
      </c>
      <c r="C112" s="193">
        <v>320</v>
      </c>
      <c r="D112" s="193">
        <v>750</v>
      </c>
      <c r="E112" s="241"/>
      <c r="F112" s="241"/>
      <c r="G112" s="241"/>
      <c r="H112" s="241"/>
      <c r="I112" s="241"/>
      <c r="J112" s="241"/>
      <c r="K112" s="241"/>
      <c r="L112" s="241"/>
      <c r="M112" s="232"/>
      <c r="N112" s="233"/>
      <c r="O112" s="233"/>
    </row>
    <row r="113" spans="1:15" s="234" customFormat="1">
      <c r="A113" s="404" t="str">
        <f t="shared" ref="A113:A176" si="9">B113&amp;C113&amp;D113</f>
        <v>100330750</v>
      </c>
      <c r="B113" s="230">
        <v>100</v>
      </c>
      <c r="C113" s="193">
        <v>330</v>
      </c>
      <c r="D113" s="193">
        <v>750</v>
      </c>
      <c r="E113" s="241"/>
      <c r="F113" s="241"/>
      <c r="G113" s="241"/>
      <c r="H113" s="241"/>
      <c r="I113" s="241"/>
      <c r="J113" s="241"/>
      <c r="K113" s="241"/>
      <c r="L113" s="241"/>
      <c r="M113" s="232"/>
      <c r="N113" s="233"/>
      <c r="O113" s="233"/>
    </row>
    <row r="114" spans="1:15" s="234" customFormat="1">
      <c r="A114" s="404" t="str">
        <f t="shared" si="9"/>
        <v>100340750</v>
      </c>
      <c r="B114" s="230">
        <v>100</v>
      </c>
      <c r="C114" s="193">
        <v>340</v>
      </c>
      <c r="D114" s="193">
        <v>750</v>
      </c>
      <c r="E114" s="241"/>
      <c r="F114" s="241"/>
      <c r="G114" s="241"/>
      <c r="H114" s="241"/>
      <c r="I114" s="241"/>
      <c r="J114" s="241"/>
      <c r="K114" s="241"/>
      <c r="L114" s="241"/>
      <c r="M114" s="232"/>
      <c r="N114" s="233"/>
      <c r="O114" s="233"/>
    </row>
    <row r="115" spans="1:15" s="234" customFormat="1">
      <c r="A115" s="404" t="str">
        <f t="shared" si="9"/>
        <v>100350750</v>
      </c>
      <c r="B115" s="230">
        <v>100</v>
      </c>
      <c r="C115" s="193">
        <v>350</v>
      </c>
      <c r="D115" s="193">
        <v>750</v>
      </c>
      <c r="E115" s="241"/>
      <c r="F115" s="241"/>
      <c r="G115" s="241"/>
      <c r="H115" s="241"/>
      <c r="I115" s="241"/>
      <c r="J115" s="241"/>
      <c r="K115" s="241"/>
      <c r="L115" s="241"/>
      <c r="M115" s="232"/>
      <c r="N115" s="233"/>
      <c r="O115" s="233"/>
    </row>
    <row r="116" spans="1:15" s="234" customFormat="1">
      <c r="A116" s="404" t="str">
        <f t="shared" si="9"/>
        <v>100201000</v>
      </c>
      <c r="B116" s="230">
        <v>100</v>
      </c>
      <c r="C116" s="193">
        <v>20</v>
      </c>
      <c r="D116" s="193">
        <v>1000</v>
      </c>
      <c r="E116" s="191">
        <v>0</v>
      </c>
      <c r="F116" s="191">
        <v>7</v>
      </c>
      <c r="G116" s="191">
        <v>34</v>
      </c>
      <c r="H116" s="191">
        <v>44</v>
      </c>
      <c r="I116" s="191">
        <v>52</v>
      </c>
      <c r="J116" s="191">
        <v>60</v>
      </c>
      <c r="K116" s="191">
        <v>58</v>
      </c>
      <c r="L116" s="191">
        <v>56</v>
      </c>
      <c r="M116" s="232"/>
      <c r="N116" s="233"/>
      <c r="O116" s="233"/>
    </row>
    <row r="117" spans="1:15" s="234" customFormat="1">
      <c r="A117" s="404" t="str">
        <f t="shared" si="9"/>
        <v>100301000</v>
      </c>
      <c r="B117" s="230">
        <v>100</v>
      </c>
      <c r="C117" s="193">
        <v>30</v>
      </c>
      <c r="D117" s="193">
        <v>1000</v>
      </c>
      <c r="E117" s="191">
        <v>0</v>
      </c>
      <c r="F117" s="191">
        <v>3</v>
      </c>
      <c r="G117" s="191">
        <v>23</v>
      </c>
      <c r="H117" s="191">
        <v>44</v>
      </c>
      <c r="I117" s="191">
        <v>52</v>
      </c>
      <c r="J117" s="191">
        <v>60</v>
      </c>
      <c r="K117" s="191">
        <v>58</v>
      </c>
      <c r="L117" s="191">
        <v>50</v>
      </c>
      <c r="M117" s="232"/>
      <c r="N117" s="233"/>
      <c r="O117" s="233"/>
    </row>
    <row r="118" spans="1:15" s="234" customFormat="1">
      <c r="A118" s="404" t="str">
        <f t="shared" si="9"/>
        <v>100401000</v>
      </c>
      <c r="B118" s="230">
        <v>100</v>
      </c>
      <c r="C118" s="193">
        <v>40</v>
      </c>
      <c r="D118" s="193">
        <v>1000</v>
      </c>
      <c r="E118" s="191">
        <v>0</v>
      </c>
      <c r="F118" s="191">
        <v>2</v>
      </c>
      <c r="G118" s="191">
        <v>17</v>
      </c>
      <c r="H118" s="191">
        <v>44</v>
      </c>
      <c r="I118" s="191">
        <v>52</v>
      </c>
      <c r="J118" s="191">
        <v>60</v>
      </c>
      <c r="K118" s="191">
        <v>57</v>
      </c>
      <c r="L118" s="191">
        <v>38</v>
      </c>
      <c r="M118" s="232"/>
      <c r="N118" s="233"/>
      <c r="O118" s="233"/>
    </row>
    <row r="119" spans="1:15" s="234" customFormat="1">
      <c r="A119" s="404" t="str">
        <f t="shared" si="9"/>
        <v>100501000</v>
      </c>
      <c r="B119" s="230">
        <v>100</v>
      </c>
      <c r="C119" s="193">
        <v>50</v>
      </c>
      <c r="D119" s="193">
        <v>1000</v>
      </c>
      <c r="E119" s="191">
        <v>0</v>
      </c>
      <c r="F119" s="191">
        <v>0</v>
      </c>
      <c r="G119" s="191">
        <v>12</v>
      </c>
      <c r="H119" s="191">
        <v>42</v>
      </c>
      <c r="I119" s="191">
        <v>52</v>
      </c>
      <c r="J119" s="191">
        <v>60</v>
      </c>
      <c r="K119" s="191">
        <v>49</v>
      </c>
      <c r="L119" s="191">
        <v>31</v>
      </c>
      <c r="M119" s="232"/>
      <c r="N119" s="233"/>
      <c r="O119" s="233"/>
    </row>
    <row r="120" spans="1:15" s="234" customFormat="1">
      <c r="A120" s="404" t="str">
        <f t="shared" si="9"/>
        <v>100601000</v>
      </c>
      <c r="B120" s="230">
        <v>100</v>
      </c>
      <c r="C120" s="193">
        <v>60</v>
      </c>
      <c r="D120" s="193">
        <v>1000</v>
      </c>
      <c r="E120" s="191">
        <v>0</v>
      </c>
      <c r="F120" s="191">
        <v>0</v>
      </c>
      <c r="G120" s="191">
        <v>9</v>
      </c>
      <c r="H120" s="191">
        <v>36</v>
      </c>
      <c r="I120" s="191">
        <v>52</v>
      </c>
      <c r="J120" s="191">
        <v>60</v>
      </c>
      <c r="K120" s="191">
        <v>41</v>
      </c>
      <c r="L120" s="191">
        <v>26</v>
      </c>
      <c r="M120" s="232"/>
      <c r="N120" s="233"/>
      <c r="O120" s="233"/>
    </row>
    <row r="121" spans="1:15" s="234" customFormat="1">
      <c r="A121" s="404" t="str">
        <f t="shared" si="9"/>
        <v>100701000</v>
      </c>
      <c r="B121" s="230">
        <v>100</v>
      </c>
      <c r="C121" s="193">
        <v>70</v>
      </c>
      <c r="D121" s="193">
        <v>1000</v>
      </c>
      <c r="E121" s="191">
        <v>0</v>
      </c>
      <c r="F121" s="191">
        <v>0</v>
      </c>
      <c r="G121" s="191">
        <v>7</v>
      </c>
      <c r="H121" s="191">
        <v>30</v>
      </c>
      <c r="I121" s="191">
        <v>51</v>
      </c>
      <c r="J121" s="191">
        <v>58</v>
      </c>
      <c r="K121" s="191">
        <v>35</v>
      </c>
      <c r="L121" s="191">
        <v>22</v>
      </c>
      <c r="M121" s="232"/>
      <c r="N121" s="233"/>
      <c r="O121" s="233"/>
    </row>
    <row r="122" spans="1:15" s="234" customFormat="1">
      <c r="A122" s="404" t="str">
        <f t="shared" si="9"/>
        <v>100801000</v>
      </c>
      <c r="B122" s="230">
        <v>100</v>
      </c>
      <c r="C122" s="193">
        <v>80</v>
      </c>
      <c r="D122" s="193">
        <v>1000</v>
      </c>
      <c r="E122" s="191">
        <v>0</v>
      </c>
      <c r="F122" s="191">
        <v>0</v>
      </c>
      <c r="G122" s="191">
        <v>6</v>
      </c>
      <c r="H122" s="191">
        <v>26</v>
      </c>
      <c r="I122" s="191">
        <v>48</v>
      </c>
      <c r="J122" s="191">
        <v>53</v>
      </c>
      <c r="K122" s="191">
        <v>31</v>
      </c>
      <c r="L122" s="191">
        <v>19</v>
      </c>
      <c r="M122" s="232"/>
      <c r="N122" s="233"/>
      <c r="O122" s="233"/>
    </row>
    <row r="123" spans="1:15" s="234" customFormat="1">
      <c r="A123" s="404" t="str">
        <f t="shared" si="9"/>
        <v>100901000</v>
      </c>
      <c r="B123" s="230">
        <v>100</v>
      </c>
      <c r="C123" s="193">
        <v>90</v>
      </c>
      <c r="D123" s="193">
        <v>1000</v>
      </c>
      <c r="E123" s="191">
        <v>0</v>
      </c>
      <c r="F123" s="191">
        <v>0</v>
      </c>
      <c r="G123" s="191">
        <v>5</v>
      </c>
      <c r="H123" s="191">
        <v>22</v>
      </c>
      <c r="I123" s="191">
        <v>43</v>
      </c>
      <c r="J123" s="191">
        <v>47</v>
      </c>
      <c r="K123" s="191">
        <v>27</v>
      </c>
      <c r="L123" s="191">
        <v>17</v>
      </c>
      <c r="M123" s="232"/>
      <c r="N123" s="233"/>
      <c r="O123" s="233"/>
    </row>
    <row r="124" spans="1:15" s="234" customFormat="1">
      <c r="A124" s="404" t="str">
        <f t="shared" si="9"/>
        <v>1001001000</v>
      </c>
      <c r="B124" s="230">
        <v>100</v>
      </c>
      <c r="C124" s="193">
        <v>100</v>
      </c>
      <c r="D124" s="193">
        <v>1000</v>
      </c>
      <c r="E124" s="191">
        <v>0</v>
      </c>
      <c r="F124" s="191">
        <v>0</v>
      </c>
      <c r="G124" s="191">
        <v>4</v>
      </c>
      <c r="H124" s="191">
        <v>20</v>
      </c>
      <c r="I124" s="191">
        <v>39</v>
      </c>
      <c r="J124" s="191">
        <v>43</v>
      </c>
      <c r="K124" s="191">
        <v>25</v>
      </c>
      <c r="L124" s="191">
        <v>15</v>
      </c>
      <c r="M124" s="232"/>
      <c r="N124" s="233"/>
      <c r="O124" s="233"/>
    </row>
    <row r="125" spans="1:15" s="234" customFormat="1">
      <c r="A125" s="404" t="str">
        <f t="shared" si="9"/>
        <v>1001101000</v>
      </c>
      <c r="B125" s="230">
        <v>100</v>
      </c>
      <c r="C125" s="193">
        <v>110</v>
      </c>
      <c r="D125" s="193">
        <v>1000</v>
      </c>
      <c r="E125" s="191">
        <v>0</v>
      </c>
      <c r="F125" s="191">
        <v>0</v>
      </c>
      <c r="G125" s="191">
        <v>3</v>
      </c>
      <c r="H125" s="191">
        <v>17</v>
      </c>
      <c r="I125" s="191">
        <v>35</v>
      </c>
      <c r="J125" s="191">
        <v>39</v>
      </c>
      <c r="K125" s="191">
        <v>23</v>
      </c>
      <c r="L125" s="191">
        <v>14</v>
      </c>
      <c r="M125" s="232"/>
      <c r="N125" s="233"/>
      <c r="O125" s="233"/>
    </row>
    <row r="126" spans="1:15" s="234" customFormat="1">
      <c r="A126" s="404" t="str">
        <f t="shared" si="9"/>
        <v>1001201000</v>
      </c>
      <c r="B126" s="230">
        <v>100</v>
      </c>
      <c r="C126" s="193">
        <v>120</v>
      </c>
      <c r="D126" s="193">
        <v>1000</v>
      </c>
      <c r="E126" s="191">
        <v>0</v>
      </c>
      <c r="F126" s="191">
        <v>0</v>
      </c>
      <c r="G126" s="191">
        <v>2</v>
      </c>
      <c r="H126" s="191">
        <v>15</v>
      </c>
      <c r="I126" s="191">
        <v>32</v>
      </c>
      <c r="J126" s="191">
        <v>36</v>
      </c>
      <c r="K126" s="191">
        <v>21</v>
      </c>
      <c r="L126" s="191">
        <v>13</v>
      </c>
      <c r="M126" s="232"/>
      <c r="N126" s="233"/>
      <c r="O126" s="233"/>
    </row>
    <row r="127" spans="1:15" s="234" customFormat="1">
      <c r="A127" s="404" t="str">
        <f t="shared" si="9"/>
        <v>1001301000</v>
      </c>
      <c r="B127" s="230">
        <v>100</v>
      </c>
      <c r="C127" s="193">
        <v>130</v>
      </c>
      <c r="D127" s="193">
        <v>1000</v>
      </c>
      <c r="E127" s="191">
        <v>0</v>
      </c>
      <c r="F127" s="191">
        <v>0</v>
      </c>
      <c r="G127" s="191">
        <v>2</v>
      </c>
      <c r="H127" s="191">
        <v>14</v>
      </c>
      <c r="I127" s="191">
        <v>29</v>
      </c>
      <c r="J127" s="191">
        <v>33</v>
      </c>
      <c r="K127" s="191">
        <v>19</v>
      </c>
      <c r="L127" s="191">
        <v>12</v>
      </c>
      <c r="M127" s="232"/>
      <c r="N127" s="233"/>
      <c r="O127" s="233"/>
    </row>
    <row r="128" spans="1:15" s="234" customFormat="1">
      <c r="A128" s="404" t="str">
        <f t="shared" si="9"/>
        <v>1001401000</v>
      </c>
      <c r="B128" s="230">
        <v>100</v>
      </c>
      <c r="C128" s="193">
        <v>140</v>
      </c>
      <c r="D128" s="193">
        <v>1000</v>
      </c>
      <c r="E128" s="191">
        <v>0</v>
      </c>
      <c r="F128" s="191">
        <v>0</v>
      </c>
      <c r="G128" s="191">
        <v>1</v>
      </c>
      <c r="H128" s="191">
        <v>12</v>
      </c>
      <c r="I128" s="191">
        <v>27</v>
      </c>
      <c r="J128" s="191">
        <v>31</v>
      </c>
      <c r="K128" s="191">
        <v>18</v>
      </c>
      <c r="L128" s="191">
        <v>11</v>
      </c>
      <c r="M128" s="232"/>
      <c r="N128" s="233"/>
      <c r="O128" s="233"/>
    </row>
    <row r="129" spans="1:15" s="234" customFormat="1">
      <c r="A129" s="404" t="str">
        <f t="shared" si="9"/>
        <v>1001501000</v>
      </c>
      <c r="B129" s="230">
        <v>100</v>
      </c>
      <c r="C129" s="193">
        <v>150</v>
      </c>
      <c r="D129" s="193">
        <v>1000</v>
      </c>
      <c r="E129" s="191">
        <v>0</v>
      </c>
      <c r="F129" s="191">
        <v>0</v>
      </c>
      <c r="G129" s="191">
        <v>1</v>
      </c>
      <c r="H129" s="191">
        <v>11</v>
      </c>
      <c r="I129" s="191">
        <v>25</v>
      </c>
      <c r="J129" s="191">
        <v>29</v>
      </c>
      <c r="K129" s="191">
        <v>17</v>
      </c>
      <c r="L129" s="191">
        <v>10</v>
      </c>
      <c r="M129" s="232"/>
      <c r="N129" s="233"/>
      <c r="O129" s="233"/>
    </row>
    <row r="130" spans="1:15" s="234" customFormat="1">
      <c r="A130" s="404" t="str">
        <f t="shared" si="9"/>
        <v>1001601000</v>
      </c>
      <c r="B130" s="230">
        <v>100</v>
      </c>
      <c r="C130" s="193">
        <v>160</v>
      </c>
      <c r="D130" s="193">
        <v>1000</v>
      </c>
      <c r="E130" s="191">
        <v>0</v>
      </c>
      <c r="F130" s="191">
        <v>0</v>
      </c>
      <c r="G130" s="191">
        <v>0</v>
      </c>
      <c r="H130" s="191">
        <v>10</v>
      </c>
      <c r="I130" s="191">
        <v>23</v>
      </c>
      <c r="J130" s="191">
        <v>27</v>
      </c>
      <c r="K130" s="191">
        <v>15</v>
      </c>
      <c r="L130" s="191">
        <v>10</v>
      </c>
      <c r="M130" s="232"/>
      <c r="N130" s="233"/>
      <c r="O130" s="233"/>
    </row>
    <row r="131" spans="1:15" s="234" customFormat="1">
      <c r="A131" s="404" t="str">
        <f t="shared" si="9"/>
        <v>1001701000</v>
      </c>
      <c r="B131" s="230">
        <v>100</v>
      </c>
      <c r="C131" s="193">
        <v>170</v>
      </c>
      <c r="D131" s="193">
        <v>1000</v>
      </c>
      <c r="E131" s="241"/>
      <c r="F131" s="241"/>
      <c r="G131" s="241"/>
      <c r="H131" s="241"/>
      <c r="I131" s="241"/>
      <c r="J131" s="241"/>
      <c r="K131" s="241"/>
      <c r="L131" s="241"/>
      <c r="M131" s="232"/>
      <c r="N131" s="233"/>
      <c r="O131" s="233"/>
    </row>
    <row r="132" spans="1:15" s="234" customFormat="1">
      <c r="A132" s="404" t="str">
        <f t="shared" si="9"/>
        <v>1001801000</v>
      </c>
      <c r="B132" s="230">
        <v>100</v>
      </c>
      <c r="C132" s="193">
        <v>180</v>
      </c>
      <c r="D132" s="193">
        <v>1000</v>
      </c>
      <c r="E132" s="241"/>
      <c r="F132" s="241"/>
      <c r="G132" s="241"/>
      <c r="H132" s="241"/>
      <c r="I132" s="241"/>
      <c r="J132" s="241"/>
      <c r="K132" s="241"/>
      <c r="L132" s="241"/>
      <c r="M132" s="232"/>
      <c r="N132" s="233"/>
      <c r="O132" s="233"/>
    </row>
    <row r="133" spans="1:15" s="234" customFormat="1">
      <c r="A133" s="404" t="str">
        <f t="shared" si="9"/>
        <v>1001901000</v>
      </c>
      <c r="B133" s="230">
        <v>100</v>
      </c>
      <c r="C133" s="193">
        <v>190</v>
      </c>
      <c r="D133" s="193">
        <v>1000</v>
      </c>
      <c r="E133" s="241"/>
      <c r="F133" s="241"/>
      <c r="G133" s="241"/>
      <c r="H133" s="241"/>
      <c r="I133" s="241"/>
      <c r="J133" s="241"/>
      <c r="K133" s="241"/>
      <c r="L133" s="241"/>
      <c r="M133" s="232"/>
      <c r="N133" s="233"/>
      <c r="O133" s="233"/>
    </row>
    <row r="134" spans="1:15" s="234" customFormat="1">
      <c r="A134" s="404" t="str">
        <f t="shared" si="9"/>
        <v>1002001000</v>
      </c>
      <c r="B134" s="230">
        <v>100</v>
      </c>
      <c r="C134" s="193">
        <v>200</v>
      </c>
      <c r="D134" s="193">
        <v>1000</v>
      </c>
      <c r="E134" s="241"/>
      <c r="F134" s="241"/>
      <c r="G134" s="241"/>
      <c r="H134" s="241"/>
      <c r="I134" s="241"/>
      <c r="J134" s="241"/>
      <c r="K134" s="241"/>
      <c r="L134" s="241"/>
      <c r="M134" s="232"/>
      <c r="N134" s="233"/>
      <c r="O134" s="233"/>
    </row>
    <row r="135" spans="1:15" s="234" customFormat="1">
      <c r="A135" s="404" t="str">
        <f t="shared" si="9"/>
        <v>1002101000</v>
      </c>
      <c r="B135" s="230">
        <v>100</v>
      </c>
      <c r="C135" s="193">
        <v>210</v>
      </c>
      <c r="D135" s="193">
        <v>1000</v>
      </c>
      <c r="E135" s="241"/>
      <c r="F135" s="241"/>
      <c r="G135" s="241"/>
      <c r="H135" s="241"/>
      <c r="I135" s="241"/>
      <c r="J135" s="241"/>
      <c r="K135" s="241"/>
      <c r="L135" s="241"/>
      <c r="M135" s="232"/>
      <c r="N135" s="233"/>
      <c r="O135" s="233"/>
    </row>
    <row r="136" spans="1:15" s="234" customFormat="1">
      <c r="A136" s="404" t="str">
        <f t="shared" si="9"/>
        <v>1002201000</v>
      </c>
      <c r="B136" s="230">
        <v>100</v>
      </c>
      <c r="C136" s="193">
        <v>220</v>
      </c>
      <c r="D136" s="193">
        <v>1000</v>
      </c>
      <c r="E136" s="241"/>
      <c r="F136" s="241"/>
      <c r="G136" s="241"/>
      <c r="H136" s="241"/>
      <c r="I136" s="241"/>
      <c r="J136" s="241"/>
      <c r="K136" s="241"/>
      <c r="L136" s="241"/>
      <c r="M136" s="232"/>
      <c r="N136" s="233"/>
      <c r="O136" s="233"/>
    </row>
    <row r="137" spans="1:15" s="234" customFormat="1">
      <c r="A137" s="404" t="str">
        <f t="shared" si="9"/>
        <v>1002301000</v>
      </c>
      <c r="B137" s="230">
        <v>100</v>
      </c>
      <c r="C137" s="193">
        <v>230</v>
      </c>
      <c r="D137" s="193">
        <v>1000</v>
      </c>
      <c r="E137" s="241"/>
      <c r="F137" s="241"/>
      <c r="G137" s="241"/>
      <c r="H137" s="241"/>
      <c r="I137" s="241"/>
      <c r="J137" s="241"/>
      <c r="K137" s="241"/>
      <c r="L137" s="241"/>
      <c r="M137" s="232"/>
      <c r="N137" s="233"/>
      <c r="O137" s="233"/>
    </row>
    <row r="138" spans="1:15" s="234" customFormat="1">
      <c r="A138" s="404" t="str">
        <f t="shared" si="9"/>
        <v>1002401000</v>
      </c>
      <c r="B138" s="230">
        <v>100</v>
      </c>
      <c r="C138" s="193">
        <v>240</v>
      </c>
      <c r="D138" s="193">
        <v>1000</v>
      </c>
      <c r="E138" s="241"/>
      <c r="F138" s="241"/>
      <c r="G138" s="241"/>
      <c r="H138" s="241"/>
      <c r="I138" s="241"/>
      <c r="J138" s="241"/>
      <c r="K138" s="241"/>
      <c r="L138" s="241"/>
      <c r="M138" s="232"/>
      <c r="N138" s="233"/>
      <c r="O138" s="233"/>
    </row>
    <row r="139" spans="1:15" s="234" customFormat="1">
      <c r="A139" s="404" t="str">
        <f t="shared" si="9"/>
        <v>1002501000</v>
      </c>
      <c r="B139" s="230">
        <v>100</v>
      </c>
      <c r="C139" s="193">
        <v>250</v>
      </c>
      <c r="D139" s="193">
        <v>1000</v>
      </c>
      <c r="E139" s="241"/>
      <c r="F139" s="241"/>
      <c r="G139" s="241"/>
      <c r="H139" s="241"/>
      <c r="I139" s="241"/>
      <c r="J139" s="241"/>
      <c r="K139" s="241"/>
      <c r="L139" s="241"/>
      <c r="M139" s="232"/>
      <c r="N139" s="233"/>
      <c r="O139" s="233"/>
    </row>
    <row r="140" spans="1:15" s="234" customFormat="1">
      <c r="A140" s="404" t="str">
        <f t="shared" si="9"/>
        <v>1002601000</v>
      </c>
      <c r="B140" s="230">
        <v>100</v>
      </c>
      <c r="C140" s="193">
        <v>260</v>
      </c>
      <c r="D140" s="193">
        <v>1000</v>
      </c>
      <c r="E140" s="241"/>
      <c r="F140" s="241"/>
      <c r="G140" s="241"/>
      <c r="H140" s="241"/>
      <c r="I140" s="241"/>
      <c r="J140" s="241"/>
      <c r="K140" s="241"/>
      <c r="L140" s="241"/>
      <c r="M140" s="232"/>
      <c r="N140" s="233"/>
      <c r="O140" s="233"/>
    </row>
    <row r="141" spans="1:15" s="234" customFormat="1">
      <c r="A141" s="404" t="str">
        <f t="shared" si="9"/>
        <v>1002701000</v>
      </c>
      <c r="B141" s="230">
        <v>100</v>
      </c>
      <c r="C141" s="193">
        <v>270</v>
      </c>
      <c r="D141" s="193">
        <v>1000</v>
      </c>
      <c r="E141" s="241"/>
      <c r="F141" s="241"/>
      <c r="G141" s="241"/>
      <c r="H141" s="241"/>
      <c r="I141" s="241"/>
      <c r="J141" s="241"/>
      <c r="K141" s="241"/>
      <c r="L141" s="241"/>
      <c r="M141" s="232"/>
      <c r="N141" s="233"/>
      <c r="O141" s="233"/>
    </row>
    <row r="142" spans="1:15" s="234" customFormat="1">
      <c r="A142" s="404" t="str">
        <f t="shared" si="9"/>
        <v>1002801000</v>
      </c>
      <c r="B142" s="230">
        <v>100</v>
      </c>
      <c r="C142" s="193">
        <v>280</v>
      </c>
      <c r="D142" s="193">
        <v>1000</v>
      </c>
      <c r="E142" s="241"/>
      <c r="F142" s="241"/>
      <c r="G142" s="241"/>
      <c r="H142" s="241"/>
      <c r="I142" s="241"/>
      <c r="J142" s="241"/>
      <c r="K142" s="241"/>
      <c r="L142" s="241"/>
      <c r="M142" s="232"/>
      <c r="N142" s="233"/>
      <c r="O142" s="233"/>
    </row>
    <row r="143" spans="1:15" s="234" customFormat="1">
      <c r="A143" s="404" t="str">
        <f t="shared" si="9"/>
        <v>1002901000</v>
      </c>
      <c r="B143" s="230">
        <v>100</v>
      </c>
      <c r="C143" s="193">
        <v>290</v>
      </c>
      <c r="D143" s="193">
        <v>1000</v>
      </c>
      <c r="E143" s="241"/>
      <c r="F143" s="241"/>
      <c r="G143" s="241"/>
      <c r="H143" s="241"/>
      <c r="I143" s="241"/>
      <c r="J143" s="241"/>
      <c r="K143" s="241"/>
      <c r="L143" s="241"/>
      <c r="M143" s="232"/>
      <c r="N143" s="233"/>
      <c r="O143" s="233"/>
    </row>
    <row r="144" spans="1:15" s="234" customFormat="1">
      <c r="A144" s="404" t="str">
        <f t="shared" si="9"/>
        <v>1003001000</v>
      </c>
      <c r="B144" s="230">
        <v>100</v>
      </c>
      <c r="C144" s="193">
        <v>300</v>
      </c>
      <c r="D144" s="193">
        <v>1000</v>
      </c>
      <c r="E144" s="241"/>
      <c r="F144" s="241"/>
      <c r="G144" s="241"/>
      <c r="H144" s="241"/>
      <c r="I144" s="241"/>
      <c r="J144" s="241"/>
      <c r="K144" s="241"/>
      <c r="L144" s="241"/>
      <c r="M144" s="232"/>
      <c r="N144" s="233"/>
      <c r="O144" s="233"/>
    </row>
    <row r="145" spans="1:15" s="234" customFormat="1">
      <c r="A145" s="404" t="str">
        <f t="shared" si="9"/>
        <v>1003101000</v>
      </c>
      <c r="B145" s="230">
        <v>100</v>
      </c>
      <c r="C145" s="193">
        <v>310</v>
      </c>
      <c r="D145" s="193">
        <v>1000</v>
      </c>
      <c r="E145" s="241"/>
      <c r="F145" s="241"/>
      <c r="G145" s="241"/>
      <c r="H145" s="241"/>
      <c r="I145" s="241"/>
      <c r="J145" s="241"/>
      <c r="K145" s="241"/>
      <c r="L145" s="241"/>
      <c r="M145" s="232"/>
      <c r="N145" s="233"/>
      <c r="O145" s="233"/>
    </row>
    <row r="146" spans="1:15" s="234" customFormat="1">
      <c r="A146" s="404" t="str">
        <f t="shared" si="9"/>
        <v>1003201000</v>
      </c>
      <c r="B146" s="230">
        <v>100</v>
      </c>
      <c r="C146" s="193">
        <v>320</v>
      </c>
      <c r="D146" s="193">
        <v>1000</v>
      </c>
      <c r="E146" s="241"/>
      <c r="F146" s="241"/>
      <c r="G146" s="241"/>
      <c r="H146" s="241"/>
      <c r="I146" s="241"/>
      <c r="J146" s="241"/>
      <c r="K146" s="241"/>
      <c r="L146" s="241"/>
      <c r="M146" s="232"/>
      <c r="N146" s="233"/>
      <c r="O146" s="233"/>
    </row>
    <row r="147" spans="1:15" s="234" customFormat="1">
      <c r="A147" s="404" t="str">
        <f t="shared" si="9"/>
        <v>1003301000</v>
      </c>
      <c r="B147" s="230">
        <v>100</v>
      </c>
      <c r="C147" s="193">
        <v>330</v>
      </c>
      <c r="D147" s="193">
        <v>1000</v>
      </c>
      <c r="E147" s="241"/>
      <c r="F147" s="241"/>
      <c r="G147" s="241"/>
      <c r="H147" s="241"/>
      <c r="I147" s="241"/>
      <c r="J147" s="241"/>
      <c r="K147" s="241"/>
      <c r="L147" s="241"/>
      <c r="M147" s="232"/>
      <c r="N147" s="233"/>
      <c r="O147" s="233"/>
    </row>
    <row r="148" spans="1:15" s="234" customFormat="1">
      <c r="A148" s="404" t="str">
        <f t="shared" si="9"/>
        <v>1003401000</v>
      </c>
      <c r="B148" s="230">
        <v>100</v>
      </c>
      <c r="C148" s="193">
        <v>340</v>
      </c>
      <c r="D148" s="193">
        <v>1000</v>
      </c>
      <c r="E148" s="241"/>
      <c r="F148" s="241"/>
      <c r="G148" s="241"/>
      <c r="H148" s="241"/>
      <c r="I148" s="241"/>
      <c r="J148" s="241"/>
      <c r="K148" s="241"/>
      <c r="L148" s="241"/>
      <c r="M148" s="232"/>
      <c r="N148" s="233"/>
      <c r="O148" s="233"/>
    </row>
    <row r="149" spans="1:15" s="234" customFormat="1">
      <c r="A149" s="404" t="str">
        <f t="shared" si="9"/>
        <v>1003501000</v>
      </c>
      <c r="B149" s="230">
        <v>100</v>
      </c>
      <c r="C149" s="193">
        <v>350</v>
      </c>
      <c r="D149" s="193">
        <v>1000</v>
      </c>
      <c r="E149" s="241"/>
      <c r="F149" s="241"/>
      <c r="G149" s="241"/>
      <c r="H149" s="241"/>
      <c r="I149" s="241"/>
      <c r="J149" s="241"/>
      <c r="K149" s="241"/>
      <c r="L149" s="241"/>
      <c r="M149" s="232"/>
      <c r="N149" s="233"/>
      <c r="O149" s="233"/>
    </row>
    <row r="150" spans="1:15" s="234" customFormat="1">
      <c r="A150" s="404" t="str">
        <f t="shared" si="9"/>
        <v>100201250</v>
      </c>
      <c r="B150" s="230">
        <v>100</v>
      </c>
      <c r="C150" s="193">
        <v>20</v>
      </c>
      <c r="D150" s="193">
        <v>1250</v>
      </c>
      <c r="E150" s="191">
        <v>1</v>
      </c>
      <c r="F150" s="191">
        <v>10</v>
      </c>
      <c r="G150" s="191">
        <v>36</v>
      </c>
      <c r="H150" s="191">
        <v>44</v>
      </c>
      <c r="I150" s="191">
        <v>52</v>
      </c>
      <c r="J150" s="191">
        <v>60</v>
      </c>
      <c r="K150" s="191">
        <v>58</v>
      </c>
      <c r="L150" s="191">
        <v>56</v>
      </c>
      <c r="M150" s="232"/>
      <c r="N150" s="233"/>
      <c r="O150" s="233"/>
    </row>
    <row r="151" spans="1:15" s="234" customFormat="1">
      <c r="A151" s="404" t="str">
        <f t="shared" si="9"/>
        <v>100301250</v>
      </c>
      <c r="B151" s="230">
        <v>100</v>
      </c>
      <c r="C151" s="193">
        <v>30</v>
      </c>
      <c r="D151" s="193">
        <v>1250</v>
      </c>
      <c r="E151" s="191">
        <v>0</v>
      </c>
      <c r="F151" s="191">
        <v>5</v>
      </c>
      <c r="G151" s="191">
        <v>30</v>
      </c>
      <c r="H151" s="191">
        <v>44</v>
      </c>
      <c r="I151" s="191">
        <v>52</v>
      </c>
      <c r="J151" s="191">
        <v>60</v>
      </c>
      <c r="K151" s="191">
        <v>58</v>
      </c>
      <c r="L151" s="191">
        <v>55</v>
      </c>
      <c r="M151" s="232"/>
      <c r="N151" s="233"/>
      <c r="O151" s="233"/>
    </row>
    <row r="152" spans="1:15" s="234" customFormat="1">
      <c r="A152" s="404" t="str">
        <f t="shared" si="9"/>
        <v>100401250</v>
      </c>
      <c r="B152" s="230">
        <v>100</v>
      </c>
      <c r="C152" s="193">
        <v>40</v>
      </c>
      <c r="D152" s="193">
        <v>1250</v>
      </c>
      <c r="E152" s="191">
        <v>0</v>
      </c>
      <c r="F152" s="191">
        <v>3</v>
      </c>
      <c r="G152" s="191">
        <v>22</v>
      </c>
      <c r="H152" s="191">
        <v>44</v>
      </c>
      <c r="I152" s="191">
        <v>52</v>
      </c>
      <c r="J152" s="191">
        <v>60</v>
      </c>
      <c r="K152" s="191">
        <v>58</v>
      </c>
      <c r="L152" s="191">
        <v>47</v>
      </c>
      <c r="M152" s="232"/>
      <c r="N152" s="233"/>
      <c r="O152" s="233"/>
    </row>
    <row r="153" spans="1:15" s="234" customFormat="1">
      <c r="A153" s="404" t="str">
        <f t="shared" si="9"/>
        <v>100501250</v>
      </c>
      <c r="B153" s="230">
        <v>100</v>
      </c>
      <c r="C153" s="193">
        <v>50</v>
      </c>
      <c r="D153" s="193">
        <v>1250</v>
      </c>
      <c r="E153" s="191">
        <v>0</v>
      </c>
      <c r="F153" s="191">
        <v>2</v>
      </c>
      <c r="G153" s="191">
        <v>17</v>
      </c>
      <c r="H153" s="191">
        <v>44</v>
      </c>
      <c r="I153" s="191">
        <v>52</v>
      </c>
      <c r="J153" s="191">
        <v>60</v>
      </c>
      <c r="K153" s="191">
        <v>57</v>
      </c>
      <c r="L153" s="191">
        <v>38</v>
      </c>
      <c r="M153" s="232"/>
      <c r="N153" s="233"/>
      <c r="O153" s="233"/>
    </row>
    <row r="154" spans="1:15" s="234" customFormat="1">
      <c r="A154" s="404" t="str">
        <f t="shared" si="9"/>
        <v>100601250</v>
      </c>
      <c r="B154" s="230">
        <v>100</v>
      </c>
      <c r="C154" s="193">
        <v>60</v>
      </c>
      <c r="D154" s="193">
        <v>1250</v>
      </c>
      <c r="E154" s="191">
        <v>0</v>
      </c>
      <c r="F154" s="191">
        <v>1</v>
      </c>
      <c r="G154" s="191">
        <v>13</v>
      </c>
      <c r="H154" s="191">
        <v>42</v>
      </c>
      <c r="I154" s="191">
        <v>52</v>
      </c>
      <c r="J154" s="191">
        <v>60</v>
      </c>
      <c r="K154" s="191">
        <v>51</v>
      </c>
      <c r="L154" s="191">
        <v>32</v>
      </c>
      <c r="M154" s="232"/>
      <c r="N154" s="233"/>
      <c r="O154" s="233"/>
    </row>
    <row r="155" spans="1:15" s="234" customFormat="1">
      <c r="A155" s="404" t="str">
        <f t="shared" si="9"/>
        <v>100701250</v>
      </c>
      <c r="B155" s="230">
        <v>100</v>
      </c>
      <c r="C155" s="193">
        <v>70</v>
      </c>
      <c r="D155" s="193">
        <v>1250</v>
      </c>
      <c r="E155" s="191">
        <v>0</v>
      </c>
      <c r="F155" s="191">
        <v>0</v>
      </c>
      <c r="G155" s="191">
        <v>10</v>
      </c>
      <c r="H155" s="191">
        <v>38</v>
      </c>
      <c r="I155" s="191">
        <v>52</v>
      </c>
      <c r="J155" s="191">
        <v>60</v>
      </c>
      <c r="K155" s="191">
        <v>44</v>
      </c>
      <c r="L155" s="191">
        <v>27</v>
      </c>
      <c r="M155" s="232"/>
      <c r="N155" s="233"/>
      <c r="O155" s="233"/>
    </row>
    <row r="156" spans="1:15" s="234" customFormat="1">
      <c r="A156" s="404" t="str">
        <f t="shared" si="9"/>
        <v>100801250</v>
      </c>
      <c r="B156" s="230">
        <v>100</v>
      </c>
      <c r="C156" s="193">
        <v>80</v>
      </c>
      <c r="D156" s="193">
        <v>1250</v>
      </c>
      <c r="E156" s="191">
        <v>0</v>
      </c>
      <c r="F156" s="191">
        <v>0</v>
      </c>
      <c r="G156" s="191">
        <v>8</v>
      </c>
      <c r="H156" s="191">
        <v>33</v>
      </c>
      <c r="I156" s="191">
        <v>52</v>
      </c>
      <c r="J156" s="191">
        <v>59</v>
      </c>
      <c r="K156" s="191">
        <v>39</v>
      </c>
      <c r="L156" s="191">
        <v>24</v>
      </c>
      <c r="M156" s="232"/>
      <c r="N156" s="233"/>
      <c r="O156" s="233"/>
    </row>
    <row r="157" spans="1:15" s="234" customFormat="1">
      <c r="A157" s="404" t="str">
        <f t="shared" si="9"/>
        <v>100901250</v>
      </c>
      <c r="B157" s="230">
        <v>100</v>
      </c>
      <c r="C157" s="193">
        <v>90</v>
      </c>
      <c r="D157" s="193">
        <v>1250</v>
      </c>
      <c r="E157" s="191">
        <v>0</v>
      </c>
      <c r="F157" s="191">
        <v>0</v>
      </c>
      <c r="G157" s="191">
        <v>7</v>
      </c>
      <c r="H157" s="191">
        <v>29</v>
      </c>
      <c r="I157" s="191">
        <v>50</v>
      </c>
      <c r="J157" s="191">
        <v>57</v>
      </c>
      <c r="K157" s="191">
        <v>34</v>
      </c>
      <c r="L157" s="191">
        <v>21</v>
      </c>
      <c r="M157" s="232"/>
      <c r="N157" s="233"/>
      <c r="O157" s="233"/>
    </row>
    <row r="158" spans="1:15" s="234" customFormat="1">
      <c r="A158" s="404" t="str">
        <f t="shared" si="9"/>
        <v>1001001250</v>
      </c>
      <c r="B158" s="230">
        <v>100</v>
      </c>
      <c r="C158" s="193">
        <v>100</v>
      </c>
      <c r="D158" s="193">
        <v>1250</v>
      </c>
      <c r="E158" s="191">
        <v>0</v>
      </c>
      <c r="F158" s="191">
        <v>0</v>
      </c>
      <c r="G158" s="191">
        <v>6</v>
      </c>
      <c r="H158" s="191">
        <v>26</v>
      </c>
      <c r="I158" s="191">
        <v>48</v>
      </c>
      <c r="J158" s="191">
        <v>53</v>
      </c>
      <c r="K158" s="191">
        <v>31</v>
      </c>
      <c r="L158" s="191">
        <v>19</v>
      </c>
      <c r="M158" s="232"/>
      <c r="N158" s="233"/>
      <c r="O158" s="233"/>
    </row>
    <row r="159" spans="1:15" s="234" customFormat="1">
      <c r="A159" s="404" t="str">
        <f t="shared" si="9"/>
        <v>1001101250</v>
      </c>
      <c r="B159" s="230">
        <v>100</v>
      </c>
      <c r="C159" s="193">
        <v>110</v>
      </c>
      <c r="D159" s="193">
        <v>1250</v>
      </c>
      <c r="E159" s="191">
        <v>0</v>
      </c>
      <c r="F159" s="191">
        <v>0</v>
      </c>
      <c r="G159" s="191">
        <v>5</v>
      </c>
      <c r="H159" s="191">
        <v>23</v>
      </c>
      <c r="I159" s="191">
        <v>44</v>
      </c>
      <c r="J159" s="191">
        <v>48</v>
      </c>
      <c r="K159" s="191">
        <v>28</v>
      </c>
      <c r="L159" s="191">
        <v>17</v>
      </c>
      <c r="M159" s="232"/>
      <c r="N159" s="233"/>
      <c r="O159" s="233"/>
    </row>
    <row r="160" spans="1:15" s="234" customFormat="1">
      <c r="A160" s="404" t="str">
        <f t="shared" si="9"/>
        <v>1001201250</v>
      </c>
      <c r="B160" s="230">
        <v>100</v>
      </c>
      <c r="C160" s="193">
        <v>120</v>
      </c>
      <c r="D160" s="193">
        <v>1250</v>
      </c>
      <c r="E160" s="191">
        <v>0</v>
      </c>
      <c r="F160" s="191">
        <v>0</v>
      </c>
      <c r="G160" s="191">
        <v>4</v>
      </c>
      <c r="H160" s="191">
        <v>21</v>
      </c>
      <c r="I160" s="191">
        <v>41</v>
      </c>
      <c r="J160" s="191">
        <v>45</v>
      </c>
      <c r="K160" s="191">
        <v>26</v>
      </c>
      <c r="L160" s="191">
        <v>16</v>
      </c>
      <c r="M160" s="232"/>
      <c r="N160" s="233"/>
      <c r="O160" s="233"/>
    </row>
    <row r="161" spans="1:15" s="234" customFormat="1">
      <c r="A161" s="404" t="str">
        <f t="shared" si="9"/>
        <v>1001301250</v>
      </c>
      <c r="B161" s="230">
        <v>100</v>
      </c>
      <c r="C161" s="193">
        <v>130</v>
      </c>
      <c r="D161" s="193">
        <v>1250</v>
      </c>
      <c r="E161" s="191">
        <v>0</v>
      </c>
      <c r="F161" s="191">
        <v>0</v>
      </c>
      <c r="G161" s="191">
        <v>3</v>
      </c>
      <c r="H161" s="191">
        <v>19</v>
      </c>
      <c r="I161" s="191">
        <v>37</v>
      </c>
      <c r="J161" s="191">
        <v>41</v>
      </c>
      <c r="K161" s="191">
        <v>24</v>
      </c>
      <c r="L161" s="191">
        <v>15</v>
      </c>
      <c r="M161" s="232"/>
      <c r="N161" s="233"/>
      <c r="O161" s="233"/>
    </row>
    <row r="162" spans="1:15" s="234" customFormat="1">
      <c r="A162" s="404" t="str">
        <f t="shared" si="9"/>
        <v>1001401250</v>
      </c>
      <c r="B162" s="230">
        <v>100</v>
      </c>
      <c r="C162" s="193">
        <v>140</v>
      </c>
      <c r="D162" s="193">
        <v>1250</v>
      </c>
      <c r="E162" s="191">
        <v>0</v>
      </c>
      <c r="F162" s="191">
        <v>0</v>
      </c>
      <c r="G162" s="191">
        <v>3</v>
      </c>
      <c r="H162" s="191">
        <v>17</v>
      </c>
      <c r="I162" s="191">
        <v>35</v>
      </c>
      <c r="J162" s="191">
        <v>38</v>
      </c>
      <c r="K162" s="191">
        <v>22</v>
      </c>
      <c r="L162" s="191">
        <v>14</v>
      </c>
      <c r="M162" s="232"/>
      <c r="N162" s="233"/>
      <c r="O162" s="233"/>
    </row>
    <row r="163" spans="1:15" s="234" customFormat="1">
      <c r="A163" s="404" t="str">
        <f t="shared" si="9"/>
        <v>1001501250</v>
      </c>
      <c r="B163" s="230">
        <v>100</v>
      </c>
      <c r="C163" s="193">
        <v>150</v>
      </c>
      <c r="D163" s="193">
        <v>1250</v>
      </c>
      <c r="E163" s="191">
        <v>0</v>
      </c>
      <c r="F163" s="191">
        <v>0</v>
      </c>
      <c r="G163" s="191">
        <v>2</v>
      </c>
      <c r="H163" s="191">
        <v>15</v>
      </c>
      <c r="I163" s="191">
        <v>32</v>
      </c>
      <c r="J163" s="191">
        <v>36</v>
      </c>
      <c r="K163" s="191">
        <v>21</v>
      </c>
      <c r="L163" s="191">
        <v>13</v>
      </c>
      <c r="M163" s="232"/>
      <c r="N163" s="233"/>
      <c r="O163" s="233"/>
    </row>
    <row r="164" spans="1:15" s="234" customFormat="1">
      <c r="A164" s="404" t="str">
        <f t="shared" si="9"/>
        <v>1001601250</v>
      </c>
      <c r="B164" s="230">
        <v>100</v>
      </c>
      <c r="C164" s="193">
        <v>160</v>
      </c>
      <c r="D164" s="193">
        <v>1250</v>
      </c>
      <c r="E164" s="191">
        <v>0</v>
      </c>
      <c r="F164" s="191">
        <v>0</v>
      </c>
      <c r="G164" s="191">
        <v>2</v>
      </c>
      <c r="H164" s="191">
        <v>14</v>
      </c>
      <c r="I164" s="191">
        <v>30</v>
      </c>
      <c r="J164" s="191">
        <v>33</v>
      </c>
      <c r="K164" s="191">
        <v>19</v>
      </c>
      <c r="L164" s="191">
        <v>12</v>
      </c>
      <c r="M164" s="232"/>
      <c r="N164" s="233"/>
      <c r="O164" s="233"/>
    </row>
    <row r="165" spans="1:15" s="234" customFormat="1">
      <c r="A165" s="404" t="str">
        <f t="shared" si="9"/>
        <v>1001701250</v>
      </c>
      <c r="B165" s="230">
        <v>100</v>
      </c>
      <c r="C165" s="193">
        <v>170</v>
      </c>
      <c r="D165" s="193">
        <v>1250</v>
      </c>
      <c r="E165" s="241"/>
      <c r="F165" s="241"/>
      <c r="G165" s="241"/>
      <c r="H165" s="241"/>
      <c r="I165" s="241"/>
      <c r="J165" s="241"/>
      <c r="K165" s="241"/>
      <c r="L165" s="241"/>
      <c r="M165" s="232"/>
      <c r="N165" s="233"/>
      <c r="O165" s="233"/>
    </row>
    <row r="166" spans="1:15" s="234" customFormat="1">
      <c r="A166" s="404" t="str">
        <f t="shared" si="9"/>
        <v>1001801250</v>
      </c>
      <c r="B166" s="230">
        <v>100</v>
      </c>
      <c r="C166" s="193">
        <v>180</v>
      </c>
      <c r="D166" s="193">
        <v>1250</v>
      </c>
      <c r="E166" s="241"/>
      <c r="F166" s="241"/>
      <c r="G166" s="241"/>
      <c r="H166" s="241"/>
      <c r="I166" s="241"/>
      <c r="J166" s="241"/>
      <c r="K166" s="241"/>
      <c r="L166" s="241"/>
      <c r="M166" s="232"/>
      <c r="N166" s="233"/>
      <c r="O166" s="233"/>
    </row>
    <row r="167" spans="1:15" s="234" customFormat="1">
      <c r="A167" s="404" t="str">
        <f t="shared" si="9"/>
        <v>1001901250</v>
      </c>
      <c r="B167" s="230">
        <v>100</v>
      </c>
      <c r="C167" s="193">
        <v>190</v>
      </c>
      <c r="D167" s="193">
        <v>1250</v>
      </c>
      <c r="E167" s="241"/>
      <c r="F167" s="241"/>
      <c r="G167" s="241"/>
      <c r="H167" s="241"/>
      <c r="I167" s="241"/>
      <c r="J167" s="241"/>
      <c r="K167" s="241"/>
      <c r="L167" s="241"/>
      <c r="M167" s="232"/>
      <c r="N167" s="233"/>
      <c r="O167" s="233"/>
    </row>
    <row r="168" spans="1:15" s="234" customFormat="1">
      <c r="A168" s="404" t="str">
        <f t="shared" si="9"/>
        <v>1002001250</v>
      </c>
      <c r="B168" s="230">
        <v>100</v>
      </c>
      <c r="C168" s="193">
        <v>200</v>
      </c>
      <c r="D168" s="193">
        <v>1250</v>
      </c>
      <c r="E168" s="241"/>
      <c r="F168" s="241"/>
      <c r="G168" s="241"/>
      <c r="H168" s="241"/>
      <c r="I168" s="241"/>
      <c r="J168" s="241"/>
      <c r="K168" s="241"/>
      <c r="L168" s="241"/>
      <c r="M168" s="232"/>
      <c r="N168" s="233"/>
      <c r="O168" s="233"/>
    </row>
    <row r="169" spans="1:15" s="234" customFormat="1">
      <c r="A169" s="404" t="str">
        <f t="shared" si="9"/>
        <v>1002101250</v>
      </c>
      <c r="B169" s="230">
        <v>100</v>
      </c>
      <c r="C169" s="193">
        <v>210</v>
      </c>
      <c r="D169" s="193">
        <v>1250</v>
      </c>
      <c r="E169" s="241"/>
      <c r="F169" s="241"/>
      <c r="G169" s="241"/>
      <c r="H169" s="241"/>
      <c r="I169" s="241"/>
      <c r="J169" s="241"/>
      <c r="K169" s="241"/>
      <c r="L169" s="241"/>
      <c r="M169" s="232"/>
      <c r="N169" s="233"/>
      <c r="O169" s="233"/>
    </row>
    <row r="170" spans="1:15" s="234" customFormat="1">
      <c r="A170" s="404" t="str">
        <f t="shared" si="9"/>
        <v>1002201250</v>
      </c>
      <c r="B170" s="230">
        <v>100</v>
      </c>
      <c r="C170" s="193">
        <v>220</v>
      </c>
      <c r="D170" s="193">
        <v>1250</v>
      </c>
      <c r="E170" s="241"/>
      <c r="F170" s="241"/>
      <c r="G170" s="241"/>
      <c r="H170" s="241"/>
      <c r="I170" s="241"/>
      <c r="J170" s="241"/>
      <c r="K170" s="241"/>
      <c r="L170" s="241"/>
      <c r="M170" s="232"/>
      <c r="N170" s="233"/>
      <c r="O170" s="233"/>
    </row>
    <row r="171" spans="1:15" s="234" customFormat="1">
      <c r="A171" s="404" t="str">
        <f t="shared" si="9"/>
        <v>1002301250</v>
      </c>
      <c r="B171" s="230">
        <v>100</v>
      </c>
      <c r="C171" s="193">
        <v>230</v>
      </c>
      <c r="D171" s="193">
        <v>1250</v>
      </c>
      <c r="E171" s="241"/>
      <c r="F171" s="241"/>
      <c r="G171" s="241"/>
      <c r="H171" s="241"/>
      <c r="I171" s="241"/>
      <c r="J171" s="241"/>
      <c r="K171" s="241"/>
      <c r="L171" s="241"/>
      <c r="M171" s="232"/>
      <c r="N171" s="233"/>
      <c r="O171" s="233"/>
    </row>
    <row r="172" spans="1:15" s="234" customFormat="1">
      <c r="A172" s="404" t="str">
        <f t="shared" si="9"/>
        <v>1002401250</v>
      </c>
      <c r="B172" s="230">
        <v>100</v>
      </c>
      <c r="C172" s="193">
        <v>240</v>
      </c>
      <c r="D172" s="193">
        <v>1250</v>
      </c>
      <c r="E172" s="241"/>
      <c r="F172" s="241"/>
      <c r="G172" s="241"/>
      <c r="H172" s="241"/>
      <c r="I172" s="241"/>
      <c r="J172" s="241"/>
      <c r="K172" s="241"/>
      <c r="L172" s="241"/>
      <c r="M172" s="232"/>
      <c r="N172" s="233"/>
      <c r="O172" s="233"/>
    </row>
    <row r="173" spans="1:15" s="234" customFormat="1">
      <c r="A173" s="404" t="str">
        <f t="shared" si="9"/>
        <v>1002501250</v>
      </c>
      <c r="B173" s="230">
        <v>100</v>
      </c>
      <c r="C173" s="193">
        <v>250</v>
      </c>
      <c r="D173" s="193">
        <v>1250</v>
      </c>
      <c r="E173" s="241"/>
      <c r="F173" s="241"/>
      <c r="G173" s="241"/>
      <c r="H173" s="241"/>
      <c r="I173" s="241"/>
      <c r="J173" s="241"/>
      <c r="K173" s="241"/>
      <c r="L173" s="241"/>
      <c r="M173" s="232"/>
      <c r="N173" s="233"/>
      <c r="O173" s="233"/>
    </row>
    <row r="174" spans="1:15" s="234" customFormat="1">
      <c r="A174" s="404" t="str">
        <f t="shared" si="9"/>
        <v>1002601250</v>
      </c>
      <c r="B174" s="230">
        <v>100</v>
      </c>
      <c r="C174" s="193">
        <v>260</v>
      </c>
      <c r="D174" s="193">
        <v>1250</v>
      </c>
      <c r="E174" s="241"/>
      <c r="F174" s="241"/>
      <c r="G174" s="241"/>
      <c r="H174" s="241"/>
      <c r="I174" s="241"/>
      <c r="J174" s="241"/>
      <c r="K174" s="241"/>
      <c r="L174" s="241"/>
      <c r="M174" s="232"/>
      <c r="N174" s="233"/>
      <c r="O174" s="233"/>
    </row>
    <row r="175" spans="1:15" s="234" customFormat="1">
      <c r="A175" s="404" t="str">
        <f t="shared" si="9"/>
        <v>1002701250</v>
      </c>
      <c r="B175" s="230">
        <v>100</v>
      </c>
      <c r="C175" s="193">
        <v>270</v>
      </c>
      <c r="D175" s="193">
        <v>1250</v>
      </c>
      <c r="E175" s="241"/>
      <c r="F175" s="241"/>
      <c r="G175" s="241"/>
      <c r="H175" s="241"/>
      <c r="I175" s="241"/>
      <c r="J175" s="241"/>
      <c r="K175" s="241"/>
      <c r="L175" s="241"/>
      <c r="M175" s="232"/>
      <c r="N175" s="233"/>
      <c r="O175" s="233"/>
    </row>
    <row r="176" spans="1:15" s="234" customFormat="1">
      <c r="A176" s="404" t="str">
        <f t="shared" si="9"/>
        <v>1002801250</v>
      </c>
      <c r="B176" s="230">
        <v>100</v>
      </c>
      <c r="C176" s="193">
        <v>280</v>
      </c>
      <c r="D176" s="193">
        <v>1250</v>
      </c>
      <c r="E176" s="241"/>
      <c r="F176" s="241"/>
      <c r="G176" s="241"/>
      <c r="H176" s="241"/>
      <c r="I176" s="241"/>
      <c r="J176" s="241"/>
      <c r="K176" s="241"/>
      <c r="L176" s="241"/>
      <c r="M176" s="232"/>
      <c r="N176" s="233"/>
      <c r="O176" s="233"/>
    </row>
    <row r="177" spans="1:15" s="234" customFormat="1">
      <c r="A177" s="404" t="str">
        <f t="shared" ref="A177:A240" si="10">B177&amp;C177&amp;D177</f>
        <v>1002901250</v>
      </c>
      <c r="B177" s="230">
        <v>100</v>
      </c>
      <c r="C177" s="193">
        <v>290</v>
      </c>
      <c r="D177" s="193">
        <v>1250</v>
      </c>
      <c r="E177" s="241"/>
      <c r="F177" s="241"/>
      <c r="G177" s="241"/>
      <c r="H177" s="241"/>
      <c r="I177" s="241"/>
      <c r="J177" s="241"/>
      <c r="K177" s="241"/>
      <c r="L177" s="241"/>
      <c r="M177" s="232"/>
      <c r="N177" s="233"/>
      <c r="O177" s="233"/>
    </row>
    <row r="178" spans="1:15" s="234" customFormat="1">
      <c r="A178" s="404" t="str">
        <f t="shared" si="10"/>
        <v>1003001250</v>
      </c>
      <c r="B178" s="230">
        <v>100</v>
      </c>
      <c r="C178" s="193">
        <v>300</v>
      </c>
      <c r="D178" s="193">
        <v>1250</v>
      </c>
      <c r="E178" s="241"/>
      <c r="F178" s="241"/>
      <c r="G178" s="241"/>
      <c r="H178" s="241"/>
      <c r="I178" s="241"/>
      <c r="J178" s="241"/>
      <c r="K178" s="241"/>
      <c r="L178" s="241"/>
      <c r="M178" s="232"/>
      <c r="N178" s="233"/>
      <c r="O178" s="233"/>
    </row>
    <row r="179" spans="1:15" s="234" customFormat="1">
      <c r="A179" s="404" t="str">
        <f t="shared" si="10"/>
        <v>1003101250</v>
      </c>
      <c r="B179" s="230">
        <v>100</v>
      </c>
      <c r="C179" s="193">
        <v>310</v>
      </c>
      <c r="D179" s="193">
        <v>1250</v>
      </c>
      <c r="E179" s="241"/>
      <c r="F179" s="241"/>
      <c r="G179" s="241"/>
      <c r="H179" s="241"/>
      <c r="I179" s="241"/>
      <c r="J179" s="241"/>
      <c r="K179" s="241"/>
      <c r="L179" s="241"/>
      <c r="M179" s="232"/>
      <c r="N179" s="233"/>
      <c r="O179" s="233"/>
    </row>
    <row r="180" spans="1:15" s="234" customFormat="1">
      <c r="A180" s="404" t="str">
        <f t="shared" si="10"/>
        <v>1003201250</v>
      </c>
      <c r="B180" s="230">
        <v>100</v>
      </c>
      <c r="C180" s="193">
        <v>320</v>
      </c>
      <c r="D180" s="193">
        <v>1250</v>
      </c>
      <c r="E180" s="241"/>
      <c r="F180" s="241"/>
      <c r="G180" s="241"/>
      <c r="H180" s="241"/>
      <c r="I180" s="241"/>
      <c r="J180" s="241"/>
      <c r="K180" s="241"/>
      <c r="L180" s="241"/>
      <c r="M180" s="232"/>
      <c r="N180" s="233"/>
      <c r="O180" s="233"/>
    </row>
    <row r="181" spans="1:15" s="234" customFormat="1">
      <c r="A181" s="404" t="str">
        <f t="shared" si="10"/>
        <v>1003301250</v>
      </c>
      <c r="B181" s="230">
        <v>100</v>
      </c>
      <c r="C181" s="193">
        <v>330</v>
      </c>
      <c r="D181" s="193">
        <v>1250</v>
      </c>
      <c r="E181" s="241"/>
      <c r="F181" s="241"/>
      <c r="G181" s="241"/>
      <c r="H181" s="241"/>
      <c r="I181" s="241"/>
      <c r="J181" s="241"/>
      <c r="K181" s="241"/>
      <c r="L181" s="241"/>
      <c r="M181" s="232"/>
      <c r="N181" s="233"/>
      <c r="O181" s="233"/>
    </row>
    <row r="182" spans="1:15" s="234" customFormat="1">
      <c r="A182" s="404" t="str">
        <f t="shared" si="10"/>
        <v>1003401250</v>
      </c>
      <c r="B182" s="230">
        <v>100</v>
      </c>
      <c r="C182" s="193">
        <v>340</v>
      </c>
      <c r="D182" s="193">
        <v>1250</v>
      </c>
      <c r="E182" s="241"/>
      <c r="F182" s="241"/>
      <c r="G182" s="241"/>
      <c r="H182" s="241"/>
      <c r="I182" s="241"/>
      <c r="J182" s="241"/>
      <c r="K182" s="241"/>
      <c r="L182" s="241"/>
      <c r="M182" s="232"/>
      <c r="N182" s="233"/>
      <c r="O182" s="233"/>
    </row>
    <row r="183" spans="1:15" s="234" customFormat="1">
      <c r="A183" s="404" t="str">
        <f t="shared" si="10"/>
        <v>1003501250</v>
      </c>
      <c r="B183" s="230">
        <v>100</v>
      </c>
      <c r="C183" s="193">
        <v>350</v>
      </c>
      <c r="D183" s="193">
        <v>1250</v>
      </c>
      <c r="E183" s="241"/>
      <c r="F183" s="241"/>
      <c r="G183" s="241"/>
      <c r="H183" s="241"/>
      <c r="I183" s="241"/>
      <c r="J183" s="241"/>
      <c r="K183" s="241"/>
      <c r="L183" s="241"/>
      <c r="M183" s="232"/>
      <c r="N183" s="233"/>
      <c r="O183" s="233"/>
    </row>
    <row r="184" spans="1:15" s="234" customFormat="1">
      <c r="A184" s="404" t="str">
        <f t="shared" si="10"/>
        <v>100201500</v>
      </c>
      <c r="B184" s="230">
        <v>100</v>
      </c>
      <c r="C184" s="193">
        <v>20</v>
      </c>
      <c r="D184" s="193">
        <v>1500</v>
      </c>
      <c r="E184" s="191">
        <v>1</v>
      </c>
      <c r="F184" s="191">
        <v>12</v>
      </c>
      <c r="G184" s="191">
        <v>36</v>
      </c>
      <c r="H184" s="191">
        <v>44</v>
      </c>
      <c r="I184" s="191">
        <v>52</v>
      </c>
      <c r="J184" s="191">
        <v>60</v>
      </c>
      <c r="K184" s="191">
        <v>58</v>
      </c>
      <c r="L184" s="191">
        <v>56</v>
      </c>
      <c r="M184" s="232"/>
      <c r="N184" s="233"/>
      <c r="O184" s="233"/>
    </row>
    <row r="185" spans="1:15" s="234" customFormat="1">
      <c r="A185" s="404" t="str">
        <f t="shared" si="10"/>
        <v>100301500</v>
      </c>
      <c r="B185" s="230">
        <v>100</v>
      </c>
      <c r="C185" s="193">
        <v>30</v>
      </c>
      <c r="D185" s="193">
        <v>1500</v>
      </c>
      <c r="E185" s="191">
        <v>0</v>
      </c>
      <c r="F185" s="191">
        <v>7</v>
      </c>
      <c r="G185" s="191">
        <v>34</v>
      </c>
      <c r="H185" s="191">
        <v>44</v>
      </c>
      <c r="I185" s="191">
        <v>52</v>
      </c>
      <c r="J185" s="191">
        <v>60</v>
      </c>
      <c r="K185" s="191">
        <v>58</v>
      </c>
      <c r="L185" s="191">
        <v>56</v>
      </c>
      <c r="M185" s="232"/>
      <c r="N185" s="233"/>
      <c r="O185" s="233"/>
    </row>
    <row r="186" spans="1:15" s="234" customFormat="1">
      <c r="A186" s="404" t="str">
        <f t="shared" si="10"/>
        <v>100401500</v>
      </c>
      <c r="B186" s="230">
        <v>100</v>
      </c>
      <c r="C186" s="193">
        <v>40</v>
      </c>
      <c r="D186" s="193">
        <v>1500</v>
      </c>
      <c r="E186" s="191">
        <v>0</v>
      </c>
      <c r="F186" s="191">
        <v>4</v>
      </c>
      <c r="G186" s="191">
        <v>27</v>
      </c>
      <c r="H186" s="191">
        <v>44</v>
      </c>
      <c r="I186" s="191">
        <v>52</v>
      </c>
      <c r="J186" s="191">
        <v>60</v>
      </c>
      <c r="K186" s="191">
        <v>58</v>
      </c>
      <c r="L186" s="191">
        <v>54</v>
      </c>
      <c r="M186" s="232"/>
      <c r="N186" s="233"/>
      <c r="O186" s="233"/>
    </row>
    <row r="187" spans="1:15" s="234" customFormat="1">
      <c r="A187" s="404" t="str">
        <f t="shared" si="10"/>
        <v>100501500</v>
      </c>
      <c r="B187" s="230">
        <v>100</v>
      </c>
      <c r="C187" s="193">
        <v>50</v>
      </c>
      <c r="D187" s="193">
        <v>1500</v>
      </c>
      <c r="E187" s="191">
        <v>0</v>
      </c>
      <c r="F187" s="191">
        <v>3</v>
      </c>
      <c r="G187" s="191">
        <v>21</v>
      </c>
      <c r="H187" s="191">
        <v>44</v>
      </c>
      <c r="I187" s="191">
        <v>52</v>
      </c>
      <c r="J187" s="191">
        <v>60</v>
      </c>
      <c r="K187" s="191">
        <v>58</v>
      </c>
      <c r="L187" s="191">
        <v>46</v>
      </c>
      <c r="M187" s="232"/>
      <c r="N187" s="233"/>
      <c r="O187" s="233"/>
    </row>
    <row r="188" spans="1:15" s="234" customFormat="1">
      <c r="A188" s="404" t="str">
        <f t="shared" si="10"/>
        <v>100601500</v>
      </c>
      <c r="B188" s="230">
        <v>100</v>
      </c>
      <c r="C188" s="193">
        <v>60</v>
      </c>
      <c r="D188" s="193">
        <v>1500</v>
      </c>
      <c r="E188" s="191">
        <v>0</v>
      </c>
      <c r="F188" s="191">
        <v>2</v>
      </c>
      <c r="G188" s="191">
        <v>17</v>
      </c>
      <c r="H188" s="191">
        <v>44</v>
      </c>
      <c r="I188" s="191">
        <v>52</v>
      </c>
      <c r="J188" s="191">
        <v>60</v>
      </c>
      <c r="K188" s="191">
        <v>57</v>
      </c>
      <c r="L188" s="191">
        <v>38</v>
      </c>
      <c r="M188" s="232"/>
      <c r="N188" s="233"/>
      <c r="O188" s="233"/>
    </row>
    <row r="189" spans="1:15" s="234" customFormat="1">
      <c r="A189" s="404" t="str">
        <f t="shared" si="10"/>
        <v>100701500</v>
      </c>
      <c r="B189" s="230">
        <v>100</v>
      </c>
      <c r="C189" s="193">
        <v>70</v>
      </c>
      <c r="D189" s="193">
        <v>1500</v>
      </c>
      <c r="E189" s="191">
        <v>0</v>
      </c>
      <c r="F189" s="191">
        <v>1</v>
      </c>
      <c r="G189" s="191">
        <v>13</v>
      </c>
      <c r="H189" s="191">
        <v>43</v>
      </c>
      <c r="I189" s="191">
        <v>52</v>
      </c>
      <c r="J189" s="191">
        <v>60</v>
      </c>
      <c r="K189" s="191">
        <v>52</v>
      </c>
      <c r="L189" s="191">
        <v>33</v>
      </c>
      <c r="M189" s="232"/>
      <c r="N189" s="233"/>
      <c r="O189" s="233"/>
    </row>
    <row r="190" spans="1:15" s="234" customFormat="1">
      <c r="A190" s="404" t="str">
        <f t="shared" si="10"/>
        <v>100801500</v>
      </c>
      <c r="B190" s="230">
        <v>100</v>
      </c>
      <c r="C190" s="193">
        <v>80</v>
      </c>
      <c r="D190" s="193">
        <v>1500</v>
      </c>
      <c r="E190" s="191">
        <v>0</v>
      </c>
      <c r="F190" s="191">
        <v>0</v>
      </c>
      <c r="G190" s="191">
        <v>11</v>
      </c>
      <c r="H190" s="191">
        <v>40</v>
      </c>
      <c r="I190" s="191">
        <v>52</v>
      </c>
      <c r="J190" s="191">
        <v>60</v>
      </c>
      <c r="K190" s="191">
        <v>46</v>
      </c>
      <c r="L190" s="191">
        <v>29</v>
      </c>
      <c r="M190" s="232"/>
      <c r="N190" s="233"/>
      <c r="O190" s="233"/>
    </row>
    <row r="191" spans="1:15" s="234" customFormat="1">
      <c r="A191" s="404" t="str">
        <f t="shared" si="10"/>
        <v>100901500</v>
      </c>
      <c r="B191" s="230">
        <v>100</v>
      </c>
      <c r="C191" s="193">
        <v>90</v>
      </c>
      <c r="D191" s="193">
        <v>1500</v>
      </c>
      <c r="E191" s="191">
        <v>0</v>
      </c>
      <c r="F191" s="191">
        <v>0</v>
      </c>
      <c r="G191" s="191">
        <v>9</v>
      </c>
      <c r="H191" s="191">
        <v>36</v>
      </c>
      <c r="I191" s="191">
        <v>52</v>
      </c>
      <c r="J191" s="191">
        <v>60</v>
      </c>
      <c r="K191" s="191">
        <v>41</v>
      </c>
      <c r="L191" s="191">
        <v>26</v>
      </c>
      <c r="M191" s="232"/>
      <c r="N191" s="233"/>
      <c r="O191" s="233"/>
    </row>
    <row r="192" spans="1:15" s="234" customFormat="1">
      <c r="A192" s="404" t="str">
        <f t="shared" si="10"/>
        <v>1001001500</v>
      </c>
      <c r="B192" s="230">
        <v>100</v>
      </c>
      <c r="C192" s="193">
        <v>100</v>
      </c>
      <c r="D192" s="193">
        <v>1500</v>
      </c>
      <c r="E192" s="191">
        <v>0</v>
      </c>
      <c r="F192" s="191">
        <v>0</v>
      </c>
      <c r="G192" s="191">
        <v>8</v>
      </c>
      <c r="H192" s="191">
        <v>32</v>
      </c>
      <c r="I192" s="191">
        <v>51</v>
      </c>
      <c r="J192" s="191">
        <v>59</v>
      </c>
      <c r="K192" s="191">
        <v>37</v>
      </c>
      <c r="L192" s="191">
        <v>23</v>
      </c>
      <c r="M192" s="232"/>
      <c r="N192" s="233"/>
      <c r="O192" s="233"/>
    </row>
    <row r="193" spans="1:15" s="234" customFormat="1">
      <c r="A193" s="404" t="str">
        <f t="shared" si="10"/>
        <v>1001101500</v>
      </c>
      <c r="B193" s="230">
        <v>100</v>
      </c>
      <c r="C193" s="193">
        <v>110</v>
      </c>
      <c r="D193" s="193">
        <v>1500</v>
      </c>
      <c r="E193" s="191">
        <v>0</v>
      </c>
      <c r="F193" s="191">
        <v>0</v>
      </c>
      <c r="G193" s="191">
        <v>7</v>
      </c>
      <c r="H193" s="191">
        <v>29</v>
      </c>
      <c r="I193" s="191">
        <v>50</v>
      </c>
      <c r="J193" s="191">
        <v>56</v>
      </c>
      <c r="K193" s="191">
        <v>34</v>
      </c>
      <c r="L193" s="191">
        <v>21</v>
      </c>
      <c r="M193" s="232"/>
      <c r="N193" s="233"/>
      <c r="O193" s="233"/>
    </row>
    <row r="194" spans="1:15" s="234" customFormat="1">
      <c r="A194" s="404" t="str">
        <f t="shared" si="10"/>
        <v>1001201500</v>
      </c>
      <c r="B194" s="230">
        <v>100</v>
      </c>
      <c r="C194" s="193">
        <v>120</v>
      </c>
      <c r="D194" s="193">
        <v>1500</v>
      </c>
      <c r="E194" s="191">
        <v>0</v>
      </c>
      <c r="F194" s="191">
        <v>0</v>
      </c>
      <c r="G194" s="191">
        <v>6</v>
      </c>
      <c r="H194" s="191">
        <v>26</v>
      </c>
      <c r="I194" s="191">
        <v>48</v>
      </c>
      <c r="J194" s="191">
        <v>53</v>
      </c>
      <c r="K194" s="191">
        <v>31</v>
      </c>
      <c r="L194" s="191">
        <v>19</v>
      </c>
      <c r="M194" s="232"/>
      <c r="N194" s="233"/>
      <c r="O194" s="233"/>
    </row>
    <row r="195" spans="1:15" s="234" customFormat="1">
      <c r="A195" s="404" t="str">
        <f t="shared" si="10"/>
        <v>1001301500</v>
      </c>
      <c r="B195" s="230">
        <v>100</v>
      </c>
      <c r="C195" s="193">
        <v>130</v>
      </c>
      <c r="D195" s="193">
        <v>1500</v>
      </c>
      <c r="E195" s="191">
        <v>0</v>
      </c>
      <c r="F195" s="191">
        <v>0</v>
      </c>
      <c r="G195" s="191">
        <v>5</v>
      </c>
      <c r="H195" s="191">
        <v>23</v>
      </c>
      <c r="I195" s="191">
        <v>45</v>
      </c>
      <c r="J195" s="191">
        <v>49</v>
      </c>
      <c r="K195" s="191">
        <v>29</v>
      </c>
      <c r="L195" s="191">
        <v>18</v>
      </c>
      <c r="M195" s="232"/>
      <c r="N195" s="233"/>
      <c r="O195" s="233"/>
    </row>
    <row r="196" spans="1:15" s="234" customFormat="1">
      <c r="A196" s="404" t="str">
        <f t="shared" si="10"/>
        <v>1001401500</v>
      </c>
      <c r="B196" s="230">
        <v>100</v>
      </c>
      <c r="C196" s="193">
        <v>140</v>
      </c>
      <c r="D196" s="193">
        <v>1500</v>
      </c>
      <c r="E196" s="191">
        <v>0</v>
      </c>
      <c r="F196" s="191">
        <v>0</v>
      </c>
      <c r="G196" s="191">
        <v>4</v>
      </c>
      <c r="H196" s="191">
        <v>21</v>
      </c>
      <c r="I196" s="191">
        <v>42</v>
      </c>
      <c r="J196" s="191">
        <v>46</v>
      </c>
      <c r="K196" s="191">
        <v>27</v>
      </c>
      <c r="L196" s="191">
        <v>16</v>
      </c>
      <c r="M196" s="232"/>
      <c r="N196" s="233"/>
      <c r="O196" s="233"/>
    </row>
    <row r="197" spans="1:15" s="234" customFormat="1">
      <c r="A197" s="404" t="str">
        <f t="shared" si="10"/>
        <v>1001501500</v>
      </c>
      <c r="B197" s="230">
        <v>100</v>
      </c>
      <c r="C197" s="193">
        <v>150</v>
      </c>
      <c r="D197" s="193">
        <v>1500</v>
      </c>
      <c r="E197" s="191">
        <v>0</v>
      </c>
      <c r="F197" s="191">
        <v>0</v>
      </c>
      <c r="G197" s="191">
        <v>4</v>
      </c>
      <c r="H197" s="191">
        <v>20</v>
      </c>
      <c r="I197" s="191">
        <v>39</v>
      </c>
      <c r="J197" s="191">
        <v>43</v>
      </c>
      <c r="K197" s="191">
        <v>25</v>
      </c>
      <c r="L197" s="191">
        <v>15</v>
      </c>
      <c r="M197" s="232"/>
      <c r="N197" s="233"/>
      <c r="O197" s="233"/>
    </row>
    <row r="198" spans="1:15" s="234" customFormat="1">
      <c r="A198" s="404" t="str">
        <f t="shared" si="10"/>
        <v>1001601500</v>
      </c>
      <c r="B198" s="230">
        <v>100</v>
      </c>
      <c r="C198" s="193">
        <v>160</v>
      </c>
      <c r="D198" s="193">
        <v>1500</v>
      </c>
      <c r="E198" s="191">
        <v>0</v>
      </c>
      <c r="F198" s="191">
        <v>0</v>
      </c>
      <c r="G198" s="191">
        <v>3</v>
      </c>
      <c r="H198" s="191">
        <v>18</v>
      </c>
      <c r="I198" s="191">
        <v>36</v>
      </c>
      <c r="J198" s="191">
        <v>40</v>
      </c>
      <c r="K198" s="191">
        <v>23</v>
      </c>
      <c r="L198" s="191">
        <v>14</v>
      </c>
      <c r="M198" s="232"/>
      <c r="N198" s="233"/>
      <c r="O198" s="233"/>
    </row>
    <row r="199" spans="1:15" s="234" customFormat="1">
      <c r="A199" s="404" t="str">
        <f t="shared" si="10"/>
        <v>1001701500</v>
      </c>
      <c r="B199" s="230">
        <v>100</v>
      </c>
      <c r="C199" s="193">
        <v>170</v>
      </c>
      <c r="D199" s="193">
        <v>1500</v>
      </c>
      <c r="E199" s="241"/>
      <c r="F199" s="241"/>
      <c r="G199" s="241"/>
      <c r="H199" s="241"/>
      <c r="I199" s="241"/>
      <c r="J199" s="241"/>
      <c r="K199" s="241"/>
      <c r="L199" s="241"/>
      <c r="M199" s="232"/>
      <c r="N199" s="233"/>
      <c r="O199" s="233"/>
    </row>
    <row r="200" spans="1:15" s="234" customFormat="1">
      <c r="A200" s="404" t="str">
        <f t="shared" si="10"/>
        <v>1001801500</v>
      </c>
      <c r="B200" s="230">
        <v>100</v>
      </c>
      <c r="C200" s="193">
        <v>180</v>
      </c>
      <c r="D200" s="193">
        <v>1500</v>
      </c>
      <c r="E200" s="241"/>
      <c r="F200" s="241"/>
      <c r="G200" s="241"/>
      <c r="H200" s="241"/>
      <c r="I200" s="241"/>
      <c r="J200" s="241"/>
      <c r="K200" s="241"/>
      <c r="L200" s="241"/>
      <c r="M200" s="232"/>
      <c r="N200" s="233"/>
      <c r="O200" s="233"/>
    </row>
    <row r="201" spans="1:15" s="234" customFormat="1">
      <c r="A201" s="404" t="str">
        <f t="shared" si="10"/>
        <v>1001901500</v>
      </c>
      <c r="B201" s="230">
        <v>100</v>
      </c>
      <c r="C201" s="193">
        <v>190</v>
      </c>
      <c r="D201" s="193">
        <v>1500</v>
      </c>
      <c r="E201" s="241"/>
      <c r="F201" s="241"/>
      <c r="G201" s="241"/>
      <c r="H201" s="241"/>
      <c r="I201" s="241"/>
      <c r="J201" s="241"/>
      <c r="K201" s="241"/>
      <c r="L201" s="241"/>
      <c r="M201" s="232"/>
      <c r="N201" s="233"/>
      <c r="O201" s="233"/>
    </row>
    <row r="202" spans="1:15" s="234" customFormat="1">
      <c r="A202" s="404" t="str">
        <f t="shared" si="10"/>
        <v>1002001500</v>
      </c>
      <c r="B202" s="230">
        <v>100</v>
      </c>
      <c r="C202" s="193">
        <v>200</v>
      </c>
      <c r="D202" s="193">
        <v>1500</v>
      </c>
      <c r="E202" s="241"/>
      <c r="F202" s="241"/>
      <c r="G202" s="241"/>
      <c r="H202" s="241"/>
      <c r="I202" s="241"/>
      <c r="J202" s="241"/>
      <c r="K202" s="241"/>
      <c r="L202" s="241"/>
      <c r="M202" s="232"/>
      <c r="N202" s="233"/>
      <c r="O202" s="233"/>
    </row>
    <row r="203" spans="1:15" s="234" customFormat="1">
      <c r="A203" s="404" t="str">
        <f t="shared" si="10"/>
        <v>1002101500</v>
      </c>
      <c r="B203" s="230">
        <v>100</v>
      </c>
      <c r="C203" s="193">
        <v>210</v>
      </c>
      <c r="D203" s="193">
        <v>1500</v>
      </c>
      <c r="E203" s="241"/>
      <c r="F203" s="241"/>
      <c r="G203" s="241"/>
      <c r="H203" s="241"/>
      <c r="I203" s="241"/>
      <c r="J203" s="241"/>
      <c r="K203" s="241"/>
      <c r="L203" s="241"/>
      <c r="M203" s="240"/>
      <c r="N203" s="233"/>
      <c r="O203" s="233"/>
    </row>
    <row r="204" spans="1:15" s="234" customFormat="1">
      <c r="A204" s="404" t="str">
        <f t="shared" si="10"/>
        <v>1002201500</v>
      </c>
      <c r="B204" s="230">
        <v>100</v>
      </c>
      <c r="C204" s="193">
        <v>220</v>
      </c>
      <c r="D204" s="193">
        <v>1500</v>
      </c>
      <c r="E204" s="241"/>
      <c r="F204" s="241"/>
      <c r="G204" s="241"/>
      <c r="H204" s="241"/>
      <c r="I204" s="241"/>
      <c r="J204" s="241"/>
      <c r="K204" s="241"/>
      <c r="L204" s="241"/>
      <c r="M204" s="240"/>
      <c r="N204" s="233"/>
      <c r="O204" s="233"/>
    </row>
    <row r="205" spans="1:15" s="234" customFormat="1">
      <c r="A205" s="404" t="str">
        <f t="shared" si="10"/>
        <v>1002301500</v>
      </c>
      <c r="B205" s="230">
        <v>100</v>
      </c>
      <c r="C205" s="193">
        <v>230</v>
      </c>
      <c r="D205" s="193">
        <v>1500</v>
      </c>
      <c r="E205" s="241"/>
      <c r="F205" s="241"/>
      <c r="G205" s="241"/>
      <c r="H205" s="241"/>
      <c r="I205" s="241"/>
      <c r="J205" s="241"/>
      <c r="K205" s="241"/>
      <c r="L205" s="241"/>
      <c r="M205" s="232"/>
      <c r="N205" s="233"/>
      <c r="O205" s="233"/>
    </row>
    <row r="206" spans="1:15" s="234" customFormat="1">
      <c r="A206" s="404" t="str">
        <f t="shared" si="10"/>
        <v>1002401500</v>
      </c>
      <c r="B206" s="230">
        <v>100</v>
      </c>
      <c r="C206" s="193">
        <v>240</v>
      </c>
      <c r="D206" s="193">
        <v>1500</v>
      </c>
      <c r="E206" s="241"/>
      <c r="F206" s="241"/>
      <c r="G206" s="241"/>
      <c r="H206" s="241"/>
      <c r="I206" s="241"/>
      <c r="J206" s="241"/>
      <c r="K206" s="241"/>
      <c r="L206" s="241"/>
      <c r="M206" s="232"/>
      <c r="N206" s="233"/>
      <c r="O206" s="233"/>
    </row>
    <row r="207" spans="1:15" s="234" customFormat="1">
      <c r="A207" s="404" t="str">
        <f t="shared" si="10"/>
        <v>1002501500</v>
      </c>
      <c r="B207" s="230">
        <v>100</v>
      </c>
      <c r="C207" s="193">
        <v>250</v>
      </c>
      <c r="D207" s="193">
        <v>1500</v>
      </c>
      <c r="E207" s="241"/>
      <c r="F207" s="241"/>
      <c r="G207" s="241"/>
      <c r="H207" s="241"/>
      <c r="I207" s="241"/>
      <c r="J207" s="241"/>
      <c r="K207" s="241"/>
      <c r="L207" s="241"/>
      <c r="M207" s="232"/>
      <c r="N207" s="233"/>
      <c r="O207" s="233"/>
    </row>
    <row r="208" spans="1:15" s="234" customFormat="1">
      <c r="A208" s="404" t="str">
        <f t="shared" si="10"/>
        <v>1002601500</v>
      </c>
      <c r="B208" s="230">
        <v>100</v>
      </c>
      <c r="C208" s="193">
        <v>260</v>
      </c>
      <c r="D208" s="193">
        <v>1500</v>
      </c>
      <c r="E208" s="241"/>
      <c r="F208" s="241"/>
      <c r="G208" s="241"/>
      <c r="H208" s="241"/>
      <c r="I208" s="241"/>
      <c r="J208" s="241"/>
      <c r="K208" s="241"/>
      <c r="L208" s="241"/>
      <c r="M208" s="232"/>
      <c r="N208" s="233"/>
      <c r="O208" s="233"/>
    </row>
    <row r="209" spans="1:15" s="234" customFormat="1">
      <c r="A209" s="404" t="str">
        <f t="shared" si="10"/>
        <v>1002701500</v>
      </c>
      <c r="B209" s="230">
        <v>100</v>
      </c>
      <c r="C209" s="193">
        <v>270</v>
      </c>
      <c r="D209" s="193">
        <v>1500</v>
      </c>
      <c r="E209" s="241"/>
      <c r="F209" s="241"/>
      <c r="G209" s="241"/>
      <c r="H209" s="241"/>
      <c r="I209" s="241"/>
      <c r="J209" s="241"/>
      <c r="K209" s="241"/>
      <c r="L209" s="241"/>
      <c r="M209" s="232"/>
      <c r="N209" s="233"/>
      <c r="O209" s="233"/>
    </row>
    <row r="210" spans="1:15" s="234" customFormat="1">
      <c r="A210" s="404" t="str">
        <f t="shared" si="10"/>
        <v>1002801500</v>
      </c>
      <c r="B210" s="230">
        <v>100</v>
      </c>
      <c r="C210" s="193">
        <v>280</v>
      </c>
      <c r="D210" s="193">
        <v>1500</v>
      </c>
      <c r="E210" s="241"/>
      <c r="F210" s="241"/>
      <c r="G210" s="241"/>
      <c r="H210" s="241"/>
      <c r="I210" s="241"/>
      <c r="J210" s="241"/>
      <c r="K210" s="241"/>
      <c r="L210" s="241"/>
      <c r="M210" s="232"/>
      <c r="N210" s="233"/>
      <c r="O210" s="233"/>
    </row>
    <row r="211" spans="1:15" s="234" customFormat="1">
      <c r="A211" s="404" t="str">
        <f t="shared" si="10"/>
        <v>1002901500</v>
      </c>
      <c r="B211" s="230">
        <v>100</v>
      </c>
      <c r="C211" s="193">
        <v>290</v>
      </c>
      <c r="D211" s="193">
        <v>1500</v>
      </c>
      <c r="E211" s="241"/>
      <c r="F211" s="241"/>
      <c r="G211" s="241"/>
      <c r="H211" s="241"/>
      <c r="I211" s="241"/>
      <c r="J211" s="241"/>
      <c r="K211" s="241"/>
      <c r="L211" s="241"/>
      <c r="M211" s="232"/>
      <c r="N211" s="233"/>
      <c r="O211" s="233"/>
    </row>
    <row r="212" spans="1:15" s="234" customFormat="1">
      <c r="A212" s="404" t="str">
        <f t="shared" si="10"/>
        <v>1003001500</v>
      </c>
      <c r="B212" s="230">
        <v>100</v>
      </c>
      <c r="C212" s="193">
        <v>300</v>
      </c>
      <c r="D212" s="193">
        <v>1500</v>
      </c>
      <c r="E212" s="241"/>
      <c r="F212" s="241"/>
      <c r="G212" s="241"/>
      <c r="H212" s="241"/>
      <c r="I212" s="241"/>
      <c r="J212" s="241"/>
      <c r="K212" s="241"/>
      <c r="L212" s="241"/>
      <c r="M212" s="232"/>
      <c r="N212" s="233"/>
      <c r="O212" s="233"/>
    </row>
    <row r="213" spans="1:15" s="234" customFormat="1">
      <c r="A213" s="404" t="str">
        <f t="shared" si="10"/>
        <v>1003101500</v>
      </c>
      <c r="B213" s="230">
        <v>100</v>
      </c>
      <c r="C213" s="193">
        <v>310</v>
      </c>
      <c r="D213" s="193">
        <v>1500</v>
      </c>
      <c r="E213" s="241"/>
      <c r="F213" s="241"/>
      <c r="G213" s="241"/>
      <c r="H213" s="241"/>
      <c r="I213" s="241"/>
      <c r="J213" s="241"/>
      <c r="K213" s="241"/>
      <c r="L213" s="241"/>
      <c r="M213" s="232"/>
      <c r="N213" s="233"/>
      <c r="O213" s="233"/>
    </row>
    <row r="214" spans="1:15" s="234" customFormat="1">
      <c r="A214" s="404" t="str">
        <f t="shared" si="10"/>
        <v>1003201500</v>
      </c>
      <c r="B214" s="230">
        <v>100</v>
      </c>
      <c r="C214" s="193">
        <v>320</v>
      </c>
      <c r="D214" s="193">
        <v>1500</v>
      </c>
      <c r="E214" s="241"/>
      <c r="F214" s="241"/>
      <c r="G214" s="241"/>
      <c r="H214" s="241"/>
      <c r="I214" s="241"/>
      <c r="J214" s="241"/>
      <c r="K214" s="241"/>
      <c r="L214" s="241"/>
      <c r="M214" s="232"/>
      <c r="N214" s="233"/>
      <c r="O214" s="233"/>
    </row>
    <row r="215" spans="1:15" s="234" customFormat="1">
      <c r="A215" s="404" t="str">
        <f t="shared" si="10"/>
        <v>1003301500</v>
      </c>
      <c r="B215" s="230">
        <v>100</v>
      </c>
      <c r="C215" s="193">
        <v>330</v>
      </c>
      <c r="D215" s="193">
        <v>1500</v>
      </c>
      <c r="E215" s="241"/>
      <c r="F215" s="241"/>
      <c r="G215" s="241"/>
      <c r="H215" s="241"/>
      <c r="I215" s="241"/>
      <c r="J215" s="241"/>
      <c r="K215" s="241"/>
      <c r="L215" s="241"/>
      <c r="M215" s="232"/>
      <c r="N215" s="233"/>
      <c r="O215" s="233"/>
    </row>
    <row r="216" spans="1:15" s="234" customFormat="1">
      <c r="A216" s="404" t="str">
        <f t="shared" si="10"/>
        <v>1003401500</v>
      </c>
      <c r="B216" s="230">
        <v>100</v>
      </c>
      <c r="C216" s="193">
        <v>340</v>
      </c>
      <c r="D216" s="193">
        <v>1500</v>
      </c>
      <c r="E216" s="241"/>
      <c r="F216" s="241"/>
      <c r="G216" s="241"/>
      <c r="H216" s="241"/>
      <c r="I216" s="241"/>
      <c r="J216" s="241"/>
      <c r="K216" s="241"/>
      <c r="L216" s="241"/>
      <c r="M216" s="232"/>
      <c r="N216" s="233"/>
      <c r="O216" s="233"/>
    </row>
    <row r="217" spans="1:15" s="234" customFormat="1">
      <c r="A217" s="404" t="str">
        <f t="shared" si="10"/>
        <v>1003501500</v>
      </c>
      <c r="B217" s="230">
        <v>100</v>
      </c>
      <c r="C217" s="193">
        <v>350</v>
      </c>
      <c r="D217" s="193">
        <v>1500</v>
      </c>
      <c r="E217" s="241"/>
      <c r="F217" s="241"/>
      <c r="G217" s="241"/>
      <c r="H217" s="241"/>
      <c r="I217" s="241"/>
      <c r="J217" s="241"/>
      <c r="K217" s="241"/>
      <c r="L217" s="241"/>
      <c r="M217" s="232"/>
      <c r="N217" s="233"/>
      <c r="O217" s="233"/>
    </row>
    <row r="218" spans="1:15" s="234" customFormat="1">
      <c r="A218" s="404" t="str">
        <f t="shared" si="10"/>
        <v>100201750</v>
      </c>
      <c r="B218" s="230">
        <v>100</v>
      </c>
      <c r="C218" s="193">
        <v>20</v>
      </c>
      <c r="D218" s="193">
        <v>1750</v>
      </c>
      <c r="E218" s="191">
        <v>2</v>
      </c>
      <c r="F218" s="191">
        <v>15</v>
      </c>
      <c r="G218" s="191">
        <v>36</v>
      </c>
      <c r="H218" s="191">
        <v>44</v>
      </c>
      <c r="I218" s="191">
        <v>52</v>
      </c>
      <c r="J218" s="191">
        <v>60</v>
      </c>
      <c r="K218" s="191">
        <v>58</v>
      </c>
      <c r="L218" s="191">
        <v>56</v>
      </c>
      <c r="M218" s="232"/>
      <c r="N218" s="233"/>
      <c r="O218" s="233"/>
    </row>
    <row r="219" spans="1:15" s="234" customFormat="1">
      <c r="A219" s="404" t="str">
        <f t="shared" si="10"/>
        <v>100301750</v>
      </c>
      <c r="B219" s="230">
        <v>100</v>
      </c>
      <c r="C219" s="193">
        <v>30</v>
      </c>
      <c r="D219" s="193">
        <v>1750</v>
      </c>
      <c r="E219" s="191">
        <v>0</v>
      </c>
      <c r="F219" s="191">
        <v>9</v>
      </c>
      <c r="G219" s="191">
        <v>36</v>
      </c>
      <c r="H219" s="191">
        <v>44</v>
      </c>
      <c r="I219" s="191">
        <v>52</v>
      </c>
      <c r="J219" s="191">
        <v>60</v>
      </c>
      <c r="K219" s="191">
        <v>58</v>
      </c>
      <c r="L219" s="191">
        <v>56</v>
      </c>
      <c r="M219" s="232"/>
      <c r="N219" s="233"/>
      <c r="O219" s="233"/>
    </row>
    <row r="220" spans="1:15" s="234" customFormat="1">
      <c r="A220" s="404" t="str">
        <f t="shared" si="10"/>
        <v>100401750</v>
      </c>
      <c r="B220" s="230">
        <v>100</v>
      </c>
      <c r="C220" s="193">
        <v>40</v>
      </c>
      <c r="D220" s="193">
        <v>1750</v>
      </c>
      <c r="E220" s="191">
        <v>0</v>
      </c>
      <c r="F220" s="191">
        <v>6</v>
      </c>
      <c r="G220" s="191">
        <v>31</v>
      </c>
      <c r="H220" s="191">
        <v>44</v>
      </c>
      <c r="I220" s="191">
        <v>52</v>
      </c>
      <c r="J220" s="191">
        <v>60</v>
      </c>
      <c r="K220" s="191">
        <v>58</v>
      </c>
      <c r="L220" s="191">
        <v>56</v>
      </c>
      <c r="M220" s="232"/>
      <c r="N220" s="233"/>
      <c r="O220" s="233"/>
    </row>
    <row r="221" spans="1:15" s="234" customFormat="1">
      <c r="A221" s="404" t="str">
        <f t="shared" si="10"/>
        <v>100501750</v>
      </c>
      <c r="B221" s="230">
        <v>100</v>
      </c>
      <c r="C221" s="193">
        <v>50</v>
      </c>
      <c r="D221" s="193">
        <v>1750</v>
      </c>
      <c r="E221" s="191">
        <v>0</v>
      </c>
      <c r="F221" s="191">
        <v>4</v>
      </c>
      <c r="G221" s="191">
        <v>25</v>
      </c>
      <c r="H221" s="191">
        <v>44</v>
      </c>
      <c r="I221" s="191">
        <v>52</v>
      </c>
      <c r="J221" s="191">
        <v>60</v>
      </c>
      <c r="K221" s="191">
        <v>58</v>
      </c>
      <c r="L221" s="191">
        <v>52</v>
      </c>
      <c r="M221" s="232"/>
      <c r="N221" s="233"/>
      <c r="O221" s="233"/>
    </row>
    <row r="222" spans="1:15" s="234" customFormat="1">
      <c r="A222" s="404" t="str">
        <f t="shared" si="10"/>
        <v>100601750</v>
      </c>
      <c r="B222" s="230">
        <v>100</v>
      </c>
      <c r="C222" s="193">
        <v>60</v>
      </c>
      <c r="D222" s="193">
        <v>1750</v>
      </c>
      <c r="E222" s="191">
        <v>0</v>
      </c>
      <c r="F222" s="191">
        <v>2</v>
      </c>
      <c r="G222" s="191">
        <v>20</v>
      </c>
      <c r="H222" s="191">
        <v>44</v>
      </c>
      <c r="I222" s="191">
        <v>52</v>
      </c>
      <c r="J222" s="191">
        <v>60</v>
      </c>
      <c r="K222" s="191">
        <v>58</v>
      </c>
      <c r="L222" s="191">
        <v>44</v>
      </c>
      <c r="M222" s="232"/>
      <c r="N222" s="233"/>
      <c r="O222" s="233"/>
    </row>
    <row r="223" spans="1:15" s="234" customFormat="1">
      <c r="A223" s="404" t="str">
        <f t="shared" si="10"/>
        <v>100701750</v>
      </c>
      <c r="B223" s="230">
        <v>100</v>
      </c>
      <c r="C223" s="193">
        <v>70</v>
      </c>
      <c r="D223" s="193">
        <v>1750</v>
      </c>
      <c r="E223" s="191">
        <v>0</v>
      </c>
      <c r="F223" s="191">
        <v>2</v>
      </c>
      <c r="G223" s="191">
        <v>17</v>
      </c>
      <c r="H223" s="191">
        <v>44</v>
      </c>
      <c r="I223" s="191">
        <v>52</v>
      </c>
      <c r="J223" s="191">
        <v>60</v>
      </c>
      <c r="K223" s="191">
        <v>57</v>
      </c>
      <c r="L223" s="191">
        <v>38</v>
      </c>
      <c r="M223" s="232"/>
      <c r="N223" s="233"/>
      <c r="O223" s="233"/>
    </row>
    <row r="224" spans="1:15" s="234" customFormat="1">
      <c r="A224" s="404" t="str">
        <f t="shared" si="10"/>
        <v>100801750</v>
      </c>
      <c r="B224" s="230">
        <v>100</v>
      </c>
      <c r="C224" s="193">
        <v>80</v>
      </c>
      <c r="D224" s="193">
        <v>1750</v>
      </c>
      <c r="E224" s="191">
        <v>0</v>
      </c>
      <c r="F224" s="191">
        <v>1</v>
      </c>
      <c r="G224" s="191">
        <v>14</v>
      </c>
      <c r="H224" s="191">
        <v>43</v>
      </c>
      <c r="I224" s="191">
        <v>52</v>
      </c>
      <c r="J224" s="191">
        <v>60</v>
      </c>
      <c r="K224" s="191">
        <v>53</v>
      </c>
      <c r="L224" s="191">
        <v>33</v>
      </c>
      <c r="M224" s="232"/>
      <c r="N224" s="233"/>
      <c r="O224" s="233"/>
    </row>
    <row r="225" spans="1:15" s="234" customFormat="1">
      <c r="A225" s="404" t="str">
        <f t="shared" si="10"/>
        <v>100901750</v>
      </c>
      <c r="B225" s="230">
        <v>100</v>
      </c>
      <c r="C225" s="193">
        <v>90</v>
      </c>
      <c r="D225" s="193">
        <v>1750</v>
      </c>
      <c r="E225" s="191">
        <v>0</v>
      </c>
      <c r="F225" s="191">
        <v>0</v>
      </c>
      <c r="G225" s="191">
        <v>12</v>
      </c>
      <c r="H225" s="191">
        <v>41</v>
      </c>
      <c r="I225" s="191">
        <v>52</v>
      </c>
      <c r="J225" s="191">
        <v>60</v>
      </c>
      <c r="K225" s="191">
        <v>48</v>
      </c>
      <c r="L225" s="191">
        <v>30</v>
      </c>
      <c r="M225" s="232"/>
      <c r="N225" s="233"/>
      <c r="O225" s="233"/>
    </row>
    <row r="226" spans="1:15" s="234" customFormat="1">
      <c r="A226" s="404" t="str">
        <f t="shared" si="10"/>
        <v>1001001750</v>
      </c>
      <c r="B226" s="230">
        <v>100</v>
      </c>
      <c r="C226" s="193">
        <v>100</v>
      </c>
      <c r="D226" s="193">
        <v>1750</v>
      </c>
      <c r="E226" s="191">
        <v>0</v>
      </c>
      <c r="F226" s="191">
        <v>0</v>
      </c>
      <c r="G226" s="191">
        <v>10</v>
      </c>
      <c r="H226" s="191">
        <v>38</v>
      </c>
      <c r="I226" s="191">
        <v>52</v>
      </c>
      <c r="J226" s="191">
        <v>60</v>
      </c>
      <c r="K226" s="191">
        <v>43</v>
      </c>
      <c r="L226" s="191">
        <v>27</v>
      </c>
      <c r="M226" s="232"/>
      <c r="N226" s="233"/>
      <c r="O226" s="233"/>
    </row>
    <row r="227" spans="1:15" s="234" customFormat="1">
      <c r="A227" s="404" t="str">
        <f t="shared" si="10"/>
        <v>1001101750</v>
      </c>
      <c r="B227" s="230">
        <v>100</v>
      </c>
      <c r="C227" s="193">
        <v>110</v>
      </c>
      <c r="D227" s="193">
        <v>1750</v>
      </c>
      <c r="E227" s="191">
        <v>0</v>
      </c>
      <c r="F227" s="191">
        <v>0</v>
      </c>
      <c r="G227" s="191">
        <v>9</v>
      </c>
      <c r="H227" s="191">
        <v>34</v>
      </c>
      <c r="I227" s="191">
        <v>52</v>
      </c>
      <c r="J227" s="191">
        <v>59</v>
      </c>
      <c r="K227" s="191">
        <v>39</v>
      </c>
      <c r="L227" s="191">
        <v>24</v>
      </c>
      <c r="M227" s="232"/>
      <c r="N227" s="233"/>
      <c r="O227" s="233"/>
    </row>
    <row r="228" spans="1:15" s="234" customFormat="1">
      <c r="A228" s="404" t="str">
        <f t="shared" si="10"/>
        <v>1001201750</v>
      </c>
      <c r="B228" s="230">
        <v>100</v>
      </c>
      <c r="C228" s="193">
        <v>120</v>
      </c>
      <c r="D228" s="193">
        <v>1750</v>
      </c>
      <c r="E228" s="191">
        <v>0</v>
      </c>
      <c r="F228" s="191">
        <v>0</v>
      </c>
      <c r="G228" s="191">
        <v>8</v>
      </c>
      <c r="H228" s="191">
        <v>31</v>
      </c>
      <c r="I228" s="191">
        <v>51</v>
      </c>
      <c r="J228" s="191">
        <v>58</v>
      </c>
      <c r="K228" s="191">
        <v>36</v>
      </c>
      <c r="L228" s="191">
        <v>22</v>
      </c>
      <c r="M228" s="232"/>
      <c r="N228" s="233"/>
      <c r="O228" s="233"/>
    </row>
    <row r="229" spans="1:15" s="234" customFormat="1">
      <c r="A229" s="404" t="str">
        <f t="shared" si="10"/>
        <v>1001301750</v>
      </c>
      <c r="B229" s="230">
        <v>100</v>
      </c>
      <c r="C229" s="193">
        <v>130</v>
      </c>
      <c r="D229" s="193">
        <v>1750</v>
      </c>
      <c r="E229" s="191">
        <v>0</v>
      </c>
      <c r="F229" s="191">
        <v>0</v>
      </c>
      <c r="G229" s="191">
        <v>7</v>
      </c>
      <c r="H229" s="191">
        <v>28</v>
      </c>
      <c r="I229" s="191">
        <v>50</v>
      </c>
      <c r="J229" s="191">
        <v>56</v>
      </c>
      <c r="K229" s="191">
        <v>33</v>
      </c>
      <c r="L229" s="191">
        <v>21</v>
      </c>
      <c r="M229" s="232"/>
      <c r="N229" s="233"/>
      <c r="O229" s="233"/>
    </row>
    <row r="230" spans="1:15" s="234" customFormat="1">
      <c r="A230" s="404" t="str">
        <f t="shared" si="10"/>
        <v>1001401750</v>
      </c>
      <c r="B230" s="230">
        <v>100</v>
      </c>
      <c r="C230" s="193">
        <v>140</v>
      </c>
      <c r="D230" s="193">
        <v>1750</v>
      </c>
      <c r="E230" s="191">
        <v>0</v>
      </c>
      <c r="F230" s="191">
        <v>0</v>
      </c>
      <c r="G230" s="191">
        <v>6</v>
      </c>
      <c r="H230" s="191">
        <v>26</v>
      </c>
      <c r="I230" s="191">
        <v>48</v>
      </c>
      <c r="J230" s="191">
        <v>53</v>
      </c>
      <c r="K230" s="191">
        <v>31</v>
      </c>
      <c r="L230" s="191">
        <v>19</v>
      </c>
      <c r="M230" s="232"/>
      <c r="N230" s="233"/>
      <c r="O230" s="233"/>
    </row>
    <row r="231" spans="1:15" s="234" customFormat="1">
      <c r="A231" s="404" t="str">
        <f t="shared" si="10"/>
        <v>1001501750</v>
      </c>
      <c r="B231" s="230">
        <v>100</v>
      </c>
      <c r="C231" s="193">
        <v>150</v>
      </c>
      <c r="D231" s="193">
        <v>1750</v>
      </c>
      <c r="E231" s="191">
        <v>0</v>
      </c>
      <c r="F231" s="191">
        <v>0</v>
      </c>
      <c r="G231" s="191">
        <v>5</v>
      </c>
      <c r="H231" s="191">
        <v>24</v>
      </c>
      <c r="I231" s="191">
        <v>45</v>
      </c>
      <c r="J231" s="191">
        <v>50</v>
      </c>
      <c r="K231" s="191">
        <v>29</v>
      </c>
      <c r="L231" s="191">
        <v>18</v>
      </c>
      <c r="M231" s="232"/>
      <c r="N231" s="233"/>
      <c r="O231" s="233"/>
    </row>
    <row r="232" spans="1:15" s="234" customFormat="1">
      <c r="A232" s="404" t="str">
        <f t="shared" si="10"/>
        <v>1001601750</v>
      </c>
      <c r="B232" s="230">
        <v>100</v>
      </c>
      <c r="C232" s="193">
        <v>160</v>
      </c>
      <c r="D232" s="193">
        <v>1750</v>
      </c>
      <c r="E232" s="191">
        <v>0</v>
      </c>
      <c r="F232" s="191">
        <v>0</v>
      </c>
      <c r="G232" s="191">
        <v>4</v>
      </c>
      <c r="H232" s="191">
        <v>22</v>
      </c>
      <c r="I232" s="191">
        <v>43</v>
      </c>
      <c r="J232" s="191">
        <v>47</v>
      </c>
      <c r="K232" s="191">
        <v>27</v>
      </c>
      <c r="L232" s="191">
        <v>17</v>
      </c>
      <c r="M232" s="232"/>
      <c r="N232" s="233"/>
      <c r="O232" s="233"/>
    </row>
    <row r="233" spans="1:15" s="234" customFormat="1">
      <c r="A233" s="404" t="str">
        <f t="shared" si="10"/>
        <v>1001701750</v>
      </c>
      <c r="B233" s="230">
        <v>100</v>
      </c>
      <c r="C233" s="193">
        <v>170</v>
      </c>
      <c r="D233" s="193">
        <v>1750</v>
      </c>
      <c r="E233" s="241"/>
      <c r="F233" s="241"/>
      <c r="G233" s="241"/>
      <c r="H233" s="241"/>
      <c r="I233" s="241"/>
      <c r="J233" s="241"/>
      <c r="K233" s="241"/>
      <c r="L233" s="241"/>
      <c r="M233" s="232"/>
      <c r="N233" s="233"/>
      <c r="O233" s="233"/>
    </row>
    <row r="234" spans="1:15" s="234" customFormat="1">
      <c r="A234" s="404" t="str">
        <f t="shared" si="10"/>
        <v>1001801750</v>
      </c>
      <c r="B234" s="230">
        <v>100</v>
      </c>
      <c r="C234" s="193">
        <v>180</v>
      </c>
      <c r="D234" s="193">
        <v>1750</v>
      </c>
      <c r="E234" s="241"/>
      <c r="F234" s="241"/>
      <c r="G234" s="241"/>
      <c r="H234" s="241"/>
      <c r="I234" s="241"/>
      <c r="J234" s="241"/>
      <c r="K234" s="241"/>
      <c r="L234" s="241"/>
      <c r="M234" s="232"/>
      <c r="N234" s="233"/>
      <c r="O234" s="233"/>
    </row>
    <row r="235" spans="1:15" s="234" customFormat="1">
      <c r="A235" s="404" t="str">
        <f t="shared" si="10"/>
        <v>1001901750</v>
      </c>
      <c r="B235" s="230">
        <v>100</v>
      </c>
      <c r="C235" s="193">
        <v>190</v>
      </c>
      <c r="D235" s="193">
        <v>1750</v>
      </c>
      <c r="E235" s="241"/>
      <c r="F235" s="241"/>
      <c r="G235" s="241"/>
      <c r="H235" s="241"/>
      <c r="I235" s="241"/>
      <c r="J235" s="241"/>
      <c r="K235" s="241"/>
      <c r="L235" s="241"/>
      <c r="M235" s="232"/>
      <c r="N235" s="233"/>
      <c r="O235" s="233"/>
    </row>
    <row r="236" spans="1:15" s="234" customFormat="1">
      <c r="A236" s="404" t="str">
        <f t="shared" si="10"/>
        <v>1002001750</v>
      </c>
      <c r="B236" s="230">
        <v>100</v>
      </c>
      <c r="C236" s="193">
        <v>200</v>
      </c>
      <c r="D236" s="193">
        <v>1750</v>
      </c>
      <c r="E236" s="241"/>
      <c r="F236" s="241"/>
      <c r="G236" s="241"/>
      <c r="H236" s="241"/>
      <c r="I236" s="241"/>
      <c r="J236" s="241"/>
      <c r="K236" s="241"/>
      <c r="L236" s="241"/>
      <c r="M236" s="232"/>
      <c r="N236" s="233"/>
      <c r="O236" s="233"/>
    </row>
    <row r="237" spans="1:15" s="234" customFormat="1">
      <c r="A237" s="404" t="str">
        <f t="shared" si="10"/>
        <v>1002101750</v>
      </c>
      <c r="B237" s="230">
        <v>100</v>
      </c>
      <c r="C237" s="193">
        <v>210</v>
      </c>
      <c r="D237" s="193">
        <v>1750</v>
      </c>
      <c r="E237" s="241"/>
      <c r="F237" s="241"/>
      <c r="G237" s="241"/>
      <c r="H237" s="241"/>
      <c r="I237" s="241"/>
      <c r="J237" s="241"/>
      <c r="K237" s="241"/>
      <c r="L237" s="241"/>
      <c r="M237" s="232"/>
      <c r="N237" s="233"/>
      <c r="O237" s="233"/>
    </row>
    <row r="238" spans="1:15" s="234" customFormat="1">
      <c r="A238" s="404" t="str">
        <f t="shared" si="10"/>
        <v>1002201750</v>
      </c>
      <c r="B238" s="230">
        <v>100</v>
      </c>
      <c r="C238" s="193">
        <v>220</v>
      </c>
      <c r="D238" s="193">
        <v>1750</v>
      </c>
      <c r="E238" s="241"/>
      <c r="F238" s="241"/>
      <c r="G238" s="241"/>
      <c r="H238" s="241"/>
      <c r="I238" s="241"/>
      <c r="J238" s="241"/>
      <c r="K238" s="241"/>
      <c r="L238" s="241"/>
      <c r="M238" s="232"/>
      <c r="N238" s="233"/>
      <c r="O238" s="233"/>
    </row>
    <row r="239" spans="1:15" s="234" customFormat="1">
      <c r="A239" s="404" t="str">
        <f t="shared" si="10"/>
        <v>1002301750</v>
      </c>
      <c r="B239" s="230">
        <v>100</v>
      </c>
      <c r="C239" s="193">
        <v>230</v>
      </c>
      <c r="D239" s="193">
        <v>1750</v>
      </c>
      <c r="E239" s="241"/>
      <c r="F239" s="241"/>
      <c r="G239" s="241"/>
      <c r="H239" s="241"/>
      <c r="I239" s="241"/>
      <c r="J239" s="241"/>
      <c r="K239" s="241"/>
      <c r="L239" s="241"/>
      <c r="M239" s="232"/>
      <c r="N239" s="233"/>
      <c r="O239" s="233"/>
    </row>
    <row r="240" spans="1:15" s="234" customFormat="1">
      <c r="A240" s="404" t="str">
        <f t="shared" si="10"/>
        <v>1002401750</v>
      </c>
      <c r="B240" s="230">
        <v>100</v>
      </c>
      <c r="C240" s="193">
        <v>240</v>
      </c>
      <c r="D240" s="193">
        <v>1750</v>
      </c>
      <c r="E240" s="241"/>
      <c r="F240" s="241"/>
      <c r="G240" s="241"/>
      <c r="H240" s="241"/>
      <c r="I240" s="241"/>
      <c r="J240" s="241"/>
      <c r="K240" s="241"/>
      <c r="L240" s="241"/>
      <c r="M240" s="232"/>
      <c r="N240" s="233"/>
      <c r="O240" s="233"/>
    </row>
    <row r="241" spans="1:15" s="234" customFormat="1">
      <c r="A241" s="404" t="str">
        <f t="shared" ref="A241:A304" si="11">B241&amp;C241&amp;D241</f>
        <v>1002501750</v>
      </c>
      <c r="B241" s="230">
        <v>100</v>
      </c>
      <c r="C241" s="193">
        <v>250</v>
      </c>
      <c r="D241" s="193">
        <v>1750</v>
      </c>
      <c r="E241" s="241"/>
      <c r="F241" s="241"/>
      <c r="G241" s="241"/>
      <c r="H241" s="241"/>
      <c r="I241" s="241"/>
      <c r="J241" s="241"/>
      <c r="K241" s="241"/>
      <c r="L241" s="241"/>
      <c r="M241" s="232"/>
      <c r="N241" s="233"/>
      <c r="O241" s="233"/>
    </row>
    <row r="242" spans="1:15" s="234" customFormat="1">
      <c r="A242" s="404" t="str">
        <f t="shared" si="11"/>
        <v>1002601750</v>
      </c>
      <c r="B242" s="230">
        <v>100</v>
      </c>
      <c r="C242" s="193">
        <v>260</v>
      </c>
      <c r="D242" s="193">
        <v>1750</v>
      </c>
      <c r="E242" s="241"/>
      <c r="F242" s="241"/>
      <c r="G242" s="241"/>
      <c r="H242" s="241"/>
      <c r="I242" s="241"/>
      <c r="J242" s="241"/>
      <c r="K242" s="241"/>
      <c r="L242" s="241"/>
      <c r="M242" s="232"/>
      <c r="N242" s="233"/>
      <c r="O242" s="233"/>
    </row>
    <row r="243" spans="1:15" s="234" customFormat="1">
      <c r="A243" s="404" t="str">
        <f t="shared" si="11"/>
        <v>1002701750</v>
      </c>
      <c r="B243" s="230">
        <v>100</v>
      </c>
      <c r="C243" s="193">
        <v>270</v>
      </c>
      <c r="D243" s="193">
        <v>1750</v>
      </c>
      <c r="E243" s="241"/>
      <c r="F243" s="241"/>
      <c r="G243" s="241"/>
      <c r="H243" s="241"/>
      <c r="I243" s="241"/>
      <c r="J243" s="241"/>
      <c r="K243" s="241"/>
      <c r="L243" s="241"/>
      <c r="M243" s="232"/>
      <c r="N243" s="233"/>
      <c r="O243" s="233"/>
    </row>
    <row r="244" spans="1:15" s="234" customFormat="1">
      <c r="A244" s="404" t="str">
        <f t="shared" si="11"/>
        <v>1002801750</v>
      </c>
      <c r="B244" s="230">
        <v>100</v>
      </c>
      <c r="C244" s="193">
        <v>280</v>
      </c>
      <c r="D244" s="193">
        <v>1750</v>
      </c>
      <c r="E244" s="241"/>
      <c r="F244" s="241"/>
      <c r="G244" s="241"/>
      <c r="H244" s="241"/>
      <c r="I244" s="241"/>
      <c r="J244" s="241"/>
      <c r="K244" s="241"/>
      <c r="L244" s="241"/>
      <c r="M244" s="232"/>
      <c r="N244" s="233"/>
      <c r="O244" s="233"/>
    </row>
    <row r="245" spans="1:15" s="234" customFormat="1">
      <c r="A245" s="404" t="str">
        <f t="shared" si="11"/>
        <v>1002901750</v>
      </c>
      <c r="B245" s="230">
        <v>100</v>
      </c>
      <c r="C245" s="193">
        <v>290</v>
      </c>
      <c r="D245" s="193">
        <v>1750</v>
      </c>
      <c r="E245" s="241"/>
      <c r="F245" s="241"/>
      <c r="G245" s="241"/>
      <c r="H245" s="241"/>
      <c r="I245" s="241"/>
      <c r="J245" s="241"/>
      <c r="K245" s="241"/>
      <c r="L245" s="241"/>
      <c r="M245" s="232"/>
      <c r="N245" s="233"/>
      <c r="O245" s="233"/>
    </row>
    <row r="246" spans="1:15" s="234" customFormat="1">
      <c r="A246" s="404" t="str">
        <f t="shared" si="11"/>
        <v>1003001750</v>
      </c>
      <c r="B246" s="230">
        <v>100</v>
      </c>
      <c r="C246" s="193">
        <v>300</v>
      </c>
      <c r="D246" s="193">
        <v>1750</v>
      </c>
      <c r="E246" s="241"/>
      <c r="F246" s="241"/>
      <c r="G246" s="241"/>
      <c r="H246" s="241"/>
      <c r="I246" s="241"/>
      <c r="J246" s="241"/>
      <c r="K246" s="241"/>
      <c r="L246" s="241"/>
      <c r="M246" s="232"/>
      <c r="N246" s="233"/>
      <c r="O246" s="233"/>
    </row>
    <row r="247" spans="1:15" s="234" customFormat="1">
      <c r="A247" s="404" t="str">
        <f t="shared" si="11"/>
        <v>1003101750</v>
      </c>
      <c r="B247" s="230">
        <v>100</v>
      </c>
      <c r="C247" s="193">
        <v>310</v>
      </c>
      <c r="D247" s="193">
        <v>1750</v>
      </c>
      <c r="E247" s="241"/>
      <c r="F247" s="241"/>
      <c r="G247" s="241"/>
      <c r="H247" s="241"/>
      <c r="I247" s="241"/>
      <c r="J247" s="241"/>
      <c r="K247" s="241"/>
      <c r="L247" s="241"/>
      <c r="M247" s="232"/>
      <c r="N247" s="233"/>
      <c r="O247" s="233"/>
    </row>
    <row r="248" spans="1:15" s="234" customFormat="1">
      <c r="A248" s="404" t="str">
        <f t="shared" si="11"/>
        <v>1003201750</v>
      </c>
      <c r="B248" s="230">
        <v>100</v>
      </c>
      <c r="C248" s="193">
        <v>320</v>
      </c>
      <c r="D248" s="193">
        <v>1750</v>
      </c>
      <c r="E248" s="241"/>
      <c r="F248" s="241"/>
      <c r="G248" s="241"/>
      <c r="H248" s="241"/>
      <c r="I248" s="241"/>
      <c r="J248" s="241"/>
      <c r="K248" s="241"/>
      <c r="L248" s="241"/>
      <c r="M248" s="232"/>
      <c r="N248" s="233"/>
      <c r="O248" s="233"/>
    </row>
    <row r="249" spans="1:15" s="234" customFormat="1">
      <c r="A249" s="404" t="str">
        <f t="shared" si="11"/>
        <v>1003301750</v>
      </c>
      <c r="B249" s="230">
        <v>100</v>
      </c>
      <c r="C249" s="193">
        <v>330</v>
      </c>
      <c r="D249" s="193">
        <v>1750</v>
      </c>
      <c r="E249" s="241"/>
      <c r="F249" s="241"/>
      <c r="G249" s="241"/>
      <c r="H249" s="241"/>
      <c r="I249" s="241"/>
      <c r="J249" s="241"/>
      <c r="K249" s="241"/>
      <c r="L249" s="241"/>
      <c r="M249" s="232"/>
      <c r="N249" s="233"/>
      <c r="O249" s="233"/>
    </row>
    <row r="250" spans="1:15" s="234" customFormat="1">
      <c r="A250" s="404" t="str">
        <f t="shared" si="11"/>
        <v>1003401750</v>
      </c>
      <c r="B250" s="230">
        <v>100</v>
      </c>
      <c r="C250" s="193">
        <v>340</v>
      </c>
      <c r="D250" s="193">
        <v>1750</v>
      </c>
      <c r="E250" s="241"/>
      <c r="F250" s="241"/>
      <c r="G250" s="241"/>
      <c r="H250" s="241"/>
      <c r="I250" s="241"/>
      <c r="J250" s="241"/>
      <c r="K250" s="241"/>
      <c r="L250" s="241"/>
      <c r="M250" s="232"/>
      <c r="N250" s="233"/>
      <c r="O250" s="233"/>
    </row>
    <row r="251" spans="1:15" s="234" customFormat="1">
      <c r="A251" s="404" t="str">
        <f t="shared" si="11"/>
        <v>1003501750</v>
      </c>
      <c r="B251" s="230">
        <v>100</v>
      </c>
      <c r="C251" s="193">
        <v>350</v>
      </c>
      <c r="D251" s="193">
        <v>1750</v>
      </c>
      <c r="E251" s="241"/>
      <c r="F251" s="241"/>
      <c r="G251" s="241"/>
      <c r="H251" s="241"/>
      <c r="I251" s="241"/>
      <c r="J251" s="241"/>
      <c r="K251" s="241"/>
      <c r="L251" s="241"/>
      <c r="M251" s="232"/>
      <c r="N251" s="233"/>
      <c r="O251" s="233"/>
    </row>
    <row r="252" spans="1:15" s="234" customFormat="1">
      <c r="A252" s="404" t="str">
        <f t="shared" si="11"/>
        <v>100202000</v>
      </c>
      <c r="B252" s="230">
        <v>100</v>
      </c>
      <c r="C252" s="193">
        <v>20</v>
      </c>
      <c r="D252" s="193">
        <v>2000</v>
      </c>
      <c r="E252" s="191">
        <v>3</v>
      </c>
      <c r="F252" s="191">
        <v>18</v>
      </c>
      <c r="G252" s="191">
        <v>36</v>
      </c>
      <c r="H252" s="191">
        <v>44</v>
      </c>
      <c r="I252" s="191">
        <v>52</v>
      </c>
      <c r="J252" s="191">
        <v>60</v>
      </c>
      <c r="K252" s="191">
        <v>58</v>
      </c>
      <c r="L252" s="191">
        <v>56</v>
      </c>
      <c r="M252" s="232"/>
      <c r="N252" s="233"/>
      <c r="O252" s="233"/>
    </row>
    <row r="253" spans="1:15" s="234" customFormat="1">
      <c r="A253" s="404" t="str">
        <f t="shared" si="11"/>
        <v>100302000</v>
      </c>
      <c r="B253" s="230">
        <v>100</v>
      </c>
      <c r="C253" s="193">
        <v>30</v>
      </c>
      <c r="D253" s="193">
        <v>2000</v>
      </c>
      <c r="E253" s="191">
        <v>1</v>
      </c>
      <c r="F253" s="191">
        <v>11</v>
      </c>
      <c r="G253" s="191">
        <v>36</v>
      </c>
      <c r="H253" s="191">
        <v>44</v>
      </c>
      <c r="I253" s="191">
        <v>52</v>
      </c>
      <c r="J253" s="191">
        <v>60</v>
      </c>
      <c r="K253" s="191">
        <v>58</v>
      </c>
      <c r="L253" s="191">
        <v>56</v>
      </c>
      <c r="M253" s="232"/>
      <c r="N253" s="233"/>
      <c r="O253" s="233"/>
    </row>
    <row r="254" spans="1:15" s="234" customFormat="1">
      <c r="A254" s="404" t="str">
        <f t="shared" si="11"/>
        <v>100402000</v>
      </c>
      <c r="B254" s="230">
        <v>100</v>
      </c>
      <c r="C254" s="193">
        <v>40</v>
      </c>
      <c r="D254" s="193">
        <v>2000</v>
      </c>
      <c r="E254" s="191">
        <v>0</v>
      </c>
      <c r="F254" s="191">
        <v>7</v>
      </c>
      <c r="G254" s="191">
        <v>34</v>
      </c>
      <c r="H254" s="191">
        <v>44</v>
      </c>
      <c r="I254" s="191">
        <v>52</v>
      </c>
      <c r="J254" s="191">
        <v>60</v>
      </c>
      <c r="K254" s="191">
        <v>58</v>
      </c>
      <c r="L254" s="191">
        <v>56</v>
      </c>
      <c r="M254" s="232"/>
      <c r="N254" s="233"/>
      <c r="O254" s="233"/>
    </row>
    <row r="255" spans="1:15" s="234" customFormat="1">
      <c r="A255" s="404" t="str">
        <f t="shared" si="11"/>
        <v>100502000</v>
      </c>
      <c r="B255" s="230">
        <v>100</v>
      </c>
      <c r="C255" s="193">
        <v>50</v>
      </c>
      <c r="D255" s="193">
        <v>2000</v>
      </c>
      <c r="E255" s="191">
        <v>0</v>
      </c>
      <c r="F255" s="191">
        <v>5</v>
      </c>
      <c r="G255" s="191">
        <v>29</v>
      </c>
      <c r="H255" s="191">
        <v>44</v>
      </c>
      <c r="I255" s="191">
        <v>52</v>
      </c>
      <c r="J255" s="191">
        <v>60</v>
      </c>
      <c r="K255" s="191">
        <v>58</v>
      </c>
      <c r="L255" s="191">
        <v>55</v>
      </c>
      <c r="M255" s="232"/>
      <c r="N255" s="233"/>
      <c r="O255" s="233"/>
    </row>
    <row r="256" spans="1:15" s="234" customFormat="1">
      <c r="A256" s="404" t="str">
        <f t="shared" si="11"/>
        <v>100602000</v>
      </c>
      <c r="B256" s="230">
        <v>100</v>
      </c>
      <c r="C256" s="193">
        <v>60</v>
      </c>
      <c r="D256" s="193">
        <v>2000</v>
      </c>
      <c r="E256" s="191">
        <v>0</v>
      </c>
      <c r="F256" s="191">
        <v>3</v>
      </c>
      <c r="G256" s="191">
        <v>23</v>
      </c>
      <c r="H256" s="191">
        <v>44</v>
      </c>
      <c r="I256" s="191">
        <v>52</v>
      </c>
      <c r="J256" s="191">
        <v>60</v>
      </c>
      <c r="K256" s="191">
        <v>58</v>
      </c>
      <c r="L256" s="191">
        <v>50</v>
      </c>
      <c r="M256" s="232"/>
      <c r="N256" s="233"/>
      <c r="O256" s="233"/>
    </row>
    <row r="257" spans="1:15" s="234" customFormat="1">
      <c r="A257" s="404" t="str">
        <f t="shared" si="11"/>
        <v>100702000</v>
      </c>
      <c r="B257" s="230">
        <v>100</v>
      </c>
      <c r="C257" s="193">
        <v>70</v>
      </c>
      <c r="D257" s="193">
        <v>2000</v>
      </c>
      <c r="E257" s="191">
        <v>0</v>
      </c>
      <c r="F257" s="191">
        <v>2</v>
      </c>
      <c r="G257" s="191">
        <v>20</v>
      </c>
      <c r="H257" s="191">
        <v>44</v>
      </c>
      <c r="I257" s="191">
        <v>52</v>
      </c>
      <c r="J257" s="191">
        <v>60</v>
      </c>
      <c r="K257" s="191">
        <v>58</v>
      </c>
      <c r="L257" s="191">
        <v>44</v>
      </c>
      <c r="M257" s="232"/>
      <c r="N257" s="233"/>
      <c r="O257" s="233"/>
    </row>
    <row r="258" spans="1:15" s="234" customFormat="1">
      <c r="A258" s="404" t="str">
        <f t="shared" si="11"/>
        <v>100802000</v>
      </c>
      <c r="B258" s="230">
        <v>100</v>
      </c>
      <c r="C258" s="193">
        <v>80</v>
      </c>
      <c r="D258" s="193">
        <v>2000</v>
      </c>
      <c r="E258" s="191">
        <v>0</v>
      </c>
      <c r="F258" s="191">
        <v>2</v>
      </c>
      <c r="G258" s="191">
        <v>17</v>
      </c>
      <c r="H258" s="191">
        <v>44</v>
      </c>
      <c r="I258" s="191">
        <v>52</v>
      </c>
      <c r="J258" s="191">
        <v>60</v>
      </c>
      <c r="K258" s="191">
        <v>57</v>
      </c>
      <c r="L258" s="191">
        <v>38</v>
      </c>
      <c r="M258" s="232"/>
      <c r="N258" s="233"/>
      <c r="O258" s="233"/>
    </row>
    <row r="259" spans="1:15" s="234" customFormat="1">
      <c r="A259" s="404" t="str">
        <f t="shared" si="11"/>
        <v>100902000</v>
      </c>
      <c r="B259" s="230">
        <v>100</v>
      </c>
      <c r="C259" s="193">
        <v>90</v>
      </c>
      <c r="D259" s="193">
        <v>2000</v>
      </c>
      <c r="E259" s="191">
        <v>0</v>
      </c>
      <c r="F259" s="191">
        <v>1</v>
      </c>
      <c r="G259" s="191">
        <v>14</v>
      </c>
      <c r="H259" s="191">
        <v>43</v>
      </c>
      <c r="I259" s="191">
        <v>52</v>
      </c>
      <c r="J259" s="191">
        <v>60</v>
      </c>
      <c r="K259" s="191">
        <v>53</v>
      </c>
      <c r="L259" s="191">
        <v>34</v>
      </c>
      <c r="M259" s="232"/>
      <c r="N259" s="233"/>
      <c r="O259" s="233"/>
    </row>
    <row r="260" spans="1:15" s="234" customFormat="1">
      <c r="A260" s="404" t="str">
        <f t="shared" si="11"/>
        <v>1001002000</v>
      </c>
      <c r="B260" s="230">
        <v>100</v>
      </c>
      <c r="C260" s="193">
        <v>100</v>
      </c>
      <c r="D260" s="193">
        <v>2000</v>
      </c>
      <c r="E260" s="191">
        <v>0</v>
      </c>
      <c r="F260" s="191">
        <v>0</v>
      </c>
      <c r="G260" s="191">
        <v>12</v>
      </c>
      <c r="H260" s="191">
        <v>42</v>
      </c>
      <c r="I260" s="191">
        <v>52</v>
      </c>
      <c r="J260" s="191">
        <v>60</v>
      </c>
      <c r="K260" s="191">
        <v>49</v>
      </c>
      <c r="L260" s="191">
        <v>31</v>
      </c>
      <c r="M260" s="232"/>
      <c r="N260" s="233"/>
      <c r="O260" s="233"/>
    </row>
    <row r="261" spans="1:15" s="234" customFormat="1">
      <c r="A261" s="404" t="str">
        <f t="shared" si="11"/>
        <v>1001102000</v>
      </c>
      <c r="B261" s="230">
        <v>100</v>
      </c>
      <c r="C261" s="193">
        <v>110</v>
      </c>
      <c r="D261" s="193">
        <v>2000</v>
      </c>
      <c r="E261" s="191">
        <v>0</v>
      </c>
      <c r="F261" s="191">
        <v>0</v>
      </c>
      <c r="G261" s="191">
        <v>11</v>
      </c>
      <c r="H261" s="191">
        <v>39</v>
      </c>
      <c r="I261" s="191">
        <v>52</v>
      </c>
      <c r="J261" s="191">
        <v>60</v>
      </c>
      <c r="K261" s="191">
        <v>45</v>
      </c>
      <c r="L261" s="191">
        <v>28</v>
      </c>
      <c r="M261" s="232"/>
      <c r="N261" s="233"/>
      <c r="O261" s="233"/>
    </row>
    <row r="262" spans="1:15" s="234" customFormat="1">
      <c r="A262" s="404" t="str">
        <f t="shared" si="11"/>
        <v>1001202000</v>
      </c>
      <c r="B262" s="230">
        <v>100</v>
      </c>
      <c r="C262" s="193">
        <v>120</v>
      </c>
      <c r="D262" s="193">
        <v>2000</v>
      </c>
      <c r="E262" s="191">
        <v>0</v>
      </c>
      <c r="F262" s="191">
        <v>0</v>
      </c>
      <c r="G262" s="191">
        <v>9</v>
      </c>
      <c r="H262" s="191">
        <v>36</v>
      </c>
      <c r="I262" s="191">
        <v>52</v>
      </c>
      <c r="J262" s="191">
        <v>60</v>
      </c>
      <c r="K262" s="191">
        <v>41</v>
      </c>
      <c r="L262" s="191">
        <v>26</v>
      </c>
      <c r="M262" s="232"/>
      <c r="N262" s="233"/>
      <c r="O262" s="233"/>
    </row>
    <row r="263" spans="1:15" s="234" customFormat="1">
      <c r="A263" s="404" t="str">
        <f t="shared" si="11"/>
        <v>1001302000</v>
      </c>
      <c r="B263" s="230">
        <v>100</v>
      </c>
      <c r="C263" s="193">
        <v>130</v>
      </c>
      <c r="D263" s="193">
        <v>2000</v>
      </c>
      <c r="E263" s="191">
        <v>0</v>
      </c>
      <c r="F263" s="191">
        <v>0</v>
      </c>
      <c r="G263" s="191">
        <v>8</v>
      </c>
      <c r="H263" s="191">
        <v>33</v>
      </c>
      <c r="I263" s="191">
        <v>52</v>
      </c>
      <c r="J263" s="191">
        <v>59</v>
      </c>
      <c r="K263" s="191">
        <v>38</v>
      </c>
      <c r="L263" s="191">
        <v>24</v>
      </c>
      <c r="M263" s="232"/>
      <c r="N263" s="233"/>
      <c r="O263" s="233"/>
    </row>
    <row r="264" spans="1:15" s="234" customFormat="1">
      <c r="A264" s="404" t="str">
        <f t="shared" si="11"/>
        <v>1001402000</v>
      </c>
      <c r="B264" s="230">
        <v>100</v>
      </c>
      <c r="C264" s="193">
        <v>140</v>
      </c>
      <c r="D264" s="193">
        <v>2000</v>
      </c>
      <c r="E264" s="191">
        <v>0</v>
      </c>
      <c r="F264" s="191">
        <v>0</v>
      </c>
      <c r="G264" s="191">
        <v>7</v>
      </c>
      <c r="H264" s="191">
        <v>30</v>
      </c>
      <c r="I264" s="191">
        <v>51</v>
      </c>
      <c r="J264" s="191">
        <v>58</v>
      </c>
      <c r="K264" s="191">
        <v>35</v>
      </c>
      <c r="L264" s="191">
        <v>22</v>
      </c>
      <c r="M264" s="232"/>
      <c r="N264" s="233"/>
      <c r="O264" s="233"/>
    </row>
    <row r="265" spans="1:15" s="234" customFormat="1">
      <c r="A265" s="404" t="str">
        <f t="shared" si="11"/>
        <v>1001502000</v>
      </c>
      <c r="B265" s="230">
        <v>100</v>
      </c>
      <c r="C265" s="193">
        <v>150</v>
      </c>
      <c r="D265" s="193">
        <v>2000</v>
      </c>
      <c r="E265" s="191">
        <v>0</v>
      </c>
      <c r="F265" s="191">
        <v>0</v>
      </c>
      <c r="G265" s="191">
        <v>7</v>
      </c>
      <c r="H265" s="191">
        <v>28</v>
      </c>
      <c r="I265" s="191">
        <v>50</v>
      </c>
      <c r="J265" s="191">
        <v>55</v>
      </c>
      <c r="K265" s="191">
        <v>33</v>
      </c>
      <c r="L265" s="191">
        <v>20</v>
      </c>
      <c r="M265" s="232"/>
      <c r="N265" s="233"/>
      <c r="O265" s="233"/>
    </row>
    <row r="266" spans="1:15" s="234" customFormat="1">
      <c r="A266" s="404" t="str">
        <f t="shared" si="11"/>
        <v>1001602000</v>
      </c>
      <c r="B266" s="230">
        <v>100</v>
      </c>
      <c r="C266" s="193">
        <v>160</v>
      </c>
      <c r="D266" s="193">
        <v>2000</v>
      </c>
      <c r="E266" s="191">
        <v>0</v>
      </c>
      <c r="F266" s="191">
        <v>0</v>
      </c>
      <c r="G266" s="191">
        <v>6</v>
      </c>
      <c r="H266" s="191">
        <v>26</v>
      </c>
      <c r="I266" s="191">
        <v>48</v>
      </c>
      <c r="J266" s="191">
        <v>53</v>
      </c>
      <c r="K266" s="191">
        <v>31</v>
      </c>
      <c r="L266" s="191">
        <v>19</v>
      </c>
      <c r="M266" s="232"/>
      <c r="N266" s="233"/>
      <c r="O266" s="233"/>
    </row>
    <row r="267" spans="1:15" s="234" customFormat="1">
      <c r="A267" s="404" t="str">
        <f t="shared" si="11"/>
        <v>1001702000</v>
      </c>
      <c r="B267" s="230">
        <v>100</v>
      </c>
      <c r="C267" s="193">
        <v>170</v>
      </c>
      <c r="D267" s="193">
        <v>2000</v>
      </c>
      <c r="E267" s="241"/>
      <c r="F267" s="241"/>
      <c r="G267" s="241"/>
      <c r="H267" s="241"/>
      <c r="I267" s="241"/>
      <c r="J267" s="241"/>
      <c r="K267" s="241"/>
      <c r="L267" s="241"/>
      <c r="M267" s="232"/>
      <c r="N267" s="233"/>
      <c r="O267" s="233"/>
    </row>
    <row r="268" spans="1:15" s="234" customFormat="1">
      <c r="A268" s="404" t="str">
        <f t="shared" si="11"/>
        <v>1001802000</v>
      </c>
      <c r="B268" s="230">
        <v>100</v>
      </c>
      <c r="C268" s="193">
        <v>180</v>
      </c>
      <c r="D268" s="193">
        <v>2000</v>
      </c>
      <c r="E268" s="241"/>
      <c r="F268" s="241"/>
      <c r="G268" s="241"/>
      <c r="H268" s="241"/>
      <c r="I268" s="241"/>
      <c r="J268" s="241"/>
      <c r="K268" s="241"/>
      <c r="L268" s="241"/>
      <c r="M268" s="232"/>
      <c r="N268" s="233"/>
      <c r="O268" s="233"/>
    </row>
    <row r="269" spans="1:15" s="234" customFormat="1">
      <c r="A269" s="404" t="str">
        <f t="shared" si="11"/>
        <v>1001902000</v>
      </c>
      <c r="B269" s="230">
        <v>100</v>
      </c>
      <c r="C269" s="193">
        <v>190</v>
      </c>
      <c r="D269" s="193">
        <v>2000</v>
      </c>
      <c r="E269" s="241"/>
      <c r="F269" s="241"/>
      <c r="G269" s="241"/>
      <c r="H269" s="241"/>
      <c r="I269" s="241"/>
      <c r="J269" s="241"/>
      <c r="K269" s="241"/>
      <c r="L269" s="241"/>
      <c r="M269" s="232"/>
      <c r="N269" s="233"/>
      <c r="O269" s="233"/>
    </row>
    <row r="270" spans="1:15" s="234" customFormat="1">
      <c r="A270" s="404" t="str">
        <f t="shared" si="11"/>
        <v>1002002000</v>
      </c>
      <c r="B270" s="230">
        <v>100</v>
      </c>
      <c r="C270" s="193">
        <v>200</v>
      </c>
      <c r="D270" s="193">
        <v>2000</v>
      </c>
      <c r="E270" s="241"/>
      <c r="F270" s="241"/>
      <c r="G270" s="241"/>
      <c r="H270" s="241"/>
      <c r="I270" s="241"/>
      <c r="J270" s="241"/>
      <c r="K270" s="241"/>
      <c r="L270" s="241"/>
      <c r="M270" s="232"/>
      <c r="N270" s="233"/>
      <c r="O270" s="233"/>
    </row>
    <row r="271" spans="1:15" s="234" customFormat="1">
      <c r="A271" s="404" t="str">
        <f t="shared" si="11"/>
        <v>1002102000</v>
      </c>
      <c r="B271" s="230">
        <v>100</v>
      </c>
      <c r="C271" s="193">
        <v>210</v>
      </c>
      <c r="D271" s="193">
        <v>2000</v>
      </c>
      <c r="E271" s="241"/>
      <c r="F271" s="241"/>
      <c r="G271" s="241"/>
      <c r="H271" s="241"/>
      <c r="I271" s="241"/>
      <c r="J271" s="241"/>
      <c r="K271" s="241"/>
      <c r="L271" s="241"/>
      <c r="M271" s="232"/>
      <c r="N271" s="233"/>
      <c r="O271" s="233"/>
    </row>
    <row r="272" spans="1:15" s="234" customFormat="1">
      <c r="A272" s="404" t="str">
        <f t="shared" si="11"/>
        <v>1002202000</v>
      </c>
      <c r="B272" s="230">
        <v>100</v>
      </c>
      <c r="C272" s="193">
        <v>220</v>
      </c>
      <c r="D272" s="193">
        <v>2000</v>
      </c>
      <c r="E272" s="241"/>
      <c r="F272" s="241"/>
      <c r="G272" s="241"/>
      <c r="H272" s="241"/>
      <c r="I272" s="241"/>
      <c r="J272" s="241"/>
      <c r="K272" s="241"/>
      <c r="L272" s="241"/>
      <c r="M272" s="232"/>
      <c r="N272" s="233"/>
      <c r="O272" s="233"/>
    </row>
    <row r="273" spans="1:15" s="234" customFormat="1">
      <c r="A273" s="404" t="str">
        <f t="shared" si="11"/>
        <v>1002302000</v>
      </c>
      <c r="B273" s="230">
        <v>100</v>
      </c>
      <c r="C273" s="193">
        <v>230</v>
      </c>
      <c r="D273" s="193">
        <v>2000</v>
      </c>
      <c r="E273" s="241"/>
      <c r="F273" s="241"/>
      <c r="G273" s="241"/>
      <c r="H273" s="241"/>
      <c r="I273" s="241"/>
      <c r="J273" s="241"/>
      <c r="K273" s="241"/>
      <c r="L273" s="241"/>
      <c r="M273" s="232"/>
      <c r="N273" s="233"/>
      <c r="O273" s="233"/>
    </row>
    <row r="274" spans="1:15" s="234" customFormat="1">
      <c r="A274" s="404" t="str">
        <f t="shared" si="11"/>
        <v>1002402000</v>
      </c>
      <c r="B274" s="230">
        <v>100</v>
      </c>
      <c r="C274" s="193">
        <v>240</v>
      </c>
      <c r="D274" s="193">
        <v>2000</v>
      </c>
      <c r="E274" s="241"/>
      <c r="F274" s="241"/>
      <c r="G274" s="241"/>
      <c r="H274" s="241"/>
      <c r="I274" s="241"/>
      <c r="J274" s="241"/>
      <c r="K274" s="241"/>
      <c r="L274" s="241"/>
      <c r="M274" s="232"/>
      <c r="N274" s="233"/>
      <c r="O274" s="233"/>
    </row>
    <row r="275" spans="1:15" s="234" customFormat="1">
      <c r="A275" s="404" t="str">
        <f t="shared" si="11"/>
        <v>1002502000</v>
      </c>
      <c r="B275" s="230">
        <v>100</v>
      </c>
      <c r="C275" s="193">
        <v>250</v>
      </c>
      <c r="D275" s="193">
        <v>2000</v>
      </c>
      <c r="E275" s="241"/>
      <c r="F275" s="241"/>
      <c r="G275" s="241"/>
      <c r="H275" s="241"/>
      <c r="I275" s="241"/>
      <c r="J275" s="241"/>
      <c r="K275" s="241"/>
      <c r="L275" s="241"/>
      <c r="M275" s="232"/>
      <c r="N275" s="233"/>
      <c r="O275" s="233"/>
    </row>
    <row r="276" spans="1:15" s="234" customFormat="1">
      <c r="A276" s="404" t="str">
        <f t="shared" si="11"/>
        <v>1002602000</v>
      </c>
      <c r="B276" s="230">
        <v>100</v>
      </c>
      <c r="C276" s="193">
        <v>260</v>
      </c>
      <c r="D276" s="193">
        <v>2000</v>
      </c>
      <c r="E276" s="241"/>
      <c r="F276" s="241"/>
      <c r="G276" s="241"/>
      <c r="H276" s="241"/>
      <c r="I276" s="241"/>
      <c r="J276" s="241"/>
      <c r="K276" s="241"/>
      <c r="L276" s="241"/>
      <c r="M276" s="232"/>
      <c r="N276" s="233"/>
      <c r="O276" s="233"/>
    </row>
    <row r="277" spans="1:15" s="234" customFormat="1">
      <c r="A277" s="404" t="str">
        <f t="shared" si="11"/>
        <v>1002702000</v>
      </c>
      <c r="B277" s="230">
        <v>100</v>
      </c>
      <c r="C277" s="193">
        <v>270</v>
      </c>
      <c r="D277" s="193">
        <v>2000</v>
      </c>
      <c r="E277" s="241"/>
      <c r="F277" s="241"/>
      <c r="G277" s="241"/>
      <c r="H277" s="241"/>
      <c r="I277" s="241"/>
      <c r="J277" s="241"/>
      <c r="K277" s="241"/>
      <c r="L277" s="241"/>
      <c r="M277" s="232"/>
      <c r="N277" s="233"/>
      <c r="O277" s="233"/>
    </row>
    <row r="278" spans="1:15" s="234" customFormat="1">
      <c r="A278" s="404" t="str">
        <f t="shared" si="11"/>
        <v>1002802000</v>
      </c>
      <c r="B278" s="230">
        <v>100</v>
      </c>
      <c r="C278" s="193">
        <v>280</v>
      </c>
      <c r="D278" s="193">
        <v>2000</v>
      </c>
      <c r="E278" s="241"/>
      <c r="F278" s="241"/>
      <c r="G278" s="241"/>
      <c r="H278" s="241"/>
      <c r="I278" s="241"/>
      <c r="J278" s="241"/>
      <c r="K278" s="241"/>
      <c r="L278" s="241"/>
      <c r="M278" s="232"/>
      <c r="N278" s="233"/>
      <c r="O278" s="233"/>
    </row>
    <row r="279" spans="1:15" s="234" customFormat="1">
      <c r="A279" s="404" t="str">
        <f t="shared" si="11"/>
        <v>1002902000</v>
      </c>
      <c r="B279" s="230">
        <v>100</v>
      </c>
      <c r="C279" s="193">
        <v>290</v>
      </c>
      <c r="D279" s="193">
        <v>2000</v>
      </c>
      <c r="E279" s="241"/>
      <c r="F279" s="241"/>
      <c r="G279" s="241"/>
      <c r="H279" s="241"/>
      <c r="I279" s="241"/>
      <c r="J279" s="241"/>
      <c r="K279" s="241"/>
      <c r="L279" s="241"/>
      <c r="M279" s="232"/>
      <c r="N279" s="233"/>
      <c r="O279" s="233"/>
    </row>
    <row r="280" spans="1:15" s="234" customFormat="1">
      <c r="A280" s="404" t="str">
        <f t="shared" si="11"/>
        <v>1003002000</v>
      </c>
      <c r="B280" s="230">
        <v>100</v>
      </c>
      <c r="C280" s="193">
        <v>300</v>
      </c>
      <c r="D280" s="193">
        <v>2000</v>
      </c>
      <c r="E280" s="241"/>
      <c r="F280" s="241"/>
      <c r="G280" s="241"/>
      <c r="H280" s="241"/>
      <c r="I280" s="241"/>
      <c r="J280" s="241"/>
      <c r="K280" s="241"/>
      <c r="L280" s="241"/>
      <c r="M280" s="232"/>
      <c r="N280" s="233"/>
      <c r="O280" s="233"/>
    </row>
    <row r="281" spans="1:15" s="234" customFormat="1">
      <c r="A281" s="404" t="str">
        <f t="shared" si="11"/>
        <v>1003102000</v>
      </c>
      <c r="B281" s="230">
        <v>100</v>
      </c>
      <c r="C281" s="193">
        <v>310</v>
      </c>
      <c r="D281" s="193">
        <v>2000</v>
      </c>
      <c r="E281" s="241"/>
      <c r="F281" s="241"/>
      <c r="G281" s="241"/>
      <c r="H281" s="241"/>
      <c r="I281" s="241"/>
      <c r="J281" s="241"/>
      <c r="K281" s="241"/>
      <c r="L281" s="241"/>
      <c r="M281" s="232"/>
      <c r="N281" s="233"/>
      <c r="O281" s="233"/>
    </row>
    <row r="282" spans="1:15" s="234" customFormat="1">
      <c r="A282" s="404" t="str">
        <f t="shared" si="11"/>
        <v>1003202000</v>
      </c>
      <c r="B282" s="230">
        <v>100</v>
      </c>
      <c r="C282" s="193">
        <v>320</v>
      </c>
      <c r="D282" s="193">
        <v>2000</v>
      </c>
      <c r="E282" s="241"/>
      <c r="F282" s="241"/>
      <c r="G282" s="241"/>
      <c r="H282" s="241"/>
      <c r="I282" s="241"/>
      <c r="J282" s="241"/>
      <c r="K282" s="241"/>
      <c r="L282" s="241"/>
      <c r="M282" s="232"/>
      <c r="N282" s="233"/>
      <c r="O282" s="233"/>
    </row>
    <row r="283" spans="1:15" s="234" customFormat="1">
      <c r="A283" s="404" t="str">
        <f t="shared" si="11"/>
        <v>1003302000</v>
      </c>
      <c r="B283" s="230">
        <v>100</v>
      </c>
      <c r="C283" s="193">
        <v>330</v>
      </c>
      <c r="D283" s="193">
        <v>2000</v>
      </c>
      <c r="E283" s="241"/>
      <c r="F283" s="241"/>
      <c r="G283" s="241"/>
      <c r="H283" s="241"/>
      <c r="I283" s="241"/>
      <c r="J283" s="241"/>
      <c r="K283" s="241"/>
      <c r="L283" s="241"/>
      <c r="M283" s="232"/>
      <c r="N283" s="233"/>
      <c r="O283" s="233"/>
    </row>
    <row r="284" spans="1:15" s="234" customFormat="1">
      <c r="A284" s="404" t="str">
        <f t="shared" si="11"/>
        <v>1003402000</v>
      </c>
      <c r="B284" s="230">
        <v>100</v>
      </c>
      <c r="C284" s="193">
        <v>340</v>
      </c>
      <c r="D284" s="193">
        <v>2000</v>
      </c>
      <c r="E284" s="241"/>
      <c r="F284" s="241"/>
      <c r="G284" s="241"/>
      <c r="H284" s="241"/>
      <c r="I284" s="241"/>
      <c r="J284" s="241"/>
      <c r="K284" s="241"/>
      <c r="L284" s="241"/>
      <c r="M284" s="232"/>
      <c r="N284" s="233"/>
      <c r="O284" s="233"/>
    </row>
    <row r="285" spans="1:15" s="234" customFormat="1">
      <c r="A285" s="404" t="str">
        <f t="shared" si="11"/>
        <v>1003502000</v>
      </c>
      <c r="B285" s="230">
        <v>100</v>
      </c>
      <c r="C285" s="193">
        <v>350</v>
      </c>
      <c r="D285" s="193">
        <v>2000</v>
      </c>
      <c r="E285" s="241"/>
      <c r="F285" s="241"/>
      <c r="G285" s="241"/>
      <c r="H285" s="241"/>
      <c r="I285" s="241"/>
      <c r="J285" s="241"/>
      <c r="K285" s="241"/>
      <c r="L285" s="241"/>
      <c r="M285" s="232"/>
      <c r="N285" s="233"/>
      <c r="O285" s="233"/>
    </row>
    <row r="286" spans="1:15" s="234" customFormat="1">
      <c r="A286" s="404" t="str">
        <f t="shared" si="11"/>
        <v>100202250</v>
      </c>
      <c r="B286" s="230">
        <v>100</v>
      </c>
      <c r="C286" s="193">
        <v>20</v>
      </c>
      <c r="D286" s="193">
        <v>2250</v>
      </c>
      <c r="E286" s="191">
        <v>4</v>
      </c>
      <c r="F286" s="191">
        <v>20</v>
      </c>
      <c r="G286" s="191">
        <v>36</v>
      </c>
      <c r="H286" s="191">
        <v>44</v>
      </c>
      <c r="I286" s="191">
        <v>52</v>
      </c>
      <c r="J286" s="191">
        <v>60</v>
      </c>
      <c r="K286" s="191">
        <v>58</v>
      </c>
      <c r="L286" s="191">
        <v>56</v>
      </c>
      <c r="M286" s="232"/>
      <c r="N286" s="233"/>
      <c r="O286" s="233"/>
    </row>
    <row r="287" spans="1:15" s="234" customFormat="1">
      <c r="A287" s="404" t="str">
        <f t="shared" si="11"/>
        <v>100302250</v>
      </c>
      <c r="B287" s="230">
        <v>100</v>
      </c>
      <c r="C287" s="193">
        <v>30</v>
      </c>
      <c r="D287" s="193">
        <v>2250</v>
      </c>
      <c r="E287" s="191">
        <v>1</v>
      </c>
      <c r="F287" s="191">
        <v>12</v>
      </c>
      <c r="G287" s="191">
        <v>36</v>
      </c>
      <c r="H287" s="191">
        <v>44</v>
      </c>
      <c r="I287" s="191">
        <v>52</v>
      </c>
      <c r="J287" s="191">
        <v>60</v>
      </c>
      <c r="K287" s="191">
        <v>58</v>
      </c>
      <c r="L287" s="191">
        <v>56</v>
      </c>
      <c r="M287" s="232"/>
      <c r="N287" s="233"/>
      <c r="O287" s="233"/>
    </row>
    <row r="288" spans="1:15" s="234" customFormat="1">
      <c r="A288" s="404" t="str">
        <f t="shared" si="11"/>
        <v>100402250</v>
      </c>
      <c r="B288" s="230">
        <v>100</v>
      </c>
      <c r="C288" s="193">
        <v>40</v>
      </c>
      <c r="D288" s="193">
        <v>2250</v>
      </c>
      <c r="E288" s="191">
        <v>0</v>
      </c>
      <c r="F288" s="191">
        <v>8</v>
      </c>
      <c r="G288" s="191">
        <v>35</v>
      </c>
      <c r="H288" s="191">
        <v>44</v>
      </c>
      <c r="I288" s="191">
        <v>52</v>
      </c>
      <c r="J288" s="191">
        <v>60</v>
      </c>
      <c r="K288" s="191">
        <v>58</v>
      </c>
      <c r="L288" s="191">
        <v>56</v>
      </c>
      <c r="M288" s="232"/>
      <c r="N288" s="233"/>
      <c r="O288" s="233"/>
    </row>
    <row r="289" spans="1:15" s="234" customFormat="1">
      <c r="A289" s="404" t="str">
        <f t="shared" si="11"/>
        <v>100502250</v>
      </c>
      <c r="B289" s="230">
        <v>100</v>
      </c>
      <c r="C289" s="193">
        <v>50</v>
      </c>
      <c r="D289" s="193">
        <v>2250</v>
      </c>
      <c r="E289" s="191">
        <v>0</v>
      </c>
      <c r="F289" s="191">
        <v>6</v>
      </c>
      <c r="G289" s="191">
        <v>32</v>
      </c>
      <c r="H289" s="191">
        <v>44</v>
      </c>
      <c r="I289" s="191">
        <v>52</v>
      </c>
      <c r="J289" s="191">
        <v>60</v>
      </c>
      <c r="K289" s="191">
        <v>58</v>
      </c>
      <c r="L289" s="191">
        <v>56</v>
      </c>
      <c r="M289" s="232"/>
      <c r="N289" s="233"/>
      <c r="O289" s="233"/>
    </row>
    <row r="290" spans="1:15" s="234" customFormat="1">
      <c r="A290" s="404" t="str">
        <f t="shared" si="11"/>
        <v>100602250</v>
      </c>
      <c r="B290" s="230">
        <v>100</v>
      </c>
      <c r="C290" s="193">
        <v>60</v>
      </c>
      <c r="D290" s="193">
        <v>2250</v>
      </c>
      <c r="E290" s="191">
        <v>0</v>
      </c>
      <c r="F290" s="191">
        <v>4</v>
      </c>
      <c r="G290" s="191">
        <v>27</v>
      </c>
      <c r="H290" s="191">
        <v>44</v>
      </c>
      <c r="I290" s="191">
        <v>52</v>
      </c>
      <c r="J290" s="191">
        <v>60</v>
      </c>
      <c r="K290" s="191">
        <v>58</v>
      </c>
      <c r="L290" s="191">
        <v>54</v>
      </c>
      <c r="M290" s="232"/>
      <c r="N290" s="233"/>
      <c r="O290" s="233"/>
    </row>
    <row r="291" spans="1:15" s="234" customFormat="1">
      <c r="A291" s="404" t="str">
        <f t="shared" si="11"/>
        <v>100702250</v>
      </c>
      <c r="B291" s="230">
        <v>100</v>
      </c>
      <c r="C291" s="193">
        <v>70</v>
      </c>
      <c r="D291" s="193">
        <v>2250</v>
      </c>
      <c r="E291" s="191">
        <v>0</v>
      </c>
      <c r="F291" s="191">
        <v>3</v>
      </c>
      <c r="G291" s="191">
        <v>22</v>
      </c>
      <c r="H291" s="191">
        <v>44</v>
      </c>
      <c r="I291" s="191">
        <v>52</v>
      </c>
      <c r="J291" s="191">
        <v>60</v>
      </c>
      <c r="K291" s="191">
        <v>58</v>
      </c>
      <c r="L291" s="191">
        <v>48</v>
      </c>
      <c r="M291" s="232"/>
      <c r="N291" s="233"/>
      <c r="O291" s="233"/>
    </row>
    <row r="292" spans="1:15" s="234" customFormat="1">
      <c r="A292" s="404" t="str">
        <f t="shared" si="11"/>
        <v>100802250</v>
      </c>
      <c r="B292" s="230">
        <v>100</v>
      </c>
      <c r="C292" s="193">
        <v>80</v>
      </c>
      <c r="D292" s="193">
        <v>2250</v>
      </c>
      <c r="E292" s="191">
        <v>0</v>
      </c>
      <c r="F292" s="191">
        <v>2</v>
      </c>
      <c r="G292" s="191">
        <v>19</v>
      </c>
      <c r="H292" s="191">
        <v>44</v>
      </c>
      <c r="I292" s="191">
        <v>52</v>
      </c>
      <c r="J292" s="191">
        <v>60</v>
      </c>
      <c r="K292" s="191">
        <v>58</v>
      </c>
      <c r="L292" s="191">
        <v>43</v>
      </c>
      <c r="M292" s="232"/>
      <c r="N292" s="233"/>
      <c r="O292" s="233"/>
    </row>
    <row r="293" spans="1:15" s="234" customFormat="1">
      <c r="A293" s="404" t="str">
        <f t="shared" si="11"/>
        <v>100902250</v>
      </c>
      <c r="B293" s="230">
        <v>100</v>
      </c>
      <c r="C293" s="193">
        <v>90</v>
      </c>
      <c r="D293" s="193">
        <v>2250</v>
      </c>
      <c r="E293" s="191">
        <v>0</v>
      </c>
      <c r="F293" s="191">
        <v>2</v>
      </c>
      <c r="G293" s="191">
        <v>17</v>
      </c>
      <c r="H293" s="191">
        <v>44</v>
      </c>
      <c r="I293" s="191">
        <v>52</v>
      </c>
      <c r="J293" s="191">
        <v>60</v>
      </c>
      <c r="K293" s="191">
        <v>57</v>
      </c>
      <c r="L293" s="191">
        <v>38</v>
      </c>
      <c r="M293" s="232"/>
      <c r="N293" s="233"/>
      <c r="O293" s="233"/>
    </row>
    <row r="294" spans="1:15" s="234" customFormat="1">
      <c r="A294" s="404" t="str">
        <f t="shared" si="11"/>
        <v>1001002250</v>
      </c>
      <c r="B294" s="230">
        <v>100</v>
      </c>
      <c r="C294" s="193">
        <v>100</v>
      </c>
      <c r="D294" s="193">
        <v>2250</v>
      </c>
      <c r="E294" s="191">
        <v>0</v>
      </c>
      <c r="F294" s="191">
        <v>1</v>
      </c>
      <c r="G294" s="191">
        <v>14</v>
      </c>
      <c r="H294" s="191">
        <v>43</v>
      </c>
      <c r="I294" s="191">
        <v>52</v>
      </c>
      <c r="J294" s="191">
        <v>60</v>
      </c>
      <c r="K294" s="191">
        <v>54</v>
      </c>
      <c r="L294" s="191">
        <v>34</v>
      </c>
      <c r="M294" s="232"/>
      <c r="N294" s="233"/>
      <c r="O294" s="233"/>
    </row>
    <row r="295" spans="1:15" s="234" customFormat="1">
      <c r="A295" s="404" t="str">
        <f t="shared" si="11"/>
        <v>1001102250</v>
      </c>
      <c r="B295" s="230">
        <v>100</v>
      </c>
      <c r="C295" s="193">
        <v>110</v>
      </c>
      <c r="D295" s="193">
        <v>2250</v>
      </c>
      <c r="E295" s="191">
        <v>0</v>
      </c>
      <c r="F295" s="191">
        <v>1</v>
      </c>
      <c r="G295" s="191">
        <v>13</v>
      </c>
      <c r="H295" s="191">
        <v>42</v>
      </c>
      <c r="I295" s="191">
        <v>52</v>
      </c>
      <c r="J295" s="191">
        <v>60</v>
      </c>
      <c r="K295" s="191">
        <v>50</v>
      </c>
      <c r="L295" s="191">
        <v>31</v>
      </c>
      <c r="M295" s="232"/>
      <c r="N295" s="233"/>
      <c r="O295" s="233"/>
    </row>
    <row r="296" spans="1:15" s="234" customFormat="1">
      <c r="A296" s="404" t="str">
        <f t="shared" si="11"/>
        <v>1001202250</v>
      </c>
      <c r="B296" s="230">
        <v>100</v>
      </c>
      <c r="C296" s="193">
        <v>120</v>
      </c>
      <c r="D296" s="193">
        <v>2250</v>
      </c>
      <c r="E296" s="191">
        <v>0</v>
      </c>
      <c r="F296" s="191">
        <v>0</v>
      </c>
      <c r="G296" s="191">
        <v>11</v>
      </c>
      <c r="H296" s="191">
        <v>40</v>
      </c>
      <c r="I296" s="191">
        <v>52</v>
      </c>
      <c r="J296" s="191">
        <v>60</v>
      </c>
      <c r="K296" s="191">
        <v>46</v>
      </c>
      <c r="L296" s="191">
        <v>29</v>
      </c>
      <c r="M296" s="232"/>
      <c r="N296" s="233"/>
      <c r="O296" s="233"/>
    </row>
    <row r="297" spans="1:15" s="234" customFormat="1">
      <c r="A297" s="404" t="str">
        <f t="shared" si="11"/>
        <v>1001302250</v>
      </c>
      <c r="B297" s="230">
        <v>100</v>
      </c>
      <c r="C297" s="193">
        <v>130</v>
      </c>
      <c r="D297" s="193">
        <v>2250</v>
      </c>
      <c r="E297" s="191">
        <v>0</v>
      </c>
      <c r="F297" s="191">
        <v>0</v>
      </c>
      <c r="G297" s="191">
        <v>10</v>
      </c>
      <c r="H297" s="191">
        <v>37</v>
      </c>
      <c r="I297" s="191">
        <v>52</v>
      </c>
      <c r="J297" s="191">
        <v>60</v>
      </c>
      <c r="K297" s="191">
        <v>43</v>
      </c>
      <c r="L297" s="191">
        <v>27</v>
      </c>
      <c r="M297" s="232"/>
      <c r="N297" s="233"/>
      <c r="O297" s="233"/>
    </row>
    <row r="298" spans="1:15" s="234" customFormat="1">
      <c r="A298" s="404" t="str">
        <f t="shared" si="11"/>
        <v>1001402250</v>
      </c>
      <c r="B298" s="230">
        <v>100</v>
      </c>
      <c r="C298" s="193">
        <v>140</v>
      </c>
      <c r="D298" s="193">
        <v>2250</v>
      </c>
      <c r="E298" s="191">
        <v>0</v>
      </c>
      <c r="F298" s="191">
        <v>0</v>
      </c>
      <c r="G298" s="191">
        <v>9</v>
      </c>
      <c r="H298" s="191">
        <v>35</v>
      </c>
      <c r="I298" s="191">
        <v>52</v>
      </c>
      <c r="J298" s="191">
        <v>60</v>
      </c>
      <c r="K298" s="191">
        <v>40</v>
      </c>
      <c r="L298" s="191">
        <v>25</v>
      </c>
      <c r="M298" s="232"/>
      <c r="N298" s="233"/>
      <c r="O298" s="233"/>
    </row>
    <row r="299" spans="1:15" s="234" customFormat="1">
      <c r="A299" s="404" t="str">
        <f t="shared" si="11"/>
        <v>1001502250</v>
      </c>
      <c r="B299" s="230">
        <v>100</v>
      </c>
      <c r="C299" s="193">
        <v>150</v>
      </c>
      <c r="D299" s="193">
        <v>2250</v>
      </c>
      <c r="E299" s="191">
        <v>0</v>
      </c>
      <c r="F299" s="191">
        <v>0</v>
      </c>
      <c r="G299" s="191">
        <v>8</v>
      </c>
      <c r="H299" s="191">
        <v>32</v>
      </c>
      <c r="I299" s="191">
        <v>51</v>
      </c>
      <c r="J299" s="191">
        <v>59</v>
      </c>
      <c r="K299" s="191">
        <v>37</v>
      </c>
      <c r="L299" s="191">
        <v>23</v>
      </c>
      <c r="M299" s="232"/>
      <c r="N299" s="233"/>
      <c r="O299" s="233"/>
    </row>
    <row r="300" spans="1:15" s="234" customFormat="1">
      <c r="A300" s="404" t="str">
        <f t="shared" si="11"/>
        <v>1001602250</v>
      </c>
      <c r="B300" s="230">
        <v>100</v>
      </c>
      <c r="C300" s="193">
        <v>160</v>
      </c>
      <c r="D300" s="193">
        <v>2250</v>
      </c>
      <c r="E300" s="191">
        <v>0</v>
      </c>
      <c r="F300" s="191">
        <v>0</v>
      </c>
      <c r="G300" s="191">
        <v>7</v>
      </c>
      <c r="H300" s="191">
        <v>30</v>
      </c>
      <c r="I300" s="191">
        <v>51</v>
      </c>
      <c r="J300" s="191">
        <v>57</v>
      </c>
      <c r="K300" s="191">
        <v>35</v>
      </c>
      <c r="L300" s="191">
        <v>22</v>
      </c>
      <c r="M300" s="232"/>
      <c r="N300" s="233"/>
      <c r="O300" s="233"/>
    </row>
    <row r="301" spans="1:15" s="234" customFormat="1">
      <c r="A301" s="404" t="str">
        <f t="shared" si="11"/>
        <v>1001702250</v>
      </c>
      <c r="B301" s="230">
        <v>100</v>
      </c>
      <c r="C301" s="193">
        <v>170</v>
      </c>
      <c r="D301" s="193">
        <v>2250</v>
      </c>
      <c r="E301" s="241"/>
      <c r="F301" s="241"/>
      <c r="G301" s="241"/>
      <c r="H301" s="241"/>
      <c r="I301" s="241"/>
      <c r="J301" s="241"/>
      <c r="K301" s="241"/>
      <c r="L301" s="241"/>
      <c r="M301" s="232"/>
      <c r="N301" s="233"/>
      <c r="O301" s="233"/>
    </row>
    <row r="302" spans="1:15" s="234" customFormat="1">
      <c r="A302" s="404" t="str">
        <f t="shared" si="11"/>
        <v>1001802250</v>
      </c>
      <c r="B302" s="230">
        <v>100</v>
      </c>
      <c r="C302" s="193">
        <v>180</v>
      </c>
      <c r="D302" s="193">
        <v>2250</v>
      </c>
      <c r="E302" s="241"/>
      <c r="F302" s="241"/>
      <c r="G302" s="241"/>
      <c r="H302" s="241"/>
      <c r="I302" s="241"/>
      <c r="J302" s="241"/>
      <c r="K302" s="241"/>
      <c r="L302" s="241"/>
      <c r="M302" s="232"/>
      <c r="N302" s="233"/>
      <c r="O302" s="233"/>
    </row>
    <row r="303" spans="1:15" s="234" customFormat="1">
      <c r="A303" s="404" t="str">
        <f t="shared" si="11"/>
        <v>1001902250</v>
      </c>
      <c r="B303" s="230">
        <v>100</v>
      </c>
      <c r="C303" s="193">
        <v>190</v>
      </c>
      <c r="D303" s="193">
        <v>2250</v>
      </c>
      <c r="E303" s="241"/>
      <c r="F303" s="241"/>
      <c r="G303" s="241"/>
      <c r="H303" s="241"/>
      <c r="I303" s="241"/>
      <c r="J303" s="241"/>
      <c r="K303" s="241"/>
      <c r="L303" s="241"/>
      <c r="M303" s="232"/>
      <c r="N303" s="233"/>
      <c r="O303" s="233"/>
    </row>
    <row r="304" spans="1:15" s="234" customFormat="1">
      <c r="A304" s="404" t="str">
        <f t="shared" si="11"/>
        <v>1002002250</v>
      </c>
      <c r="B304" s="230">
        <v>100</v>
      </c>
      <c r="C304" s="193">
        <v>200</v>
      </c>
      <c r="D304" s="193">
        <v>2250</v>
      </c>
      <c r="E304" s="241"/>
      <c r="F304" s="241"/>
      <c r="G304" s="241"/>
      <c r="H304" s="241"/>
      <c r="I304" s="241"/>
      <c r="J304" s="241"/>
      <c r="K304" s="241"/>
      <c r="L304" s="241"/>
      <c r="M304" s="232"/>
      <c r="N304" s="233"/>
      <c r="O304" s="233"/>
    </row>
    <row r="305" spans="1:15" s="234" customFormat="1">
      <c r="A305" s="404" t="str">
        <f t="shared" ref="A305:A368" si="12">B305&amp;C305&amp;D305</f>
        <v>1002102250</v>
      </c>
      <c r="B305" s="230">
        <v>100</v>
      </c>
      <c r="C305" s="193">
        <v>210</v>
      </c>
      <c r="D305" s="193">
        <v>2250</v>
      </c>
      <c r="E305" s="241"/>
      <c r="F305" s="241"/>
      <c r="G305" s="241"/>
      <c r="H305" s="241"/>
      <c r="I305" s="241"/>
      <c r="J305" s="241"/>
      <c r="K305" s="241"/>
      <c r="L305" s="241"/>
      <c r="M305" s="232"/>
      <c r="N305" s="233"/>
      <c r="O305" s="233"/>
    </row>
    <row r="306" spans="1:15" s="234" customFormat="1">
      <c r="A306" s="404" t="str">
        <f t="shared" si="12"/>
        <v>1002202250</v>
      </c>
      <c r="B306" s="230">
        <v>100</v>
      </c>
      <c r="C306" s="193">
        <v>220</v>
      </c>
      <c r="D306" s="193">
        <v>2250</v>
      </c>
      <c r="E306" s="241"/>
      <c r="F306" s="241"/>
      <c r="G306" s="241"/>
      <c r="H306" s="241"/>
      <c r="I306" s="241"/>
      <c r="J306" s="241"/>
      <c r="K306" s="241"/>
      <c r="L306" s="241"/>
      <c r="M306" s="232"/>
      <c r="N306" s="233"/>
      <c r="O306" s="233"/>
    </row>
    <row r="307" spans="1:15" s="234" customFormat="1">
      <c r="A307" s="404" t="str">
        <f t="shared" si="12"/>
        <v>1002302250</v>
      </c>
      <c r="B307" s="230">
        <v>100</v>
      </c>
      <c r="C307" s="193">
        <v>230</v>
      </c>
      <c r="D307" s="193">
        <v>2250</v>
      </c>
      <c r="E307" s="241"/>
      <c r="F307" s="241"/>
      <c r="G307" s="241"/>
      <c r="H307" s="241"/>
      <c r="I307" s="241"/>
      <c r="J307" s="241"/>
      <c r="K307" s="241"/>
      <c r="L307" s="241"/>
      <c r="M307" s="232"/>
      <c r="N307" s="233"/>
      <c r="O307" s="233"/>
    </row>
    <row r="308" spans="1:15" s="234" customFormat="1">
      <c r="A308" s="404" t="str">
        <f t="shared" si="12"/>
        <v>1002402250</v>
      </c>
      <c r="B308" s="230">
        <v>100</v>
      </c>
      <c r="C308" s="193">
        <v>240</v>
      </c>
      <c r="D308" s="193">
        <v>2250</v>
      </c>
      <c r="E308" s="241"/>
      <c r="F308" s="241"/>
      <c r="G308" s="241"/>
      <c r="H308" s="241"/>
      <c r="I308" s="241"/>
      <c r="J308" s="241"/>
      <c r="K308" s="241"/>
      <c r="L308" s="241"/>
      <c r="M308" s="232"/>
      <c r="N308" s="233"/>
      <c r="O308" s="233"/>
    </row>
    <row r="309" spans="1:15" s="234" customFormat="1">
      <c r="A309" s="404" t="str">
        <f t="shared" si="12"/>
        <v>1002502250</v>
      </c>
      <c r="B309" s="230">
        <v>100</v>
      </c>
      <c r="C309" s="193">
        <v>250</v>
      </c>
      <c r="D309" s="193">
        <v>2250</v>
      </c>
      <c r="E309" s="241"/>
      <c r="F309" s="241"/>
      <c r="G309" s="241"/>
      <c r="H309" s="241"/>
      <c r="I309" s="241"/>
      <c r="J309" s="241"/>
      <c r="K309" s="241"/>
      <c r="L309" s="241"/>
      <c r="M309" s="232"/>
      <c r="N309" s="233"/>
      <c r="O309" s="233"/>
    </row>
    <row r="310" spans="1:15" s="234" customFormat="1">
      <c r="A310" s="404" t="str">
        <f t="shared" si="12"/>
        <v>1002602250</v>
      </c>
      <c r="B310" s="230">
        <v>100</v>
      </c>
      <c r="C310" s="193">
        <v>260</v>
      </c>
      <c r="D310" s="193">
        <v>2250</v>
      </c>
      <c r="E310" s="241"/>
      <c r="F310" s="241"/>
      <c r="G310" s="241"/>
      <c r="H310" s="241"/>
      <c r="I310" s="241"/>
      <c r="J310" s="241"/>
      <c r="K310" s="241"/>
      <c r="L310" s="241"/>
      <c r="M310" s="232"/>
      <c r="N310" s="233"/>
      <c r="O310" s="233"/>
    </row>
    <row r="311" spans="1:15" s="234" customFormat="1">
      <c r="A311" s="404" t="str">
        <f t="shared" si="12"/>
        <v>1002702250</v>
      </c>
      <c r="B311" s="230">
        <v>100</v>
      </c>
      <c r="C311" s="193">
        <v>270</v>
      </c>
      <c r="D311" s="193">
        <v>2250</v>
      </c>
      <c r="E311" s="241"/>
      <c r="F311" s="241"/>
      <c r="G311" s="241"/>
      <c r="H311" s="241"/>
      <c r="I311" s="241"/>
      <c r="J311" s="241"/>
      <c r="K311" s="241"/>
      <c r="L311" s="241"/>
      <c r="M311" s="232"/>
      <c r="N311" s="233"/>
      <c r="O311" s="233"/>
    </row>
    <row r="312" spans="1:15" s="234" customFormat="1">
      <c r="A312" s="404" t="str">
        <f t="shared" si="12"/>
        <v>1002802250</v>
      </c>
      <c r="B312" s="230">
        <v>100</v>
      </c>
      <c r="C312" s="193">
        <v>280</v>
      </c>
      <c r="D312" s="193">
        <v>2250</v>
      </c>
      <c r="E312" s="241"/>
      <c r="F312" s="241"/>
      <c r="G312" s="241"/>
      <c r="H312" s="241"/>
      <c r="I312" s="241"/>
      <c r="J312" s="241"/>
      <c r="K312" s="241"/>
      <c r="L312" s="241"/>
      <c r="M312" s="232"/>
      <c r="N312" s="233"/>
      <c r="O312" s="233"/>
    </row>
    <row r="313" spans="1:15" s="234" customFormat="1">
      <c r="A313" s="404" t="str">
        <f t="shared" si="12"/>
        <v>1002902250</v>
      </c>
      <c r="B313" s="230">
        <v>100</v>
      </c>
      <c r="C313" s="193">
        <v>290</v>
      </c>
      <c r="D313" s="193">
        <v>2250</v>
      </c>
      <c r="E313" s="241"/>
      <c r="F313" s="241"/>
      <c r="G313" s="241"/>
      <c r="H313" s="241"/>
      <c r="I313" s="241"/>
      <c r="J313" s="241"/>
      <c r="K313" s="241"/>
      <c r="L313" s="241"/>
      <c r="M313" s="232"/>
      <c r="N313" s="233"/>
      <c r="O313" s="233"/>
    </row>
    <row r="314" spans="1:15" s="234" customFormat="1">
      <c r="A314" s="404" t="str">
        <f t="shared" si="12"/>
        <v>1003002250</v>
      </c>
      <c r="B314" s="230">
        <v>100</v>
      </c>
      <c r="C314" s="193">
        <v>300</v>
      </c>
      <c r="D314" s="193">
        <v>2250</v>
      </c>
      <c r="E314" s="241"/>
      <c r="F314" s="241"/>
      <c r="G314" s="241"/>
      <c r="H314" s="241"/>
      <c r="I314" s="241"/>
      <c r="J314" s="241"/>
      <c r="K314" s="241"/>
      <c r="L314" s="241"/>
      <c r="M314" s="232"/>
      <c r="N314" s="233"/>
      <c r="O314" s="233"/>
    </row>
    <row r="315" spans="1:15" s="234" customFormat="1">
      <c r="A315" s="404" t="str">
        <f t="shared" si="12"/>
        <v>1003102250</v>
      </c>
      <c r="B315" s="230">
        <v>100</v>
      </c>
      <c r="C315" s="193">
        <v>310</v>
      </c>
      <c r="D315" s="193">
        <v>2250</v>
      </c>
      <c r="E315" s="241"/>
      <c r="F315" s="241"/>
      <c r="G315" s="241"/>
      <c r="H315" s="241"/>
      <c r="I315" s="241"/>
      <c r="J315" s="241"/>
      <c r="K315" s="241"/>
      <c r="L315" s="241"/>
      <c r="M315" s="232"/>
      <c r="N315" s="233"/>
      <c r="O315" s="233"/>
    </row>
    <row r="316" spans="1:15" s="234" customFormat="1">
      <c r="A316" s="404" t="str">
        <f t="shared" si="12"/>
        <v>1003202250</v>
      </c>
      <c r="B316" s="230">
        <v>100</v>
      </c>
      <c r="C316" s="193">
        <v>320</v>
      </c>
      <c r="D316" s="193">
        <v>2250</v>
      </c>
      <c r="E316" s="241"/>
      <c r="F316" s="241"/>
      <c r="G316" s="241"/>
      <c r="H316" s="241"/>
      <c r="I316" s="241"/>
      <c r="J316" s="241"/>
      <c r="K316" s="241"/>
      <c r="L316" s="241"/>
      <c r="M316" s="232"/>
      <c r="N316" s="233"/>
      <c r="O316" s="233"/>
    </row>
    <row r="317" spans="1:15" s="234" customFormat="1">
      <c r="A317" s="404" t="str">
        <f t="shared" si="12"/>
        <v>1003302250</v>
      </c>
      <c r="B317" s="230">
        <v>100</v>
      </c>
      <c r="C317" s="193">
        <v>330</v>
      </c>
      <c r="D317" s="193">
        <v>2250</v>
      </c>
      <c r="E317" s="241"/>
      <c r="F317" s="241"/>
      <c r="G317" s="241"/>
      <c r="H317" s="241"/>
      <c r="I317" s="241"/>
      <c r="J317" s="241"/>
      <c r="K317" s="241"/>
      <c r="L317" s="241"/>
      <c r="M317" s="232"/>
      <c r="N317" s="233"/>
      <c r="O317" s="233"/>
    </row>
    <row r="318" spans="1:15" s="234" customFormat="1">
      <c r="A318" s="404" t="str">
        <f t="shared" si="12"/>
        <v>1003402250</v>
      </c>
      <c r="B318" s="230">
        <v>100</v>
      </c>
      <c r="C318" s="193">
        <v>340</v>
      </c>
      <c r="D318" s="193">
        <v>2250</v>
      </c>
      <c r="E318" s="241"/>
      <c r="F318" s="241"/>
      <c r="G318" s="241"/>
      <c r="H318" s="241"/>
      <c r="I318" s="241"/>
      <c r="J318" s="241"/>
      <c r="K318" s="241"/>
      <c r="L318" s="241"/>
      <c r="M318" s="232"/>
      <c r="N318" s="233"/>
      <c r="O318" s="233"/>
    </row>
    <row r="319" spans="1:15" s="234" customFormat="1">
      <c r="A319" s="404" t="str">
        <f t="shared" si="12"/>
        <v>1003502250</v>
      </c>
      <c r="B319" s="230">
        <v>100</v>
      </c>
      <c r="C319" s="193">
        <v>350</v>
      </c>
      <c r="D319" s="193">
        <v>2250</v>
      </c>
      <c r="E319" s="241"/>
      <c r="F319" s="241"/>
      <c r="G319" s="241"/>
      <c r="H319" s="241"/>
      <c r="I319" s="241"/>
      <c r="J319" s="241"/>
      <c r="K319" s="241"/>
      <c r="L319" s="241"/>
      <c r="M319" s="232"/>
      <c r="N319" s="233"/>
      <c r="O319" s="233"/>
    </row>
    <row r="320" spans="1:15" s="234" customFormat="1">
      <c r="A320" s="404" t="str">
        <f t="shared" si="12"/>
        <v>100202500</v>
      </c>
      <c r="B320" s="230">
        <v>100</v>
      </c>
      <c r="C320" s="193">
        <v>20</v>
      </c>
      <c r="D320" s="193">
        <v>2500</v>
      </c>
      <c r="E320" s="191">
        <v>4</v>
      </c>
      <c r="F320" s="191">
        <v>22</v>
      </c>
      <c r="G320" s="191">
        <v>36</v>
      </c>
      <c r="H320" s="191">
        <v>44</v>
      </c>
      <c r="I320" s="191">
        <v>52</v>
      </c>
      <c r="J320" s="191">
        <v>60</v>
      </c>
      <c r="K320" s="191">
        <v>58</v>
      </c>
      <c r="L320" s="191">
        <v>56</v>
      </c>
      <c r="M320" s="232"/>
      <c r="N320" s="233"/>
      <c r="O320" s="233"/>
    </row>
    <row r="321" spans="1:15" s="234" customFormat="1">
      <c r="A321" s="404" t="str">
        <f t="shared" si="12"/>
        <v>100302500</v>
      </c>
      <c r="B321" s="230">
        <v>100</v>
      </c>
      <c r="C321" s="193">
        <v>30</v>
      </c>
      <c r="D321" s="193">
        <v>2500</v>
      </c>
      <c r="E321" s="191">
        <v>2</v>
      </c>
      <c r="F321" s="191">
        <v>14</v>
      </c>
      <c r="G321" s="191">
        <v>36</v>
      </c>
      <c r="H321" s="191">
        <v>44</v>
      </c>
      <c r="I321" s="191">
        <v>52</v>
      </c>
      <c r="J321" s="191">
        <v>60</v>
      </c>
      <c r="K321" s="191">
        <v>58</v>
      </c>
      <c r="L321" s="191">
        <v>56</v>
      </c>
      <c r="M321" s="232"/>
      <c r="N321" s="233"/>
      <c r="O321" s="233"/>
    </row>
    <row r="322" spans="1:15" s="234" customFormat="1">
      <c r="A322" s="404" t="str">
        <f t="shared" si="12"/>
        <v>100402500</v>
      </c>
      <c r="B322" s="230">
        <v>100</v>
      </c>
      <c r="C322" s="193">
        <v>40</v>
      </c>
      <c r="D322" s="193">
        <v>2500</v>
      </c>
      <c r="E322" s="191">
        <v>1</v>
      </c>
      <c r="F322" s="191">
        <v>10</v>
      </c>
      <c r="G322" s="191">
        <v>36</v>
      </c>
      <c r="H322" s="191">
        <v>44</v>
      </c>
      <c r="I322" s="191">
        <v>52</v>
      </c>
      <c r="J322" s="191">
        <v>60</v>
      </c>
      <c r="K322" s="191">
        <v>58</v>
      </c>
      <c r="L322" s="191">
        <v>56</v>
      </c>
      <c r="M322" s="232"/>
      <c r="N322" s="233"/>
      <c r="O322" s="233"/>
    </row>
    <row r="323" spans="1:15" s="234" customFormat="1">
      <c r="A323" s="404" t="str">
        <f t="shared" si="12"/>
        <v>100502500</v>
      </c>
      <c r="B323" s="230">
        <v>100</v>
      </c>
      <c r="C323" s="193">
        <v>50</v>
      </c>
      <c r="D323" s="193">
        <v>2500</v>
      </c>
      <c r="E323" s="191">
        <v>0</v>
      </c>
      <c r="F323" s="191">
        <v>7</v>
      </c>
      <c r="G323" s="191">
        <v>34</v>
      </c>
      <c r="H323" s="191">
        <v>44</v>
      </c>
      <c r="I323" s="191">
        <v>52</v>
      </c>
      <c r="J323" s="191">
        <v>60</v>
      </c>
      <c r="K323" s="191">
        <v>58</v>
      </c>
      <c r="L323" s="191">
        <v>56</v>
      </c>
      <c r="M323" s="232"/>
      <c r="N323" s="233"/>
      <c r="O323" s="233"/>
    </row>
    <row r="324" spans="1:15" s="234" customFormat="1">
      <c r="A324" s="404" t="str">
        <f t="shared" si="12"/>
        <v>100602500</v>
      </c>
      <c r="B324" s="230">
        <v>100</v>
      </c>
      <c r="C324" s="193">
        <v>60</v>
      </c>
      <c r="D324" s="193">
        <v>2500</v>
      </c>
      <c r="E324" s="191">
        <v>0</v>
      </c>
      <c r="F324" s="191">
        <v>5</v>
      </c>
      <c r="G324" s="191">
        <v>30</v>
      </c>
      <c r="H324" s="191">
        <v>44</v>
      </c>
      <c r="I324" s="191">
        <v>52</v>
      </c>
      <c r="J324" s="191">
        <v>60</v>
      </c>
      <c r="K324" s="191">
        <v>58</v>
      </c>
      <c r="L324" s="191">
        <v>55</v>
      </c>
      <c r="M324" s="232"/>
      <c r="N324" s="233"/>
      <c r="O324" s="233"/>
    </row>
    <row r="325" spans="1:15" s="234" customFormat="1">
      <c r="A325" s="404" t="str">
        <f t="shared" si="12"/>
        <v>100702500</v>
      </c>
      <c r="B325" s="230">
        <v>100</v>
      </c>
      <c r="C325" s="193">
        <v>70</v>
      </c>
      <c r="D325" s="193">
        <v>2500</v>
      </c>
      <c r="E325" s="191">
        <v>0</v>
      </c>
      <c r="F325" s="191">
        <v>4</v>
      </c>
      <c r="G325" s="191">
        <v>25</v>
      </c>
      <c r="H325" s="191">
        <v>44</v>
      </c>
      <c r="I325" s="191">
        <v>52</v>
      </c>
      <c r="J325" s="191">
        <v>60</v>
      </c>
      <c r="K325" s="191">
        <v>58</v>
      </c>
      <c r="L325" s="191">
        <v>52</v>
      </c>
      <c r="M325" s="232"/>
      <c r="N325" s="233"/>
      <c r="O325" s="233"/>
    </row>
    <row r="326" spans="1:15" s="234" customFormat="1">
      <c r="A326" s="404" t="str">
        <f t="shared" si="12"/>
        <v>100802500</v>
      </c>
      <c r="B326" s="230">
        <v>100</v>
      </c>
      <c r="C326" s="193">
        <v>80</v>
      </c>
      <c r="D326" s="193">
        <v>2500</v>
      </c>
      <c r="E326" s="191">
        <v>0</v>
      </c>
      <c r="F326" s="191">
        <v>3</v>
      </c>
      <c r="G326" s="191">
        <v>22</v>
      </c>
      <c r="H326" s="191">
        <v>44</v>
      </c>
      <c r="I326" s="191">
        <v>52</v>
      </c>
      <c r="J326" s="191">
        <v>60</v>
      </c>
      <c r="K326" s="191">
        <v>58</v>
      </c>
      <c r="L326" s="191">
        <v>47</v>
      </c>
      <c r="M326" s="232"/>
      <c r="N326" s="233"/>
      <c r="O326" s="233"/>
    </row>
    <row r="327" spans="1:15" s="234" customFormat="1">
      <c r="A327" s="404" t="str">
        <f t="shared" si="12"/>
        <v>100902500</v>
      </c>
      <c r="B327" s="230">
        <v>100</v>
      </c>
      <c r="C327" s="193">
        <v>90</v>
      </c>
      <c r="D327" s="193">
        <v>2500</v>
      </c>
      <c r="E327" s="191">
        <v>0</v>
      </c>
      <c r="F327" s="191">
        <v>2</v>
      </c>
      <c r="G327" s="191">
        <v>19</v>
      </c>
      <c r="H327" s="191">
        <v>44</v>
      </c>
      <c r="I327" s="191">
        <v>52</v>
      </c>
      <c r="J327" s="191">
        <v>60</v>
      </c>
      <c r="K327" s="191">
        <v>58</v>
      </c>
      <c r="L327" s="191">
        <v>42</v>
      </c>
      <c r="M327" s="232"/>
      <c r="N327" s="233"/>
      <c r="O327" s="233"/>
    </row>
    <row r="328" spans="1:15" s="234" customFormat="1">
      <c r="A328" s="404" t="str">
        <f t="shared" si="12"/>
        <v>1001002500</v>
      </c>
      <c r="B328" s="230">
        <v>100</v>
      </c>
      <c r="C328" s="193">
        <v>100</v>
      </c>
      <c r="D328" s="193">
        <v>2500</v>
      </c>
      <c r="E328" s="191">
        <v>0</v>
      </c>
      <c r="F328" s="191">
        <v>2</v>
      </c>
      <c r="G328" s="191">
        <v>17</v>
      </c>
      <c r="H328" s="191">
        <v>44</v>
      </c>
      <c r="I328" s="191">
        <v>52</v>
      </c>
      <c r="J328" s="191">
        <v>60</v>
      </c>
      <c r="K328" s="191">
        <v>57</v>
      </c>
      <c r="L328" s="191">
        <v>38</v>
      </c>
      <c r="M328" s="232"/>
      <c r="N328" s="233"/>
      <c r="O328" s="233"/>
    </row>
    <row r="329" spans="1:15" s="234" customFormat="1">
      <c r="A329" s="404" t="str">
        <f t="shared" si="12"/>
        <v>1001102500</v>
      </c>
      <c r="B329" s="230">
        <v>100</v>
      </c>
      <c r="C329" s="193">
        <v>110</v>
      </c>
      <c r="D329" s="193">
        <v>2500</v>
      </c>
      <c r="E329" s="191">
        <v>0</v>
      </c>
      <c r="F329" s="191">
        <v>1</v>
      </c>
      <c r="G329" s="191">
        <v>15</v>
      </c>
      <c r="H329" s="191">
        <v>43</v>
      </c>
      <c r="I329" s="191">
        <v>52</v>
      </c>
      <c r="J329" s="191">
        <v>60</v>
      </c>
      <c r="K329" s="191">
        <v>54</v>
      </c>
      <c r="L329" s="191">
        <v>35</v>
      </c>
      <c r="M329" s="232"/>
      <c r="N329" s="233"/>
      <c r="O329" s="233"/>
    </row>
    <row r="330" spans="1:15" s="234" customFormat="1">
      <c r="A330" s="404" t="str">
        <f t="shared" si="12"/>
        <v>1001202500</v>
      </c>
      <c r="B330" s="230">
        <v>100</v>
      </c>
      <c r="C330" s="193">
        <v>120</v>
      </c>
      <c r="D330" s="193">
        <v>2500</v>
      </c>
      <c r="E330" s="191">
        <v>0</v>
      </c>
      <c r="F330" s="191">
        <v>1</v>
      </c>
      <c r="G330" s="191">
        <v>13</v>
      </c>
      <c r="H330" s="191">
        <v>42</v>
      </c>
      <c r="I330" s="191">
        <v>52</v>
      </c>
      <c r="J330" s="191">
        <v>60</v>
      </c>
      <c r="K330" s="191">
        <v>51</v>
      </c>
      <c r="L330" s="191">
        <v>32</v>
      </c>
      <c r="M330" s="232"/>
      <c r="N330" s="233"/>
      <c r="O330" s="233"/>
    </row>
    <row r="331" spans="1:15" s="234" customFormat="1">
      <c r="A331" s="404" t="str">
        <f t="shared" si="12"/>
        <v>1001302500</v>
      </c>
      <c r="B331" s="230">
        <v>100</v>
      </c>
      <c r="C331" s="193">
        <v>130</v>
      </c>
      <c r="D331" s="193">
        <v>2500</v>
      </c>
      <c r="E331" s="191">
        <v>0</v>
      </c>
      <c r="F331" s="191">
        <v>0</v>
      </c>
      <c r="G331" s="191">
        <v>12</v>
      </c>
      <c r="H331" s="191">
        <v>41</v>
      </c>
      <c r="I331" s="191">
        <v>52</v>
      </c>
      <c r="J331" s="191">
        <v>60</v>
      </c>
      <c r="K331" s="191">
        <v>47</v>
      </c>
      <c r="L331" s="191">
        <v>29</v>
      </c>
      <c r="M331" s="232"/>
      <c r="N331" s="233"/>
      <c r="O331" s="233"/>
    </row>
    <row r="332" spans="1:15" s="234" customFormat="1">
      <c r="A332" s="404" t="str">
        <f t="shared" si="12"/>
        <v>1001402500</v>
      </c>
      <c r="B332" s="230">
        <v>100</v>
      </c>
      <c r="C332" s="193">
        <v>140</v>
      </c>
      <c r="D332" s="193">
        <v>2500</v>
      </c>
      <c r="E332" s="191">
        <v>0</v>
      </c>
      <c r="F332" s="191">
        <v>0</v>
      </c>
      <c r="G332" s="191">
        <v>10</v>
      </c>
      <c r="H332" s="191">
        <v>38</v>
      </c>
      <c r="I332" s="191">
        <v>52</v>
      </c>
      <c r="J332" s="191">
        <v>60</v>
      </c>
      <c r="K332" s="191">
        <v>44</v>
      </c>
      <c r="L332" s="191">
        <v>27</v>
      </c>
      <c r="M332" s="232"/>
      <c r="N332" s="233"/>
      <c r="O332" s="233"/>
    </row>
    <row r="333" spans="1:15" s="234" customFormat="1">
      <c r="A333" s="404" t="str">
        <f t="shared" si="12"/>
        <v>1001502500</v>
      </c>
      <c r="B333" s="230">
        <v>100</v>
      </c>
      <c r="C333" s="193">
        <v>150</v>
      </c>
      <c r="D333" s="193">
        <v>2500</v>
      </c>
      <c r="E333" s="191">
        <v>0</v>
      </c>
      <c r="F333" s="191">
        <v>0</v>
      </c>
      <c r="G333" s="191">
        <v>9</v>
      </c>
      <c r="H333" s="191">
        <v>36</v>
      </c>
      <c r="I333" s="191">
        <v>52</v>
      </c>
      <c r="J333" s="191">
        <v>60</v>
      </c>
      <c r="K333" s="191">
        <v>41</v>
      </c>
      <c r="L333" s="191">
        <v>26</v>
      </c>
      <c r="M333" s="232"/>
      <c r="N333" s="233"/>
      <c r="O333" s="233"/>
    </row>
    <row r="334" spans="1:15" s="234" customFormat="1">
      <c r="A334" s="404" t="str">
        <f t="shared" si="12"/>
        <v>1001602500</v>
      </c>
      <c r="B334" s="230">
        <v>100</v>
      </c>
      <c r="C334" s="193">
        <v>160</v>
      </c>
      <c r="D334" s="193">
        <v>2500</v>
      </c>
      <c r="E334" s="191">
        <v>0</v>
      </c>
      <c r="F334" s="191">
        <v>0</v>
      </c>
      <c r="G334" s="191">
        <v>8</v>
      </c>
      <c r="H334" s="191">
        <v>33</v>
      </c>
      <c r="I334" s="191">
        <v>52</v>
      </c>
      <c r="J334" s="191">
        <v>59</v>
      </c>
      <c r="K334" s="191">
        <v>39</v>
      </c>
      <c r="L334" s="191">
        <v>24</v>
      </c>
      <c r="M334" s="232"/>
      <c r="N334" s="233"/>
      <c r="O334" s="233"/>
    </row>
    <row r="335" spans="1:15" s="234" customFormat="1">
      <c r="A335" s="404" t="str">
        <f t="shared" si="12"/>
        <v>1001702500</v>
      </c>
      <c r="B335" s="230">
        <v>100</v>
      </c>
      <c r="C335" s="193">
        <v>170</v>
      </c>
      <c r="D335" s="193">
        <v>2500</v>
      </c>
      <c r="E335" s="241"/>
      <c r="F335" s="241"/>
      <c r="G335" s="241"/>
      <c r="H335" s="241"/>
      <c r="I335" s="241"/>
      <c r="J335" s="241"/>
      <c r="K335" s="241"/>
      <c r="L335" s="241"/>
      <c r="M335" s="232"/>
      <c r="N335" s="233"/>
      <c r="O335" s="233"/>
    </row>
    <row r="336" spans="1:15" s="234" customFormat="1">
      <c r="A336" s="404" t="str">
        <f t="shared" si="12"/>
        <v>1001802500</v>
      </c>
      <c r="B336" s="230">
        <v>100</v>
      </c>
      <c r="C336" s="193">
        <v>180</v>
      </c>
      <c r="D336" s="193">
        <v>2500</v>
      </c>
      <c r="E336" s="241"/>
      <c r="F336" s="241"/>
      <c r="G336" s="241"/>
      <c r="H336" s="241"/>
      <c r="I336" s="241"/>
      <c r="J336" s="241"/>
      <c r="K336" s="241"/>
      <c r="L336" s="241"/>
      <c r="M336" s="232"/>
      <c r="N336" s="233"/>
      <c r="O336" s="233"/>
    </row>
    <row r="337" spans="1:15" s="234" customFormat="1">
      <c r="A337" s="404" t="str">
        <f t="shared" si="12"/>
        <v>1001902500</v>
      </c>
      <c r="B337" s="230">
        <v>100</v>
      </c>
      <c r="C337" s="193">
        <v>190</v>
      </c>
      <c r="D337" s="193">
        <v>2500</v>
      </c>
      <c r="E337" s="241"/>
      <c r="F337" s="241"/>
      <c r="G337" s="241"/>
      <c r="H337" s="241"/>
      <c r="I337" s="241"/>
      <c r="J337" s="241"/>
      <c r="K337" s="241"/>
      <c r="L337" s="241"/>
      <c r="M337" s="232"/>
      <c r="N337" s="233"/>
      <c r="O337" s="233"/>
    </row>
    <row r="338" spans="1:15" s="234" customFormat="1">
      <c r="A338" s="404" t="str">
        <f t="shared" si="12"/>
        <v>1002002500</v>
      </c>
      <c r="B338" s="230">
        <v>100</v>
      </c>
      <c r="C338" s="193">
        <v>200</v>
      </c>
      <c r="D338" s="193">
        <v>2500</v>
      </c>
      <c r="E338" s="241"/>
      <c r="F338" s="241"/>
      <c r="G338" s="241"/>
      <c r="H338" s="241"/>
      <c r="I338" s="241"/>
      <c r="J338" s="241"/>
      <c r="K338" s="241"/>
      <c r="L338" s="241"/>
      <c r="M338" s="232"/>
      <c r="N338" s="233"/>
      <c r="O338" s="233"/>
    </row>
    <row r="339" spans="1:15" s="234" customFormat="1">
      <c r="A339" s="404" t="str">
        <f t="shared" si="12"/>
        <v>1002102500</v>
      </c>
      <c r="B339" s="230">
        <v>100</v>
      </c>
      <c r="C339" s="193">
        <v>210</v>
      </c>
      <c r="D339" s="193">
        <v>2500</v>
      </c>
      <c r="E339" s="241"/>
      <c r="F339" s="241"/>
      <c r="G339" s="241"/>
      <c r="H339" s="241"/>
      <c r="I339" s="241"/>
      <c r="J339" s="241"/>
      <c r="K339" s="241"/>
      <c r="L339" s="241"/>
      <c r="M339" s="232"/>
      <c r="N339" s="233"/>
      <c r="O339" s="233"/>
    </row>
    <row r="340" spans="1:15" s="234" customFormat="1">
      <c r="A340" s="404" t="str">
        <f t="shared" si="12"/>
        <v>1002202500</v>
      </c>
      <c r="B340" s="230">
        <v>100</v>
      </c>
      <c r="C340" s="193">
        <v>220</v>
      </c>
      <c r="D340" s="193">
        <v>2500</v>
      </c>
      <c r="E340" s="241"/>
      <c r="F340" s="241"/>
      <c r="G340" s="241"/>
      <c r="H340" s="241"/>
      <c r="I340" s="241"/>
      <c r="J340" s="241"/>
      <c r="K340" s="241"/>
      <c r="L340" s="241"/>
      <c r="M340" s="232"/>
      <c r="N340" s="233"/>
      <c r="O340" s="233"/>
    </row>
    <row r="341" spans="1:15" s="234" customFormat="1">
      <c r="A341" s="404" t="str">
        <f t="shared" si="12"/>
        <v>1002302500</v>
      </c>
      <c r="B341" s="230">
        <v>100</v>
      </c>
      <c r="C341" s="193">
        <v>230</v>
      </c>
      <c r="D341" s="193">
        <v>2500</v>
      </c>
      <c r="E341" s="241"/>
      <c r="F341" s="241"/>
      <c r="G341" s="241"/>
      <c r="H341" s="241"/>
      <c r="I341" s="241"/>
      <c r="J341" s="241"/>
      <c r="K341" s="241"/>
      <c r="L341" s="241"/>
      <c r="M341" s="232"/>
      <c r="N341" s="233"/>
      <c r="O341" s="233"/>
    </row>
    <row r="342" spans="1:15" s="234" customFormat="1">
      <c r="A342" s="404" t="str">
        <f t="shared" si="12"/>
        <v>1002402500</v>
      </c>
      <c r="B342" s="230">
        <v>100</v>
      </c>
      <c r="C342" s="193">
        <v>240</v>
      </c>
      <c r="D342" s="193">
        <v>2500</v>
      </c>
      <c r="E342" s="241"/>
      <c r="F342" s="241"/>
      <c r="G342" s="241"/>
      <c r="H342" s="241"/>
      <c r="I342" s="241"/>
      <c r="J342" s="241"/>
      <c r="K342" s="241"/>
      <c r="L342" s="241"/>
      <c r="M342" s="232"/>
      <c r="N342" s="233"/>
      <c r="O342" s="233"/>
    </row>
    <row r="343" spans="1:15" s="234" customFormat="1">
      <c r="A343" s="404" t="str">
        <f t="shared" si="12"/>
        <v>1002502500</v>
      </c>
      <c r="B343" s="230">
        <v>100</v>
      </c>
      <c r="C343" s="193">
        <v>250</v>
      </c>
      <c r="D343" s="193">
        <v>2500</v>
      </c>
      <c r="E343" s="241"/>
      <c r="F343" s="241"/>
      <c r="G343" s="241"/>
      <c r="H343" s="241"/>
      <c r="I343" s="241"/>
      <c r="J343" s="241"/>
      <c r="K343" s="241"/>
      <c r="L343" s="241"/>
      <c r="M343" s="232"/>
      <c r="N343" s="233"/>
      <c r="O343" s="233"/>
    </row>
    <row r="344" spans="1:15" s="234" customFormat="1">
      <c r="A344" s="404" t="str">
        <f t="shared" si="12"/>
        <v>1002602500</v>
      </c>
      <c r="B344" s="230">
        <v>100</v>
      </c>
      <c r="C344" s="193">
        <v>260</v>
      </c>
      <c r="D344" s="193">
        <v>2500</v>
      </c>
      <c r="E344" s="241"/>
      <c r="F344" s="241"/>
      <c r="G344" s="241"/>
      <c r="H344" s="241"/>
      <c r="I344" s="241"/>
      <c r="J344" s="241"/>
      <c r="K344" s="241"/>
      <c r="L344" s="241"/>
      <c r="M344" s="232"/>
      <c r="N344" s="233"/>
      <c r="O344" s="233"/>
    </row>
    <row r="345" spans="1:15" s="234" customFormat="1">
      <c r="A345" s="404" t="str">
        <f t="shared" si="12"/>
        <v>1002702500</v>
      </c>
      <c r="B345" s="230">
        <v>100</v>
      </c>
      <c r="C345" s="193">
        <v>270</v>
      </c>
      <c r="D345" s="193">
        <v>2500</v>
      </c>
      <c r="E345" s="241"/>
      <c r="F345" s="241"/>
      <c r="G345" s="241"/>
      <c r="H345" s="241"/>
      <c r="I345" s="241"/>
      <c r="J345" s="241"/>
      <c r="K345" s="241"/>
      <c r="L345" s="241"/>
      <c r="M345" s="232"/>
      <c r="N345" s="233"/>
      <c r="O345" s="233"/>
    </row>
    <row r="346" spans="1:15" s="234" customFormat="1">
      <c r="A346" s="404" t="str">
        <f t="shared" si="12"/>
        <v>1002802500</v>
      </c>
      <c r="B346" s="230">
        <v>100</v>
      </c>
      <c r="C346" s="193">
        <v>280</v>
      </c>
      <c r="D346" s="193">
        <v>2500</v>
      </c>
      <c r="E346" s="241"/>
      <c r="F346" s="241"/>
      <c r="G346" s="241"/>
      <c r="H346" s="241"/>
      <c r="I346" s="241"/>
      <c r="J346" s="241"/>
      <c r="K346" s="241"/>
      <c r="L346" s="241"/>
      <c r="M346" s="232"/>
      <c r="N346" s="233"/>
      <c r="O346" s="233"/>
    </row>
    <row r="347" spans="1:15" s="234" customFormat="1">
      <c r="A347" s="404" t="str">
        <f t="shared" si="12"/>
        <v>1002902500</v>
      </c>
      <c r="B347" s="230">
        <v>100</v>
      </c>
      <c r="C347" s="193">
        <v>290</v>
      </c>
      <c r="D347" s="193">
        <v>2500</v>
      </c>
      <c r="E347" s="241"/>
      <c r="F347" s="241"/>
      <c r="G347" s="241"/>
      <c r="H347" s="241"/>
      <c r="I347" s="241"/>
      <c r="J347" s="241"/>
      <c r="K347" s="241"/>
      <c r="L347" s="241"/>
      <c r="M347" s="232"/>
      <c r="N347" s="233"/>
      <c r="O347" s="233"/>
    </row>
    <row r="348" spans="1:15" s="234" customFormat="1">
      <c r="A348" s="404" t="str">
        <f t="shared" si="12"/>
        <v>1003002500</v>
      </c>
      <c r="B348" s="230">
        <v>100</v>
      </c>
      <c r="C348" s="193">
        <v>300</v>
      </c>
      <c r="D348" s="193">
        <v>2500</v>
      </c>
      <c r="E348" s="241"/>
      <c r="F348" s="241"/>
      <c r="G348" s="241"/>
      <c r="H348" s="241"/>
      <c r="I348" s="241"/>
      <c r="J348" s="241"/>
      <c r="K348" s="241"/>
      <c r="L348" s="241"/>
      <c r="M348" s="232"/>
      <c r="N348" s="233"/>
      <c r="O348" s="233"/>
    </row>
    <row r="349" spans="1:15" s="234" customFormat="1">
      <c r="A349" s="404" t="str">
        <f t="shared" si="12"/>
        <v>1003102500</v>
      </c>
      <c r="B349" s="230">
        <v>100</v>
      </c>
      <c r="C349" s="193">
        <v>310</v>
      </c>
      <c r="D349" s="193">
        <v>2500</v>
      </c>
      <c r="E349" s="241"/>
      <c r="F349" s="241"/>
      <c r="G349" s="241"/>
      <c r="H349" s="241"/>
      <c r="I349" s="241"/>
      <c r="J349" s="241"/>
      <c r="K349" s="241"/>
      <c r="L349" s="241"/>
      <c r="M349" s="232"/>
      <c r="N349" s="233"/>
      <c r="O349" s="233"/>
    </row>
    <row r="350" spans="1:15" s="234" customFormat="1">
      <c r="A350" s="404" t="str">
        <f t="shared" si="12"/>
        <v>1003202500</v>
      </c>
      <c r="B350" s="230">
        <v>100</v>
      </c>
      <c r="C350" s="193">
        <v>320</v>
      </c>
      <c r="D350" s="193">
        <v>2500</v>
      </c>
      <c r="E350" s="241"/>
      <c r="F350" s="241"/>
      <c r="G350" s="241"/>
      <c r="H350" s="241"/>
      <c r="I350" s="241"/>
      <c r="J350" s="241"/>
      <c r="K350" s="241"/>
      <c r="L350" s="241"/>
      <c r="M350" s="232"/>
      <c r="N350" s="233"/>
      <c r="O350" s="233"/>
    </row>
    <row r="351" spans="1:15" s="234" customFormat="1">
      <c r="A351" s="404" t="str">
        <f t="shared" si="12"/>
        <v>1003302500</v>
      </c>
      <c r="B351" s="230">
        <v>100</v>
      </c>
      <c r="C351" s="193">
        <v>330</v>
      </c>
      <c r="D351" s="193">
        <v>2500</v>
      </c>
      <c r="E351" s="241"/>
      <c r="F351" s="241"/>
      <c r="G351" s="241"/>
      <c r="H351" s="241"/>
      <c r="I351" s="241"/>
      <c r="J351" s="241"/>
      <c r="K351" s="241"/>
      <c r="L351" s="241"/>
      <c r="M351" s="232"/>
      <c r="N351" s="233"/>
      <c r="O351" s="233"/>
    </row>
    <row r="352" spans="1:15" s="234" customFormat="1">
      <c r="A352" s="404" t="str">
        <f t="shared" si="12"/>
        <v>1003402500</v>
      </c>
      <c r="B352" s="230">
        <v>100</v>
      </c>
      <c r="C352" s="193">
        <v>340</v>
      </c>
      <c r="D352" s="193">
        <v>2500</v>
      </c>
      <c r="E352" s="241"/>
      <c r="F352" s="241"/>
      <c r="G352" s="241"/>
      <c r="H352" s="241"/>
      <c r="I352" s="241"/>
      <c r="J352" s="241"/>
      <c r="K352" s="241"/>
      <c r="L352" s="241"/>
      <c r="M352" s="232"/>
      <c r="N352" s="233"/>
      <c r="O352" s="233"/>
    </row>
    <row r="353" spans="1:15" s="234" customFormat="1">
      <c r="A353" s="404" t="str">
        <f t="shared" si="12"/>
        <v>1003502500</v>
      </c>
      <c r="B353" s="230">
        <v>100</v>
      </c>
      <c r="C353" s="193">
        <v>350</v>
      </c>
      <c r="D353" s="193">
        <v>2500</v>
      </c>
      <c r="E353" s="241"/>
      <c r="F353" s="241"/>
      <c r="G353" s="241"/>
      <c r="H353" s="241"/>
      <c r="I353" s="241"/>
      <c r="J353" s="241"/>
      <c r="K353" s="241"/>
      <c r="L353" s="241"/>
      <c r="M353" s="232"/>
      <c r="N353" s="233"/>
      <c r="O353" s="233"/>
    </row>
    <row r="354" spans="1:15" s="234" customFormat="1">
      <c r="A354" s="404" t="str">
        <f t="shared" si="12"/>
        <v>15020500</v>
      </c>
      <c r="B354" s="242">
        <v>150</v>
      </c>
      <c r="C354" s="193">
        <v>20</v>
      </c>
      <c r="D354" s="193">
        <v>500</v>
      </c>
      <c r="E354" s="399"/>
      <c r="F354" s="399"/>
      <c r="G354" s="399"/>
      <c r="H354" s="399"/>
      <c r="I354" s="399"/>
      <c r="J354" s="399"/>
      <c r="K354" s="399"/>
      <c r="L354" s="399"/>
      <c r="M354" s="232"/>
      <c r="N354" s="233"/>
      <c r="O354" s="233"/>
    </row>
    <row r="355" spans="1:15" s="234" customFormat="1">
      <c r="A355" s="404" t="str">
        <f t="shared" si="12"/>
        <v>15030500</v>
      </c>
      <c r="B355" s="242">
        <v>150</v>
      </c>
      <c r="C355" s="193">
        <v>30</v>
      </c>
      <c r="D355" s="193">
        <v>500</v>
      </c>
      <c r="E355" s="399"/>
      <c r="F355" s="399"/>
      <c r="G355" s="399"/>
      <c r="H355" s="399"/>
      <c r="I355" s="399"/>
      <c r="J355" s="399"/>
      <c r="K355" s="399"/>
      <c r="L355" s="399"/>
      <c r="M355" s="232"/>
      <c r="N355" s="233"/>
      <c r="O355" s="233"/>
    </row>
    <row r="356" spans="1:15" s="234" customFormat="1">
      <c r="A356" s="404" t="str">
        <f t="shared" si="12"/>
        <v>15040500</v>
      </c>
      <c r="B356" s="242">
        <v>150</v>
      </c>
      <c r="C356" s="193">
        <v>40</v>
      </c>
      <c r="D356" s="193">
        <v>500</v>
      </c>
      <c r="E356" s="399"/>
      <c r="F356" s="399"/>
      <c r="G356" s="399"/>
      <c r="H356" s="399"/>
      <c r="I356" s="399"/>
      <c r="J356" s="399"/>
      <c r="K356" s="399"/>
      <c r="L356" s="399"/>
      <c r="M356" s="232"/>
      <c r="N356" s="233"/>
      <c r="O356" s="233"/>
    </row>
    <row r="357" spans="1:15" s="234" customFormat="1">
      <c r="A357" s="404" t="str">
        <f t="shared" si="12"/>
        <v>15050500</v>
      </c>
      <c r="B357" s="242">
        <v>150</v>
      </c>
      <c r="C357" s="193">
        <v>50</v>
      </c>
      <c r="D357" s="193">
        <v>500</v>
      </c>
      <c r="E357" s="399"/>
      <c r="F357" s="399"/>
      <c r="G357" s="399"/>
      <c r="H357" s="399"/>
      <c r="I357" s="399"/>
      <c r="J357" s="399"/>
      <c r="K357" s="399"/>
      <c r="L357" s="399"/>
      <c r="M357" s="232"/>
      <c r="N357" s="233"/>
      <c r="O357" s="233"/>
    </row>
    <row r="358" spans="1:15" s="234" customFormat="1">
      <c r="A358" s="404" t="str">
        <f t="shared" si="12"/>
        <v>15060500</v>
      </c>
      <c r="B358" s="242">
        <v>150</v>
      </c>
      <c r="C358" s="193">
        <v>60</v>
      </c>
      <c r="D358" s="193">
        <v>500</v>
      </c>
      <c r="E358" s="399"/>
      <c r="F358" s="399"/>
      <c r="G358" s="399"/>
      <c r="H358" s="399"/>
      <c r="I358" s="399"/>
      <c r="J358" s="399"/>
      <c r="K358" s="399"/>
      <c r="L358" s="399"/>
      <c r="M358" s="232"/>
      <c r="N358" s="233"/>
      <c r="O358" s="233"/>
    </row>
    <row r="359" spans="1:15" s="234" customFormat="1">
      <c r="A359" s="404" t="str">
        <f t="shared" si="12"/>
        <v>15070500</v>
      </c>
      <c r="B359" s="242">
        <v>150</v>
      </c>
      <c r="C359" s="193">
        <v>70</v>
      </c>
      <c r="D359" s="193">
        <v>500</v>
      </c>
      <c r="E359" s="399"/>
      <c r="F359" s="399"/>
      <c r="G359" s="399"/>
      <c r="H359" s="399"/>
      <c r="I359" s="399"/>
      <c r="J359" s="399"/>
      <c r="K359" s="399"/>
      <c r="L359" s="399"/>
      <c r="M359" s="232"/>
      <c r="N359" s="233"/>
      <c r="O359" s="233"/>
    </row>
    <row r="360" spans="1:15" s="234" customFormat="1">
      <c r="A360" s="404" t="str">
        <f t="shared" si="12"/>
        <v>15080500</v>
      </c>
      <c r="B360" s="242">
        <v>150</v>
      </c>
      <c r="C360" s="193">
        <v>80</v>
      </c>
      <c r="D360" s="193">
        <v>500</v>
      </c>
      <c r="E360" s="399"/>
      <c r="F360" s="399"/>
      <c r="G360" s="399"/>
      <c r="H360" s="399"/>
      <c r="I360" s="399"/>
      <c r="J360" s="399"/>
      <c r="K360" s="399"/>
      <c r="L360" s="399"/>
      <c r="M360" s="232"/>
      <c r="N360" s="233"/>
      <c r="O360" s="233"/>
    </row>
    <row r="361" spans="1:15" s="234" customFormat="1">
      <c r="A361" s="404" t="str">
        <f t="shared" si="12"/>
        <v>15090500</v>
      </c>
      <c r="B361" s="242">
        <v>150</v>
      </c>
      <c r="C361" s="193">
        <v>90</v>
      </c>
      <c r="D361" s="193">
        <v>500</v>
      </c>
      <c r="E361" s="399"/>
      <c r="F361" s="399"/>
      <c r="G361" s="399"/>
      <c r="H361" s="399"/>
      <c r="I361" s="399"/>
      <c r="J361" s="399"/>
      <c r="K361" s="399"/>
      <c r="L361" s="399"/>
      <c r="M361" s="232"/>
      <c r="N361" s="233"/>
      <c r="O361" s="233"/>
    </row>
    <row r="362" spans="1:15" s="234" customFormat="1">
      <c r="A362" s="404" t="str">
        <f t="shared" si="12"/>
        <v>150100500</v>
      </c>
      <c r="B362" s="242">
        <v>150</v>
      </c>
      <c r="C362" s="193">
        <v>100</v>
      </c>
      <c r="D362" s="193">
        <v>500</v>
      </c>
      <c r="E362" s="399"/>
      <c r="F362" s="399"/>
      <c r="G362" s="399"/>
      <c r="H362" s="399"/>
      <c r="I362" s="399"/>
      <c r="J362" s="399"/>
      <c r="K362" s="399"/>
      <c r="L362" s="399"/>
      <c r="M362" s="232"/>
      <c r="N362" s="233"/>
      <c r="O362" s="233"/>
    </row>
    <row r="363" spans="1:15" s="234" customFormat="1">
      <c r="A363" s="404" t="str">
        <f t="shared" si="12"/>
        <v>150110500</v>
      </c>
      <c r="B363" s="242">
        <v>150</v>
      </c>
      <c r="C363" s="193">
        <v>110</v>
      </c>
      <c r="D363" s="193">
        <v>500</v>
      </c>
      <c r="E363" s="399"/>
      <c r="F363" s="399"/>
      <c r="G363" s="399"/>
      <c r="H363" s="399"/>
      <c r="I363" s="399"/>
      <c r="J363" s="399"/>
      <c r="K363" s="399"/>
      <c r="L363" s="399"/>
      <c r="M363" s="232"/>
      <c r="N363" s="233"/>
      <c r="O363" s="233"/>
    </row>
    <row r="364" spans="1:15" s="234" customFormat="1">
      <c r="A364" s="404" t="str">
        <f t="shared" si="12"/>
        <v>150120500</v>
      </c>
      <c r="B364" s="242">
        <v>150</v>
      </c>
      <c r="C364" s="193">
        <v>120</v>
      </c>
      <c r="D364" s="193">
        <v>500</v>
      </c>
      <c r="E364" s="399"/>
      <c r="F364" s="399"/>
      <c r="G364" s="399"/>
      <c r="H364" s="399"/>
      <c r="I364" s="399"/>
      <c r="J364" s="399"/>
      <c r="K364" s="399"/>
      <c r="L364" s="399"/>
      <c r="M364" s="232"/>
      <c r="N364" s="233"/>
      <c r="O364" s="233"/>
    </row>
    <row r="365" spans="1:15" s="234" customFormat="1">
      <c r="A365" s="404" t="str">
        <f t="shared" si="12"/>
        <v>150130500</v>
      </c>
      <c r="B365" s="242">
        <v>150</v>
      </c>
      <c r="C365" s="193">
        <v>130</v>
      </c>
      <c r="D365" s="193">
        <v>500</v>
      </c>
      <c r="E365" s="399"/>
      <c r="F365" s="399"/>
      <c r="G365" s="399"/>
      <c r="H365" s="399"/>
      <c r="I365" s="399"/>
      <c r="J365" s="399"/>
      <c r="K365" s="399"/>
      <c r="L365" s="399"/>
      <c r="M365" s="232"/>
      <c r="N365" s="233"/>
      <c r="O365" s="233"/>
    </row>
    <row r="366" spans="1:15" s="234" customFormat="1">
      <c r="A366" s="404" t="str">
        <f t="shared" si="12"/>
        <v>150140500</v>
      </c>
      <c r="B366" s="242">
        <v>150</v>
      </c>
      <c r="C366" s="193">
        <v>140</v>
      </c>
      <c r="D366" s="193">
        <v>500</v>
      </c>
      <c r="E366" s="399"/>
      <c r="F366" s="399"/>
      <c r="G366" s="399"/>
      <c r="H366" s="399"/>
      <c r="I366" s="399"/>
      <c r="J366" s="399"/>
      <c r="K366" s="399"/>
      <c r="L366" s="399"/>
      <c r="M366" s="232"/>
      <c r="N366" s="233"/>
      <c r="O366" s="233"/>
    </row>
    <row r="367" spans="1:15" s="234" customFormat="1">
      <c r="A367" s="404" t="str">
        <f t="shared" si="12"/>
        <v>150150500</v>
      </c>
      <c r="B367" s="242">
        <v>150</v>
      </c>
      <c r="C367" s="193">
        <v>150</v>
      </c>
      <c r="D367" s="193">
        <v>500</v>
      </c>
      <c r="E367" s="399"/>
      <c r="F367" s="399"/>
      <c r="G367" s="399"/>
      <c r="H367" s="399"/>
      <c r="I367" s="399"/>
      <c r="J367" s="399"/>
      <c r="K367" s="399"/>
      <c r="L367" s="399"/>
      <c r="M367" s="232"/>
      <c r="N367" s="233"/>
      <c r="O367" s="233"/>
    </row>
    <row r="368" spans="1:15" s="234" customFormat="1">
      <c r="A368" s="404" t="str">
        <f t="shared" si="12"/>
        <v>150160500</v>
      </c>
      <c r="B368" s="242">
        <v>150</v>
      </c>
      <c r="C368" s="193">
        <v>160</v>
      </c>
      <c r="D368" s="193">
        <v>500</v>
      </c>
      <c r="E368" s="399"/>
      <c r="F368" s="399"/>
      <c r="G368" s="399"/>
      <c r="H368" s="399"/>
      <c r="I368" s="399"/>
      <c r="J368" s="399"/>
      <c r="K368" s="399"/>
      <c r="L368" s="399"/>
      <c r="M368" s="232"/>
      <c r="N368" s="233"/>
      <c r="O368" s="233"/>
    </row>
    <row r="369" spans="1:15" s="234" customFormat="1">
      <c r="A369" s="404" t="str">
        <f t="shared" ref="A369:A432" si="13">B369&amp;C369&amp;D369</f>
        <v>150170500</v>
      </c>
      <c r="B369" s="242">
        <v>150</v>
      </c>
      <c r="C369" s="193">
        <v>170</v>
      </c>
      <c r="D369" s="193">
        <v>500</v>
      </c>
      <c r="E369" s="192"/>
      <c r="F369" s="192"/>
      <c r="G369" s="192"/>
      <c r="H369" s="192"/>
      <c r="I369" s="192"/>
      <c r="J369" s="192"/>
      <c r="K369" s="192"/>
      <c r="L369" s="192"/>
      <c r="M369" s="232"/>
      <c r="N369" s="233"/>
      <c r="O369" s="233"/>
    </row>
    <row r="370" spans="1:15" s="234" customFormat="1">
      <c r="A370" s="404" t="str">
        <f t="shared" si="13"/>
        <v>150180500</v>
      </c>
      <c r="B370" s="242">
        <v>150</v>
      </c>
      <c r="C370" s="193">
        <v>180</v>
      </c>
      <c r="D370" s="193">
        <v>500</v>
      </c>
      <c r="E370" s="192"/>
      <c r="F370" s="192"/>
      <c r="G370" s="192"/>
      <c r="H370" s="192"/>
      <c r="I370" s="192"/>
      <c r="J370" s="192"/>
      <c r="K370" s="192"/>
      <c r="L370" s="192"/>
      <c r="M370" s="232"/>
      <c r="N370" s="233"/>
      <c r="O370" s="233"/>
    </row>
    <row r="371" spans="1:15" s="234" customFormat="1">
      <c r="A371" s="404" t="str">
        <f t="shared" si="13"/>
        <v>150190500</v>
      </c>
      <c r="B371" s="242">
        <v>150</v>
      </c>
      <c r="C371" s="193">
        <v>190</v>
      </c>
      <c r="D371" s="193">
        <v>500</v>
      </c>
      <c r="E371" s="192"/>
      <c r="F371" s="192"/>
      <c r="G371" s="192"/>
      <c r="H371" s="192"/>
      <c r="I371" s="192"/>
      <c r="J371" s="192"/>
      <c r="K371" s="192"/>
      <c r="L371" s="192"/>
      <c r="M371" s="232"/>
      <c r="N371" s="233"/>
      <c r="O371" s="233"/>
    </row>
    <row r="372" spans="1:15" s="234" customFormat="1">
      <c r="A372" s="404" t="str">
        <f t="shared" si="13"/>
        <v>150200500</v>
      </c>
      <c r="B372" s="242">
        <v>150</v>
      </c>
      <c r="C372" s="193">
        <v>200</v>
      </c>
      <c r="D372" s="193">
        <v>500</v>
      </c>
      <c r="E372" s="192"/>
      <c r="F372" s="192"/>
      <c r="G372" s="192"/>
      <c r="H372" s="192"/>
      <c r="I372" s="192"/>
      <c r="J372" s="192"/>
      <c r="K372" s="192"/>
      <c r="L372" s="192"/>
      <c r="M372" s="232"/>
      <c r="N372" s="233"/>
      <c r="O372" s="233"/>
    </row>
    <row r="373" spans="1:15" s="234" customFormat="1">
      <c r="A373" s="404" t="str">
        <f t="shared" si="13"/>
        <v>150210500</v>
      </c>
      <c r="B373" s="242">
        <v>150</v>
      </c>
      <c r="C373" s="193">
        <v>210</v>
      </c>
      <c r="D373" s="193">
        <v>500</v>
      </c>
      <c r="E373" s="192"/>
      <c r="F373" s="192"/>
      <c r="G373" s="192"/>
      <c r="H373" s="192"/>
      <c r="I373" s="192"/>
      <c r="J373" s="192"/>
      <c r="K373" s="192"/>
      <c r="L373" s="192"/>
      <c r="M373" s="232"/>
      <c r="N373" s="233"/>
      <c r="O373" s="233"/>
    </row>
    <row r="374" spans="1:15" s="234" customFormat="1">
      <c r="A374" s="404" t="str">
        <f t="shared" si="13"/>
        <v>150220500</v>
      </c>
      <c r="B374" s="242">
        <v>150</v>
      </c>
      <c r="C374" s="193">
        <v>220</v>
      </c>
      <c r="D374" s="193">
        <v>500</v>
      </c>
      <c r="E374" s="192"/>
      <c r="F374" s="192"/>
      <c r="G374" s="192"/>
      <c r="H374" s="192"/>
      <c r="I374" s="192"/>
      <c r="J374" s="192"/>
      <c r="K374" s="192"/>
      <c r="L374" s="192"/>
      <c r="M374" s="232"/>
      <c r="N374" s="233"/>
      <c r="O374" s="233"/>
    </row>
    <row r="375" spans="1:15" s="234" customFormat="1">
      <c r="A375" s="404" t="str">
        <f t="shared" si="13"/>
        <v>150230500</v>
      </c>
      <c r="B375" s="242">
        <v>150</v>
      </c>
      <c r="C375" s="193">
        <v>230</v>
      </c>
      <c r="D375" s="193">
        <v>500</v>
      </c>
      <c r="E375" s="192"/>
      <c r="F375" s="192"/>
      <c r="G375" s="192"/>
      <c r="H375" s="192"/>
      <c r="I375" s="192"/>
      <c r="J375" s="192"/>
      <c r="K375" s="192"/>
      <c r="L375" s="192"/>
      <c r="M375" s="232"/>
      <c r="N375" s="233"/>
      <c r="O375" s="233"/>
    </row>
    <row r="376" spans="1:15" s="234" customFormat="1">
      <c r="A376" s="404" t="str">
        <f t="shared" si="13"/>
        <v>150240500</v>
      </c>
      <c r="B376" s="242">
        <v>150</v>
      </c>
      <c r="C376" s="193">
        <v>240</v>
      </c>
      <c r="D376" s="193">
        <v>500</v>
      </c>
      <c r="E376" s="192"/>
      <c r="F376" s="192"/>
      <c r="G376" s="192"/>
      <c r="H376" s="192"/>
      <c r="I376" s="192"/>
      <c r="J376" s="192"/>
      <c r="K376" s="192"/>
      <c r="L376" s="192"/>
      <c r="M376" s="232"/>
      <c r="N376" s="233"/>
      <c r="O376" s="233"/>
    </row>
    <row r="377" spans="1:15" s="234" customFormat="1">
      <c r="A377" s="404" t="str">
        <f t="shared" si="13"/>
        <v>150250500</v>
      </c>
      <c r="B377" s="242">
        <v>150</v>
      </c>
      <c r="C377" s="193">
        <v>250</v>
      </c>
      <c r="D377" s="193">
        <v>500</v>
      </c>
      <c r="E377" s="192"/>
      <c r="F377" s="192"/>
      <c r="G377" s="192"/>
      <c r="H377" s="192"/>
      <c r="I377" s="192"/>
      <c r="J377" s="192"/>
      <c r="K377" s="192"/>
      <c r="L377" s="192"/>
      <c r="M377" s="232"/>
      <c r="N377" s="233"/>
      <c r="O377" s="233"/>
    </row>
    <row r="378" spans="1:15" s="234" customFormat="1">
      <c r="A378" s="404" t="str">
        <f t="shared" si="13"/>
        <v>150260500</v>
      </c>
      <c r="B378" s="242">
        <v>150</v>
      </c>
      <c r="C378" s="193">
        <v>260</v>
      </c>
      <c r="D378" s="193">
        <v>500</v>
      </c>
      <c r="E378" s="192"/>
      <c r="F378" s="192"/>
      <c r="G378" s="192"/>
      <c r="H378" s="192"/>
      <c r="I378" s="192"/>
      <c r="J378" s="192"/>
      <c r="K378" s="192"/>
      <c r="L378" s="192"/>
      <c r="M378" s="232"/>
      <c r="N378" s="233"/>
      <c r="O378" s="233"/>
    </row>
    <row r="379" spans="1:15" s="234" customFormat="1">
      <c r="A379" s="404" t="str">
        <f t="shared" si="13"/>
        <v>150270500</v>
      </c>
      <c r="B379" s="242">
        <v>150</v>
      </c>
      <c r="C379" s="193">
        <v>270</v>
      </c>
      <c r="D379" s="193">
        <v>500</v>
      </c>
      <c r="E379" s="192"/>
      <c r="F379" s="192"/>
      <c r="G379" s="192"/>
      <c r="H379" s="192"/>
      <c r="I379" s="192"/>
      <c r="J379" s="192"/>
      <c r="K379" s="192"/>
      <c r="L379" s="192"/>
      <c r="M379" s="232"/>
      <c r="N379" s="233"/>
      <c r="O379" s="233"/>
    </row>
    <row r="380" spans="1:15" s="234" customFormat="1">
      <c r="A380" s="404" t="str">
        <f t="shared" si="13"/>
        <v>150280500</v>
      </c>
      <c r="B380" s="242">
        <v>150</v>
      </c>
      <c r="C380" s="193">
        <v>280</v>
      </c>
      <c r="D380" s="193">
        <v>500</v>
      </c>
      <c r="E380" s="192"/>
      <c r="F380" s="192"/>
      <c r="G380" s="192"/>
      <c r="H380" s="192"/>
      <c r="I380" s="192"/>
      <c r="J380" s="192"/>
      <c r="K380" s="192"/>
      <c r="L380" s="192"/>
      <c r="M380" s="232"/>
      <c r="N380" s="233"/>
      <c r="O380" s="233"/>
    </row>
    <row r="381" spans="1:15" s="234" customFormat="1">
      <c r="A381" s="404" t="str">
        <f t="shared" si="13"/>
        <v>150290500</v>
      </c>
      <c r="B381" s="242">
        <v>150</v>
      </c>
      <c r="C381" s="193">
        <v>290</v>
      </c>
      <c r="D381" s="193">
        <v>500</v>
      </c>
      <c r="E381" s="192"/>
      <c r="F381" s="192"/>
      <c r="G381" s="192"/>
      <c r="H381" s="192"/>
      <c r="I381" s="192"/>
      <c r="J381" s="192"/>
      <c r="K381" s="192"/>
      <c r="L381" s="192"/>
      <c r="M381" s="232"/>
      <c r="N381" s="233"/>
      <c r="O381" s="233"/>
    </row>
    <row r="382" spans="1:15" s="234" customFormat="1">
      <c r="A382" s="404" t="str">
        <f t="shared" si="13"/>
        <v>150300500</v>
      </c>
      <c r="B382" s="242">
        <v>150</v>
      </c>
      <c r="C382" s="193">
        <v>300</v>
      </c>
      <c r="D382" s="193">
        <v>500</v>
      </c>
      <c r="E382" s="192"/>
      <c r="F382" s="192"/>
      <c r="G382" s="192"/>
      <c r="H382" s="192"/>
      <c r="I382" s="192"/>
      <c r="J382" s="192"/>
      <c r="K382" s="192"/>
      <c r="L382" s="192"/>
      <c r="M382" s="232"/>
      <c r="N382" s="233"/>
      <c r="O382" s="233"/>
    </row>
    <row r="383" spans="1:15" s="234" customFormat="1">
      <c r="A383" s="404" t="str">
        <f t="shared" si="13"/>
        <v>150310500</v>
      </c>
      <c r="B383" s="242">
        <v>150</v>
      </c>
      <c r="C383" s="193">
        <v>310</v>
      </c>
      <c r="D383" s="193">
        <v>500</v>
      </c>
      <c r="E383" s="192"/>
      <c r="F383" s="192"/>
      <c r="G383" s="192"/>
      <c r="H383" s="192"/>
      <c r="I383" s="192"/>
      <c r="J383" s="192"/>
      <c r="K383" s="192"/>
      <c r="L383" s="192"/>
      <c r="M383" s="232"/>
      <c r="N383" s="233"/>
      <c r="O383" s="233"/>
    </row>
    <row r="384" spans="1:15" s="234" customFormat="1">
      <c r="A384" s="404" t="str">
        <f t="shared" si="13"/>
        <v>150320500</v>
      </c>
      <c r="B384" s="242">
        <v>150</v>
      </c>
      <c r="C384" s="193">
        <v>320</v>
      </c>
      <c r="D384" s="193">
        <v>500</v>
      </c>
      <c r="E384" s="192"/>
      <c r="F384" s="192"/>
      <c r="G384" s="192"/>
      <c r="H384" s="192"/>
      <c r="I384" s="192"/>
      <c r="J384" s="192"/>
      <c r="K384" s="192"/>
      <c r="L384" s="192"/>
      <c r="M384" s="232"/>
      <c r="N384" s="233"/>
      <c r="O384" s="233"/>
    </row>
    <row r="385" spans="1:15" s="234" customFormat="1">
      <c r="A385" s="404" t="str">
        <f t="shared" si="13"/>
        <v>150330500</v>
      </c>
      <c r="B385" s="242">
        <v>150</v>
      </c>
      <c r="C385" s="193">
        <v>330</v>
      </c>
      <c r="D385" s="193">
        <v>500</v>
      </c>
      <c r="E385" s="192"/>
      <c r="F385" s="192"/>
      <c r="G385" s="192"/>
      <c r="H385" s="192"/>
      <c r="I385" s="192"/>
      <c r="J385" s="192"/>
      <c r="K385" s="192"/>
      <c r="L385" s="192"/>
      <c r="M385" s="232"/>
      <c r="N385" s="233"/>
      <c r="O385" s="233"/>
    </row>
    <row r="386" spans="1:15" s="234" customFormat="1">
      <c r="A386" s="404" t="str">
        <f t="shared" si="13"/>
        <v>150340500</v>
      </c>
      <c r="B386" s="242">
        <v>150</v>
      </c>
      <c r="C386" s="193">
        <v>340</v>
      </c>
      <c r="D386" s="193">
        <v>500</v>
      </c>
      <c r="E386" s="192"/>
      <c r="F386" s="192"/>
      <c r="G386" s="192"/>
      <c r="H386" s="192"/>
      <c r="I386" s="192"/>
      <c r="J386" s="192"/>
      <c r="K386" s="192"/>
      <c r="L386" s="192"/>
      <c r="M386" s="232"/>
      <c r="N386" s="233"/>
      <c r="O386" s="233"/>
    </row>
    <row r="387" spans="1:15" s="234" customFormat="1">
      <c r="A387" s="404" t="str">
        <f t="shared" si="13"/>
        <v>150350500</v>
      </c>
      <c r="B387" s="242">
        <v>150</v>
      </c>
      <c r="C387" s="193">
        <v>350</v>
      </c>
      <c r="D387" s="193">
        <v>500</v>
      </c>
      <c r="E387" s="192"/>
      <c r="F387" s="192"/>
      <c r="G387" s="192"/>
      <c r="H387" s="192"/>
      <c r="I387" s="192"/>
      <c r="J387" s="192"/>
      <c r="K387" s="192"/>
      <c r="L387" s="192"/>
      <c r="M387" s="232"/>
      <c r="N387" s="233"/>
      <c r="O387" s="233"/>
    </row>
    <row r="388" spans="1:15" s="234" customFormat="1">
      <c r="A388" s="404" t="str">
        <f t="shared" si="13"/>
        <v>15020750</v>
      </c>
      <c r="B388" s="242">
        <v>150</v>
      </c>
      <c r="C388" s="193">
        <v>20</v>
      </c>
      <c r="D388" s="193">
        <v>750</v>
      </c>
      <c r="E388" s="180"/>
      <c r="F388" s="180"/>
      <c r="G388" s="180"/>
      <c r="H388" s="180"/>
      <c r="I388" s="180"/>
      <c r="J388" s="180"/>
      <c r="K388" s="180"/>
      <c r="L388" s="180"/>
      <c r="M388" s="232"/>
      <c r="N388" s="233"/>
      <c r="O388" s="233"/>
    </row>
    <row r="389" spans="1:15" s="234" customFormat="1">
      <c r="A389" s="404" t="str">
        <f t="shared" si="13"/>
        <v>15030750</v>
      </c>
      <c r="B389" s="242">
        <v>150</v>
      </c>
      <c r="C389" s="193">
        <v>30</v>
      </c>
      <c r="D389" s="193">
        <v>750</v>
      </c>
      <c r="E389" s="180"/>
      <c r="F389" s="180"/>
      <c r="G389" s="180"/>
      <c r="H389" s="180"/>
      <c r="I389" s="180"/>
      <c r="J389" s="180"/>
      <c r="K389" s="180"/>
      <c r="L389" s="180"/>
      <c r="M389" s="232"/>
      <c r="N389" s="233"/>
      <c r="O389" s="233"/>
    </row>
    <row r="390" spans="1:15" s="234" customFormat="1">
      <c r="A390" s="404" t="str">
        <f t="shared" si="13"/>
        <v>15040750</v>
      </c>
      <c r="B390" s="242">
        <v>150</v>
      </c>
      <c r="C390" s="193">
        <v>40</v>
      </c>
      <c r="D390" s="193">
        <v>750</v>
      </c>
      <c r="E390" s="180"/>
      <c r="F390" s="180"/>
      <c r="G390" s="180"/>
      <c r="H390" s="180"/>
      <c r="I390" s="180"/>
      <c r="J390" s="180"/>
      <c r="K390" s="180"/>
      <c r="L390" s="180"/>
      <c r="M390" s="232"/>
      <c r="N390" s="233"/>
      <c r="O390" s="233"/>
    </row>
    <row r="391" spans="1:15" s="234" customFormat="1">
      <c r="A391" s="404" t="str">
        <f t="shared" si="13"/>
        <v>15050750</v>
      </c>
      <c r="B391" s="242">
        <v>150</v>
      </c>
      <c r="C391" s="193">
        <v>50</v>
      </c>
      <c r="D391" s="193">
        <v>750</v>
      </c>
      <c r="E391" s="180"/>
      <c r="F391" s="180"/>
      <c r="G391" s="180"/>
      <c r="H391" s="180"/>
      <c r="I391" s="180"/>
      <c r="J391" s="180"/>
      <c r="K391" s="180"/>
      <c r="L391" s="180"/>
      <c r="M391" s="232"/>
      <c r="N391" s="233"/>
      <c r="O391" s="233"/>
    </row>
    <row r="392" spans="1:15" s="234" customFormat="1">
      <c r="A392" s="404" t="str">
        <f t="shared" si="13"/>
        <v>15060750</v>
      </c>
      <c r="B392" s="242">
        <v>150</v>
      </c>
      <c r="C392" s="193">
        <v>60</v>
      </c>
      <c r="D392" s="193">
        <v>750</v>
      </c>
      <c r="E392" s="180"/>
      <c r="F392" s="180"/>
      <c r="G392" s="180"/>
      <c r="H392" s="180"/>
      <c r="I392" s="180"/>
      <c r="J392" s="180"/>
      <c r="K392" s="180"/>
      <c r="L392" s="180"/>
      <c r="M392" s="232"/>
      <c r="N392" s="233"/>
      <c r="O392" s="233"/>
    </row>
    <row r="393" spans="1:15" s="234" customFormat="1">
      <c r="A393" s="404" t="str">
        <f t="shared" si="13"/>
        <v>15070750</v>
      </c>
      <c r="B393" s="242">
        <v>150</v>
      </c>
      <c r="C393" s="193">
        <v>70</v>
      </c>
      <c r="D393" s="193">
        <v>750</v>
      </c>
      <c r="E393" s="180"/>
      <c r="F393" s="180"/>
      <c r="G393" s="180"/>
      <c r="H393" s="180"/>
      <c r="I393" s="180"/>
      <c r="J393" s="180"/>
      <c r="K393" s="180"/>
      <c r="L393" s="180"/>
      <c r="M393" s="232"/>
      <c r="N393" s="233"/>
      <c r="O393" s="233"/>
    </row>
    <row r="394" spans="1:15" s="234" customFormat="1">
      <c r="A394" s="404" t="str">
        <f t="shared" si="13"/>
        <v>15080750</v>
      </c>
      <c r="B394" s="242">
        <v>150</v>
      </c>
      <c r="C394" s="193">
        <v>80</v>
      </c>
      <c r="D394" s="193">
        <v>750</v>
      </c>
      <c r="E394" s="180"/>
      <c r="F394" s="180"/>
      <c r="G394" s="180"/>
      <c r="H394" s="180"/>
      <c r="I394" s="180"/>
      <c r="J394" s="180"/>
      <c r="K394" s="180"/>
      <c r="L394" s="180"/>
      <c r="M394" s="232"/>
      <c r="N394" s="233"/>
      <c r="O394" s="233"/>
    </row>
    <row r="395" spans="1:15" s="234" customFormat="1">
      <c r="A395" s="404" t="str">
        <f t="shared" si="13"/>
        <v>15090750</v>
      </c>
      <c r="B395" s="242">
        <v>150</v>
      </c>
      <c r="C395" s="193">
        <v>90</v>
      </c>
      <c r="D395" s="193">
        <v>750</v>
      </c>
      <c r="E395" s="180"/>
      <c r="F395" s="180"/>
      <c r="G395" s="180"/>
      <c r="H395" s="180"/>
      <c r="I395" s="180"/>
      <c r="J395" s="180"/>
      <c r="K395" s="180"/>
      <c r="L395" s="180"/>
      <c r="M395" s="232"/>
      <c r="N395" s="233"/>
      <c r="O395" s="233"/>
    </row>
    <row r="396" spans="1:15" s="234" customFormat="1">
      <c r="A396" s="404" t="str">
        <f t="shared" si="13"/>
        <v>150100750</v>
      </c>
      <c r="B396" s="242">
        <v>150</v>
      </c>
      <c r="C396" s="193">
        <v>100</v>
      </c>
      <c r="D396" s="193">
        <v>750</v>
      </c>
      <c r="E396" s="180"/>
      <c r="F396" s="180"/>
      <c r="G396" s="180"/>
      <c r="H396" s="180"/>
      <c r="I396" s="180"/>
      <c r="J396" s="180"/>
      <c r="K396" s="180"/>
      <c r="L396" s="180"/>
      <c r="M396" s="232"/>
      <c r="N396" s="233"/>
      <c r="O396" s="233"/>
    </row>
    <row r="397" spans="1:15" s="234" customFormat="1">
      <c r="A397" s="404" t="str">
        <f t="shared" si="13"/>
        <v>150110750</v>
      </c>
      <c r="B397" s="242">
        <v>150</v>
      </c>
      <c r="C397" s="193">
        <v>110</v>
      </c>
      <c r="D397" s="193">
        <v>750</v>
      </c>
      <c r="E397" s="180"/>
      <c r="F397" s="180"/>
      <c r="G397" s="180"/>
      <c r="H397" s="180"/>
      <c r="I397" s="180"/>
      <c r="J397" s="180"/>
      <c r="K397" s="180"/>
      <c r="L397" s="180"/>
      <c r="M397" s="232"/>
      <c r="N397" s="233"/>
      <c r="O397" s="233"/>
    </row>
    <row r="398" spans="1:15" s="234" customFormat="1">
      <c r="A398" s="404" t="str">
        <f t="shared" si="13"/>
        <v>150120750</v>
      </c>
      <c r="B398" s="242">
        <v>150</v>
      </c>
      <c r="C398" s="193">
        <v>120</v>
      </c>
      <c r="D398" s="193">
        <v>750</v>
      </c>
      <c r="E398" s="180"/>
      <c r="F398" s="180"/>
      <c r="G398" s="180"/>
      <c r="H398" s="180"/>
      <c r="I398" s="180"/>
      <c r="J398" s="180"/>
      <c r="K398" s="180"/>
      <c r="L398" s="180"/>
      <c r="M398" s="232"/>
      <c r="N398" s="233"/>
      <c r="O398" s="233"/>
    </row>
    <row r="399" spans="1:15" s="234" customFormat="1">
      <c r="A399" s="404" t="str">
        <f t="shared" si="13"/>
        <v>150130750</v>
      </c>
      <c r="B399" s="242">
        <v>150</v>
      </c>
      <c r="C399" s="193">
        <v>130</v>
      </c>
      <c r="D399" s="193">
        <v>750</v>
      </c>
      <c r="E399" s="180"/>
      <c r="F399" s="180"/>
      <c r="G399" s="180"/>
      <c r="H399" s="180"/>
      <c r="I399" s="180"/>
      <c r="J399" s="180"/>
      <c r="K399" s="180"/>
      <c r="L399" s="180"/>
      <c r="M399" s="232"/>
      <c r="N399" s="233"/>
      <c r="O399" s="233"/>
    </row>
    <row r="400" spans="1:15" s="234" customFormat="1">
      <c r="A400" s="404" t="str">
        <f t="shared" si="13"/>
        <v>150140750</v>
      </c>
      <c r="B400" s="242">
        <v>150</v>
      </c>
      <c r="C400" s="193">
        <v>140</v>
      </c>
      <c r="D400" s="193">
        <v>750</v>
      </c>
      <c r="E400" s="180"/>
      <c r="F400" s="180"/>
      <c r="G400" s="180"/>
      <c r="H400" s="180"/>
      <c r="I400" s="180"/>
      <c r="J400" s="180"/>
      <c r="K400" s="180"/>
      <c r="L400" s="180"/>
      <c r="M400" s="232"/>
      <c r="N400" s="233"/>
      <c r="O400" s="233"/>
    </row>
    <row r="401" spans="1:15" s="234" customFormat="1">
      <c r="A401" s="404" t="str">
        <f t="shared" si="13"/>
        <v>150150750</v>
      </c>
      <c r="B401" s="242">
        <v>150</v>
      </c>
      <c r="C401" s="193">
        <v>150</v>
      </c>
      <c r="D401" s="193">
        <v>750</v>
      </c>
      <c r="E401" s="180"/>
      <c r="F401" s="180"/>
      <c r="G401" s="180"/>
      <c r="H401" s="180"/>
      <c r="I401" s="180"/>
      <c r="J401" s="180"/>
      <c r="K401" s="180"/>
      <c r="L401" s="180"/>
      <c r="M401" s="232"/>
      <c r="N401" s="233"/>
      <c r="O401" s="233"/>
    </row>
    <row r="402" spans="1:15" s="234" customFormat="1">
      <c r="A402" s="404" t="str">
        <f t="shared" si="13"/>
        <v>150160750</v>
      </c>
      <c r="B402" s="242">
        <v>150</v>
      </c>
      <c r="C402" s="193">
        <v>160</v>
      </c>
      <c r="D402" s="193">
        <v>750</v>
      </c>
      <c r="E402" s="180"/>
      <c r="F402" s="180"/>
      <c r="G402" s="180"/>
      <c r="H402" s="180"/>
      <c r="I402" s="180"/>
      <c r="J402" s="180"/>
      <c r="K402" s="180"/>
      <c r="L402" s="180"/>
      <c r="M402" s="232"/>
      <c r="N402" s="233"/>
      <c r="O402" s="233"/>
    </row>
    <row r="403" spans="1:15" s="234" customFormat="1">
      <c r="A403" s="404" t="str">
        <f t="shared" si="13"/>
        <v>150170750</v>
      </c>
      <c r="B403" s="242">
        <v>150</v>
      </c>
      <c r="C403" s="193">
        <v>170</v>
      </c>
      <c r="D403" s="193">
        <v>750</v>
      </c>
      <c r="E403" s="192"/>
      <c r="F403" s="192"/>
      <c r="G403" s="192"/>
      <c r="H403" s="192"/>
      <c r="I403" s="192"/>
      <c r="J403" s="192"/>
      <c r="K403" s="192"/>
      <c r="L403" s="192"/>
      <c r="M403" s="232"/>
      <c r="N403" s="233"/>
      <c r="O403" s="233"/>
    </row>
    <row r="404" spans="1:15" s="234" customFormat="1">
      <c r="A404" s="404" t="str">
        <f t="shared" si="13"/>
        <v>150180750</v>
      </c>
      <c r="B404" s="242">
        <v>150</v>
      </c>
      <c r="C404" s="193">
        <v>180</v>
      </c>
      <c r="D404" s="193">
        <v>750</v>
      </c>
      <c r="E404" s="192"/>
      <c r="F404" s="192"/>
      <c r="G404" s="192"/>
      <c r="H404" s="192"/>
      <c r="I404" s="192"/>
      <c r="J404" s="192"/>
      <c r="K404" s="192"/>
      <c r="L404" s="192"/>
      <c r="M404" s="232"/>
      <c r="N404" s="233"/>
      <c r="O404" s="233"/>
    </row>
    <row r="405" spans="1:15" s="234" customFormat="1">
      <c r="A405" s="404" t="str">
        <f t="shared" si="13"/>
        <v>150190750</v>
      </c>
      <c r="B405" s="242">
        <v>150</v>
      </c>
      <c r="C405" s="193">
        <v>190</v>
      </c>
      <c r="D405" s="193">
        <v>750</v>
      </c>
      <c r="E405" s="192"/>
      <c r="F405" s="192"/>
      <c r="G405" s="192"/>
      <c r="H405" s="192"/>
      <c r="I405" s="192"/>
      <c r="J405" s="192"/>
      <c r="K405" s="192"/>
      <c r="L405" s="192"/>
      <c r="M405" s="232"/>
      <c r="N405" s="233"/>
      <c r="O405" s="233"/>
    </row>
    <row r="406" spans="1:15" s="234" customFormat="1">
      <c r="A406" s="404" t="str">
        <f t="shared" si="13"/>
        <v>150200750</v>
      </c>
      <c r="B406" s="242">
        <v>150</v>
      </c>
      <c r="C406" s="193">
        <v>200</v>
      </c>
      <c r="D406" s="193">
        <v>750</v>
      </c>
      <c r="E406" s="192"/>
      <c r="F406" s="192"/>
      <c r="G406" s="192"/>
      <c r="H406" s="192"/>
      <c r="I406" s="192"/>
      <c r="J406" s="192"/>
      <c r="K406" s="192"/>
      <c r="L406" s="192"/>
      <c r="M406" s="232"/>
      <c r="N406" s="233"/>
      <c r="O406" s="233"/>
    </row>
    <row r="407" spans="1:15" s="234" customFormat="1">
      <c r="A407" s="404" t="str">
        <f t="shared" si="13"/>
        <v>150210750</v>
      </c>
      <c r="B407" s="242">
        <v>150</v>
      </c>
      <c r="C407" s="193">
        <v>210</v>
      </c>
      <c r="D407" s="193">
        <v>750</v>
      </c>
      <c r="E407" s="192"/>
      <c r="F407" s="192"/>
      <c r="G407" s="192"/>
      <c r="H407" s="192"/>
      <c r="I407" s="192"/>
      <c r="J407" s="192"/>
      <c r="K407" s="192"/>
      <c r="L407" s="192"/>
      <c r="M407" s="232"/>
      <c r="N407" s="233"/>
      <c r="O407" s="233"/>
    </row>
    <row r="408" spans="1:15" s="234" customFormat="1">
      <c r="A408" s="404" t="str">
        <f t="shared" si="13"/>
        <v>150220750</v>
      </c>
      <c r="B408" s="242">
        <v>150</v>
      </c>
      <c r="C408" s="193">
        <v>220</v>
      </c>
      <c r="D408" s="193">
        <v>750</v>
      </c>
      <c r="E408" s="192"/>
      <c r="F408" s="192"/>
      <c r="G408" s="192"/>
      <c r="H408" s="192"/>
      <c r="I408" s="192"/>
      <c r="J408" s="192"/>
      <c r="K408" s="192"/>
      <c r="L408" s="192"/>
      <c r="M408" s="232"/>
      <c r="N408" s="233"/>
      <c r="O408" s="233"/>
    </row>
    <row r="409" spans="1:15" s="234" customFormat="1">
      <c r="A409" s="404" t="str">
        <f t="shared" si="13"/>
        <v>150230750</v>
      </c>
      <c r="B409" s="242">
        <v>150</v>
      </c>
      <c r="C409" s="193">
        <v>230</v>
      </c>
      <c r="D409" s="193">
        <v>750</v>
      </c>
      <c r="E409" s="192"/>
      <c r="F409" s="192"/>
      <c r="G409" s="192"/>
      <c r="H409" s="192"/>
      <c r="I409" s="192"/>
      <c r="J409" s="192"/>
      <c r="K409" s="192"/>
      <c r="L409" s="192"/>
      <c r="M409" s="232"/>
      <c r="N409" s="233"/>
      <c r="O409" s="233"/>
    </row>
    <row r="410" spans="1:15" s="234" customFormat="1">
      <c r="A410" s="404" t="str">
        <f t="shared" si="13"/>
        <v>150240750</v>
      </c>
      <c r="B410" s="242">
        <v>150</v>
      </c>
      <c r="C410" s="193">
        <v>240</v>
      </c>
      <c r="D410" s="193">
        <v>750</v>
      </c>
      <c r="E410" s="192"/>
      <c r="F410" s="192"/>
      <c r="G410" s="192"/>
      <c r="H410" s="192"/>
      <c r="I410" s="192"/>
      <c r="J410" s="192"/>
      <c r="K410" s="192"/>
      <c r="L410" s="192"/>
      <c r="M410" s="232"/>
      <c r="N410" s="233"/>
      <c r="O410" s="233"/>
    </row>
    <row r="411" spans="1:15" s="234" customFormat="1">
      <c r="A411" s="404" t="str">
        <f t="shared" si="13"/>
        <v>150250750</v>
      </c>
      <c r="B411" s="242">
        <v>150</v>
      </c>
      <c r="C411" s="193">
        <v>250</v>
      </c>
      <c r="D411" s="193">
        <v>750</v>
      </c>
      <c r="E411" s="192"/>
      <c r="F411" s="192"/>
      <c r="G411" s="192"/>
      <c r="H411" s="192"/>
      <c r="I411" s="192"/>
      <c r="J411" s="192"/>
      <c r="K411" s="192"/>
      <c r="L411" s="192"/>
      <c r="M411" s="232"/>
      <c r="N411" s="233"/>
      <c r="O411" s="233"/>
    </row>
    <row r="412" spans="1:15" s="234" customFormat="1">
      <c r="A412" s="404" t="str">
        <f t="shared" si="13"/>
        <v>150260750</v>
      </c>
      <c r="B412" s="242">
        <v>150</v>
      </c>
      <c r="C412" s="193">
        <v>260</v>
      </c>
      <c r="D412" s="193">
        <v>750</v>
      </c>
      <c r="E412" s="192"/>
      <c r="F412" s="192"/>
      <c r="G412" s="192"/>
      <c r="H412" s="192"/>
      <c r="I412" s="192"/>
      <c r="J412" s="192"/>
      <c r="K412" s="192"/>
      <c r="L412" s="192"/>
      <c r="M412" s="232"/>
      <c r="N412" s="233"/>
      <c r="O412" s="233"/>
    </row>
    <row r="413" spans="1:15" s="234" customFormat="1">
      <c r="A413" s="404" t="str">
        <f t="shared" si="13"/>
        <v>150270750</v>
      </c>
      <c r="B413" s="242">
        <v>150</v>
      </c>
      <c r="C413" s="193">
        <v>270</v>
      </c>
      <c r="D413" s="193">
        <v>750</v>
      </c>
      <c r="E413" s="192"/>
      <c r="F413" s="192"/>
      <c r="G413" s="192"/>
      <c r="H413" s="192"/>
      <c r="I413" s="192"/>
      <c r="J413" s="192"/>
      <c r="K413" s="192"/>
      <c r="L413" s="192"/>
      <c r="M413" s="232"/>
      <c r="N413" s="233"/>
      <c r="O413" s="233"/>
    </row>
    <row r="414" spans="1:15" s="234" customFormat="1">
      <c r="A414" s="404" t="str">
        <f t="shared" si="13"/>
        <v>150280750</v>
      </c>
      <c r="B414" s="242">
        <v>150</v>
      </c>
      <c r="C414" s="193">
        <v>280</v>
      </c>
      <c r="D414" s="193">
        <v>750</v>
      </c>
      <c r="E414" s="192"/>
      <c r="F414" s="192"/>
      <c r="G414" s="192"/>
      <c r="H414" s="192"/>
      <c r="I414" s="192"/>
      <c r="J414" s="192"/>
      <c r="K414" s="192"/>
      <c r="L414" s="192"/>
      <c r="M414" s="232"/>
      <c r="N414" s="233"/>
      <c r="O414" s="233"/>
    </row>
    <row r="415" spans="1:15" s="234" customFormat="1">
      <c r="A415" s="404" t="str">
        <f t="shared" si="13"/>
        <v>150290750</v>
      </c>
      <c r="B415" s="242">
        <v>150</v>
      </c>
      <c r="C415" s="193">
        <v>290</v>
      </c>
      <c r="D415" s="193">
        <v>750</v>
      </c>
      <c r="E415" s="192"/>
      <c r="F415" s="192"/>
      <c r="G415" s="192"/>
      <c r="H415" s="192"/>
      <c r="I415" s="192"/>
      <c r="J415" s="192"/>
      <c r="K415" s="192"/>
      <c r="L415" s="192"/>
      <c r="M415" s="232"/>
      <c r="N415" s="233"/>
      <c r="O415" s="233"/>
    </row>
    <row r="416" spans="1:15" s="234" customFormat="1">
      <c r="A416" s="404" t="str">
        <f t="shared" si="13"/>
        <v>150300750</v>
      </c>
      <c r="B416" s="242">
        <v>150</v>
      </c>
      <c r="C416" s="193">
        <v>300</v>
      </c>
      <c r="D416" s="193">
        <v>750</v>
      </c>
      <c r="E416" s="192"/>
      <c r="F416" s="192"/>
      <c r="G416" s="192"/>
      <c r="H416" s="192"/>
      <c r="I416" s="192"/>
      <c r="J416" s="192"/>
      <c r="K416" s="192"/>
      <c r="L416" s="192"/>
      <c r="M416" s="232"/>
      <c r="N416" s="233"/>
      <c r="O416" s="233"/>
    </row>
    <row r="417" spans="1:15" s="234" customFormat="1">
      <c r="A417" s="404" t="str">
        <f t="shared" si="13"/>
        <v>150310750</v>
      </c>
      <c r="B417" s="242">
        <v>150</v>
      </c>
      <c r="C417" s="193">
        <v>310</v>
      </c>
      <c r="D417" s="193">
        <v>750</v>
      </c>
      <c r="E417" s="192"/>
      <c r="F417" s="192"/>
      <c r="G417" s="192"/>
      <c r="H417" s="192"/>
      <c r="I417" s="192"/>
      <c r="J417" s="192"/>
      <c r="K417" s="192"/>
      <c r="L417" s="192"/>
      <c r="M417" s="232"/>
      <c r="N417" s="233"/>
      <c r="O417" s="233"/>
    </row>
    <row r="418" spans="1:15" s="234" customFormat="1">
      <c r="A418" s="404" t="str">
        <f t="shared" si="13"/>
        <v>150320750</v>
      </c>
      <c r="B418" s="242">
        <v>150</v>
      </c>
      <c r="C418" s="193">
        <v>320</v>
      </c>
      <c r="D418" s="193">
        <v>750</v>
      </c>
      <c r="E418" s="192"/>
      <c r="F418" s="192"/>
      <c r="G418" s="192"/>
      <c r="H418" s="192"/>
      <c r="I418" s="192"/>
      <c r="J418" s="192"/>
      <c r="K418" s="192"/>
      <c r="L418" s="192"/>
      <c r="M418" s="232"/>
      <c r="N418" s="233"/>
      <c r="O418" s="233"/>
    </row>
    <row r="419" spans="1:15" s="234" customFormat="1">
      <c r="A419" s="404" t="str">
        <f t="shared" si="13"/>
        <v>150330750</v>
      </c>
      <c r="B419" s="242">
        <v>150</v>
      </c>
      <c r="C419" s="193">
        <v>330</v>
      </c>
      <c r="D419" s="193">
        <v>750</v>
      </c>
      <c r="E419" s="192"/>
      <c r="F419" s="192"/>
      <c r="G419" s="192"/>
      <c r="H419" s="192"/>
      <c r="I419" s="192"/>
      <c r="J419" s="192"/>
      <c r="K419" s="192"/>
      <c r="L419" s="192"/>
      <c r="M419" s="232"/>
      <c r="N419" s="233"/>
      <c r="O419" s="233"/>
    </row>
    <row r="420" spans="1:15" s="234" customFormat="1">
      <c r="A420" s="404" t="str">
        <f t="shared" si="13"/>
        <v>150340750</v>
      </c>
      <c r="B420" s="242">
        <v>150</v>
      </c>
      <c r="C420" s="193">
        <v>340</v>
      </c>
      <c r="D420" s="193">
        <v>750</v>
      </c>
      <c r="E420" s="192"/>
      <c r="F420" s="192"/>
      <c r="G420" s="192"/>
      <c r="H420" s="192"/>
      <c r="I420" s="192"/>
      <c r="J420" s="192"/>
      <c r="K420" s="192"/>
      <c r="L420" s="192"/>
      <c r="M420" s="232"/>
      <c r="N420" s="233"/>
      <c r="O420" s="233"/>
    </row>
    <row r="421" spans="1:15" s="234" customFormat="1">
      <c r="A421" s="404" t="str">
        <f t="shared" si="13"/>
        <v>150350750</v>
      </c>
      <c r="B421" s="242">
        <v>150</v>
      </c>
      <c r="C421" s="193">
        <v>350</v>
      </c>
      <c r="D421" s="193">
        <v>750</v>
      </c>
      <c r="E421" s="192"/>
      <c r="F421" s="192"/>
      <c r="G421" s="192"/>
      <c r="H421" s="192"/>
      <c r="I421" s="192"/>
      <c r="J421" s="192"/>
      <c r="K421" s="192"/>
      <c r="L421" s="192"/>
      <c r="M421" s="232"/>
      <c r="N421" s="233"/>
      <c r="O421" s="233"/>
    </row>
    <row r="422" spans="1:15" s="234" customFormat="1">
      <c r="A422" s="404" t="str">
        <f t="shared" si="13"/>
        <v>150201000</v>
      </c>
      <c r="B422" s="242">
        <v>150</v>
      </c>
      <c r="C422" s="193">
        <v>20</v>
      </c>
      <c r="D422" s="193">
        <v>1000</v>
      </c>
      <c r="E422" s="180"/>
      <c r="F422" s="180"/>
      <c r="G422" s="180"/>
      <c r="H422" s="180"/>
      <c r="I422" s="180"/>
      <c r="J422" s="180"/>
      <c r="K422" s="180"/>
      <c r="L422" s="180"/>
      <c r="M422" s="232"/>
      <c r="N422" s="233"/>
      <c r="O422" s="233"/>
    </row>
    <row r="423" spans="1:15" s="234" customFormat="1">
      <c r="A423" s="404" t="str">
        <f t="shared" si="13"/>
        <v>150301000</v>
      </c>
      <c r="B423" s="242">
        <v>150</v>
      </c>
      <c r="C423" s="193">
        <v>30</v>
      </c>
      <c r="D423" s="193">
        <v>1000</v>
      </c>
      <c r="E423" s="180"/>
      <c r="F423" s="180"/>
      <c r="G423" s="180"/>
      <c r="H423" s="180"/>
      <c r="I423" s="180"/>
      <c r="J423" s="180"/>
      <c r="K423" s="180"/>
      <c r="L423" s="180"/>
      <c r="M423" s="232"/>
      <c r="N423" s="233"/>
      <c r="O423" s="233"/>
    </row>
    <row r="424" spans="1:15" s="234" customFormat="1">
      <c r="A424" s="404" t="str">
        <f t="shared" si="13"/>
        <v>150401000</v>
      </c>
      <c r="B424" s="242">
        <v>150</v>
      </c>
      <c r="C424" s="193">
        <v>40</v>
      </c>
      <c r="D424" s="193">
        <v>1000</v>
      </c>
      <c r="E424" s="180"/>
      <c r="F424" s="180"/>
      <c r="G424" s="180"/>
      <c r="H424" s="180"/>
      <c r="I424" s="180"/>
      <c r="J424" s="180"/>
      <c r="K424" s="180"/>
      <c r="L424" s="180"/>
      <c r="M424" s="232"/>
      <c r="N424" s="233"/>
      <c r="O424" s="233"/>
    </row>
    <row r="425" spans="1:15" s="234" customFormat="1">
      <c r="A425" s="404" t="str">
        <f t="shared" si="13"/>
        <v>150501000</v>
      </c>
      <c r="B425" s="242">
        <v>150</v>
      </c>
      <c r="C425" s="193">
        <v>50</v>
      </c>
      <c r="D425" s="193">
        <v>1000</v>
      </c>
      <c r="E425" s="180"/>
      <c r="F425" s="180"/>
      <c r="G425" s="180"/>
      <c r="H425" s="180"/>
      <c r="I425" s="180"/>
      <c r="J425" s="180"/>
      <c r="K425" s="180"/>
      <c r="L425" s="180"/>
      <c r="M425" s="232"/>
      <c r="N425" s="233"/>
      <c r="O425" s="233"/>
    </row>
    <row r="426" spans="1:15" s="234" customFormat="1">
      <c r="A426" s="404" t="str">
        <f t="shared" si="13"/>
        <v>150601000</v>
      </c>
      <c r="B426" s="242">
        <v>150</v>
      </c>
      <c r="C426" s="193">
        <v>60</v>
      </c>
      <c r="D426" s="193">
        <v>1000</v>
      </c>
      <c r="E426" s="180"/>
      <c r="F426" s="180"/>
      <c r="G426" s="180"/>
      <c r="H426" s="180"/>
      <c r="I426" s="180"/>
      <c r="J426" s="180"/>
      <c r="K426" s="180"/>
      <c r="L426" s="180"/>
      <c r="M426" s="232"/>
      <c r="N426" s="233"/>
      <c r="O426" s="233"/>
    </row>
    <row r="427" spans="1:15" s="234" customFormat="1">
      <c r="A427" s="404" t="str">
        <f t="shared" si="13"/>
        <v>150701000</v>
      </c>
      <c r="B427" s="242">
        <v>150</v>
      </c>
      <c r="C427" s="193">
        <v>70</v>
      </c>
      <c r="D427" s="193">
        <v>1000</v>
      </c>
      <c r="E427" s="180"/>
      <c r="F427" s="180"/>
      <c r="G427" s="180"/>
      <c r="H427" s="180"/>
      <c r="I427" s="180"/>
      <c r="J427" s="180"/>
      <c r="K427" s="180"/>
      <c r="L427" s="180"/>
      <c r="M427" s="232"/>
      <c r="N427" s="233"/>
      <c r="O427" s="233"/>
    </row>
    <row r="428" spans="1:15" s="234" customFormat="1">
      <c r="A428" s="404" t="str">
        <f t="shared" si="13"/>
        <v>150801000</v>
      </c>
      <c r="B428" s="242">
        <v>150</v>
      </c>
      <c r="C428" s="193">
        <v>80</v>
      </c>
      <c r="D428" s="193">
        <v>1000</v>
      </c>
      <c r="E428" s="180"/>
      <c r="F428" s="180"/>
      <c r="G428" s="180"/>
      <c r="H428" s="180"/>
      <c r="I428" s="180"/>
      <c r="J428" s="180"/>
      <c r="K428" s="180"/>
      <c r="L428" s="180"/>
      <c r="M428" s="232"/>
      <c r="N428" s="233"/>
      <c r="O428" s="233"/>
    </row>
    <row r="429" spans="1:15" s="234" customFormat="1">
      <c r="A429" s="404" t="str">
        <f t="shared" si="13"/>
        <v>150901000</v>
      </c>
      <c r="B429" s="242">
        <v>150</v>
      </c>
      <c r="C429" s="193">
        <v>90</v>
      </c>
      <c r="D429" s="193">
        <v>1000</v>
      </c>
      <c r="E429" s="180"/>
      <c r="F429" s="180"/>
      <c r="G429" s="180"/>
      <c r="H429" s="180"/>
      <c r="I429" s="180"/>
      <c r="J429" s="180"/>
      <c r="K429" s="180"/>
      <c r="L429" s="180"/>
      <c r="M429" s="232"/>
      <c r="N429" s="233"/>
      <c r="O429" s="233"/>
    </row>
    <row r="430" spans="1:15" s="234" customFormat="1">
      <c r="A430" s="404" t="str">
        <f t="shared" si="13"/>
        <v>1501001000</v>
      </c>
      <c r="B430" s="242">
        <v>150</v>
      </c>
      <c r="C430" s="193">
        <v>100</v>
      </c>
      <c r="D430" s="193">
        <v>1000</v>
      </c>
      <c r="E430" s="180"/>
      <c r="F430" s="180"/>
      <c r="G430" s="180"/>
      <c r="H430" s="180"/>
      <c r="I430" s="180"/>
      <c r="J430" s="180"/>
      <c r="K430" s="180"/>
      <c r="L430" s="180"/>
      <c r="M430" s="232"/>
      <c r="N430" s="233"/>
      <c r="O430" s="233"/>
    </row>
    <row r="431" spans="1:15" s="234" customFormat="1">
      <c r="A431" s="404" t="str">
        <f t="shared" si="13"/>
        <v>1501101000</v>
      </c>
      <c r="B431" s="242">
        <v>150</v>
      </c>
      <c r="C431" s="193">
        <v>110</v>
      </c>
      <c r="D431" s="193">
        <v>1000</v>
      </c>
      <c r="E431" s="180"/>
      <c r="F431" s="180"/>
      <c r="G431" s="180"/>
      <c r="H431" s="180"/>
      <c r="I431" s="180"/>
      <c r="J431" s="180"/>
      <c r="K431" s="180"/>
      <c r="L431" s="180"/>
      <c r="M431" s="232"/>
      <c r="N431" s="233"/>
      <c r="O431" s="233"/>
    </row>
    <row r="432" spans="1:15" s="234" customFormat="1">
      <c r="A432" s="404" t="str">
        <f t="shared" si="13"/>
        <v>1501201000</v>
      </c>
      <c r="B432" s="242">
        <v>150</v>
      </c>
      <c r="C432" s="193">
        <v>120</v>
      </c>
      <c r="D432" s="193">
        <v>1000</v>
      </c>
      <c r="E432" s="180"/>
      <c r="F432" s="180"/>
      <c r="G432" s="180"/>
      <c r="H432" s="180"/>
      <c r="I432" s="180"/>
      <c r="J432" s="180"/>
      <c r="K432" s="180"/>
      <c r="L432" s="180"/>
      <c r="M432" s="232"/>
      <c r="N432" s="233"/>
      <c r="O432" s="233"/>
    </row>
    <row r="433" spans="1:15" s="234" customFormat="1">
      <c r="A433" s="404" t="str">
        <f t="shared" ref="A433:A496" si="14">B433&amp;C433&amp;D433</f>
        <v>1501301000</v>
      </c>
      <c r="B433" s="242">
        <v>150</v>
      </c>
      <c r="C433" s="193">
        <v>130</v>
      </c>
      <c r="D433" s="193">
        <v>1000</v>
      </c>
      <c r="E433" s="180"/>
      <c r="F433" s="180"/>
      <c r="G433" s="180"/>
      <c r="H433" s="180"/>
      <c r="I433" s="180"/>
      <c r="J433" s="180"/>
      <c r="K433" s="180"/>
      <c r="L433" s="180"/>
      <c r="M433" s="232"/>
      <c r="N433" s="233"/>
      <c r="O433" s="233"/>
    </row>
    <row r="434" spans="1:15" s="234" customFormat="1">
      <c r="A434" s="404" t="str">
        <f t="shared" si="14"/>
        <v>1501401000</v>
      </c>
      <c r="B434" s="242">
        <v>150</v>
      </c>
      <c r="C434" s="193">
        <v>140</v>
      </c>
      <c r="D434" s="193">
        <v>1000</v>
      </c>
      <c r="E434" s="180"/>
      <c r="F434" s="180"/>
      <c r="G434" s="180"/>
      <c r="H434" s="180"/>
      <c r="I434" s="180"/>
      <c r="J434" s="180"/>
      <c r="K434" s="180"/>
      <c r="L434" s="180"/>
      <c r="M434" s="232"/>
      <c r="N434" s="233"/>
      <c r="O434" s="233"/>
    </row>
    <row r="435" spans="1:15" s="234" customFormat="1">
      <c r="A435" s="404" t="str">
        <f t="shared" si="14"/>
        <v>1501501000</v>
      </c>
      <c r="B435" s="242">
        <v>150</v>
      </c>
      <c r="C435" s="193">
        <v>150</v>
      </c>
      <c r="D435" s="193">
        <v>1000</v>
      </c>
      <c r="E435" s="180"/>
      <c r="F435" s="180"/>
      <c r="G435" s="180"/>
      <c r="H435" s="180"/>
      <c r="I435" s="180"/>
      <c r="J435" s="180"/>
      <c r="K435" s="180"/>
      <c r="L435" s="180"/>
      <c r="M435" s="232"/>
      <c r="N435" s="233"/>
      <c r="O435" s="233"/>
    </row>
    <row r="436" spans="1:15" s="234" customFormat="1">
      <c r="A436" s="404" t="str">
        <f t="shared" si="14"/>
        <v>1501601000</v>
      </c>
      <c r="B436" s="242">
        <v>150</v>
      </c>
      <c r="C436" s="193">
        <v>160</v>
      </c>
      <c r="D436" s="193">
        <v>1000</v>
      </c>
      <c r="E436" s="180"/>
      <c r="F436" s="180"/>
      <c r="G436" s="180"/>
      <c r="H436" s="180"/>
      <c r="I436" s="180"/>
      <c r="J436" s="180"/>
      <c r="K436" s="180"/>
      <c r="L436" s="180"/>
      <c r="M436" s="232"/>
      <c r="N436" s="233"/>
      <c r="O436" s="233"/>
    </row>
    <row r="437" spans="1:15" s="234" customFormat="1">
      <c r="A437" s="404" t="str">
        <f t="shared" si="14"/>
        <v>1501701000</v>
      </c>
      <c r="B437" s="242">
        <v>150</v>
      </c>
      <c r="C437" s="193">
        <v>170</v>
      </c>
      <c r="D437" s="193">
        <v>1000</v>
      </c>
      <c r="E437" s="192"/>
      <c r="F437" s="192"/>
      <c r="G437" s="192"/>
      <c r="H437" s="192"/>
      <c r="I437" s="192"/>
      <c r="J437" s="192"/>
      <c r="K437" s="192"/>
      <c r="L437" s="192"/>
      <c r="M437" s="232"/>
      <c r="N437" s="233"/>
      <c r="O437" s="233"/>
    </row>
    <row r="438" spans="1:15" s="234" customFormat="1">
      <c r="A438" s="404" t="str">
        <f t="shared" si="14"/>
        <v>1501801000</v>
      </c>
      <c r="B438" s="242">
        <v>150</v>
      </c>
      <c r="C438" s="193">
        <v>180</v>
      </c>
      <c r="D438" s="193">
        <v>1000</v>
      </c>
      <c r="E438" s="192"/>
      <c r="F438" s="192"/>
      <c r="G438" s="192"/>
      <c r="H438" s="192"/>
      <c r="I438" s="192"/>
      <c r="J438" s="192"/>
      <c r="K438" s="192"/>
      <c r="L438" s="192"/>
      <c r="M438" s="232"/>
      <c r="N438" s="233"/>
      <c r="O438" s="233"/>
    </row>
    <row r="439" spans="1:15" s="234" customFormat="1">
      <c r="A439" s="404" t="str">
        <f t="shared" si="14"/>
        <v>1501901000</v>
      </c>
      <c r="B439" s="242">
        <v>150</v>
      </c>
      <c r="C439" s="193">
        <v>190</v>
      </c>
      <c r="D439" s="193">
        <v>1000</v>
      </c>
      <c r="E439" s="192"/>
      <c r="F439" s="192"/>
      <c r="G439" s="192"/>
      <c r="H439" s="192"/>
      <c r="I439" s="192"/>
      <c r="J439" s="192"/>
      <c r="K439" s="192"/>
      <c r="L439" s="192"/>
      <c r="M439" s="232"/>
      <c r="N439" s="233"/>
      <c r="O439" s="233"/>
    </row>
    <row r="440" spans="1:15" s="234" customFormat="1">
      <c r="A440" s="404" t="str">
        <f t="shared" si="14"/>
        <v>1502001000</v>
      </c>
      <c r="B440" s="242">
        <v>150</v>
      </c>
      <c r="C440" s="193">
        <v>200</v>
      </c>
      <c r="D440" s="193">
        <v>1000</v>
      </c>
      <c r="E440" s="192"/>
      <c r="F440" s="192"/>
      <c r="G440" s="192"/>
      <c r="H440" s="192"/>
      <c r="I440" s="192"/>
      <c r="J440" s="192"/>
      <c r="K440" s="192"/>
      <c r="L440" s="192"/>
      <c r="M440" s="232"/>
      <c r="N440" s="233"/>
      <c r="O440" s="233"/>
    </row>
    <row r="441" spans="1:15" s="234" customFormat="1">
      <c r="A441" s="404" t="str">
        <f t="shared" si="14"/>
        <v>1502101000</v>
      </c>
      <c r="B441" s="242">
        <v>150</v>
      </c>
      <c r="C441" s="193">
        <v>210</v>
      </c>
      <c r="D441" s="193">
        <v>1000</v>
      </c>
      <c r="E441" s="192"/>
      <c r="F441" s="192"/>
      <c r="G441" s="192"/>
      <c r="H441" s="192"/>
      <c r="I441" s="192"/>
      <c r="J441" s="192"/>
      <c r="K441" s="192"/>
      <c r="L441" s="192"/>
      <c r="M441" s="232"/>
      <c r="N441" s="233"/>
      <c r="O441" s="233"/>
    </row>
    <row r="442" spans="1:15" s="234" customFormat="1">
      <c r="A442" s="404" t="str">
        <f t="shared" si="14"/>
        <v>1502201000</v>
      </c>
      <c r="B442" s="242">
        <v>150</v>
      </c>
      <c r="C442" s="193">
        <v>220</v>
      </c>
      <c r="D442" s="193">
        <v>1000</v>
      </c>
      <c r="E442" s="192"/>
      <c r="F442" s="192"/>
      <c r="G442" s="192"/>
      <c r="H442" s="192"/>
      <c r="I442" s="192"/>
      <c r="J442" s="192"/>
      <c r="K442" s="192"/>
      <c r="L442" s="192"/>
      <c r="M442" s="232"/>
      <c r="N442" s="233"/>
      <c r="O442" s="233"/>
    </row>
    <row r="443" spans="1:15" s="234" customFormat="1">
      <c r="A443" s="404" t="str">
        <f t="shared" si="14"/>
        <v>1502301000</v>
      </c>
      <c r="B443" s="242">
        <v>150</v>
      </c>
      <c r="C443" s="193">
        <v>230</v>
      </c>
      <c r="D443" s="193">
        <v>1000</v>
      </c>
      <c r="E443" s="192"/>
      <c r="F443" s="192"/>
      <c r="G443" s="192"/>
      <c r="H443" s="192"/>
      <c r="I443" s="192"/>
      <c r="J443" s="192"/>
      <c r="K443" s="192"/>
      <c r="L443" s="192"/>
      <c r="M443" s="232"/>
      <c r="N443" s="233"/>
      <c r="O443" s="233"/>
    </row>
    <row r="444" spans="1:15" s="234" customFormat="1">
      <c r="A444" s="404" t="str">
        <f t="shared" si="14"/>
        <v>1502401000</v>
      </c>
      <c r="B444" s="242">
        <v>150</v>
      </c>
      <c r="C444" s="193">
        <v>240</v>
      </c>
      <c r="D444" s="193">
        <v>1000</v>
      </c>
      <c r="E444" s="192"/>
      <c r="F444" s="192"/>
      <c r="G444" s="192"/>
      <c r="H444" s="192"/>
      <c r="I444" s="192"/>
      <c r="J444" s="192"/>
      <c r="K444" s="192"/>
      <c r="L444" s="192"/>
      <c r="M444" s="232"/>
      <c r="N444" s="233"/>
      <c r="O444" s="233"/>
    </row>
    <row r="445" spans="1:15" s="234" customFormat="1">
      <c r="A445" s="404" t="str">
        <f t="shared" si="14"/>
        <v>1502501000</v>
      </c>
      <c r="B445" s="242">
        <v>150</v>
      </c>
      <c r="C445" s="193">
        <v>250</v>
      </c>
      <c r="D445" s="193">
        <v>1000</v>
      </c>
      <c r="E445" s="192"/>
      <c r="F445" s="192"/>
      <c r="G445" s="192"/>
      <c r="H445" s="192"/>
      <c r="I445" s="192"/>
      <c r="J445" s="192"/>
      <c r="K445" s="192"/>
      <c r="L445" s="192"/>
      <c r="M445" s="232"/>
      <c r="N445" s="233"/>
      <c r="O445" s="233"/>
    </row>
    <row r="446" spans="1:15" s="234" customFormat="1">
      <c r="A446" s="404" t="str">
        <f t="shared" si="14"/>
        <v>1502601000</v>
      </c>
      <c r="B446" s="242">
        <v>150</v>
      </c>
      <c r="C446" s="193">
        <v>260</v>
      </c>
      <c r="D446" s="193">
        <v>1000</v>
      </c>
      <c r="E446" s="192"/>
      <c r="F446" s="192"/>
      <c r="G446" s="192"/>
      <c r="H446" s="192"/>
      <c r="I446" s="192"/>
      <c r="J446" s="192"/>
      <c r="K446" s="192"/>
      <c r="L446" s="192"/>
      <c r="M446" s="232"/>
      <c r="N446" s="233"/>
      <c r="O446" s="233"/>
    </row>
    <row r="447" spans="1:15" s="234" customFormat="1">
      <c r="A447" s="404" t="str">
        <f t="shared" si="14"/>
        <v>1502701000</v>
      </c>
      <c r="B447" s="242">
        <v>150</v>
      </c>
      <c r="C447" s="193">
        <v>270</v>
      </c>
      <c r="D447" s="193">
        <v>1000</v>
      </c>
      <c r="E447" s="192"/>
      <c r="F447" s="192"/>
      <c r="G447" s="192"/>
      <c r="H447" s="192"/>
      <c r="I447" s="192"/>
      <c r="J447" s="192"/>
      <c r="K447" s="192"/>
      <c r="L447" s="192"/>
      <c r="M447" s="232"/>
      <c r="N447" s="233"/>
      <c r="O447" s="233"/>
    </row>
    <row r="448" spans="1:15" s="234" customFormat="1">
      <c r="A448" s="404" t="str">
        <f t="shared" si="14"/>
        <v>1502801000</v>
      </c>
      <c r="B448" s="242">
        <v>150</v>
      </c>
      <c r="C448" s="193">
        <v>280</v>
      </c>
      <c r="D448" s="193">
        <v>1000</v>
      </c>
      <c r="E448" s="192"/>
      <c r="F448" s="192"/>
      <c r="G448" s="192"/>
      <c r="H448" s="192"/>
      <c r="I448" s="192"/>
      <c r="J448" s="192"/>
      <c r="K448" s="192"/>
      <c r="L448" s="192"/>
      <c r="M448" s="232"/>
      <c r="N448" s="233"/>
      <c r="O448" s="233"/>
    </row>
    <row r="449" spans="1:15" s="234" customFormat="1">
      <c r="A449" s="404" t="str">
        <f t="shared" si="14"/>
        <v>1502901000</v>
      </c>
      <c r="B449" s="242">
        <v>150</v>
      </c>
      <c r="C449" s="193">
        <v>290</v>
      </c>
      <c r="D449" s="193">
        <v>1000</v>
      </c>
      <c r="E449" s="192"/>
      <c r="F449" s="192"/>
      <c r="G449" s="192"/>
      <c r="H449" s="192"/>
      <c r="I449" s="192"/>
      <c r="J449" s="192"/>
      <c r="K449" s="192"/>
      <c r="L449" s="192"/>
      <c r="M449" s="232"/>
      <c r="N449" s="233"/>
      <c r="O449" s="233"/>
    </row>
    <row r="450" spans="1:15" s="234" customFormat="1">
      <c r="A450" s="404" t="str">
        <f t="shared" si="14"/>
        <v>1503001000</v>
      </c>
      <c r="B450" s="242">
        <v>150</v>
      </c>
      <c r="C450" s="193">
        <v>300</v>
      </c>
      <c r="D450" s="193">
        <v>1000</v>
      </c>
      <c r="E450" s="192"/>
      <c r="F450" s="192"/>
      <c r="G450" s="192"/>
      <c r="H450" s="192"/>
      <c r="I450" s="192"/>
      <c r="J450" s="192"/>
      <c r="K450" s="192"/>
      <c r="L450" s="192"/>
      <c r="M450" s="232"/>
      <c r="N450" s="233"/>
      <c r="O450" s="233"/>
    </row>
    <row r="451" spans="1:15" s="234" customFormat="1">
      <c r="A451" s="404" t="str">
        <f t="shared" si="14"/>
        <v>1503101000</v>
      </c>
      <c r="B451" s="242">
        <v>150</v>
      </c>
      <c r="C451" s="193">
        <v>310</v>
      </c>
      <c r="D451" s="193">
        <v>1000</v>
      </c>
      <c r="E451" s="192"/>
      <c r="F451" s="192"/>
      <c r="G451" s="192"/>
      <c r="H451" s="192"/>
      <c r="I451" s="192"/>
      <c r="J451" s="192"/>
      <c r="K451" s="192"/>
      <c r="L451" s="192"/>
      <c r="M451" s="232"/>
      <c r="N451" s="233"/>
      <c r="O451" s="233"/>
    </row>
    <row r="452" spans="1:15" s="234" customFormat="1">
      <c r="A452" s="404" t="str">
        <f t="shared" si="14"/>
        <v>1503201000</v>
      </c>
      <c r="B452" s="242">
        <v>150</v>
      </c>
      <c r="C452" s="193">
        <v>320</v>
      </c>
      <c r="D452" s="193">
        <v>1000</v>
      </c>
      <c r="E452" s="192"/>
      <c r="F452" s="192"/>
      <c r="G452" s="192"/>
      <c r="H452" s="192"/>
      <c r="I452" s="192"/>
      <c r="J452" s="192"/>
      <c r="K452" s="192"/>
      <c r="L452" s="192"/>
      <c r="M452" s="232"/>
      <c r="N452" s="233"/>
      <c r="O452" s="233"/>
    </row>
    <row r="453" spans="1:15" s="234" customFormat="1">
      <c r="A453" s="404" t="str">
        <f t="shared" si="14"/>
        <v>1503301000</v>
      </c>
      <c r="B453" s="242">
        <v>150</v>
      </c>
      <c r="C453" s="193">
        <v>330</v>
      </c>
      <c r="D453" s="193">
        <v>1000</v>
      </c>
      <c r="E453" s="192"/>
      <c r="F453" s="192"/>
      <c r="G453" s="192"/>
      <c r="H453" s="192"/>
      <c r="I453" s="192"/>
      <c r="J453" s="192"/>
      <c r="K453" s="192"/>
      <c r="L453" s="192"/>
      <c r="M453" s="232"/>
      <c r="N453" s="233"/>
      <c r="O453" s="233"/>
    </row>
    <row r="454" spans="1:15" s="234" customFormat="1">
      <c r="A454" s="404" t="str">
        <f t="shared" si="14"/>
        <v>1503401000</v>
      </c>
      <c r="B454" s="242">
        <v>150</v>
      </c>
      <c r="C454" s="193">
        <v>340</v>
      </c>
      <c r="D454" s="193">
        <v>1000</v>
      </c>
      <c r="E454" s="192"/>
      <c r="F454" s="192"/>
      <c r="G454" s="192"/>
      <c r="H454" s="192"/>
      <c r="I454" s="192"/>
      <c r="J454" s="192"/>
      <c r="K454" s="192"/>
      <c r="L454" s="192"/>
      <c r="M454" s="232"/>
      <c r="N454" s="233"/>
      <c r="O454" s="233"/>
    </row>
    <row r="455" spans="1:15" s="234" customFormat="1">
      <c r="A455" s="404" t="str">
        <f t="shared" si="14"/>
        <v>1503501000</v>
      </c>
      <c r="B455" s="242">
        <v>150</v>
      </c>
      <c r="C455" s="193">
        <v>350</v>
      </c>
      <c r="D455" s="193">
        <v>1000</v>
      </c>
      <c r="E455" s="192"/>
      <c r="F455" s="192"/>
      <c r="G455" s="192"/>
      <c r="H455" s="192"/>
      <c r="I455" s="192"/>
      <c r="J455" s="192"/>
      <c r="K455" s="192"/>
      <c r="L455" s="192"/>
      <c r="M455" s="232"/>
      <c r="N455" s="233"/>
      <c r="O455" s="233"/>
    </row>
    <row r="456" spans="1:15" s="234" customFormat="1">
      <c r="A456" s="404" t="str">
        <f t="shared" si="14"/>
        <v>150201250</v>
      </c>
      <c r="B456" s="242">
        <v>150</v>
      </c>
      <c r="C456" s="193">
        <v>20</v>
      </c>
      <c r="D456" s="193">
        <v>1250</v>
      </c>
      <c r="E456" s="180"/>
      <c r="F456" s="180"/>
      <c r="G456" s="180"/>
      <c r="H456" s="180"/>
      <c r="I456" s="180"/>
      <c r="J456" s="180"/>
      <c r="K456" s="180"/>
      <c r="L456" s="180"/>
      <c r="M456" s="232"/>
      <c r="N456" s="233"/>
      <c r="O456" s="233"/>
    </row>
    <row r="457" spans="1:15" s="234" customFormat="1">
      <c r="A457" s="404" t="str">
        <f t="shared" si="14"/>
        <v>150301250</v>
      </c>
      <c r="B457" s="242">
        <v>150</v>
      </c>
      <c r="C457" s="193">
        <v>30</v>
      </c>
      <c r="D457" s="193">
        <v>1250</v>
      </c>
      <c r="E457" s="180"/>
      <c r="F457" s="180"/>
      <c r="G457" s="180"/>
      <c r="H457" s="180"/>
      <c r="I457" s="180"/>
      <c r="J457" s="180"/>
      <c r="K457" s="180"/>
      <c r="L457" s="180"/>
      <c r="M457" s="232"/>
      <c r="N457" s="233"/>
      <c r="O457" s="233"/>
    </row>
    <row r="458" spans="1:15" s="234" customFormat="1">
      <c r="A458" s="404" t="str">
        <f t="shared" si="14"/>
        <v>150401250</v>
      </c>
      <c r="B458" s="242">
        <v>150</v>
      </c>
      <c r="C458" s="193">
        <v>40</v>
      </c>
      <c r="D458" s="193">
        <v>1250</v>
      </c>
      <c r="E458" s="180"/>
      <c r="F458" s="180"/>
      <c r="G458" s="180"/>
      <c r="H458" s="180"/>
      <c r="I458" s="180"/>
      <c r="J458" s="180"/>
      <c r="K458" s="180"/>
      <c r="L458" s="180"/>
      <c r="M458" s="232"/>
      <c r="N458" s="233"/>
      <c r="O458" s="233"/>
    </row>
    <row r="459" spans="1:15" s="234" customFormat="1">
      <c r="A459" s="404" t="str">
        <f t="shared" si="14"/>
        <v>150501250</v>
      </c>
      <c r="B459" s="242">
        <v>150</v>
      </c>
      <c r="C459" s="193">
        <v>50</v>
      </c>
      <c r="D459" s="193">
        <v>1250</v>
      </c>
      <c r="E459" s="180"/>
      <c r="F459" s="180"/>
      <c r="G459" s="180"/>
      <c r="H459" s="180"/>
      <c r="I459" s="180"/>
      <c r="J459" s="180"/>
      <c r="K459" s="180"/>
      <c r="L459" s="180"/>
      <c r="M459" s="232"/>
      <c r="N459" s="233"/>
      <c r="O459" s="233"/>
    </row>
    <row r="460" spans="1:15" s="234" customFormat="1">
      <c r="A460" s="404" t="str">
        <f t="shared" si="14"/>
        <v>150601250</v>
      </c>
      <c r="B460" s="242">
        <v>150</v>
      </c>
      <c r="C460" s="193">
        <v>60</v>
      </c>
      <c r="D460" s="193">
        <v>1250</v>
      </c>
      <c r="E460" s="180"/>
      <c r="F460" s="180"/>
      <c r="G460" s="180"/>
      <c r="H460" s="180"/>
      <c r="I460" s="180"/>
      <c r="J460" s="180"/>
      <c r="K460" s="180"/>
      <c r="L460" s="180"/>
      <c r="M460" s="232"/>
      <c r="N460" s="233"/>
      <c r="O460" s="233"/>
    </row>
    <row r="461" spans="1:15" s="234" customFormat="1">
      <c r="A461" s="404" t="str">
        <f t="shared" si="14"/>
        <v>150701250</v>
      </c>
      <c r="B461" s="242">
        <v>150</v>
      </c>
      <c r="C461" s="193">
        <v>70</v>
      </c>
      <c r="D461" s="193">
        <v>1250</v>
      </c>
      <c r="E461" s="180"/>
      <c r="F461" s="180"/>
      <c r="G461" s="180"/>
      <c r="H461" s="180"/>
      <c r="I461" s="180"/>
      <c r="J461" s="180"/>
      <c r="K461" s="180"/>
      <c r="L461" s="180"/>
      <c r="M461" s="232"/>
      <c r="N461" s="233"/>
      <c r="O461" s="233"/>
    </row>
    <row r="462" spans="1:15" s="234" customFormat="1">
      <c r="A462" s="404" t="str">
        <f t="shared" si="14"/>
        <v>150801250</v>
      </c>
      <c r="B462" s="242">
        <v>150</v>
      </c>
      <c r="C462" s="193">
        <v>80</v>
      </c>
      <c r="D462" s="193">
        <v>1250</v>
      </c>
      <c r="E462" s="180"/>
      <c r="F462" s="180"/>
      <c r="G462" s="180"/>
      <c r="H462" s="180"/>
      <c r="I462" s="180"/>
      <c r="J462" s="180"/>
      <c r="K462" s="180"/>
      <c r="L462" s="180"/>
      <c r="M462" s="232"/>
      <c r="N462" s="233"/>
      <c r="O462" s="233"/>
    </row>
    <row r="463" spans="1:15" s="234" customFormat="1">
      <c r="A463" s="404" t="str">
        <f t="shared" si="14"/>
        <v>150901250</v>
      </c>
      <c r="B463" s="242">
        <v>150</v>
      </c>
      <c r="C463" s="193">
        <v>90</v>
      </c>
      <c r="D463" s="193">
        <v>1250</v>
      </c>
      <c r="E463" s="180"/>
      <c r="F463" s="180"/>
      <c r="G463" s="180"/>
      <c r="H463" s="180"/>
      <c r="I463" s="180"/>
      <c r="J463" s="180"/>
      <c r="K463" s="180"/>
      <c r="L463" s="180"/>
      <c r="M463" s="232"/>
      <c r="N463" s="233"/>
      <c r="O463" s="233"/>
    </row>
    <row r="464" spans="1:15" s="234" customFormat="1">
      <c r="A464" s="404" t="str">
        <f t="shared" si="14"/>
        <v>1501001250</v>
      </c>
      <c r="B464" s="242">
        <v>150</v>
      </c>
      <c r="C464" s="193">
        <v>100</v>
      </c>
      <c r="D464" s="193">
        <v>1250</v>
      </c>
      <c r="E464" s="180"/>
      <c r="F464" s="180"/>
      <c r="G464" s="180"/>
      <c r="H464" s="180"/>
      <c r="I464" s="180"/>
      <c r="J464" s="180"/>
      <c r="K464" s="180"/>
      <c r="L464" s="180"/>
      <c r="M464" s="232"/>
      <c r="N464" s="233"/>
      <c r="O464" s="233"/>
    </row>
    <row r="465" spans="1:15" s="234" customFormat="1">
      <c r="A465" s="404" t="str">
        <f t="shared" si="14"/>
        <v>1501101250</v>
      </c>
      <c r="B465" s="242">
        <v>150</v>
      </c>
      <c r="C465" s="193">
        <v>110</v>
      </c>
      <c r="D465" s="193">
        <v>1250</v>
      </c>
      <c r="E465" s="180"/>
      <c r="F465" s="180"/>
      <c r="G465" s="180"/>
      <c r="H465" s="180"/>
      <c r="I465" s="180"/>
      <c r="J465" s="180"/>
      <c r="K465" s="180"/>
      <c r="L465" s="180"/>
      <c r="M465" s="232"/>
      <c r="N465" s="233"/>
      <c r="O465" s="233"/>
    </row>
    <row r="466" spans="1:15" s="234" customFormat="1">
      <c r="A466" s="404" t="str">
        <f t="shared" si="14"/>
        <v>1501201250</v>
      </c>
      <c r="B466" s="242">
        <v>150</v>
      </c>
      <c r="C466" s="193">
        <v>120</v>
      </c>
      <c r="D466" s="193">
        <v>1250</v>
      </c>
      <c r="E466" s="180"/>
      <c r="F466" s="180"/>
      <c r="G466" s="180"/>
      <c r="H466" s="180"/>
      <c r="I466" s="180"/>
      <c r="J466" s="180"/>
      <c r="K466" s="180"/>
      <c r="L466" s="180"/>
      <c r="M466" s="232"/>
      <c r="N466" s="233"/>
      <c r="O466" s="233"/>
    </row>
    <row r="467" spans="1:15" s="234" customFormat="1">
      <c r="A467" s="404" t="str">
        <f t="shared" si="14"/>
        <v>1501301250</v>
      </c>
      <c r="B467" s="242">
        <v>150</v>
      </c>
      <c r="C467" s="193">
        <v>130</v>
      </c>
      <c r="D467" s="193">
        <v>1250</v>
      </c>
      <c r="E467" s="180"/>
      <c r="F467" s="180"/>
      <c r="G467" s="180"/>
      <c r="H467" s="180"/>
      <c r="I467" s="180"/>
      <c r="J467" s="180"/>
      <c r="K467" s="180"/>
      <c r="L467" s="180"/>
      <c r="M467" s="232"/>
      <c r="N467" s="233"/>
      <c r="O467" s="233"/>
    </row>
    <row r="468" spans="1:15" s="234" customFormat="1">
      <c r="A468" s="404" t="str">
        <f t="shared" si="14"/>
        <v>1501401250</v>
      </c>
      <c r="B468" s="242">
        <v>150</v>
      </c>
      <c r="C468" s="193">
        <v>140</v>
      </c>
      <c r="D468" s="193">
        <v>1250</v>
      </c>
      <c r="E468" s="180"/>
      <c r="F468" s="180"/>
      <c r="G468" s="180"/>
      <c r="H468" s="180"/>
      <c r="I468" s="180"/>
      <c r="J468" s="180"/>
      <c r="K468" s="180"/>
      <c r="L468" s="180"/>
      <c r="M468" s="232"/>
      <c r="N468" s="233"/>
      <c r="O468" s="233"/>
    </row>
    <row r="469" spans="1:15" s="234" customFormat="1">
      <c r="A469" s="404" t="str">
        <f t="shared" si="14"/>
        <v>1501501250</v>
      </c>
      <c r="B469" s="242">
        <v>150</v>
      </c>
      <c r="C469" s="193">
        <v>150</v>
      </c>
      <c r="D469" s="193">
        <v>1250</v>
      </c>
      <c r="E469" s="180"/>
      <c r="F469" s="180"/>
      <c r="G469" s="180"/>
      <c r="H469" s="180"/>
      <c r="I469" s="180"/>
      <c r="J469" s="180"/>
      <c r="K469" s="180"/>
      <c r="L469" s="180"/>
      <c r="M469" s="232"/>
      <c r="N469" s="233"/>
      <c r="O469" s="233"/>
    </row>
    <row r="470" spans="1:15" s="234" customFormat="1">
      <c r="A470" s="404" t="str">
        <f t="shared" si="14"/>
        <v>1501601250</v>
      </c>
      <c r="B470" s="242">
        <v>150</v>
      </c>
      <c r="C470" s="193">
        <v>160</v>
      </c>
      <c r="D470" s="193">
        <v>1250</v>
      </c>
      <c r="E470" s="180"/>
      <c r="F470" s="180"/>
      <c r="G470" s="180"/>
      <c r="H470" s="180"/>
      <c r="I470" s="180"/>
      <c r="J470" s="180"/>
      <c r="K470" s="180"/>
      <c r="L470" s="180"/>
      <c r="M470" s="232"/>
      <c r="N470" s="233"/>
      <c r="O470" s="233"/>
    </row>
    <row r="471" spans="1:15" s="234" customFormat="1">
      <c r="A471" s="404" t="str">
        <f t="shared" si="14"/>
        <v>1501701250</v>
      </c>
      <c r="B471" s="242">
        <v>150</v>
      </c>
      <c r="C471" s="193">
        <v>170</v>
      </c>
      <c r="D471" s="193">
        <v>1250</v>
      </c>
      <c r="E471" s="192"/>
      <c r="F471" s="192"/>
      <c r="G471" s="192"/>
      <c r="H471" s="192"/>
      <c r="I471" s="192"/>
      <c r="J471" s="192"/>
      <c r="K471" s="192"/>
      <c r="L471" s="192"/>
      <c r="M471" s="232"/>
      <c r="N471" s="233"/>
      <c r="O471" s="233"/>
    </row>
    <row r="472" spans="1:15" s="234" customFormat="1">
      <c r="A472" s="404" t="str">
        <f t="shared" si="14"/>
        <v>1501801250</v>
      </c>
      <c r="B472" s="242">
        <v>150</v>
      </c>
      <c r="C472" s="193">
        <v>180</v>
      </c>
      <c r="D472" s="193">
        <v>1250</v>
      </c>
      <c r="E472" s="192"/>
      <c r="F472" s="192"/>
      <c r="G472" s="192"/>
      <c r="H472" s="192"/>
      <c r="I472" s="192"/>
      <c r="J472" s="192"/>
      <c r="K472" s="192"/>
      <c r="L472" s="192"/>
      <c r="M472" s="232"/>
      <c r="N472" s="233"/>
      <c r="O472" s="233"/>
    </row>
    <row r="473" spans="1:15" s="234" customFormat="1">
      <c r="A473" s="404" t="str">
        <f t="shared" si="14"/>
        <v>1501901250</v>
      </c>
      <c r="B473" s="242">
        <v>150</v>
      </c>
      <c r="C473" s="193">
        <v>190</v>
      </c>
      <c r="D473" s="193">
        <v>1250</v>
      </c>
      <c r="E473" s="192"/>
      <c r="F473" s="192"/>
      <c r="G473" s="192"/>
      <c r="H473" s="192"/>
      <c r="I473" s="192"/>
      <c r="J473" s="192"/>
      <c r="K473" s="192"/>
      <c r="L473" s="192"/>
      <c r="M473" s="232"/>
      <c r="N473" s="233"/>
      <c r="O473" s="233"/>
    </row>
    <row r="474" spans="1:15" s="234" customFormat="1">
      <c r="A474" s="404" t="str">
        <f t="shared" si="14"/>
        <v>1502001250</v>
      </c>
      <c r="B474" s="242">
        <v>150</v>
      </c>
      <c r="C474" s="193">
        <v>200</v>
      </c>
      <c r="D474" s="193">
        <v>1250</v>
      </c>
      <c r="E474" s="192"/>
      <c r="F474" s="192"/>
      <c r="G474" s="192"/>
      <c r="H474" s="192"/>
      <c r="I474" s="192"/>
      <c r="J474" s="192"/>
      <c r="K474" s="192"/>
      <c r="L474" s="192"/>
      <c r="M474" s="232"/>
      <c r="N474" s="233"/>
      <c r="O474" s="233"/>
    </row>
    <row r="475" spans="1:15" s="234" customFormat="1">
      <c r="A475" s="404" t="str">
        <f t="shared" si="14"/>
        <v>1502101250</v>
      </c>
      <c r="B475" s="242">
        <v>150</v>
      </c>
      <c r="C475" s="193">
        <v>210</v>
      </c>
      <c r="D475" s="193">
        <v>1250</v>
      </c>
      <c r="E475" s="192"/>
      <c r="F475" s="192"/>
      <c r="G475" s="192"/>
      <c r="H475" s="192"/>
      <c r="I475" s="192"/>
      <c r="J475" s="192"/>
      <c r="K475" s="192"/>
      <c r="L475" s="192"/>
      <c r="M475" s="232"/>
      <c r="N475" s="233"/>
      <c r="O475" s="233"/>
    </row>
    <row r="476" spans="1:15" s="234" customFormat="1">
      <c r="A476" s="404" t="str">
        <f t="shared" si="14"/>
        <v>1502201250</v>
      </c>
      <c r="B476" s="242">
        <v>150</v>
      </c>
      <c r="C476" s="193">
        <v>220</v>
      </c>
      <c r="D476" s="193">
        <v>1250</v>
      </c>
      <c r="E476" s="192"/>
      <c r="F476" s="192"/>
      <c r="G476" s="192"/>
      <c r="H476" s="192"/>
      <c r="I476" s="192"/>
      <c r="J476" s="192"/>
      <c r="K476" s="192"/>
      <c r="L476" s="192"/>
      <c r="M476" s="232"/>
      <c r="N476" s="233"/>
      <c r="O476" s="233"/>
    </row>
    <row r="477" spans="1:15" s="234" customFormat="1">
      <c r="A477" s="404" t="str">
        <f t="shared" si="14"/>
        <v>1502301250</v>
      </c>
      <c r="B477" s="242">
        <v>150</v>
      </c>
      <c r="C477" s="193">
        <v>230</v>
      </c>
      <c r="D477" s="193">
        <v>1250</v>
      </c>
      <c r="E477" s="192"/>
      <c r="F477" s="192"/>
      <c r="G477" s="192"/>
      <c r="H477" s="192"/>
      <c r="I477" s="192"/>
      <c r="J477" s="192"/>
      <c r="K477" s="192"/>
      <c r="L477" s="192"/>
      <c r="M477" s="232"/>
      <c r="N477" s="233"/>
      <c r="O477" s="233"/>
    </row>
    <row r="478" spans="1:15" s="234" customFormat="1">
      <c r="A478" s="404" t="str">
        <f t="shared" si="14"/>
        <v>1502401250</v>
      </c>
      <c r="B478" s="242">
        <v>150</v>
      </c>
      <c r="C478" s="193">
        <v>240</v>
      </c>
      <c r="D478" s="193">
        <v>1250</v>
      </c>
      <c r="E478" s="192"/>
      <c r="F478" s="192"/>
      <c r="G478" s="192"/>
      <c r="H478" s="192"/>
      <c r="I478" s="192"/>
      <c r="J478" s="192"/>
      <c r="K478" s="192"/>
      <c r="L478" s="192"/>
      <c r="M478" s="232"/>
      <c r="N478" s="233"/>
      <c r="O478" s="233"/>
    </row>
    <row r="479" spans="1:15" s="234" customFormat="1">
      <c r="A479" s="404" t="str">
        <f t="shared" si="14"/>
        <v>1502501250</v>
      </c>
      <c r="B479" s="242">
        <v>150</v>
      </c>
      <c r="C479" s="193">
        <v>250</v>
      </c>
      <c r="D479" s="193">
        <v>1250</v>
      </c>
      <c r="E479" s="192"/>
      <c r="F479" s="192"/>
      <c r="G479" s="192"/>
      <c r="H479" s="192"/>
      <c r="I479" s="192"/>
      <c r="J479" s="192"/>
      <c r="K479" s="192"/>
      <c r="L479" s="192"/>
      <c r="M479" s="232"/>
      <c r="N479" s="233"/>
      <c r="O479" s="233"/>
    </row>
    <row r="480" spans="1:15" s="234" customFormat="1">
      <c r="A480" s="404" t="str">
        <f t="shared" si="14"/>
        <v>1502601250</v>
      </c>
      <c r="B480" s="242">
        <v>150</v>
      </c>
      <c r="C480" s="193">
        <v>260</v>
      </c>
      <c r="D480" s="193">
        <v>1250</v>
      </c>
      <c r="E480" s="192"/>
      <c r="F480" s="192"/>
      <c r="G480" s="192"/>
      <c r="H480" s="192"/>
      <c r="I480" s="192"/>
      <c r="J480" s="192"/>
      <c r="K480" s="192"/>
      <c r="L480" s="192"/>
      <c r="M480" s="232"/>
      <c r="N480" s="233"/>
      <c r="O480" s="233"/>
    </row>
    <row r="481" spans="1:15" s="234" customFormat="1">
      <c r="A481" s="404" t="str">
        <f t="shared" si="14"/>
        <v>1502701250</v>
      </c>
      <c r="B481" s="242">
        <v>150</v>
      </c>
      <c r="C481" s="193">
        <v>270</v>
      </c>
      <c r="D481" s="193">
        <v>1250</v>
      </c>
      <c r="E481" s="192"/>
      <c r="F481" s="192"/>
      <c r="G481" s="192"/>
      <c r="H481" s="192"/>
      <c r="I481" s="192"/>
      <c r="J481" s="192"/>
      <c r="K481" s="192"/>
      <c r="L481" s="192"/>
      <c r="M481" s="232"/>
      <c r="N481" s="233"/>
      <c r="O481" s="233"/>
    </row>
    <row r="482" spans="1:15" s="234" customFormat="1">
      <c r="A482" s="404" t="str">
        <f t="shared" si="14"/>
        <v>1502801250</v>
      </c>
      <c r="B482" s="242">
        <v>150</v>
      </c>
      <c r="C482" s="193">
        <v>280</v>
      </c>
      <c r="D482" s="193">
        <v>1250</v>
      </c>
      <c r="E482" s="192"/>
      <c r="F482" s="192"/>
      <c r="G482" s="192"/>
      <c r="H482" s="192"/>
      <c r="I482" s="192"/>
      <c r="J482" s="192"/>
      <c r="K482" s="192"/>
      <c r="L482" s="192"/>
      <c r="M482" s="232"/>
      <c r="N482" s="233"/>
      <c r="O482" s="233"/>
    </row>
    <row r="483" spans="1:15" s="234" customFormat="1">
      <c r="A483" s="404" t="str">
        <f t="shared" si="14"/>
        <v>1502901250</v>
      </c>
      <c r="B483" s="242">
        <v>150</v>
      </c>
      <c r="C483" s="193">
        <v>290</v>
      </c>
      <c r="D483" s="193">
        <v>1250</v>
      </c>
      <c r="E483" s="192"/>
      <c r="F483" s="192"/>
      <c r="G483" s="192"/>
      <c r="H483" s="192"/>
      <c r="I483" s="192"/>
      <c r="J483" s="192"/>
      <c r="K483" s="192"/>
      <c r="L483" s="192"/>
      <c r="M483" s="232"/>
      <c r="N483" s="233"/>
      <c r="O483" s="233"/>
    </row>
    <row r="484" spans="1:15" s="234" customFormat="1">
      <c r="A484" s="404" t="str">
        <f t="shared" si="14"/>
        <v>1503001250</v>
      </c>
      <c r="B484" s="242">
        <v>150</v>
      </c>
      <c r="C484" s="193">
        <v>300</v>
      </c>
      <c r="D484" s="193">
        <v>1250</v>
      </c>
      <c r="E484" s="192"/>
      <c r="F484" s="192"/>
      <c r="G484" s="192"/>
      <c r="H484" s="192"/>
      <c r="I484" s="192"/>
      <c r="J484" s="192"/>
      <c r="K484" s="192"/>
      <c r="L484" s="192"/>
      <c r="M484" s="232"/>
      <c r="N484" s="233"/>
      <c r="O484" s="233"/>
    </row>
    <row r="485" spans="1:15" s="234" customFormat="1">
      <c r="A485" s="404" t="str">
        <f t="shared" si="14"/>
        <v>1503101250</v>
      </c>
      <c r="B485" s="242">
        <v>150</v>
      </c>
      <c r="C485" s="193">
        <v>310</v>
      </c>
      <c r="D485" s="193">
        <v>1250</v>
      </c>
      <c r="E485" s="192"/>
      <c r="F485" s="192"/>
      <c r="G485" s="192"/>
      <c r="H485" s="192"/>
      <c r="I485" s="192"/>
      <c r="J485" s="192"/>
      <c r="K485" s="192"/>
      <c r="L485" s="192"/>
      <c r="M485" s="232"/>
      <c r="N485" s="233"/>
      <c r="O485" s="233"/>
    </row>
    <row r="486" spans="1:15" s="234" customFormat="1">
      <c r="A486" s="404" t="str">
        <f t="shared" si="14"/>
        <v>1503201250</v>
      </c>
      <c r="B486" s="242">
        <v>150</v>
      </c>
      <c r="C486" s="193">
        <v>320</v>
      </c>
      <c r="D486" s="193">
        <v>1250</v>
      </c>
      <c r="E486" s="192"/>
      <c r="F486" s="192"/>
      <c r="G486" s="192"/>
      <c r="H486" s="192"/>
      <c r="I486" s="192"/>
      <c r="J486" s="192"/>
      <c r="K486" s="192"/>
      <c r="L486" s="192"/>
      <c r="M486" s="232"/>
      <c r="N486" s="233"/>
      <c r="O486" s="233"/>
    </row>
    <row r="487" spans="1:15" s="234" customFormat="1">
      <c r="A487" s="404" t="str">
        <f t="shared" si="14"/>
        <v>1503301250</v>
      </c>
      <c r="B487" s="242">
        <v>150</v>
      </c>
      <c r="C487" s="193">
        <v>330</v>
      </c>
      <c r="D487" s="193">
        <v>1250</v>
      </c>
      <c r="E487" s="192"/>
      <c r="F487" s="192"/>
      <c r="G487" s="192"/>
      <c r="H487" s="192"/>
      <c r="I487" s="192"/>
      <c r="J487" s="192"/>
      <c r="K487" s="192"/>
      <c r="L487" s="192"/>
      <c r="M487" s="232"/>
      <c r="N487" s="233"/>
      <c r="O487" s="233"/>
    </row>
    <row r="488" spans="1:15" s="234" customFormat="1">
      <c r="A488" s="404" t="str">
        <f t="shared" si="14"/>
        <v>1503401250</v>
      </c>
      <c r="B488" s="242">
        <v>150</v>
      </c>
      <c r="C488" s="193">
        <v>340</v>
      </c>
      <c r="D488" s="193">
        <v>1250</v>
      </c>
      <c r="E488" s="192"/>
      <c r="F488" s="192"/>
      <c r="G488" s="192"/>
      <c r="H488" s="192"/>
      <c r="I488" s="192"/>
      <c r="J488" s="192"/>
      <c r="K488" s="192"/>
      <c r="L488" s="192"/>
      <c r="M488" s="232"/>
      <c r="N488" s="233"/>
      <c r="O488" s="233"/>
    </row>
    <row r="489" spans="1:15" s="234" customFormat="1">
      <c r="A489" s="404" t="str">
        <f t="shared" si="14"/>
        <v>1503501250</v>
      </c>
      <c r="B489" s="242">
        <v>150</v>
      </c>
      <c r="C489" s="193">
        <v>350</v>
      </c>
      <c r="D489" s="193">
        <v>1250</v>
      </c>
      <c r="E489" s="192"/>
      <c r="F489" s="192"/>
      <c r="G489" s="192"/>
      <c r="H489" s="192"/>
      <c r="I489" s="192"/>
      <c r="J489" s="192"/>
      <c r="K489" s="192"/>
      <c r="L489" s="192"/>
      <c r="M489" s="232"/>
      <c r="N489" s="233"/>
      <c r="O489" s="233"/>
    </row>
    <row r="490" spans="1:15" s="234" customFormat="1">
      <c r="A490" s="404" t="str">
        <f t="shared" si="14"/>
        <v>150201500</v>
      </c>
      <c r="B490" s="242">
        <v>150</v>
      </c>
      <c r="C490" s="193">
        <v>20</v>
      </c>
      <c r="D490" s="193">
        <v>1500</v>
      </c>
      <c r="E490" s="180"/>
      <c r="F490" s="180"/>
      <c r="G490" s="180"/>
      <c r="H490" s="180"/>
      <c r="I490" s="180"/>
      <c r="J490" s="180"/>
      <c r="K490" s="180"/>
      <c r="L490" s="180"/>
      <c r="M490" s="232"/>
      <c r="N490" s="233"/>
      <c r="O490" s="233"/>
    </row>
    <row r="491" spans="1:15" s="234" customFormat="1">
      <c r="A491" s="404" t="str">
        <f t="shared" si="14"/>
        <v>150301500</v>
      </c>
      <c r="B491" s="242">
        <v>150</v>
      </c>
      <c r="C491" s="193">
        <v>30</v>
      </c>
      <c r="D491" s="193">
        <v>1500</v>
      </c>
      <c r="E491" s="180"/>
      <c r="F491" s="180"/>
      <c r="G491" s="180"/>
      <c r="H491" s="180"/>
      <c r="I491" s="180"/>
      <c r="J491" s="180"/>
      <c r="K491" s="180"/>
      <c r="L491" s="180"/>
      <c r="M491" s="232"/>
      <c r="N491" s="233"/>
      <c r="O491" s="233"/>
    </row>
    <row r="492" spans="1:15" s="234" customFormat="1">
      <c r="A492" s="404" t="str">
        <f t="shared" si="14"/>
        <v>150401500</v>
      </c>
      <c r="B492" s="242">
        <v>150</v>
      </c>
      <c r="C492" s="193">
        <v>40</v>
      </c>
      <c r="D492" s="193">
        <v>1500</v>
      </c>
      <c r="E492" s="180"/>
      <c r="F492" s="180"/>
      <c r="G492" s="180"/>
      <c r="H492" s="180"/>
      <c r="I492" s="180"/>
      <c r="J492" s="180"/>
      <c r="K492" s="180"/>
      <c r="L492" s="180"/>
      <c r="M492" s="232"/>
      <c r="N492" s="233"/>
      <c r="O492" s="233"/>
    </row>
    <row r="493" spans="1:15" s="234" customFormat="1">
      <c r="A493" s="404" t="str">
        <f t="shared" si="14"/>
        <v>150501500</v>
      </c>
      <c r="B493" s="242">
        <v>150</v>
      </c>
      <c r="C493" s="193">
        <v>50</v>
      </c>
      <c r="D493" s="193">
        <v>1500</v>
      </c>
      <c r="E493" s="180"/>
      <c r="F493" s="180"/>
      <c r="G493" s="180"/>
      <c r="H493" s="180"/>
      <c r="I493" s="180"/>
      <c r="J493" s="180"/>
      <c r="K493" s="180"/>
      <c r="L493" s="180"/>
      <c r="M493" s="232"/>
      <c r="N493" s="233"/>
      <c r="O493" s="233"/>
    </row>
    <row r="494" spans="1:15" s="234" customFormat="1">
      <c r="A494" s="404" t="str">
        <f t="shared" si="14"/>
        <v>150601500</v>
      </c>
      <c r="B494" s="242">
        <v>150</v>
      </c>
      <c r="C494" s="193">
        <v>60</v>
      </c>
      <c r="D494" s="193">
        <v>1500</v>
      </c>
      <c r="E494" s="180"/>
      <c r="F494" s="180"/>
      <c r="G494" s="180"/>
      <c r="H494" s="180"/>
      <c r="I494" s="180"/>
      <c r="J494" s="180"/>
      <c r="K494" s="180"/>
      <c r="L494" s="180"/>
      <c r="M494" s="232"/>
      <c r="N494" s="233"/>
      <c r="O494" s="233"/>
    </row>
    <row r="495" spans="1:15" s="234" customFormat="1">
      <c r="A495" s="404" t="str">
        <f t="shared" si="14"/>
        <v>150701500</v>
      </c>
      <c r="B495" s="242">
        <v>150</v>
      </c>
      <c r="C495" s="193">
        <v>70</v>
      </c>
      <c r="D495" s="193">
        <v>1500</v>
      </c>
      <c r="E495" s="180"/>
      <c r="F495" s="180"/>
      <c r="G495" s="180"/>
      <c r="H495" s="180"/>
      <c r="I495" s="180"/>
      <c r="J495" s="180"/>
      <c r="K495" s="180"/>
      <c r="L495" s="180"/>
      <c r="M495" s="232"/>
      <c r="N495" s="233"/>
      <c r="O495" s="233"/>
    </row>
    <row r="496" spans="1:15" s="234" customFormat="1">
      <c r="A496" s="404" t="str">
        <f t="shared" si="14"/>
        <v>150801500</v>
      </c>
      <c r="B496" s="242">
        <v>150</v>
      </c>
      <c r="C496" s="193">
        <v>80</v>
      </c>
      <c r="D496" s="193">
        <v>1500</v>
      </c>
      <c r="E496" s="180"/>
      <c r="F496" s="180"/>
      <c r="G496" s="180"/>
      <c r="H496" s="180"/>
      <c r="I496" s="180"/>
      <c r="J496" s="180"/>
      <c r="K496" s="180"/>
      <c r="L496" s="180"/>
      <c r="M496" s="232"/>
      <c r="N496" s="233"/>
      <c r="O496" s="233"/>
    </row>
    <row r="497" spans="1:15" s="234" customFormat="1">
      <c r="A497" s="404" t="str">
        <f t="shared" ref="A497:A560" si="15">B497&amp;C497&amp;D497</f>
        <v>150901500</v>
      </c>
      <c r="B497" s="242">
        <v>150</v>
      </c>
      <c r="C497" s="193">
        <v>90</v>
      </c>
      <c r="D497" s="193">
        <v>1500</v>
      </c>
      <c r="E497" s="180"/>
      <c r="F497" s="180"/>
      <c r="G497" s="180"/>
      <c r="H497" s="180"/>
      <c r="I497" s="180"/>
      <c r="J497" s="180"/>
      <c r="K497" s="180"/>
      <c r="L497" s="180"/>
      <c r="M497" s="232"/>
      <c r="N497" s="233"/>
      <c r="O497" s="233"/>
    </row>
    <row r="498" spans="1:15" s="234" customFormat="1">
      <c r="A498" s="404" t="str">
        <f t="shared" si="15"/>
        <v>1501001500</v>
      </c>
      <c r="B498" s="242">
        <v>150</v>
      </c>
      <c r="C498" s="193">
        <v>100</v>
      </c>
      <c r="D498" s="193">
        <v>1500</v>
      </c>
      <c r="E498" s="180"/>
      <c r="F498" s="180"/>
      <c r="G498" s="180"/>
      <c r="H498" s="180"/>
      <c r="I498" s="180"/>
      <c r="J498" s="180"/>
      <c r="K498" s="180"/>
      <c r="L498" s="180"/>
      <c r="M498" s="232"/>
      <c r="N498" s="233"/>
      <c r="O498" s="233"/>
    </row>
    <row r="499" spans="1:15" s="234" customFormat="1">
      <c r="A499" s="404" t="str">
        <f t="shared" si="15"/>
        <v>1501101500</v>
      </c>
      <c r="B499" s="242">
        <v>150</v>
      </c>
      <c r="C499" s="193">
        <v>110</v>
      </c>
      <c r="D499" s="193">
        <v>1500</v>
      </c>
      <c r="E499" s="180"/>
      <c r="F499" s="180"/>
      <c r="G499" s="180"/>
      <c r="H499" s="180"/>
      <c r="I499" s="180"/>
      <c r="J499" s="180"/>
      <c r="K499" s="180"/>
      <c r="L499" s="180"/>
      <c r="M499" s="232"/>
      <c r="N499" s="233"/>
      <c r="O499" s="233"/>
    </row>
    <row r="500" spans="1:15" s="234" customFormat="1">
      <c r="A500" s="404" t="str">
        <f t="shared" si="15"/>
        <v>1501201500</v>
      </c>
      <c r="B500" s="242">
        <v>150</v>
      </c>
      <c r="C500" s="193">
        <v>120</v>
      </c>
      <c r="D500" s="193">
        <v>1500</v>
      </c>
      <c r="E500" s="180"/>
      <c r="F500" s="180"/>
      <c r="G500" s="180"/>
      <c r="H500" s="180"/>
      <c r="I500" s="180"/>
      <c r="J500" s="180"/>
      <c r="K500" s="180"/>
      <c r="L500" s="180"/>
      <c r="M500" s="232"/>
      <c r="N500" s="233"/>
      <c r="O500" s="233"/>
    </row>
    <row r="501" spans="1:15" s="234" customFormat="1">
      <c r="A501" s="404" t="str">
        <f t="shared" si="15"/>
        <v>1501301500</v>
      </c>
      <c r="B501" s="242">
        <v>150</v>
      </c>
      <c r="C501" s="193">
        <v>130</v>
      </c>
      <c r="D501" s="193">
        <v>1500</v>
      </c>
      <c r="E501" s="180"/>
      <c r="F501" s="180"/>
      <c r="G501" s="180"/>
      <c r="H501" s="180"/>
      <c r="I501" s="180"/>
      <c r="J501" s="180"/>
      <c r="K501" s="180"/>
      <c r="L501" s="180"/>
      <c r="M501" s="232"/>
      <c r="N501" s="233"/>
      <c r="O501" s="233"/>
    </row>
    <row r="502" spans="1:15" s="234" customFormat="1">
      <c r="A502" s="404" t="str">
        <f t="shared" si="15"/>
        <v>1501401500</v>
      </c>
      <c r="B502" s="242">
        <v>150</v>
      </c>
      <c r="C502" s="193">
        <v>140</v>
      </c>
      <c r="D502" s="193">
        <v>1500</v>
      </c>
      <c r="E502" s="180"/>
      <c r="F502" s="180"/>
      <c r="G502" s="180"/>
      <c r="H502" s="180"/>
      <c r="I502" s="180"/>
      <c r="J502" s="180"/>
      <c r="K502" s="180"/>
      <c r="L502" s="180"/>
      <c r="M502" s="232"/>
      <c r="N502" s="233"/>
      <c r="O502" s="233"/>
    </row>
    <row r="503" spans="1:15" s="234" customFormat="1">
      <c r="A503" s="404" t="str">
        <f t="shared" si="15"/>
        <v>1501501500</v>
      </c>
      <c r="B503" s="242">
        <v>150</v>
      </c>
      <c r="C503" s="193">
        <v>150</v>
      </c>
      <c r="D503" s="193">
        <v>1500</v>
      </c>
      <c r="E503" s="180"/>
      <c r="F503" s="180"/>
      <c r="G503" s="180"/>
      <c r="H503" s="180"/>
      <c r="I503" s="180"/>
      <c r="J503" s="180"/>
      <c r="K503" s="180"/>
      <c r="L503" s="180"/>
      <c r="M503" s="232"/>
      <c r="N503" s="233"/>
      <c r="O503" s="233"/>
    </row>
    <row r="504" spans="1:15" s="234" customFormat="1">
      <c r="A504" s="404" t="str">
        <f t="shared" si="15"/>
        <v>1501601500</v>
      </c>
      <c r="B504" s="242">
        <v>150</v>
      </c>
      <c r="C504" s="193">
        <v>160</v>
      </c>
      <c r="D504" s="193">
        <v>1500</v>
      </c>
      <c r="E504" s="180"/>
      <c r="F504" s="180"/>
      <c r="G504" s="180"/>
      <c r="H504" s="180"/>
      <c r="I504" s="180"/>
      <c r="J504" s="180"/>
      <c r="K504" s="180"/>
      <c r="L504" s="180"/>
      <c r="M504" s="232"/>
      <c r="N504" s="233"/>
      <c r="O504" s="233"/>
    </row>
    <row r="505" spans="1:15" s="234" customFormat="1">
      <c r="A505" s="404" t="str">
        <f t="shared" si="15"/>
        <v>1501701500</v>
      </c>
      <c r="B505" s="242">
        <v>150</v>
      </c>
      <c r="C505" s="193">
        <v>170</v>
      </c>
      <c r="D505" s="193">
        <v>1500</v>
      </c>
      <c r="E505" s="192"/>
      <c r="F505" s="192"/>
      <c r="G505" s="192"/>
      <c r="H505" s="192"/>
      <c r="I505" s="192"/>
      <c r="J505" s="192"/>
      <c r="K505" s="192"/>
      <c r="L505" s="192"/>
      <c r="M505" s="232"/>
      <c r="N505" s="233"/>
      <c r="O505" s="233"/>
    </row>
    <row r="506" spans="1:15" s="234" customFormat="1">
      <c r="A506" s="404" t="str">
        <f t="shared" si="15"/>
        <v>1501801500</v>
      </c>
      <c r="B506" s="242">
        <v>150</v>
      </c>
      <c r="C506" s="193">
        <v>180</v>
      </c>
      <c r="D506" s="193">
        <v>1500</v>
      </c>
      <c r="E506" s="192"/>
      <c r="F506" s="192"/>
      <c r="G506" s="192"/>
      <c r="H506" s="192"/>
      <c r="I506" s="192"/>
      <c r="J506" s="192"/>
      <c r="K506" s="192"/>
      <c r="L506" s="192"/>
      <c r="M506" s="232"/>
      <c r="N506" s="233"/>
      <c r="O506" s="233"/>
    </row>
    <row r="507" spans="1:15" s="234" customFormat="1">
      <c r="A507" s="404" t="str">
        <f t="shared" si="15"/>
        <v>1501901500</v>
      </c>
      <c r="B507" s="242">
        <v>150</v>
      </c>
      <c r="C507" s="193">
        <v>190</v>
      </c>
      <c r="D507" s="193">
        <v>1500</v>
      </c>
      <c r="E507" s="192"/>
      <c r="F507" s="192"/>
      <c r="G507" s="192"/>
      <c r="H507" s="192"/>
      <c r="I507" s="192"/>
      <c r="J507" s="192"/>
      <c r="K507" s="192"/>
      <c r="L507" s="192"/>
      <c r="M507" s="232"/>
      <c r="N507" s="233"/>
      <c r="O507" s="233"/>
    </row>
    <row r="508" spans="1:15" s="234" customFormat="1">
      <c r="A508" s="404" t="str">
        <f t="shared" si="15"/>
        <v>1502001500</v>
      </c>
      <c r="B508" s="242">
        <v>150</v>
      </c>
      <c r="C508" s="193">
        <v>200</v>
      </c>
      <c r="D508" s="193">
        <v>1500</v>
      </c>
      <c r="E508" s="192"/>
      <c r="F508" s="192"/>
      <c r="G508" s="192"/>
      <c r="H508" s="192"/>
      <c r="I508" s="192"/>
      <c r="J508" s="192"/>
      <c r="K508" s="192"/>
      <c r="L508" s="192"/>
      <c r="M508" s="232"/>
      <c r="N508" s="233"/>
      <c r="O508" s="233"/>
    </row>
    <row r="509" spans="1:15" s="234" customFormat="1">
      <c r="A509" s="404" t="str">
        <f t="shared" si="15"/>
        <v>1502101500</v>
      </c>
      <c r="B509" s="242">
        <v>150</v>
      </c>
      <c r="C509" s="193">
        <v>210</v>
      </c>
      <c r="D509" s="193">
        <v>1500</v>
      </c>
      <c r="E509" s="192"/>
      <c r="F509" s="192"/>
      <c r="G509" s="192"/>
      <c r="H509" s="192"/>
      <c r="I509" s="192"/>
      <c r="J509" s="192"/>
      <c r="K509" s="192"/>
      <c r="L509" s="192"/>
      <c r="M509" s="232"/>
      <c r="N509" s="233"/>
      <c r="O509" s="233"/>
    </row>
    <row r="510" spans="1:15" s="234" customFormat="1">
      <c r="A510" s="404" t="str">
        <f t="shared" si="15"/>
        <v>1502201500</v>
      </c>
      <c r="B510" s="242">
        <v>150</v>
      </c>
      <c r="C510" s="193">
        <v>220</v>
      </c>
      <c r="D510" s="193">
        <v>1500</v>
      </c>
      <c r="E510" s="192"/>
      <c r="F510" s="192"/>
      <c r="G510" s="192"/>
      <c r="H510" s="192"/>
      <c r="I510" s="192"/>
      <c r="J510" s="192"/>
      <c r="K510" s="192"/>
      <c r="L510" s="192"/>
      <c r="M510" s="232"/>
      <c r="N510" s="233"/>
      <c r="O510" s="233"/>
    </row>
    <row r="511" spans="1:15" s="234" customFormat="1">
      <c r="A511" s="404" t="str">
        <f t="shared" si="15"/>
        <v>1502301500</v>
      </c>
      <c r="B511" s="242">
        <v>150</v>
      </c>
      <c r="C511" s="193">
        <v>230</v>
      </c>
      <c r="D511" s="193">
        <v>1500</v>
      </c>
      <c r="E511" s="192"/>
      <c r="F511" s="192"/>
      <c r="G511" s="192"/>
      <c r="H511" s="192"/>
      <c r="I511" s="192"/>
      <c r="J511" s="192"/>
      <c r="K511" s="192"/>
      <c r="L511" s="192"/>
      <c r="M511" s="232"/>
      <c r="N511" s="233"/>
      <c r="O511" s="233"/>
    </row>
    <row r="512" spans="1:15" s="234" customFormat="1">
      <c r="A512" s="404" t="str">
        <f t="shared" si="15"/>
        <v>1502401500</v>
      </c>
      <c r="B512" s="242">
        <v>150</v>
      </c>
      <c r="C512" s="193">
        <v>240</v>
      </c>
      <c r="D512" s="193">
        <v>1500</v>
      </c>
      <c r="E512" s="192"/>
      <c r="F512" s="192"/>
      <c r="G512" s="192"/>
      <c r="H512" s="192"/>
      <c r="I512" s="192"/>
      <c r="J512" s="192"/>
      <c r="K512" s="192"/>
      <c r="L512" s="192"/>
      <c r="M512" s="232"/>
      <c r="N512" s="233"/>
      <c r="O512" s="233"/>
    </row>
    <row r="513" spans="1:15" s="234" customFormat="1">
      <c r="A513" s="404" t="str">
        <f t="shared" si="15"/>
        <v>1502501500</v>
      </c>
      <c r="B513" s="242">
        <v>150</v>
      </c>
      <c r="C513" s="193">
        <v>250</v>
      </c>
      <c r="D513" s="193">
        <v>1500</v>
      </c>
      <c r="E513" s="192"/>
      <c r="F513" s="192"/>
      <c r="G513" s="192"/>
      <c r="H513" s="192"/>
      <c r="I513" s="192"/>
      <c r="J513" s="192"/>
      <c r="K513" s="192"/>
      <c r="L513" s="192"/>
      <c r="M513" s="232"/>
      <c r="N513" s="233"/>
      <c r="O513" s="233"/>
    </row>
    <row r="514" spans="1:15" s="234" customFormat="1">
      <c r="A514" s="404" t="str">
        <f t="shared" si="15"/>
        <v>1502601500</v>
      </c>
      <c r="B514" s="242">
        <v>150</v>
      </c>
      <c r="C514" s="193">
        <v>260</v>
      </c>
      <c r="D514" s="193">
        <v>1500</v>
      </c>
      <c r="E514" s="192"/>
      <c r="F514" s="192"/>
      <c r="G514" s="192"/>
      <c r="H514" s="192"/>
      <c r="I514" s="192"/>
      <c r="J514" s="192"/>
      <c r="K514" s="192"/>
      <c r="L514" s="192"/>
      <c r="M514" s="232"/>
      <c r="N514" s="233"/>
      <c r="O514" s="233"/>
    </row>
    <row r="515" spans="1:15" s="234" customFormat="1">
      <c r="A515" s="404" t="str">
        <f t="shared" si="15"/>
        <v>1502701500</v>
      </c>
      <c r="B515" s="242">
        <v>150</v>
      </c>
      <c r="C515" s="193">
        <v>270</v>
      </c>
      <c r="D515" s="193">
        <v>1500</v>
      </c>
      <c r="E515" s="192"/>
      <c r="F515" s="192"/>
      <c r="G515" s="192"/>
      <c r="H515" s="192"/>
      <c r="I515" s="192"/>
      <c r="J515" s="192"/>
      <c r="K515" s="192"/>
      <c r="L515" s="192"/>
      <c r="M515" s="232"/>
      <c r="N515" s="233"/>
      <c r="O515" s="233"/>
    </row>
    <row r="516" spans="1:15" s="234" customFormat="1">
      <c r="A516" s="404" t="str">
        <f t="shared" si="15"/>
        <v>1502801500</v>
      </c>
      <c r="B516" s="242">
        <v>150</v>
      </c>
      <c r="C516" s="193">
        <v>280</v>
      </c>
      <c r="D516" s="193">
        <v>1500</v>
      </c>
      <c r="E516" s="192"/>
      <c r="F516" s="192"/>
      <c r="G516" s="192"/>
      <c r="H516" s="192"/>
      <c r="I516" s="192"/>
      <c r="J516" s="192"/>
      <c r="K516" s="192"/>
      <c r="L516" s="192"/>
      <c r="M516" s="232"/>
      <c r="N516" s="233"/>
      <c r="O516" s="233"/>
    </row>
    <row r="517" spans="1:15" s="234" customFormat="1">
      <c r="A517" s="404" t="str">
        <f t="shared" si="15"/>
        <v>1502901500</v>
      </c>
      <c r="B517" s="242">
        <v>150</v>
      </c>
      <c r="C517" s="193">
        <v>290</v>
      </c>
      <c r="D517" s="193">
        <v>1500</v>
      </c>
      <c r="E517" s="192"/>
      <c r="F517" s="192"/>
      <c r="G517" s="192"/>
      <c r="H517" s="192"/>
      <c r="I517" s="192"/>
      <c r="J517" s="192"/>
      <c r="K517" s="192"/>
      <c r="L517" s="192"/>
      <c r="M517" s="232"/>
      <c r="N517" s="233"/>
      <c r="O517" s="233"/>
    </row>
    <row r="518" spans="1:15" s="234" customFormat="1">
      <c r="A518" s="404" t="str">
        <f t="shared" si="15"/>
        <v>1503001500</v>
      </c>
      <c r="B518" s="242">
        <v>150</v>
      </c>
      <c r="C518" s="193">
        <v>300</v>
      </c>
      <c r="D518" s="193">
        <v>1500</v>
      </c>
      <c r="E518" s="192"/>
      <c r="F518" s="192"/>
      <c r="G518" s="192"/>
      <c r="H518" s="192"/>
      <c r="I518" s="192"/>
      <c r="J518" s="192"/>
      <c r="K518" s="192"/>
      <c r="L518" s="192"/>
      <c r="M518" s="232"/>
      <c r="N518" s="233"/>
      <c r="O518" s="233"/>
    </row>
    <row r="519" spans="1:15" s="234" customFormat="1">
      <c r="A519" s="404" t="str">
        <f t="shared" si="15"/>
        <v>1503101500</v>
      </c>
      <c r="B519" s="242">
        <v>150</v>
      </c>
      <c r="C519" s="193">
        <v>310</v>
      </c>
      <c r="D519" s="193">
        <v>1500</v>
      </c>
      <c r="E519" s="192"/>
      <c r="F519" s="192"/>
      <c r="G519" s="192"/>
      <c r="H519" s="192"/>
      <c r="I519" s="192"/>
      <c r="J519" s="192"/>
      <c r="K519" s="192"/>
      <c r="L519" s="192"/>
      <c r="M519" s="232"/>
      <c r="N519" s="233"/>
      <c r="O519" s="233"/>
    </row>
    <row r="520" spans="1:15" s="234" customFormat="1">
      <c r="A520" s="404" t="str">
        <f t="shared" si="15"/>
        <v>1503201500</v>
      </c>
      <c r="B520" s="242">
        <v>150</v>
      </c>
      <c r="C520" s="193">
        <v>320</v>
      </c>
      <c r="D520" s="193">
        <v>1500</v>
      </c>
      <c r="E520" s="192"/>
      <c r="F520" s="192"/>
      <c r="G520" s="192"/>
      <c r="H520" s="192"/>
      <c r="I520" s="192"/>
      <c r="J520" s="192"/>
      <c r="K520" s="192"/>
      <c r="L520" s="192"/>
      <c r="M520" s="232"/>
      <c r="N520" s="233"/>
      <c r="O520" s="233"/>
    </row>
    <row r="521" spans="1:15" s="234" customFormat="1">
      <c r="A521" s="404" t="str">
        <f t="shared" si="15"/>
        <v>1503301500</v>
      </c>
      <c r="B521" s="242">
        <v>150</v>
      </c>
      <c r="C521" s="193">
        <v>330</v>
      </c>
      <c r="D521" s="193">
        <v>1500</v>
      </c>
      <c r="E521" s="192"/>
      <c r="F521" s="192"/>
      <c r="G521" s="192"/>
      <c r="H521" s="192"/>
      <c r="I521" s="192"/>
      <c r="J521" s="192"/>
      <c r="K521" s="192"/>
      <c r="L521" s="192"/>
      <c r="M521" s="232"/>
      <c r="N521" s="233"/>
      <c r="O521" s="233"/>
    </row>
    <row r="522" spans="1:15" s="234" customFormat="1">
      <c r="A522" s="404" t="str">
        <f t="shared" si="15"/>
        <v>1503401500</v>
      </c>
      <c r="B522" s="242">
        <v>150</v>
      </c>
      <c r="C522" s="193">
        <v>340</v>
      </c>
      <c r="D522" s="193">
        <v>1500</v>
      </c>
      <c r="E522" s="192"/>
      <c r="F522" s="192"/>
      <c r="G522" s="192"/>
      <c r="H522" s="192"/>
      <c r="I522" s="192"/>
      <c r="J522" s="192"/>
      <c r="K522" s="192"/>
      <c r="L522" s="192"/>
      <c r="M522" s="232"/>
      <c r="N522" s="233"/>
      <c r="O522" s="233"/>
    </row>
    <row r="523" spans="1:15" s="234" customFormat="1">
      <c r="A523" s="404" t="str">
        <f t="shared" si="15"/>
        <v>1503501500</v>
      </c>
      <c r="B523" s="242">
        <v>150</v>
      </c>
      <c r="C523" s="193">
        <v>350</v>
      </c>
      <c r="D523" s="193">
        <v>1500</v>
      </c>
      <c r="E523" s="192"/>
      <c r="F523" s="192"/>
      <c r="G523" s="192"/>
      <c r="H523" s="192"/>
      <c r="I523" s="192"/>
      <c r="J523" s="192"/>
      <c r="K523" s="192"/>
      <c r="L523" s="192"/>
      <c r="M523" s="232"/>
      <c r="N523" s="233"/>
      <c r="O523" s="233"/>
    </row>
    <row r="524" spans="1:15" s="234" customFormat="1">
      <c r="A524" s="404" t="str">
        <f t="shared" si="15"/>
        <v>150201750</v>
      </c>
      <c r="B524" s="242">
        <v>150</v>
      </c>
      <c r="C524" s="193">
        <v>20</v>
      </c>
      <c r="D524" s="193">
        <v>1750</v>
      </c>
      <c r="E524" s="180"/>
      <c r="F524" s="180"/>
      <c r="G524" s="180"/>
      <c r="H524" s="180"/>
      <c r="I524" s="180"/>
      <c r="J524" s="180"/>
      <c r="K524" s="180"/>
      <c r="L524" s="180"/>
      <c r="M524" s="232"/>
      <c r="N524" s="233"/>
      <c r="O524" s="233"/>
    </row>
    <row r="525" spans="1:15" s="234" customFormat="1">
      <c r="A525" s="404" t="str">
        <f t="shared" si="15"/>
        <v>150301750</v>
      </c>
      <c r="B525" s="242">
        <v>150</v>
      </c>
      <c r="C525" s="193">
        <v>30</v>
      </c>
      <c r="D525" s="193">
        <v>1750</v>
      </c>
      <c r="E525" s="180"/>
      <c r="F525" s="180"/>
      <c r="G525" s="180"/>
      <c r="H525" s="180"/>
      <c r="I525" s="180"/>
      <c r="J525" s="180"/>
      <c r="K525" s="180"/>
      <c r="L525" s="180"/>
      <c r="M525" s="232"/>
      <c r="N525" s="233"/>
      <c r="O525" s="233"/>
    </row>
    <row r="526" spans="1:15" s="234" customFormat="1">
      <c r="A526" s="404" t="str">
        <f t="shared" si="15"/>
        <v>150401750</v>
      </c>
      <c r="B526" s="242">
        <v>150</v>
      </c>
      <c r="C526" s="193">
        <v>40</v>
      </c>
      <c r="D526" s="193">
        <v>1750</v>
      </c>
      <c r="E526" s="180"/>
      <c r="F526" s="180"/>
      <c r="G526" s="180"/>
      <c r="H526" s="180"/>
      <c r="I526" s="180"/>
      <c r="J526" s="180"/>
      <c r="K526" s="180"/>
      <c r="L526" s="180"/>
      <c r="M526" s="232"/>
      <c r="N526" s="233"/>
      <c r="O526" s="233"/>
    </row>
    <row r="527" spans="1:15" s="234" customFormat="1">
      <c r="A527" s="404" t="str">
        <f t="shared" si="15"/>
        <v>150501750</v>
      </c>
      <c r="B527" s="242">
        <v>150</v>
      </c>
      <c r="C527" s="193">
        <v>50</v>
      </c>
      <c r="D527" s="193">
        <v>1750</v>
      </c>
      <c r="E527" s="180"/>
      <c r="F527" s="180"/>
      <c r="G527" s="180"/>
      <c r="H527" s="180"/>
      <c r="I527" s="180"/>
      <c r="J527" s="180"/>
      <c r="K527" s="180"/>
      <c r="L527" s="180"/>
      <c r="M527" s="232"/>
      <c r="N527" s="233"/>
      <c r="O527" s="233"/>
    </row>
    <row r="528" spans="1:15" s="234" customFormat="1">
      <c r="A528" s="404" t="str">
        <f t="shared" si="15"/>
        <v>150601750</v>
      </c>
      <c r="B528" s="242">
        <v>150</v>
      </c>
      <c r="C528" s="193">
        <v>60</v>
      </c>
      <c r="D528" s="193">
        <v>1750</v>
      </c>
      <c r="E528" s="180"/>
      <c r="F528" s="180"/>
      <c r="G528" s="180"/>
      <c r="H528" s="180"/>
      <c r="I528" s="180"/>
      <c r="J528" s="180"/>
      <c r="K528" s="180"/>
      <c r="L528" s="180"/>
      <c r="M528" s="232"/>
      <c r="N528" s="233"/>
      <c r="O528" s="233"/>
    </row>
    <row r="529" spans="1:15" s="234" customFormat="1">
      <c r="A529" s="404" t="str">
        <f t="shared" si="15"/>
        <v>150701750</v>
      </c>
      <c r="B529" s="242">
        <v>150</v>
      </c>
      <c r="C529" s="193">
        <v>70</v>
      </c>
      <c r="D529" s="193">
        <v>1750</v>
      </c>
      <c r="E529" s="180"/>
      <c r="F529" s="180"/>
      <c r="G529" s="180"/>
      <c r="H529" s="180"/>
      <c r="I529" s="180"/>
      <c r="J529" s="180"/>
      <c r="K529" s="180"/>
      <c r="L529" s="180"/>
      <c r="M529" s="232"/>
      <c r="N529" s="233"/>
      <c r="O529" s="233"/>
    </row>
    <row r="530" spans="1:15" s="234" customFormat="1">
      <c r="A530" s="404" t="str">
        <f t="shared" si="15"/>
        <v>150801750</v>
      </c>
      <c r="B530" s="242">
        <v>150</v>
      </c>
      <c r="C530" s="193">
        <v>80</v>
      </c>
      <c r="D530" s="193">
        <v>1750</v>
      </c>
      <c r="E530" s="180"/>
      <c r="F530" s="180"/>
      <c r="G530" s="180"/>
      <c r="H530" s="180"/>
      <c r="I530" s="180"/>
      <c r="J530" s="180"/>
      <c r="K530" s="180"/>
      <c r="L530" s="180"/>
      <c r="M530" s="232"/>
      <c r="N530" s="233"/>
      <c r="O530" s="233"/>
    </row>
    <row r="531" spans="1:15" s="234" customFormat="1">
      <c r="A531" s="404" t="str">
        <f t="shared" si="15"/>
        <v>150901750</v>
      </c>
      <c r="B531" s="242">
        <v>150</v>
      </c>
      <c r="C531" s="193">
        <v>90</v>
      </c>
      <c r="D531" s="193">
        <v>1750</v>
      </c>
      <c r="E531" s="180"/>
      <c r="F531" s="180"/>
      <c r="G531" s="180"/>
      <c r="H531" s="180"/>
      <c r="I531" s="180"/>
      <c r="J531" s="180"/>
      <c r="K531" s="180"/>
      <c r="L531" s="180"/>
      <c r="M531" s="232"/>
      <c r="N531" s="233"/>
      <c r="O531" s="233"/>
    </row>
    <row r="532" spans="1:15" s="234" customFormat="1">
      <c r="A532" s="404" t="str">
        <f t="shared" si="15"/>
        <v>1501001750</v>
      </c>
      <c r="B532" s="242">
        <v>150</v>
      </c>
      <c r="C532" s="193">
        <v>100</v>
      </c>
      <c r="D532" s="193">
        <v>1750</v>
      </c>
      <c r="E532" s="180"/>
      <c r="F532" s="180"/>
      <c r="G532" s="180"/>
      <c r="H532" s="180"/>
      <c r="I532" s="180"/>
      <c r="J532" s="180"/>
      <c r="K532" s="180"/>
      <c r="L532" s="180"/>
      <c r="M532" s="232"/>
      <c r="N532" s="233"/>
      <c r="O532" s="233"/>
    </row>
    <row r="533" spans="1:15" s="234" customFormat="1">
      <c r="A533" s="404" t="str">
        <f t="shared" si="15"/>
        <v>1501101750</v>
      </c>
      <c r="B533" s="242">
        <v>150</v>
      </c>
      <c r="C533" s="193">
        <v>110</v>
      </c>
      <c r="D533" s="193">
        <v>1750</v>
      </c>
      <c r="E533" s="180"/>
      <c r="F533" s="180"/>
      <c r="G533" s="180"/>
      <c r="H533" s="180"/>
      <c r="I533" s="180"/>
      <c r="J533" s="180"/>
      <c r="K533" s="180"/>
      <c r="L533" s="180"/>
      <c r="M533" s="232"/>
      <c r="N533" s="233"/>
      <c r="O533" s="233"/>
    </row>
    <row r="534" spans="1:15" s="234" customFormat="1">
      <c r="A534" s="404" t="str">
        <f t="shared" si="15"/>
        <v>1501201750</v>
      </c>
      <c r="B534" s="242">
        <v>150</v>
      </c>
      <c r="C534" s="193">
        <v>120</v>
      </c>
      <c r="D534" s="193">
        <v>1750</v>
      </c>
      <c r="E534" s="180"/>
      <c r="F534" s="180"/>
      <c r="G534" s="180"/>
      <c r="H534" s="180"/>
      <c r="I534" s="180"/>
      <c r="J534" s="180"/>
      <c r="K534" s="180"/>
      <c r="L534" s="180"/>
      <c r="M534" s="232"/>
      <c r="N534" s="233"/>
      <c r="O534" s="233"/>
    </row>
    <row r="535" spans="1:15" s="234" customFormat="1">
      <c r="A535" s="404" t="str">
        <f t="shared" si="15"/>
        <v>1501301750</v>
      </c>
      <c r="B535" s="242">
        <v>150</v>
      </c>
      <c r="C535" s="193">
        <v>130</v>
      </c>
      <c r="D535" s="193">
        <v>1750</v>
      </c>
      <c r="E535" s="180"/>
      <c r="F535" s="180"/>
      <c r="G535" s="180"/>
      <c r="H535" s="180"/>
      <c r="I535" s="180"/>
      <c r="J535" s="180"/>
      <c r="K535" s="180"/>
      <c r="L535" s="180"/>
      <c r="M535" s="232"/>
      <c r="N535" s="233"/>
      <c r="O535" s="233"/>
    </row>
    <row r="536" spans="1:15" s="234" customFormat="1">
      <c r="A536" s="404" t="str">
        <f t="shared" si="15"/>
        <v>1501401750</v>
      </c>
      <c r="B536" s="242">
        <v>150</v>
      </c>
      <c r="C536" s="193">
        <v>140</v>
      </c>
      <c r="D536" s="193">
        <v>1750</v>
      </c>
      <c r="E536" s="180"/>
      <c r="F536" s="180"/>
      <c r="G536" s="180"/>
      <c r="H536" s="180"/>
      <c r="I536" s="180"/>
      <c r="J536" s="180"/>
      <c r="K536" s="180"/>
      <c r="L536" s="180"/>
      <c r="M536" s="232"/>
      <c r="N536" s="233"/>
      <c r="O536" s="233"/>
    </row>
    <row r="537" spans="1:15" s="234" customFormat="1">
      <c r="A537" s="404" t="str">
        <f t="shared" si="15"/>
        <v>1501501750</v>
      </c>
      <c r="B537" s="242">
        <v>150</v>
      </c>
      <c r="C537" s="193">
        <v>150</v>
      </c>
      <c r="D537" s="193">
        <v>1750</v>
      </c>
      <c r="E537" s="180"/>
      <c r="F537" s="180"/>
      <c r="G537" s="180"/>
      <c r="H537" s="180"/>
      <c r="I537" s="180"/>
      <c r="J537" s="180"/>
      <c r="K537" s="180"/>
      <c r="L537" s="180"/>
      <c r="M537" s="232"/>
      <c r="N537" s="233"/>
      <c r="O537" s="233"/>
    </row>
    <row r="538" spans="1:15" s="234" customFormat="1">
      <c r="A538" s="404" t="str">
        <f t="shared" si="15"/>
        <v>1501601750</v>
      </c>
      <c r="B538" s="242">
        <v>150</v>
      </c>
      <c r="C538" s="193">
        <v>160</v>
      </c>
      <c r="D538" s="193">
        <v>1750</v>
      </c>
      <c r="E538" s="180"/>
      <c r="F538" s="180"/>
      <c r="G538" s="180"/>
      <c r="H538" s="180"/>
      <c r="I538" s="180"/>
      <c r="J538" s="180"/>
      <c r="K538" s="180"/>
      <c r="L538" s="180"/>
      <c r="M538" s="232"/>
      <c r="N538" s="233"/>
      <c r="O538" s="233"/>
    </row>
    <row r="539" spans="1:15" s="234" customFormat="1">
      <c r="A539" s="404" t="str">
        <f t="shared" si="15"/>
        <v>1501701750</v>
      </c>
      <c r="B539" s="242">
        <v>150</v>
      </c>
      <c r="C539" s="193">
        <v>170</v>
      </c>
      <c r="D539" s="193">
        <v>1750</v>
      </c>
      <c r="E539" s="192"/>
      <c r="F539" s="192"/>
      <c r="G539" s="192"/>
      <c r="H539" s="192"/>
      <c r="I539" s="192"/>
      <c r="J539" s="192"/>
      <c r="K539" s="192"/>
      <c r="L539" s="192"/>
      <c r="M539" s="232"/>
      <c r="N539" s="233"/>
      <c r="O539" s="233"/>
    </row>
    <row r="540" spans="1:15" s="234" customFormat="1">
      <c r="A540" s="404" t="str">
        <f t="shared" si="15"/>
        <v>1501801750</v>
      </c>
      <c r="B540" s="242">
        <v>150</v>
      </c>
      <c r="C540" s="193">
        <v>180</v>
      </c>
      <c r="D540" s="193">
        <v>1750</v>
      </c>
      <c r="E540" s="192"/>
      <c r="F540" s="192"/>
      <c r="G540" s="192"/>
      <c r="H540" s="192"/>
      <c r="I540" s="192"/>
      <c r="J540" s="192"/>
      <c r="K540" s="192"/>
      <c r="L540" s="192"/>
      <c r="M540" s="232"/>
      <c r="N540" s="233"/>
      <c r="O540" s="233"/>
    </row>
    <row r="541" spans="1:15" s="234" customFormat="1">
      <c r="A541" s="404" t="str">
        <f t="shared" si="15"/>
        <v>1501901750</v>
      </c>
      <c r="B541" s="242">
        <v>150</v>
      </c>
      <c r="C541" s="193">
        <v>190</v>
      </c>
      <c r="D541" s="193">
        <v>1750</v>
      </c>
      <c r="E541" s="192"/>
      <c r="F541" s="192"/>
      <c r="G541" s="192"/>
      <c r="H541" s="192"/>
      <c r="I541" s="192"/>
      <c r="J541" s="192"/>
      <c r="K541" s="192"/>
      <c r="L541" s="192"/>
      <c r="M541" s="232"/>
      <c r="N541" s="233"/>
      <c r="O541" s="233"/>
    </row>
    <row r="542" spans="1:15" s="234" customFormat="1">
      <c r="A542" s="404" t="str">
        <f t="shared" si="15"/>
        <v>1502001750</v>
      </c>
      <c r="B542" s="242">
        <v>150</v>
      </c>
      <c r="C542" s="193">
        <v>200</v>
      </c>
      <c r="D542" s="193">
        <v>1750</v>
      </c>
      <c r="E542" s="192"/>
      <c r="F542" s="192"/>
      <c r="G542" s="192"/>
      <c r="H542" s="192"/>
      <c r="I542" s="192"/>
      <c r="J542" s="192"/>
      <c r="K542" s="192"/>
      <c r="L542" s="192"/>
      <c r="M542" s="232"/>
      <c r="N542" s="233"/>
      <c r="O542" s="233"/>
    </row>
    <row r="543" spans="1:15" s="234" customFormat="1">
      <c r="A543" s="404" t="str">
        <f t="shared" si="15"/>
        <v>1502101750</v>
      </c>
      <c r="B543" s="242">
        <v>150</v>
      </c>
      <c r="C543" s="193">
        <v>210</v>
      </c>
      <c r="D543" s="193">
        <v>1750</v>
      </c>
      <c r="E543" s="192"/>
      <c r="F543" s="192"/>
      <c r="G543" s="192"/>
      <c r="H543" s="192"/>
      <c r="I543" s="192"/>
      <c r="J543" s="192"/>
      <c r="K543" s="192"/>
      <c r="L543" s="192"/>
      <c r="M543" s="232"/>
      <c r="N543" s="233"/>
      <c r="O543" s="233"/>
    </row>
    <row r="544" spans="1:15" s="234" customFormat="1">
      <c r="A544" s="404" t="str">
        <f t="shared" si="15"/>
        <v>1502201750</v>
      </c>
      <c r="B544" s="242">
        <v>150</v>
      </c>
      <c r="C544" s="193">
        <v>220</v>
      </c>
      <c r="D544" s="193">
        <v>1750</v>
      </c>
      <c r="E544" s="192"/>
      <c r="F544" s="192"/>
      <c r="G544" s="192"/>
      <c r="H544" s="192"/>
      <c r="I544" s="192"/>
      <c r="J544" s="192"/>
      <c r="K544" s="192"/>
      <c r="L544" s="192"/>
      <c r="M544" s="232"/>
      <c r="N544" s="233"/>
      <c r="O544" s="233"/>
    </row>
    <row r="545" spans="1:15" s="234" customFormat="1">
      <c r="A545" s="404" t="str">
        <f t="shared" si="15"/>
        <v>1502301750</v>
      </c>
      <c r="B545" s="242">
        <v>150</v>
      </c>
      <c r="C545" s="193">
        <v>230</v>
      </c>
      <c r="D545" s="193">
        <v>1750</v>
      </c>
      <c r="E545" s="192"/>
      <c r="F545" s="192"/>
      <c r="G545" s="192"/>
      <c r="H545" s="192"/>
      <c r="I545" s="192"/>
      <c r="J545" s="192"/>
      <c r="K545" s="192"/>
      <c r="L545" s="192"/>
      <c r="M545" s="232"/>
      <c r="N545" s="233"/>
      <c r="O545" s="233"/>
    </row>
    <row r="546" spans="1:15" s="234" customFormat="1">
      <c r="A546" s="404" t="str">
        <f t="shared" si="15"/>
        <v>1502401750</v>
      </c>
      <c r="B546" s="242">
        <v>150</v>
      </c>
      <c r="C546" s="193">
        <v>240</v>
      </c>
      <c r="D546" s="193">
        <v>1750</v>
      </c>
      <c r="E546" s="192"/>
      <c r="F546" s="192"/>
      <c r="G546" s="192"/>
      <c r="H546" s="192"/>
      <c r="I546" s="192"/>
      <c r="J546" s="192"/>
      <c r="K546" s="192"/>
      <c r="L546" s="192"/>
      <c r="M546" s="232"/>
      <c r="N546" s="233"/>
      <c r="O546" s="233"/>
    </row>
    <row r="547" spans="1:15" s="234" customFormat="1">
      <c r="A547" s="404" t="str">
        <f t="shared" si="15"/>
        <v>1502501750</v>
      </c>
      <c r="B547" s="242">
        <v>150</v>
      </c>
      <c r="C547" s="193">
        <v>250</v>
      </c>
      <c r="D547" s="193">
        <v>1750</v>
      </c>
      <c r="E547" s="192"/>
      <c r="F547" s="192"/>
      <c r="G547" s="192"/>
      <c r="H547" s="192"/>
      <c r="I547" s="192"/>
      <c r="J547" s="192"/>
      <c r="K547" s="192"/>
      <c r="L547" s="192"/>
      <c r="M547" s="232"/>
      <c r="N547" s="233"/>
      <c r="O547" s="233"/>
    </row>
    <row r="548" spans="1:15" s="234" customFormat="1">
      <c r="A548" s="404" t="str">
        <f t="shared" si="15"/>
        <v>1502601750</v>
      </c>
      <c r="B548" s="242">
        <v>150</v>
      </c>
      <c r="C548" s="193">
        <v>260</v>
      </c>
      <c r="D548" s="193">
        <v>1750</v>
      </c>
      <c r="E548" s="192"/>
      <c r="F548" s="192"/>
      <c r="G548" s="192"/>
      <c r="H548" s="192"/>
      <c r="I548" s="192"/>
      <c r="J548" s="192"/>
      <c r="K548" s="192"/>
      <c r="L548" s="192"/>
      <c r="M548" s="232"/>
      <c r="N548" s="233"/>
      <c r="O548" s="233"/>
    </row>
    <row r="549" spans="1:15" s="234" customFormat="1">
      <c r="A549" s="404" t="str">
        <f t="shared" si="15"/>
        <v>1502701750</v>
      </c>
      <c r="B549" s="242">
        <v>150</v>
      </c>
      <c r="C549" s="193">
        <v>270</v>
      </c>
      <c r="D549" s="193">
        <v>1750</v>
      </c>
      <c r="E549" s="192"/>
      <c r="F549" s="192"/>
      <c r="G549" s="192"/>
      <c r="H549" s="192"/>
      <c r="I549" s="192"/>
      <c r="J549" s="192"/>
      <c r="K549" s="192"/>
      <c r="L549" s="192"/>
      <c r="M549" s="232"/>
      <c r="N549" s="233"/>
      <c r="O549" s="233"/>
    </row>
    <row r="550" spans="1:15" s="234" customFormat="1">
      <c r="A550" s="404" t="str">
        <f t="shared" si="15"/>
        <v>1502801750</v>
      </c>
      <c r="B550" s="242">
        <v>150</v>
      </c>
      <c r="C550" s="193">
        <v>280</v>
      </c>
      <c r="D550" s="193">
        <v>1750</v>
      </c>
      <c r="E550" s="192"/>
      <c r="F550" s="192"/>
      <c r="G550" s="192"/>
      <c r="H550" s="192"/>
      <c r="I550" s="192"/>
      <c r="J550" s="192"/>
      <c r="K550" s="192"/>
      <c r="L550" s="192"/>
      <c r="M550" s="232"/>
      <c r="N550" s="233"/>
      <c r="O550" s="233"/>
    </row>
    <row r="551" spans="1:15" s="234" customFormat="1">
      <c r="A551" s="404" t="str">
        <f t="shared" si="15"/>
        <v>1502901750</v>
      </c>
      <c r="B551" s="242">
        <v>150</v>
      </c>
      <c r="C551" s="193">
        <v>290</v>
      </c>
      <c r="D551" s="193">
        <v>1750</v>
      </c>
      <c r="E551" s="192"/>
      <c r="F551" s="192"/>
      <c r="G551" s="192"/>
      <c r="H551" s="192"/>
      <c r="I551" s="192"/>
      <c r="J551" s="192"/>
      <c r="K551" s="192"/>
      <c r="L551" s="192"/>
      <c r="M551" s="232"/>
      <c r="N551" s="233"/>
      <c r="O551" s="233"/>
    </row>
    <row r="552" spans="1:15" s="234" customFormat="1">
      <c r="A552" s="404" t="str">
        <f t="shared" si="15"/>
        <v>1503001750</v>
      </c>
      <c r="B552" s="242">
        <v>150</v>
      </c>
      <c r="C552" s="193">
        <v>300</v>
      </c>
      <c r="D552" s="193">
        <v>1750</v>
      </c>
      <c r="E552" s="192"/>
      <c r="F552" s="192"/>
      <c r="G552" s="192"/>
      <c r="H552" s="192"/>
      <c r="I552" s="192"/>
      <c r="J552" s="192"/>
      <c r="K552" s="192"/>
      <c r="L552" s="192"/>
      <c r="M552" s="232"/>
      <c r="N552" s="233"/>
      <c r="O552" s="233"/>
    </row>
    <row r="553" spans="1:15" s="234" customFormat="1">
      <c r="A553" s="404" t="str">
        <f t="shared" si="15"/>
        <v>1503101750</v>
      </c>
      <c r="B553" s="242">
        <v>150</v>
      </c>
      <c r="C553" s="193">
        <v>310</v>
      </c>
      <c r="D553" s="193">
        <v>1750</v>
      </c>
      <c r="E553" s="192"/>
      <c r="F553" s="192"/>
      <c r="G553" s="192"/>
      <c r="H553" s="192"/>
      <c r="I553" s="192"/>
      <c r="J553" s="192"/>
      <c r="K553" s="192"/>
      <c r="L553" s="192"/>
      <c r="M553" s="232"/>
      <c r="N553" s="233"/>
      <c r="O553" s="233"/>
    </row>
    <row r="554" spans="1:15" s="234" customFormat="1">
      <c r="A554" s="404" t="str">
        <f t="shared" si="15"/>
        <v>1503201750</v>
      </c>
      <c r="B554" s="242">
        <v>150</v>
      </c>
      <c r="C554" s="193">
        <v>320</v>
      </c>
      <c r="D554" s="193">
        <v>1750</v>
      </c>
      <c r="E554" s="192"/>
      <c r="F554" s="192"/>
      <c r="G554" s="192"/>
      <c r="H554" s="192"/>
      <c r="I554" s="192"/>
      <c r="J554" s="192"/>
      <c r="K554" s="192"/>
      <c r="L554" s="192"/>
      <c r="M554" s="232"/>
      <c r="N554" s="233"/>
      <c r="O554" s="233"/>
    </row>
    <row r="555" spans="1:15" s="234" customFormat="1">
      <c r="A555" s="404" t="str">
        <f t="shared" si="15"/>
        <v>1503301750</v>
      </c>
      <c r="B555" s="242">
        <v>150</v>
      </c>
      <c r="C555" s="193">
        <v>330</v>
      </c>
      <c r="D555" s="193">
        <v>1750</v>
      </c>
      <c r="E555" s="192"/>
      <c r="F555" s="192"/>
      <c r="G555" s="192"/>
      <c r="H555" s="192"/>
      <c r="I555" s="192"/>
      <c r="J555" s="192"/>
      <c r="K555" s="192"/>
      <c r="L555" s="192"/>
      <c r="M555" s="232"/>
      <c r="N555" s="233"/>
      <c r="O555" s="233"/>
    </row>
    <row r="556" spans="1:15" s="234" customFormat="1">
      <c r="A556" s="404" t="str">
        <f t="shared" si="15"/>
        <v>1503401750</v>
      </c>
      <c r="B556" s="242">
        <v>150</v>
      </c>
      <c r="C556" s="193">
        <v>340</v>
      </c>
      <c r="D556" s="193">
        <v>1750</v>
      </c>
      <c r="E556" s="192"/>
      <c r="F556" s="192"/>
      <c r="G556" s="192"/>
      <c r="H556" s="192"/>
      <c r="I556" s="192"/>
      <c r="J556" s="192"/>
      <c r="K556" s="192"/>
      <c r="L556" s="192"/>
      <c r="M556" s="232"/>
      <c r="N556" s="233"/>
      <c r="O556" s="233"/>
    </row>
    <row r="557" spans="1:15" s="234" customFormat="1">
      <c r="A557" s="404" t="str">
        <f t="shared" si="15"/>
        <v>1503501750</v>
      </c>
      <c r="B557" s="242">
        <v>150</v>
      </c>
      <c r="C557" s="193">
        <v>350</v>
      </c>
      <c r="D557" s="193">
        <v>1750</v>
      </c>
      <c r="E557" s="192"/>
      <c r="F557" s="192"/>
      <c r="G557" s="192"/>
      <c r="H557" s="192"/>
      <c r="I557" s="192"/>
      <c r="J557" s="192"/>
      <c r="K557" s="192"/>
      <c r="L557" s="192"/>
      <c r="M557" s="232"/>
      <c r="N557" s="233"/>
      <c r="O557" s="233"/>
    </row>
    <row r="558" spans="1:15" s="234" customFormat="1">
      <c r="A558" s="404" t="str">
        <f t="shared" si="15"/>
        <v>150202000</v>
      </c>
      <c r="B558" s="242">
        <v>150</v>
      </c>
      <c r="C558" s="193">
        <v>20</v>
      </c>
      <c r="D558" s="193">
        <v>2000</v>
      </c>
      <c r="E558" s="180"/>
      <c r="F558" s="180"/>
      <c r="G558" s="180"/>
      <c r="H558" s="180"/>
      <c r="I558" s="180"/>
      <c r="J558" s="180"/>
      <c r="K558" s="180"/>
      <c r="L558" s="180"/>
      <c r="M558" s="232"/>
      <c r="N558" s="233"/>
      <c r="O558" s="233"/>
    </row>
    <row r="559" spans="1:15" s="234" customFormat="1">
      <c r="A559" s="404" t="str">
        <f t="shared" si="15"/>
        <v>150302000</v>
      </c>
      <c r="B559" s="242">
        <v>150</v>
      </c>
      <c r="C559" s="193">
        <v>30</v>
      </c>
      <c r="D559" s="193">
        <v>2000</v>
      </c>
      <c r="E559" s="180"/>
      <c r="F559" s="180"/>
      <c r="G559" s="180"/>
      <c r="H559" s="180"/>
      <c r="I559" s="180"/>
      <c r="J559" s="180"/>
      <c r="K559" s="180"/>
      <c r="L559" s="180"/>
      <c r="M559" s="232"/>
      <c r="N559" s="233"/>
      <c r="O559" s="233"/>
    </row>
    <row r="560" spans="1:15" s="234" customFormat="1">
      <c r="A560" s="404" t="str">
        <f t="shared" si="15"/>
        <v>150402000</v>
      </c>
      <c r="B560" s="242">
        <v>150</v>
      </c>
      <c r="C560" s="193">
        <v>40</v>
      </c>
      <c r="D560" s="193">
        <v>2000</v>
      </c>
      <c r="E560" s="180"/>
      <c r="F560" s="180"/>
      <c r="G560" s="180"/>
      <c r="H560" s="180"/>
      <c r="I560" s="180"/>
      <c r="J560" s="180"/>
      <c r="K560" s="180"/>
      <c r="L560" s="180"/>
      <c r="M560" s="232"/>
      <c r="N560" s="233"/>
      <c r="O560" s="233"/>
    </row>
    <row r="561" spans="1:15" s="234" customFormat="1">
      <c r="A561" s="404" t="str">
        <f t="shared" ref="A561:A624" si="16">B561&amp;C561&amp;D561</f>
        <v>150502000</v>
      </c>
      <c r="B561" s="242">
        <v>150</v>
      </c>
      <c r="C561" s="193">
        <v>50</v>
      </c>
      <c r="D561" s="193">
        <v>2000</v>
      </c>
      <c r="E561" s="180"/>
      <c r="F561" s="180"/>
      <c r="G561" s="180"/>
      <c r="H561" s="180"/>
      <c r="I561" s="180"/>
      <c r="J561" s="180"/>
      <c r="K561" s="180"/>
      <c r="L561" s="180"/>
      <c r="M561" s="232"/>
      <c r="N561" s="233"/>
      <c r="O561" s="233"/>
    </row>
    <row r="562" spans="1:15" s="234" customFormat="1">
      <c r="A562" s="404" t="str">
        <f t="shared" si="16"/>
        <v>150602000</v>
      </c>
      <c r="B562" s="242">
        <v>150</v>
      </c>
      <c r="C562" s="193">
        <v>60</v>
      </c>
      <c r="D562" s="193">
        <v>2000</v>
      </c>
      <c r="E562" s="180"/>
      <c r="F562" s="180"/>
      <c r="G562" s="180"/>
      <c r="H562" s="180"/>
      <c r="I562" s="180"/>
      <c r="J562" s="180"/>
      <c r="K562" s="180"/>
      <c r="L562" s="180"/>
      <c r="M562" s="232"/>
      <c r="N562" s="233"/>
      <c r="O562" s="233"/>
    </row>
    <row r="563" spans="1:15" s="234" customFormat="1">
      <c r="A563" s="404" t="str">
        <f t="shared" si="16"/>
        <v>150702000</v>
      </c>
      <c r="B563" s="242">
        <v>150</v>
      </c>
      <c r="C563" s="193">
        <v>70</v>
      </c>
      <c r="D563" s="193">
        <v>2000</v>
      </c>
      <c r="E563" s="180"/>
      <c r="F563" s="180"/>
      <c r="G563" s="180"/>
      <c r="H563" s="180"/>
      <c r="I563" s="180"/>
      <c r="J563" s="180"/>
      <c r="K563" s="180"/>
      <c r="L563" s="180"/>
      <c r="M563" s="232"/>
      <c r="N563" s="233"/>
      <c r="O563" s="233"/>
    </row>
    <row r="564" spans="1:15" s="234" customFormat="1">
      <c r="A564" s="404" t="str">
        <f t="shared" si="16"/>
        <v>150802000</v>
      </c>
      <c r="B564" s="242">
        <v>150</v>
      </c>
      <c r="C564" s="193">
        <v>80</v>
      </c>
      <c r="D564" s="193">
        <v>2000</v>
      </c>
      <c r="E564" s="180"/>
      <c r="F564" s="180"/>
      <c r="G564" s="180"/>
      <c r="H564" s="180"/>
      <c r="I564" s="180"/>
      <c r="J564" s="180"/>
      <c r="K564" s="180"/>
      <c r="L564" s="180"/>
      <c r="M564" s="232"/>
      <c r="N564" s="233"/>
      <c r="O564" s="233"/>
    </row>
    <row r="565" spans="1:15" s="234" customFormat="1">
      <c r="A565" s="404" t="str">
        <f t="shared" si="16"/>
        <v>150902000</v>
      </c>
      <c r="B565" s="242">
        <v>150</v>
      </c>
      <c r="C565" s="193">
        <v>90</v>
      </c>
      <c r="D565" s="193">
        <v>2000</v>
      </c>
      <c r="E565" s="180"/>
      <c r="F565" s="180"/>
      <c r="G565" s="180"/>
      <c r="H565" s="180"/>
      <c r="I565" s="180"/>
      <c r="J565" s="180"/>
      <c r="K565" s="180"/>
      <c r="L565" s="180"/>
      <c r="M565" s="232"/>
      <c r="N565" s="233"/>
      <c r="O565" s="233"/>
    </row>
    <row r="566" spans="1:15" s="234" customFormat="1">
      <c r="A566" s="404" t="str">
        <f t="shared" si="16"/>
        <v>1501002000</v>
      </c>
      <c r="B566" s="242">
        <v>150</v>
      </c>
      <c r="C566" s="193">
        <v>100</v>
      </c>
      <c r="D566" s="193">
        <v>2000</v>
      </c>
      <c r="E566" s="180"/>
      <c r="F566" s="180"/>
      <c r="G566" s="180"/>
      <c r="H566" s="180"/>
      <c r="I566" s="180"/>
      <c r="J566" s="180"/>
      <c r="K566" s="180"/>
      <c r="L566" s="180"/>
      <c r="M566" s="232"/>
      <c r="N566" s="233"/>
      <c r="O566" s="233"/>
    </row>
    <row r="567" spans="1:15" s="234" customFormat="1">
      <c r="A567" s="404" t="str">
        <f t="shared" si="16"/>
        <v>1501102000</v>
      </c>
      <c r="B567" s="242">
        <v>150</v>
      </c>
      <c r="C567" s="193">
        <v>110</v>
      </c>
      <c r="D567" s="193">
        <v>2000</v>
      </c>
      <c r="E567" s="180"/>
      <c r="F567" s="180"/>
      <c r="G567" s="180"/>
      <c r="H567" s="180"/>
      <c r="I567" s="180"/>
      <c r="J567" s="180"/>
      <c r="K567" s="180"/>
      <c r="L567" s="180"/>
      <c r="M567" s="232"/>
      <c r="N567" s="233"/>
      <c r="O567" s="233"/>
    </row>
    <row r="568" spans="1:15" s="234" customFormat="1">
      <c r="A568" s="404" t="str">
        <f t="shared" si="16"/>
        <v>1501202000</v>
      </c>
      <c r="B568" s="242">
        <v>150</v>
      </c>
      <c r="C568" s="193">
        <v>120</v>
      </c>
      <c r="D568" s="193">
        <v>2000</v>
      </c>
      <c r="E568" s="180"/>
      <c r="F568" s="180"/>
      <c r="G568" s="180"/>
      <c r="H568" s="180"/>
      <c r="I568" s="180"/>
      <c r="J568" s="180"/>
      <c r="K568" s="180"/>
      <c r="L568" s="180"/>
      <c r="M568" s="232"/>
      <c r="N568" s="233"/>
      <c r="O568" s="233"/>
    </row>
    <row r="569" spans="1:15" s="234" customFormat="1">
      <c r="A569" s="404" t="str">
        <f t="shared" si="16"/>
        <v>1501302000</v>
      </c>
      <c r="B569" s="242">
        <v>150</v>
      </c>
      <c r="C569" s="193">
        <v>130</v>
      </c>
      <c r="D569" s="193">
        <v>2000</v>
      </c>
      <c r="E569" s="180"/>
      <c r="F569" s="180"/>
      <c r="G569" s="180"/>
      <c r="H569" s="180"/>
      <c r="I569" s="180"/>
      <c r="J569" s="180"/>
      <c r="K569" s="180"/>
      <c r="L569" s="180"/>
      <c r="M569" s="232"/>
      <c r="N569" s="233"/>
      <c r="O569" s="233"/>
    </row>
    <row r="570" spans="1:15" s="234" customFormat="1">
      <c r="A570" s="404" t="str">
        <f t="shared" si="16"/>
        <v>1501402000</v>
      </c>
      <c r="B570" s="242">
        <v>150</v>
      </c>
      <c r="C570" s="193">
        <v>140</v>
      </c>
      <c r="D570" s="193">
        <v>2000</v>
      </c>
      <c r="E570" s="180"/>
      <c r="F570" s="180"/>
      <c r="G570" s="180"/>
      <c r="H570" s="180"/>
      <c r="I570" s="180"/>
      <c r="J570" s="180"/>
      <c r="K570" s="180"/>
      <c r="L570" s="180"/>
      <c r="M570" s="232"/>
      <c r="N570" s="233"/>
      <c r="O570" s="233"/>
    </row>
    <row r="571" spans="1:15" s="234" customFormat="1">
      <c r="A571" s="404" t="str">
        <f t="shared" si="16"/>
        <v>1501502000</v>
      </c>
      <c r="B571" s="242">
        <v>150</v>
      </c>
      <c r="C571" s="193">
        <v>150</v>
      </c>
      <c r="D571" s="193">
        <v>2000</v>
      </c>
      <c r="E571" s="180"/>
      <c r="F571" s="180"/>
      <c r="G571" s="180"/>
      <c r="H571" s="180"/>
      <c r="I571" s="180"/>
      <c r="J571" s="180"/>
      <c r="K571" s="180"/>
      <c r="L571" s="180"/>
      <c r="M571" s="232"/>
      <c r="N571" s="233"/>
      <c r="O571" s="233"/>
    </row>
    <row r="572" spans="1:15" s="234" customFormat="1">
      <c r="A572" s="404" t="str">
        <f t="shared" si="16"/>
        <v>1501602000</v>
      </c>
      <c r="B572" s="242">
        <v>150</v>
      </c>
      <c r="C572" s="193">
        <v>160</v>
      </c>
      <c r="D572" s="193">
        <v>2000</v>
      </c>
      <c r="E572" s="180"/>
      <c r="F572" s="180"/>
      <c r="G572" s="180"/>
      <c r="H572" s="180"/>
      <c r="I572" s="180"/>
      <c r="J572" s="180"/>
      <c r="K572" s="180"/>
      <c r="L572" s="180"/>
      <c r="M572" s="232"/>
      <c r="N572" s="233"/>
      <c r="O572" s="233"/>
    </row>
    <row r="573" spans="1:15" s="234" customFormat="1">
      <c r="A573" s="404" t="str">
        <f t="shared" si="16"/>
        <v>1501702000</v>
      </c>
      <c r="B573" s="242">
        <v>150</v>
      </c>
      <c r="C573" s="193">
        <v>170</v>
      </c>
      <c r="D573" s="193">
        <v>2000</v>
      </c>
      <c r="E573" s="192"/>
      <c r="F573" s="192"/>
      <c r="G573" s="192"/>
      <c r="H573" s="192"/>
      <c r="I573" s="192"/>
      <c r="J573" s="192"/>
      <c r="K573" s="192"/>
      <c r="L573" s="192"/>
      <c r="M573" s="232"/>
      <c r="N573" s="233"/>
      <c r="O573" s="233"/>
    </row>
    <row r="574" spans="1:15" s="234" customFormat="1">
      <c r="A574" s="404" t="str">
        <f t="shared" si="16"/>
        <v>1501802000</v>
      </c>
      <c r="B574" s="242">
        <v>150</v>
      </c>
      <c r="C574" s="193">
        <v>180</v>
      </c>
      <c r="D574" s="193">
        <v>2000</v>
      </c>
      <c r="E574" s="192"/>
      <c r="F574" s="192"/>
      <c r="G574" s="192"/>
      <c r="H574" s="192"/>
      <c r="I574" s="192"/>
      <c r="J574" s="192"/>
      <c r="K574" s="192"/>
      <c r="L574" s="192"/>
      <c r="M574" s="232"/>
      <c r="N574" s="233"/>
      <c r="O574" s="233"/>
    </row>
    <row r="575" spans="1:15" s="234" customFormat="1">
      <c r="A575" s="404" t="str">
        <f t="shared" si="16"/>
        <v>1501902000</v>
      </c>
      <c r="B575" s="242">
        <v>150</v>
      </c>
      <c r="C575" s="193">
        <v>190</v>
      </c>
      <c r="D575" s="193">
        <v>2000</v>
      </c>
      <c r="E575" s="192"/>
      <c r="F575" s="192"/>
      <c r="G575" s="192"/>
      <c r="H575" s="192"/>
      <c r="I575" s="192"/>
      <c r="J575" s="192"/>
      <c r="K575" s="192"/>
      <c r="L575" s="192"/>
      <c r="M575" s="232"/>
      <c r="N575" s="233"/>
      <c r="O575" s="233"/>
    </row>
    <row r="576" spans="1:15" s="234" customFormat="1">
      <c r="A576" s="404" t="str">
        <f t="shared" si="16"/>
        <v>1502002000</v>
      </c>
      <c r="B576" s="242">
        <v>150</v>
      </c>
      <c r="C576" s="193">
        <v>200</v>
      </c>
      <c r="D576" s="193">
        <v>2000</v>
      </c>
      <c r="E576" s="192"/>
      <c r="F576" s="192"/>
      <c r="G576" s="192"/>
      <c r="H576" s="192"/>
      <c r="I576" s="192"/>
      <c r="J576" s="192"/>
      <c r="K576" s="192"/>
      <c r="L576" s="192"/>
      <c r="M576" s="232"/>
      <c r="N576" s="233"/>
      <c r="O576" s="233"/>
    </row>
    <row r="577" spans="1:15" s="234" customFormat="1">
      <c r="A577" s="404" t="str">
        <f t="shared" si="16"/>
        <v>1502102000</v>
      </c>
      <c r="B577" s="242">
        <v>150</v>
      </c>
      <c r="C577" s="193">
        <v>210</v>
      </c>
      <c r="D577" s="193">
        <v>2000</v>
      </c>
      <c r="E577" s="192"/>
      <c r="F577" s="192"/>
      <c r="G577" s="192"/>
      <c r="H577" s="192"/>
      <c r="I577" s="192"/>
      <c r="J577" s="192"/>
      <c r="K577" s="192"/>
      <c r="L577" s="192"/>
      <c r="M577" s="232"/>
      <c r="N577" s="233"/>
      <c r="O577" s="233"/>
    </row>
    <row r="578" spans="1:15" s="234" customFormat="1">
      <c r="A578" s="404" t="str">
        <f t="shared" si="16"/>
        <v>1502202000</v>
      </c>
      <c r="B578" s="242">
        <v>150</v>
      </c>
      <c r="C578" s="193">
        <v>220</v>
      </c>
      <c r="D578" s="193">
        <v>2000</v>
      </c>
      <c r="E578" s="192"/>
      <c r="F578" s="192"/>
      <c r="G578" s="192"/>
      <c r="H578" s="192"/>
      <c r="I578" s="192"/>
      <c r="J578" s="192"/>
      <c r="K578" s="192"/>
      <c r="L578" s="192"/>
      <c r="M578" s="232"/>
      <c r="N578" s="233"/>
      <c r="O578" s="233"/>
    </row>
    <row r="579" spans="1:15" s="234" customFormat="1">
      <c r="A579" s="404" t="str">
        <f t="shared" si="16"/>
        <v>1502302000</v>
      </c>
      <c r="B579" s="242">
        <v>150</v>
      </c>
      <c r="C579" s="193">
        <v>230</v>
      </c>
      <c r="D579" s="193">
        <v>2000</v>
      </c>
      <c r="E579" s="192"/>
      <c r="F579" s="192"/>
      <c r="G579" s="192"/>
      <c r="H579" s="192"/>
      <c r="I579" s="192"/>
      <c r="J579" s="192"/>
      <c r="K579" s="192"/>
      <c r="L579" s="192"/>
      <c r="M579" s="232"/>
      <c r="N579" s="233"/>
      <c r="O579" s="233"/>
    </row>
    <row r="580" spans="1:15" s="234" customFormat="1">
      <c r="A580" s="404" t="str">
        <f t="shared" si="16"/>
        <v>1502402000</v>
      </c>
      <c r="B580" s="242">
        <v>150</v>
      </c>
      <c r="C580" s="193">
        <v>240</v>
      </c>
      <c r="D580" s="193">
        <v>2000</v>
      </c>
      <c r="E580" s="192"/>
      <c r="F580" s="192"/>
      <c r="G580" s="192"/>
      <c r="H580" s="192"/>
      <c r="I580" s="192"/>
      <c r="J580" s="192"/>
      <c r="K580" s="192"/>
      <c r="L580" s="192"/>
      <c r="M580" s="232"/>
      <c r="N580" s="233"/>
      <c r="O580" s="233"/>
    </row>
    <row r="581" spans="1:15" s="234" customFormat="1">
      <c r="A581" s="404" t="str">
        <f t="shared" si="16"/>
        <v>1502502000</v>
      </c>
      <c r="B581" s="242">
        <v>150</v>
      </c>
      <c r="C581" s="193">
        <v>250</v>
      </c>
      <c r="D581" s="193">
        <v>2000</v>
      </c>
      <c r="E581" s="192"/>
      <c r="F581" s="192"/>
      <c r="G581" s="192"/>
      <c r="H581" s="192"/>
      <c r="I581" s="192"/>
      <c r="J581" s="192"/>
      <c r="K581" s="192"/>
      <c r="L581" s="192"/>
      <c r="M581" s="232"/>
      <c r="N581" s="233"/>
      <c r="O581" s="233"/>
    </row>
    <row r="582" spans="1:15" s="234" customFormat="1">
      <c r="A582" s="404" t="str">
        <f t="shared" si="16"/>
        <v>1502602000</v>
      </c>
      <c r="B582" s="242">
        <v>150</v>
      </c>
      <c r="C582" s="193">
        <v>260</v>
      </c>
      <c r="D582" s="193">
        <v>2000</v>
      </c>
      <c r="E582" s="192"/>
      <c r="F582" s="192"/>
      <c r="G582" s="192"/>
      <c r="H582" s="192"/>
      <c r="I582" s="192"/>
      <c r="J582" s="192"/>
      <c r="K582" s="192"/>
      <c r="L582" s="192"/>
      <c r="M582" s="232"/>
      <c r="N582" s="233"/>
      <c r="O582" s="233"/>
    </row>
    <row r="583" spans="1:15" s="234" customFormat="1">
      <c r="A583" s="404" t="str">
        <f t="shared" si="16"/>
        <v>1502702000</v>
      </c>
      <c r="B583" s="242">
        <v>150</v>
      </c>
      <c r="C583" s="193">
        <v>270</v>
      </c>
      <c r="D583" s="193">
        <v>2000</v>
      </c>
      <c r="E583" s="192"/>
      <c r="F583" s="192"/>
      <c r="G583" s="192"/>
      <c r="H583" s="192"/>
      <c r="I583" s="192"/>
      <c r="J583" s="192"/>
      <c r="K583" s="192"/>
      <c r="L583" s="192"/>
      <c r="M583" s="232"/>
      <c r="N583" s="233"/>
      <c r="O583" s="233"/>
    </row>
    <row r="584" spans="1:15" s="234" customFormat="1">
      <c r="A584" s="404" t="str">
        <f t="shared" si="16"/>
        <v>1502802000</v>
      </c>
      <c r="B584" s="242">
        <v>150</v>
      </c>
      <c r="C584" s="193">
        <v>280</v>
      </c>
      <c r="D584" s="193">
        <v>2000</v>
      </c>
      <c r="E584" s="192"/>
      <c r="F584" s="192"/>
      <c r="G584" s="192"/>
      <c r="H584" s="192"/>
      <c r="I584" s="192"/>
      <c r="J584" s="192"/>
      <c r="K584" s="192"/>
      <c r="L584" s="192"/>
      <c r="M584" s="232"/>
      <c r="N584" s="233"/>
      <c r="O584" s="233"/>
    </row>
    <row r="585" spans="1:15" s="234" customFormat="1">
      <c r="A585" s="404" t="str">
        <f t="shared" si="16"/>
        <v>1502902000</v>
      </c>
      <c r="B585" s="242">
        <v>150</v>
      </c>
      <c r="C585" s="193">
        <v>290</v>
      </c>
      <c r="D585" s="193">
        <v>2000</v>
      </c>
      <c r="E585" s="192"/>
      <c r="F585" s="192"/>
      <c r="G585" s="192"/>
      <c r="H585" s="192"/>
      <c r="I585" s="192"/>
      <c r="J585" s="192"/>
      <c r="K585" s="192"/>
      <c r="L585" s="192"/>
      <c r="M585" s="232"/>
      <c r="N585" s="233"/>
      <c r="O585" s="233"/>
    </row>
    <row r="586" spans="1:15" s="234" customFormat="1">
      <c r="A586" s="404" t="str">
        <f t="shared" si="16"/>
        <v>1503002000</v>
      </c>
      <c r="B586" s="242">
        <v>150</v>
      </c>
      <c r="C586" s="193">
        <v>300</v>
      </c>
      <c r="D586" s="193">
        <v>2000</v>
      </c>
      <c r="E586" s="192"/>
      <c r="F586" s="192"/>
      <c r="G586" s="192"/>
      <c r="H586" s="192"/>
      <c r="I586" s="192"/>
      <c r="J586" s="192"/>
      <c r="K586" s="192"/>
      <c r="L586" s="192"/>
      <c r="M586" s="232"/>
      <c r="N586" s="233"/>
      <c r="O586" s="233"/>
    </row>
    <row r="587" spans="1:15" s="234" customFormat="1">
      <c r="A587" s="404" t="str">
        <f t="shared" si="16"/>
        <v>1503102000</v>
      </c>
      <c r="B587" s="242">
        <v>150</v>
      </c>
      <c r="C587" s="193">
        <v>310</v>
      </c>
      <c r="D587" s="193">
        <v>2000</v>
      </c>
      <c r="E587" s="192"/>
      <c r="F587" s="192"/>
      <c r="G587" s="192"/>
      <c r="H587" s="192"/>
      <c r="I587" s="192"/>
      <c r="J587" s="192"/>
      <c r="K587" s="192"/>
      <c r="L587" s="192"/>
      <c r="M587" s="232"/>
      <c r="N587" s="233"/>
      <c r="O587" s="233"/>
    </row>
    <row r="588" spans="1:15" s="234" customFormat="1">
      <c r="A588" s="404" t="str">
        <f t="shared" si="16"/>
        <v>1503202000</v>
      </c>
      <c r="B588" s="242">
        <v>150</v>
      </c>
      <c r="C588" s="193">
        <v>320</v>
      </c>
      <c r="D588" s="193">
        <v>2000</v>
      </c>
      <c r="E588" s="192"/>
      <c r="F588" s="192"/>
      <c r="G588" s="192"/>
      <c r="H588" s="192"/>
      <c r="I588" s="192"/>
      <c r="J588" s="192"/>
      <c r="K588" s="192"/>
      <c r="L588" s="192"/>
      <c r="M588" s="232"/>
      <c r="N588" s="233"/>
      <c r="O588" s="233"/>
    </row>
    <row r="589" spans="1:15" s="234" customFormat="1">
      <c r="A589" s="404" t="str">
        <f t="shared" si="16"/>
        <v>1503302000</v>
      </c>
      <c r="B589" s="242">
        <v>150</v>
      </c>
      <c r="C589" s="193">
        <v>330</v>
      </c>
      <c r="D589" s="193">
        <v>2000</v>
      </c>
      <c r="E589" s="192"/>
      <c r="F589" s="192"/>
      <c r="G589" s="192"/>
      <c r="H589" s="192"/>
      <c r="I589" s="192"/>
      <c r="J589" s="192"/>
      <c r="K589" s="192"/>
      <c r="L589" s="192"/>
      <c r="M589" s="232"/>
      <c r="N589" s="233"/>
      <c r="O589" s="233"/>
    </row>
    <row r="590" spans="1:15" s="234" customFormat="1">
      <c r="A590" s="404" t="str">
        <f t="shared" si="16"/>
        <v>1503402000</v>
      </c>
      <c r="B590" s="242">
        <v>150</v>
      </c>
      <c r="C590" s="193">
        <v>340</v>
      </c>
      <c r="D590" s="193">
        <v>2000</v>
      </c>
      <c r="E590" s="192"/>
      <c r="F590" s="192"/>
      <c r="G590" s="192"/>
      <c r="H590" s="192"/>
      <c r="I590" s="192"/>
      <c r="J590" s="192"/>
      <c r="K590" s="192"/>
      <c r="L590" s="192"/>
      <c r="M590" s="232"/>
      <c r="N590" s="233"/>
      <c r="O590" s="233"/>
    </row>
    <row r="591" spans="1:15" s="234" customFormat="1">
      <c r="A591" s="404" t="str">
        <f t="shared" si="16"/>
        <v>1503502000</v>
      </c>
      <c r="B591" s="242">
        <v>150</v>
      </c>
      <c r="C591" s="193">
        <v>350</v>
      </c>
      <c r="D591" s="193">
        <v>2000</v>
      </c>
      <c r="E591" s="192"/>
      <c r="F591" s="192"/>
      <c r="G591" s="192"/>
      <c r="H591" s="192"/>
      <c r="I591" s="192"/>
      <c r="J591" s="192"/>
      <c r="K591" s="192"/>
      <c r="L591" s="192"/>
      <c r="M591" s="232"/>
      <c r="N591" s="233"/>
      <c r="O591" s="233"/>
    </row>
    <row r="592" spans="1:15" s="234" customFormat="1">
      <c r="A592" s="404" t="str">
        <f t="shared" si="16"/>
        <v>150202250</v>
      </c>
      <c r="B592" s="242">
        <v>150</v>
      </c>
      <c r="C592" s="193">
        <v>20</v>
      </c>
      <c r="D592" s="193">
        <v>2250</v>
      </c>
      <c r="E592" s="180"/>
      <c r="F592" s="180"/>
      <c r="G592" s="180"/>
      <c r="H592" s="180"/>
      <c r="I592" s="180"/>
      <c r="J592" s="180"/>
      <c r="K592" s="180"/>
      <c r="L592" s="180"/>
      <c r="M592" s="232"/>
      <c r="N592" s="233"/>
      <c r="O592" s="233"/>
    </row>
    <row r="593" spans="1:15" s="234" customFormat="1">
      <c r="A593" s="404" t="str">
        <f t="shared" si="16"/>
        <v>150302250</v>
      </c>
      <c r="B593" s="242">
        <v>150</v>
      </c>
      <c r="C593" s="193">
        <v>30</v>
      </c>
      <c r="D593" s="193">
        <v>2250</v>
      </c>
      <c r="E593" s="180"/>
      <c r="F593" s="180"/>
      <c r="G593" s="180"/>
      <c r="H593" s="180"/>
      <c r="I593" s="180"/>
      <c r="J593" s="180"/>
      <c r="K593" s="180"/>
      <c r="L593" s="180"/>
      <c r="M593" s="232"/>
      <c r="N593" s="233"/>
      <c r="O593" s="233"/>
    </row>
    <row r="594" spans="1:15" s="234" customFormat="1">
      <c r="A594" s="404" t="str">
        <f t="shared" si="16"/>
        <v>150402250</v>
      </c>
      <c r="B594" s="242">
        <v>150</v>
      </c>
      <c r="C594" s="193">
        <v>40</v>
      </c>
      <c r="D594" s="193">
        <v>2250</v>
      </c>
      <c r="E594" s="180"/>
      <c r="F594" s="180"/>
      <c r="G594" s="180"/>
      <c r="H594" s="180"/>
      <c r="I594" s="180"/>
      <c r="J594" s="180"/>
      <c r="K594" s="180"/>
      <c r="L594" s="180"/>
      <c r="M594" s="232"/>
      <c r="N594" s="233"/>
      <c r="O594" s="233"/>
    </row>
    <row r="595" spans="1:15" s="234" customFormat="1">
      <c r="A595" s="404" t="str">
        <f t="shared" si="16"/>
        <v>150502250</v>
      </c>
      <c r="B595" s="242">
        <v>150</v>
      </c>
      <c r="C595" s="193">
        <v>50</v>
      </c>
      <c r="D595" s="193">
        <v>2250</v>
      </c>
      <c r="E595" s="180"/>
      <c r="F595" s="180"/>
      <c r="G595" s="180"/>
      <c r="H595" s="180"/>
      <c r="I595" s="180"/>
      <c r="J595" s="180"/>
      <c r="K595" s="180"/>
      <c r="L595" s="180"/>
      <c r="M595" s="232"/>
      <c r="N595" s="233"/>
      <c r="O595" s="233"/>
    </row>
    <row r="596" spans="1:15" s="234" customFormat="1">
      <c r="A596" s="404" t="str">
        <f t="shared" si="16"/>
        <v>150602250</v>
      </c>
      <c r="B596" s="242">
        <v>150</v>
      </c>
      <c r="C596" s="193">
        <v>60</v>
      </c>
      <c r="D596" s="193">
        <v>2250</v>
      </c>
      <c r="E596" s="180"/>
      <c r="F596" s="180"/>
      <c r="G596" s="180"/>
      <c r="H596" s="180"/>
      <c r="I596" s="180"/>
      <c r="J596" s="180"/>
      <c r="K596" s="180"/>
      <c r="L596" s="180"/>
      <c r="M596" s="232"/>
      <c r="N596" s="233"/>
      <c r="O596" s="233"/>
    </row>
    <row r="597" spans="1:15" s="234" customFormat="1">
      <c r="A597" s="404" t="str">
        <f t="shared" si="16"/>
        <v>150702250</v>
      </c>
      <c r="B597" s="242">
        <v>150</v>
      </c>
      <c r="C597" s="193">
        <v>70</v>
      </c>
      <c r="D597" s="193">
        <v>2250</v>
      </c>
      <c r="E597" s="180"/>
      <c r="F597" s="180"/>
      <c r="G597" s="180"/>
      <c r="H597" s="180"/>
      <c r="I597" s="180"/>
      <c r="J597" s="180"/>
      <c r="K597" s="180"/>
      <c r="L597" s="180"/>
      <c r="M597" s="232"/>
      <c r="N597" s="233"/>
      <c r="O597" s="233"/>
    </row>
    <row r="598" spans="1:15" s="234" customFormat="1">
      <c r="A598" s="404" t="str">
        <f t="shared" si="16"/>
        <v>150802250</v>
      </c>
      <c r="B598" s="242">
        <v>150</v>
      </c>
      <c r="C598" s="193">
        <v>80</v>
      </c>
      <c r="D598" s="193">
        <v>2250</v>
      </c>
      <c r="E598" s="180"/>
      <c r="F598" s="180"/>
      <c r="G598" s="180"/>
      <c r="H598" s="180"/>
      <c r="I598" s="180"/>
      <c r="J598" s="180"/>
      <c r="K598" s="180"/>
      <c r="L598" s="180"/>
      <c r="M598" s="232"/>
      <c r="N598" s="233"/>
      <c r="O598" s="233"/>
    </row>
    <row r="599" spans="1:15" s="234" customFormat="1">
      <c r="A599" s="404" t="str">
        <f t="shared" si="16"/>
        <v>150902250</v>
      </c>
      <c r="B599" s="242">
        <v>150</v>
      </c>
      <c r="C599" s="193">
        <v>90</v>
      </c>
      <c r="D599" s="193">
        <v>2250</v>
      </c>
      <c r="E599" s="180"/>
      <c r="F599" s="180"/>
      <c r="G599" s="180"/>
      <c r="H599" s="180"/>
      <c r="I599" s="180"/>
      <c r="J599" s="180"/>
      <c r="K599" s="180"/>
      <c r="L599" s="180"/>
      <c r="M599" s="232"/>
      <c r="N599" s="233"/>
      <c r="O599" s="233"/>
    </row>
    <row r="600" spans="1:15" s="234" customFormat="1">
      <c r="A600" s="404" t="str">
        <f t="shared" si="16"/>
        <v>1501002250</v>
      </c>
      <c r="B600" s="242">
        <v>150</v>
      </c>
      <c r="C600" s="193">
        <v>100</v>
      </c>
      <c r="D600" s="193">
        <v>2250</v>
      </c>
      <c r="E600" s="180"/>
      <c r="F600" s="180"/>
      <c r="G600" s="180"/>
      <c r="H600" s="180"/>
      <c r="I600" s="180"/>
      <c r="J600" s="180"/>
      <c r="K600" s="180"/>
      <c r="L600" s="180"/>
      <c r="M600" s="232"/>
      <c r="N600" s="233"/>
      <c r="O600" s="233"/>
    </row>
    <row r="601" spans="1:15" s="234" customFormat="1">
      <c r="A601" s="404" t="str">
        <f t="shared" si="16"/>
        <v>1501102250</v>
      </c>
      <c r="B601" s="242">
        <v>150</v>
      </c>
      <c r="C601" s="193">
        <v>110</v>
      </c>
      <c r="D601" s="193">
        <v>2250</v>
      </c>
      <c r="E601" s="180"/>
      <c r="F601" s="180"/>
      <c r="G601" s="180"/>
      <c r="H601" s="180"/>
      <c r="I601" s="180"/>
      <c r="J601" s="180"/>
      <c r="K601" s="180"/>
      <c r="L601" s="180"/>
      <c r="M601" s="232"/>
      <c r="N601" s="233"/>
      <c r="O601" s="233"/>
    </row>
    <row r="602" spans="1:15" s="234" customFormat="1">
      <c r="A602" s="404" t="str">
        <f t="shared" si="16"/>
        <v>1501202250</v>
      </c>
      <c r="B602" s="242">
        <v>150</v>
      </c>
      <c r="C602" s="193">
        <v>120</v>
      </c>
      <c r="D602" s="193">
        <v>2250</v>
      </c>
      <c r="E602" s="180"/>
      <c r="F602" s="180"/>
      <c r="G602" s="180"/>
      <c r="H602" s="180"/>
      <c r="I602" s="180"/>
      <c r="J602" s="180"/>
      <c r="K602" s="180"/>
      <c r="L602" s="180"/>
      <c r="M602" s="232"/>
      <c r="N602" s="233"/>
      <c r="O602" s="233"/>
    </row>
    <row r="603" spans="1:15" s="234" customFormat="1">
      <c r="A603" s="404" t="str">
        <f t="shared" si="16"/>
        <v>1501302250</v>
      </c>
      <c r="B603" s="242">
        <v>150</v>
      </c>
      <c r="C603" s="193">
        <v>130</v>
      </c>
      <c r="D603" s="193">
        <v>2250</v>
      </c>
      <c r="E603" s="180"/>
      <c r="F603" s="180"/>
      <c r="G603" s="180"/>
      <c r="H603" s="180"/>
      <c r="I603" s="180"/>
      <c r="J603" s="180"/>
      <c r="K603" s="180"/>
      <c r="L603" s="180"/>
      <c r="M603" s="232"/>
      <c r="N603" s="233"/>
      <c r="O603" s="233"/>
    </row>
    <row r="604" spans="1:15" s="234" customFormat="1">
      <c r="A604" s="404" t="str">
        <f t="shared" si="16"/>
        <v>1501402250</v>
      </c>
      <c r="B604" s="242">
        <v>150</v>
      </c>
      <c r="C604" s="193">
        <v>140</v>
      </c>
      <c r="D604" s="193">
        <v>2250</v>
      </c>
      <c r="E604" s="180"/>
      <c r="F604" s="180"/>
      <c r="G604" s="180"/>
      <c r="H604" s="180"/>
      <c r="I604" s="180"/>
      <c r="J604" s="180"/>
      <c r="K604" s="180"/>
      <c r="L604" s="180"/>
      <c r="M604" s="232"/>
      <c r="N604" s="233"/>
      <c r="O604" s="233"/>
    </row>
    <row r="605" spans="1:15" s="234" customFormat="1">
      <c r="A605" s="404" t="str">
        <f t="shared" si="16"/>
        <v>1501502250</v>
      </c>
      <c r="B605" s="242">
        <v>150</v>
      </c>
      <c r="C605" s="193">
        <v>150</v>
      </c>
      <c r="D605" s="193">
        <v>2250</v>
      </c>
      <c r="E605" s="180"/>
      <c r="F605" s="180"/>
      <c r="G605" s="180"/>
      <c r="H605" s="180"/>
      <c r="I605" s="180"/>
      <c r="J605" s="180"/>
      <c r="K605" s="180"/>
      <c r="L605" s="180"/>
      <c r="M605" s="232"/>
      <c r="N605" s="233"/>
      <c r="O605" s="233"/>
    </row>
    <row r="606" spans="1:15" s="234" customFormat="1">
      <c r="A606" s="404" t="str">
        <f t="shared" si="16"/>
        <v>1501602250</v>
      </c>
      <c r="B606" s="242">
        <v>150</v>
      </c>
      <c r="C606" s="193">
        <v>160</v>
      </c>
      <c r="D606" s="193">
        <v>2250</v>
      </c>
      <c r="E606" s="180"/>
      <c r="F606" s="180"/>
      <c r="G606" s="180"/>
      <c r="H606" s="180"/>
      <c r="I606" s="180"/>
      <c r="J606" s="180"/>
      <c r="K606" s="180"/>
      <c r="L606" s="180"/>
      <c r="M606" s="232"/>
      <c r="N606" s="233"/>
      <c r="O606" s="233"/>
    </row>
    <row r="607" spans="1:15" s="234" customFormat="1">
      <c r="A607" s="404" t="str">
        <f t="shared" si="16"/>
        <v>1501702250</v>
      </c>
      <c r="B607" s="242">
        <v>150</v>
      </c>
      <c r="C607" s="193">
        <v>170</v>
      </c>
      <c r="D607" s="193">
        <v>2250</v>
      </c>
      <c r="E607" s="192"/>
      <c r="F607" s="192"/>
      <c r="G607" s="192"/>
      <c r="H607" s="192"/>
      <c r="I607" s="192"/>
      <c r="J607" s="192"/>
      <c r="K607" s="192"/>
      <c r="L607" s="192"/>
      <c r="M607" s="232"/>
      <c r="N607" s="233"/>
      <c r="O607" s="233"/>
    </row>
    <row r="608" spans="1:15" s="234" customFormat="1">
      <c r="A608" s="404" t="str">
        <f t="shared" si="16"/>
        <v>1501802250</v>
      </c>
      <c r="B608" s="242">
        <v>150</v>
      </c>
      <c r="C608" s="193">
        <v>180</v>
      </c>
      <c r="D608" s="193">
        <v>2250</v>
      </c>
      <c r="E608" s="192"/>
      <c r="F608" s="192"/>
      <c r="G608" s="192"/>
      <c r="H608" s="192"/>
      <c r="I608" s="192"/>
      <c r="J608" s="192"/>
      <c r="K608" s="192"/>
      <c r="L608" s="192"/>
      <c r="M608" s="232"/>
      <c r="N608" s="233"/>
      <c r="O608" s="233"/>
    </row>
    <row r="609" spans="1:15" s="234" customFormat="1">
      <c r="A609" s="404" t="str">
        <f t="shared" si="16"/>
        <v>1501902250</v>
      </c>
      <c r="B609" s="242">
        <v>150</v>
      </c>
      <c r="C609" s="193">
        <v>190</v>
      </c>
      <c r="D609" s="193">
        <v>2250</v>
      </c>
      <c r="E609" s="192"/>
      <c r="F609" s="192"/>
      <c r="G609" s="192"/>
      <c r="H609" s="192"/>
      <c r="I609" s="192"/>
      <c r="J609" s="192"/>
      <c r="K609" s="192"/>
      <c r="L609" s="192"/>
      <c r="M609" s="232"/>
      <c r="N609" s="233"/>
      <c r="O609" s="233"/>
    </row>
    <row r="610" spans="1:15" s="234" customFormat="1">
      <c r="A610" s="404" t="str">
        <f t="shared" si="16"/>
        <v>1502002250</v>
      </c>
      <c r="B610" s="242">
        <v>150</v>
      </c>
      <c r="C610" s="193">
        <v>200</v>
      </c>
      <c r="D610" s="193">
        <v>2250</v>
      </c>
      <c r="E610" s="192"/>
      <c r="F610" s="192"/>
      <c r="G610" s="192"/>
      <c r="H610" s="192"/>
      <c r="I610" s="192"/>
      <c r="J610" s="192"/>
      <c r="K610" s="192"/>
      <c r="L610" s="192"/>
      <c r="M610" s="232"/>
      <c r="N610" s="233"/>
      <c r="O610" s="233"/>
    </row>
    <row r="611" spans="1:15" s="234" customFormat="1">
      <c r="A611" s="404" t="str">
        <f t="shared" si="16"/>
        <v>1502102250</v>
      </c>
      <c r="B611" s="242">
        <v>150</v>
      </c>
      <c r="C611" s="193">
        <v>210</v>
      </c>
      <c r="D611" s="193">
        <v>2250</v>
      </c>
      <c r="E611" s="192"/>
      <c r="F611" s="192"/>
      <c r="G611" s="192"/>
      <c r="H611" s="192"/>
      <c r="I611" s="192"/>
      <c r="J611" s="192"/>
      <c r="K611" s="192"/>
      <c r="L611" s="192"/>
      <c r="M611" s="232"/>
      <c r="N611" s="233"/>
      <c r="O611" s="233"/>
    </row>
    <row r="612" spans="1:15" s="234" customFormat="1">
      <c r="A612" s="404" t="str">
        <f t="shared" si="16"/>
        <v>1502202250</v>
      </c>
      <c r="B612" s="242">
        <v>150</v>
      </c>
      <c r="C612" s="193">
        <v>220</v>
      </c>
      <c r="D612" s="193">
        <v>2250</v>
      </c>
      <c r="E612" s="192"/>
      <c r="F612" s="192"/>
      <c r="G612" s="192"/>
      <c r="H612" s="192"/>
      <c r="I612" s="192"/>
      <c r="J612" s="192"/>
      <c r="K612" s="192"/>
      <c r="L612" s="192"/>
      <c r="M612" s="232"/>
      <c r="N612" s="233"/>
      <c r="O612" s="233"/>
    </row>
    <row r="613" spans="1:15" s="234" customFormat="1">
      <c r="A613" s="404" t="str">
        <f t="shared" si="16"/>
        <v>1502302250</v>
      </c>
      <c r="B613" s="242">
        <v>150</v>
      </c>
      <c r="C613" s="193">
        <v>230</v>
      </c>
      <c r="D613" s="193">
        <v>2250</v>
      </c>
      <c r="E613" s="192"/>
      <c r="F613" s="192"/>
      <c r="G613" s="192"/>
      <c r="H613" s="192"/>
      <c r="I613" s="192"/>
      <c r="J613" s="192"/>
      <c r="K613" s="192"/>
      <c r="L613" s="192"/>
      <c r="M613" s="232"/>
      <c r="N613" s="233"/>
      <c r="O613" s="233"/>
    </row>
    <row r="614" spans="1:15" s="234" customFormat="1">
      <c r="A614" s="404" t="str">
        <f t="shared" si="16"/>
        <v>1502402250</v>
      </c>
      <c r="B614" s="242">
        <v>150</v>
      </c>
      <c r="C614" s="193">
        <v>240</v>
      </c>
      <c r="D614" s="193">
        <v>2250</v>
      </c>
      <c r="E614" s="192"/>
      <c r="F614" s="192"/>
      <c r="G614" s="192"/>
      <c r="H614" s="192"/>
      <c r="I614" s="192"/>
      <c r="J614" s="192"/>
      <c r="K614" s="192"/>
      <c r="L614" s="192"/>
      <c r="M614" s="232"/>
      <c r="N614" s="233"/>
      <c r="O614" s="233"/>
    </row>
    <row r="615" spans="1:15" s="234" customFormat="1">
      <c r="A615" s="404" t="str">
        <f t="shared" si="16"/>
        <v>1502502250</v>
      </c>
      <c r="B615" s="242">
        <v>150</v>
      </c>
      <c r="C615" s="193">
        <v>250</v>
      </c>
      <c r="D615" s="193">
        <v>2250</v>
      </c>
      <c r="E615" s="192"/>
      <c r="F615" s="192"/>
      <c r="G615" s="192"/>
      <c r="H615" s="192"/>
      <c r="I615" s="192"/>
      <c r="J615" s="192"/>
      <c r="K615" s="192"/>
      <c r="L615" s="192"/>
      <c r="M615" s="232"/>
      <c r="N615" s="233"/>
      <c r="O615" s="233"/>
    </row>
    <row r="616" spans="1:15" s="234" customFormat="1">
      <c r="A616" s="404" t="str">
        <f t="shared" si="16"/>
        <v>1502602250</v>
      </c>
      <c r="B616" s="242">
        <v>150</v>
      </c>
      <c r="C616" s="193">
        <v>260</v>
      </c>
      <c r="D616" s="193">
        <v>2250</v>
      </c>
      <c r="E616" s="192"/>
      <c r="F616" s="192"/>
      <c r="G616" s="192"/>
      <c r="H616" s="192"/>
      <c r="I616" s="192"/>
      <c r="J616" s="192"/>
      <c r="K616" s="192"/>
      <c r="L616" s="192"/>
      <c r="M616" s="232"/>
      <c r="N616" s="233"/>
      <c r="O616" s="233"/>
    </row>
    <row r="617" spans="1:15" s="234" customFormat="1">
      <c r="A617" s="404" t="str">
        <f t="shared" si="16"/>
        <v>1502702250</v>
      </c>
      <c r="B617" s="242">
        <v>150</v>
      </c>
      <c r="C617" s="193">
        <v>270</v>
      </c>
      <c r="D617" s="193">
        <v>2250</v>
      </c>
      <c r="E617" s="192"/>
      <c r="F617" s="192"/>
      <c r="G617" s="192"/>
      <c r="H617" s="192"/>
      <c r="I617" s="192"/>
      <c r="J617" s="192"/>
      <c r="K617" s="192"/>
      <c r="L617" s="192"/>
      <c r="M617" s="232"/>
      <c r="N617" s="233"/>
      <c r="O617" s="233"/>
    </row>
    <row r="618" spans="1:15" s="234" customFormat="1">
      <c r="A618" s="404" t="str">
        <f t="shared" si="16"/>
        <v>1502802250</v>
      </c>
      <c r="B618" s="242">
        <v>150</v>
      </c>
      <c r="C618" s="193">
        <v>280</v>
      </c>
      <c r="D618" s="193">
        <v>2250</v>
      </c>
      <c r="E618" s="192"/>
      <c r="F618" s="192"/>
      <c r="G618" s="192"/>
      <c r="H618" s="192"/>
      <c r="I618" s="192"/>
      <c r="J618" s="192"/>
      <c r="K618" s="192"/>
      <c r="L618" s="192"/>
      <c r="M618" s="232"/>
      <c r="N618" s="233"/>
      <c r="O618" s="233"/>
    </row>
    <row r="619" spans="1:15" s="234" customFormat="1">
      <c r="A619" s="404" t="str">
        <f t="shared" si="16"/>
        <v>1502902250</v>
      </c>
      <c r="B619" s="242">
        <v>150</v>
      </c>
      <c r="C619" s="193">
        <v>290</v>
      </c>
      <c r="D619" s="193">
        <v>2250</v>
      </c>
      <c r="E619" s="192"/>
      <c r="F619" s="192"/>
      <c r="G619" s="192"/>
      <c r="H619" s="192"/>
      <c r="I619" s="192"/>
      <c r="J619" s="192"/>
      <c r="K619" s="192"/>
      <c r="L619" s="192"/>
      <c r="M619" s="232"/>
      <c r="N619" s="233"/>
      <c r="O619" s="233"/>
    </row>
    <row r="620" spans="1:15" s="234" customFormat="1">
      <c r="A620" s="404" t="str">
        <f t="shared" si="16"/>
        <v>1503002250</v>
      </c>
      <c r="B620" s="242">
        <v>150</v>
      </c>
      <c r="C620" s="193">
        <v>300</v>
      </c>
      <c r="D620" s="193">
        <v>2250</v>
      </c>
      <c r="E620" s="192"/>
      <c r="F620" s="192"/>
      <c r="G620" s="192"/>
      <c r="H620" s="192"/>
      <c r="I620" s="192"/>
      <c r="J620" s="192"/>
      <c r="K620" s="192"/>
      <c r="L620" s="192"/>
      <c r="M620" s="232"/>
      <c r="N620" s="233"/>
      <c r="O620" s="233"/>
    </row>
    <row r="621" spans="1:15" s="234" customFormat="1">
      <c r="A621" s="404" t="str">
        <f t="shared" si="16"/>
        <v>1503102250</v>
      </c>
      <c r="B621" s="242">
        <v>150</v>
      </c>
      <c r="C621" s="193">
        <v>310</v>
      </c>
      <c r="D621" s="193">
        <v>2250</v>
      </c>
      <c r="E621" s="192"/>
      <c r="F621" s="192"/>
      <c r="G621" s="192"/>
      <c r="H621" s="192"/>
      <c r="I621" s="192"/>
      <c r="J621" s="192"/>
      <c r="K621" s="192"/>
      <c r="L621" s="192"/>
      <c r="M621" s="232"/>
      <c r="N621" s="233"/>
      <c r="O621" s="233"/>
    </row>
    <row r="622" spans="1:15" s="234" customFormat="1">
      <c r="A622" s="404" t="str">
        <f t="shared" si="16"/>
        <v>1503202250</v>
      </c>
      <c r="B622" s="242">
        <v>150</v>
      </c>
      <c r="C622" s="193">
        <v>320</v>
      </c>
      <c r="D622" s="193">
        <v>2250</v>
      </c>
      <c r="E622" s="192"/>
      <c r="F622" s="192"/>
      <c r="G622" s="192"/>
      <c r="H622" s="192"/>
      <c r="I622" s="192"/>
      <c r="J622" s="192"/>
      <c r="K622" s="192"/>
      <c r="L622" s="192"/>
      <c r="M622" s="232"/>
      <c r="N622" s="233"/>
      <c r="O622" s="233"/>
    </row>
    <row r="623" spans="1:15" s="234" customFormat="1">
      <c r="A623" s="404" t="str">
        <f t="shared" si="16"/>
        <v>1503302250</v>
      </c>
      <c r="B623" s="242">
        <v>150</v>
      </c>
      <c r="C623" s="193">
        <v>330</v>
      </c>
      <c r="D623" s="193">
        <v>2250</v>
      </c>
      <c r="E623" s="192"/>
      <c r="F623" s="192"/>
      <c r="G623" s="192"/>
      <c r="H623" s="192"/>
      <c r="I623" s="192"/>
      <c r="J623" s="192"/>
      <c r="K623" s="192"/>
      <c r="L623" s="192"/>
      <c r="M623" s="232"/>
      <c r="N623" s="233"/>
      <c r="O623" s="233"/>
    </row>
    <row r="624" spans="1:15" s="234" customFormat="1">
      <c r="A624" s="404" t="str">
        <f t="shared" si="16"/>
        <v>1503402250</v>
      </c>
      <c r="B624" s="242">
        <v>150</v>
      </c>
      <c r="C624" s="193">
        <v>340</v>
      </c>
      <c r="D624" s="193">
        <v>2250</v>
      </c>
      <c r="E624" s="192"/>
      <c r="F624" s="192"/>
      <c r="G624" s="192"/>
      <c r="H624" s="192"/>
      <c r="I624" s="192"/>
      <c r="J624" s="192"/>
      <c r="K624" s="192"/>
      <c r="L624" s="192"/>
      <c r="M624" s="232"/>
      <c r="N624" s="233"/>
      <c r="O624" s="233"/>
    </row>
    <row r="625" spans="1:15" s="234" customFormat="1">
      <c r="A625" s="404" t="str">
        <f t="shared" ref="A625:A688" si="17">B625&amp;C625&amp;D625</f>
        <v>1503502250</v>
      </c>
      <c r="B625" s="242">
        <v>150</v>
      </c>
      <c r="C625" s="193">
        <v>350</v>
      </c>
      <c r="D625" s="193">
        <v>2250</v>
      </c>
      <c r="E625" s="192"/>
      <c r="F625" s="192"/>
      <c r="G625" s="192"/>
      <c r="H625" s="192"/>
      <c r="I625" s="192"/>
      <c r="J625" s="192"/>
      <c r="K625" s="192"/>
      <c r="L625" s="192"/>
      <c r="M625" s="232"/>
      <c r="N625" s="233"/>
      <c r="O625" s="233"/>
    </row>
    <row r="626" spans="1:15" s="234" customFormat="1">
      <c r="A626" s="404" t="str">
        <f t="shared" si="17"/>
        <v>150202500</v>
      </c>
      <c r="B626" s="242">
        <v>150</v>
      </c>
      <c r="C626" s="193">
        <v>20</v>
      </c>
      <c r="D626" s="193">
        <v>2500</v>
      </c>
      <c r="E626" s="180"/>
      <c r="F626" s="180"/>
      <c r="G626" s="180"/>
      <c r="H626" s="180"/>
      <c r="I626" s="180"/>
      <c r="J626" s="180"/>
      <c r="K626" s="180"/>
      <c r="L626" s="180"/>
      <c r="M626" s="232"/>
      <c r="N626" s="233"/>
      <c r="O626" s="233"/>
    </row>
    <row r="627" spans="1:15" s="234" customFormat="1">
      <c r="A627" s="404" t="str">
        <f t="shared" si="17"/>
        <v>150302500</v>
      </c>
      <c r="B627" s="242">
        <v>150</v>
      </c>
      <c r="C627" s="193">
        <v>30</v>
      </c>
      <c r="D627" s="193">
        <v>2500</v>
      </c>
      <c r="E627" s="180"/>
      <c r="F627" s="180"/>
      <c r="G627" s="180"/>
      <c r="H627" s="180"/>
      <c r="I627" s="180"/>
      <c r="J627" s="180"/>
      <c r="K627" s="180"/>
      <c r="L627" s="180"/>
      <c r="M627" s="232"/>
      <c r="N627" s="233"/>
      <c r="O627" s="233"/>
    </row>
    <row r="628" spans="1:15" s="234" customFormat="1">
      <c r="A628" s="404" t="str">
        <f t="shared" si="17"/>
        <v>150402500</v>
      </c>
      <c r="B628" s="242">
        <v>150</v>
      </c>
      <c r="C628" s="193">
        <v>40</v>
      </c>
      <c r="D628" s="193">
        <v>2500</v>
      </c>
      <c r="E628" s="180"/>
      <c r="F628" s="180"/>
      <c r="G628" s="180"/>
      <c r="H628" s="180"/>
      <c r="I628" s="180"/>
      <c r="J628" s="180"/>
      <c r="K628" s="180"/>
      <c r="L628" s="180"/>
      <c r="M628" s="232"/>
      <c r="N628" s="233"/>
      <c r="O628" s="233"/>
    </row>
    <row r="629" spans="1:15" s="234" customFormat="1">
      <c r="A629" s="404" t="str">
        <f t="shared" si="17"/>
        <v>150502500</v>
      </c>
      <c r="B629" s="242">
        <v>150</v>
      </c>
      <c r="C629" s="193">
        <v>50</v>
      </c>
      <c r="D629" s="193">
        <v>2500</v>
      </c>
      <c r="E629" s="180"/>
      <c r="F629" s="180"/>
      <c r="G629" s="180"/>
      <c r="H629" s="180"/>
      <c r="I629" s="180"/>
      <c r="J629" s="180"/>
      <c r="K629" s="180"/>
      <c r="L629" s="180"/>
      <c r="M629" s="232"/>
      <c r="N629" s="233"/>
      <c r="O629" s="233"/>
    </row>
    <row r="630" spans="1:15" s="234" customFormat="1">
      <c r="A630" s="404" t="str">
        <f t="shared" si="17"/>
        <v>150602500</v>
      </c>
      <c r="B630" s="242">
        <v>150</v>
      </c>
      <c r="C630" s="193">
        <v>60</v>
      </c>
      <c r="D630" s="193">
        <v>2500</v>
      </c>
      <c r="E630" s="180"/>
      <c r="F630" s="180"/>
      <c r="G630" s="180"/>
      <c r="H630" s="180"/>
      <c r="I630" s="180"/>
      <c r="J630" s="180"/>
      <c r="K630" s="180"/>
      <c r="L630" s="180"/>
      <c r="M630" s="232"/>
      <c r="N630" s="233"/>
      <c r="O630" s="233"/>
    </row>
    <row r="631" spans="1:15" s="234" customFormat="1">
      <c r="A631" s="404" t="str">
        <f t="shared" si="17"/>
        <v>150702500</v>
      </c>
      <c r="B631" s="242">
        <v>150</v>
      </c>
      <c r="C631" s="193">
        <v>70</v>
      </c>
      <c r="D631" s="193">
        <v>2500</v>
      </c>
      <c r="E631" s="180"/>
      <c r="F631" s="180"/>
      <c r="G631" s="180"/>
      <c r="H631" s="180"/>
      <c r="I631" s="180"/>
      <c r="J631" s="180"/>
      <c r="K631" s="180"/>
      <c r="L631" s="180"/>
      <c r="M631" s="232"/>
      <c r="N631" s="233"/>
      <c r="O631" s="233"/>
    </row>
    <row r="632" spans="1:15" s="234" customFormat="1">
      <c r="A632" s="404" t="str">
        <f t="shared" si="17"/>
        <v>150802500</v>
      </c>
      <c r="B632" s="242">
        <v>150</v>
      </c>
      <c r="C632" s="193">
        <v>80</v>
      </c>
      <c r="D632" s="193">
        <v>2500</v>
      </c>
      <c r="E632" s="180"/>
      <c r="F632" s="180"/>
      <c r="G632" s="180"/>
      <c r="H632" s="180"/>
      <c r="I632" s="180"/>
      <c r="J632" s="180"/>
      <c r="K632" s="180"/>
      <c r="L632" s="180"/>
      <c r="M632" s="232"/>
      <c r="N632" s="233"/>
      <c r="O632" s="233"/>
    </row>
    <row r="633" spans="1:15" s="234" customFormat="1">
      <c r="A633" s="404" t="str">
        <f t="shared" si="17"/>
        <v>150902500</v>
      </c>
      <c r="B633" s="242">
        <v>150</v>
      </c>
      <c r="C633" s="193">
        <v>90</v>
      </c>
      <c r="D633" s="193">
        <v>2500</v>
      </c>
      <c r="E633" s="180"/>
      <c r="F633" s="180"/>
      <c r="G633" s="180"/>
      <c r="H633" s="180"/>
      <c r="I633" s="180"/>
      <c r="J633" s="180"/>
      <c r="K633" s="180"/>
      <c r="L633" s="180"/>
      <c r="M633" s="232"/>
      <c r="N633" s="233"/>
      <c r="O633" s="233"/>
    </row>
    <row r="634" spans="1:15" s="234" customFormat="1">
      <c r="A634" s="404" t="str">
        <f t="shared" si="17"/>
        <v>1501002500</v>
      </c>
      <c r="B634" s="242">
        <v>150</v>
      </c>
      <c r="C634" s="193">
        <v>100</v>
      </c>
      <c r="D634" s="193">
        <v>2500</v>
      </c>
      <c r="E634" s="180"/>
      <c r="F634" s="180"/>
      <c r="G634" s="180"/>
      <c r="H634" s="180"/>
      <c r="I634" s="180"/>
      <c r="J634" s="180"/>
      <c r="K634" s="180"/>
      <c r="L634" s="180"/>
      <c r="M634" s="232"/>
      <c r="N634" s="233"/>
      <c r="O634" s="233"/>
    </row>
    <row r="635" spans="1:15" s="234" customFormat="1">
      <c r="A635" s="404" t="str">
        <f t="shared" si="17"/>
        <v>1501102500</v>
      </c>
      <c r="B635" s="242">
        <v>150</v>
      </c>
      <c r="C635" s="193">
        <v>110</v>
      </c>
      <c r="D635" s="193">
        <v>2500</v>
      </c>
      <c r="E635" s="180"/>
      <c r="F635" s="180"/>
      <c r="G635" s="180"/>
      <c r="H635" s="180"/>
      <c r="I635" s="180"/>
      <c r="J635" s="180"/>
      <c r="K635" s="180"/>
      <c r="L635" s="180"/>
      <c r="M635" s="232"/>
      <c r="N635" s="233"/>
      <c r="O635" s="233"/>
    </row>
    <row r="636" spans="1:15" s="234" customFormat="1">
      <c r="A636" s="404" t="str">
        <f t="shared" si="17"/>
        <v>1501202500</v>
      </c>
      <c r="B636" s="242">
        <v>150</v>
      </c>
      <c r="C636" s="193">
        <v>120</v>
      </c>
      <c r="D636" s="193">
        <v>2500</v>
      </c>
      <c r="E636" s="180"/>
      <c r="F636" s="180"/>
      <c r="G636" s="180"/>
      <c r="H636" s="180"/>
      <c r="I636" s="180"/>
      <c r="J636" s="180"/>
      <c r="K636" s="180"/>
      <c r="L636" s="180"/>
      <c r="M636" s="232"/>
      <c r="N636" s="233"/>
      <c r="O636" s="233"/>
    </row>
    <row r="637" spans="1:15" s="234" customFormat="1">
      <c r="A637" s="404" t="str">
        <f t="shared" si="17"/>
        <v>1501302500</v>
      </c>
      <c r="B637" s="242">
        <v>150</v>
      </c>
      <c r="C637" s="193">
        <v>130</v>
      </c>
      <c r="D637" s="193">
        <v>2500</v>
      </c>
      <c r="E637" s="180"/>
      <c r="F637" s="180"/>
      <c r="G637" s="180"/>
      <c r="H637" s="180"/>
      <c r="I637" s="180"/>
      <c r="J637" s="180"/>
      <c r="K637" s="180"/>
      <c r="L637" s="180"/>
      <c r="M637" s="232"/>
      <c r="N637" s="233"/>
      <c r="O637" s="233"/>
    </row>
    <row r="638" spans="1:15" s="234" customFormat="1">
      <c r="A638" s="404" t="str">
        <f t="shared" si="17"/>
        <v>1501402500</v>
      </c>
      <c r="B638" s="242">
        <v>150</v>
      </c>
      <c r="C638" s="193">
        <v>140</v>
      </c>
      <c r="D638" s="193">
        <v>2500</v>
      </c>
      <c r="E638" s="180"/>
      <c r="F638" s="180"/>
      <c r="G638" s="180"/>
      <c r="H638" s="180"/>
      <c r="I638" s="180"/>
      <c r="J638" s="180"/>
      <c r="K638" s="180"/>
      <c r="L638" s="180"/>
      <c r="M638" s="232"/>
      <c r="N638" s="233"/>
      <c r="O638" s="233"/>
    </row>
    <row r="639" spans="1:15" s="234" customFormat="1">
      <c r="A639" s="404" t="str">
        <f t="shared" si="17"/>
        <v>1501502500</v>
      </c>
      <c r="B639" s="242">
        <v>150</v>
      </c>
      <c r="C639" s="193">
        <v>150</v>
      </c>
      <c r="D639" s="193">
        <v>2500</v>
      </c>
      <c r="E639" s="180"/>
      <c r="F639" s="180"/>
      <c r="G639" s="180"/>
      <c r="H639" s="180"/>
      <c r="I639" s="180"/>
      <c r="J639" s="180"/>
      <c r="K639" s="180"/>
      <c r="L639" s="180"/>
      <c r="M639" s="232"/>
      <c r="N639" s="233"/>
      <c r="O639" s="233"/>
    </row>
    <row r="640" spans="1:15" s="234" customFormat="1">
      <c r="A640" s="404" t="str">
        <f t="shared" si="17"/>
        <v>1501602500</v>
      </c>
      <c r="B640" s="242">
        <v>150</v>
      </c>
      <c r="C640" s="193">
        <v>160</v>
      </c>
      <c r="D640" s="193">
        <v>2500</v>
      </c>
      <c r="E640" s="180"/>
      <c r="F640" s="180"/>
      <c r="G640" s="180"/>
      <c r="H640" s="180"/>
      <c r="I640" s="180"/>
      <c r="J640" s="180"/>
      <c r="K640" s="180"/>
      <c r="L640" s="180"/>
      <c r="M640" s="232"/>
      <c r="N640" s="233"/>
      <c r="O640" s="233"/>
    </row>
    <row r="641" spans="1:15" s="234" customFormat="1">
      <c r="A641" s="404" t="str">
        <f t="shared" si="17"/>
        <v>1501702500</v>
      </c>
      <c r="B641" s="242">
        <v>150</v>
      </c>
      <c r="C641" s="193">
        <v>170</v>
      </c>
      <c r="D641" s="193">
        <v>2500</v>
      </c>
      <c r="E641" s="192"/>
      <c r="F641" s="192"/>
      <c r="G641" s="192"/>
      <c r="H641" s="192"/>
      <c r="I641" s="192"/>
      <c r="J641" s="192"/>
      <c r="K641" s="192"/>
      <c r="L641" s="192"/>
      <c r="M641" s="232"/>
      <c r="N641" s="233"/>
      <c r="O641" s="233"/>
    </row>
    <row r="642" spans="1:15" s="234" customFormat="1">
      <c r="A642" s="404" t="str">
        <f t="shared" si="17"/>
        <v>1501802500</v>
      </c>
      <c r="B642" s="242">
        <v>150</v>
      </c>
      <c r="C642" s="193">
        <v>180</v>
      </c>
      <c r="D642" s="193">
        <v>2500</v>
      </c>
      <c r="E642" s="192"/>
      <c r="F642" s="192"/>
      <c r="G642" s="192"/>
      <c r="H642" s="192"/>
      <c r="I642" s="192"/>
      <c r="J642" s="192"/>
      <c r="K642" s="192"/>
      <c r="L642" s="192"/>
      <c r="M642" s="232"/>
      <c r="N642" s="233"/>
      <c r="O642" s="233"/>
    </row>
    <row r="643" spans="1:15" s="234" customFormat="1">
      <c r="A643" s="404" t="str">
        <f t="shared" si="17"/>
        <v>1501902500</v>
      </c>
      <c r="B643" s="242">
        <v>150</v>
      </c>
      <c r="C643" s="193">
        <v>190</v>
      </c>
      <c r="D643" s="193">
        <v>2500</v>
      </c>
      <c r="E643" s="192"/>
      <c r="F643" s="192"/>
      <c r="G643" s="192"/>
      <c r="H643" s="192"/>
      <c r="I643" s="192"/>
      <c r="J643" s="192"/>
      <c r="K643" s="192"/>
      <c r="L643" s="192"/>
      <c r="M643" s="232"/>
      <c r="N643" s="233"/>
      <c r="O643" s="233"/>
    </row>
    <row r="644" spans="1:15" s="234" customFormat="1">
      <c r="A644" s="404" t="str">
        <f t="shared" si="17"/>
        <v>1502002500</v>
      </c>
      <c r="B644" s="242">
        <v>150</v>
      </c>
      <c r="C644" s="193">
        <v>200</v>
      </c>
      <c r="D644" s="193">
        <v>2500</v>
      </c>
      <c r="E644" s="192"/>
      <c r="F644" s="192"/>
      <c r="G644" s="192"/>
      <c r="H644" s="192"/>
      <c r="I644" s="192"/>
      <c r="J644" s="192"/>
      <c r="K644" s="192"/>
      <c r="L644" s="192"/>
      <c r="M644" s="232"/>
      <c r="N644" s="233"/>
      <c r="O644" s="233"/>
    </row>
    <row r="645" spans="1:15" s="234" customFormat="1">
      <c r="A645" s="404" t="str">
        <f t="shared" si="17"/>
        <v>1502102500</v>
      </c>
      <c r="B645" s="242">
        <v>150</v>
      </c>
      <c r="C645" s="193">
        <v>210</v>
      </c>
      <c r="D645" s="193">
        <v>2500</v>
      </c>
      <c r="E645" s="192"/>
      <c r="F645" s="192"/>
      <c r="G645" s="192"/>
      <c r="H645" s="192"/>
      <c r="I645" s="192"/>
      <c r="J645" s="192"/>
      <c r="K645" s="192"/>
      <c r="L645" s="192"/>
      <c r="M645" s="232"/>
      <c r="N645" s="233"/>
      <c r="O645" s="233"/>
    </row>
    <row r="646" spans="1:15" s="234" customFormat="1">
      <c r="A646" s="404" t="str">
        <f t="shared" si="17"/>
        <v>1502202500</v>
      </c>
      <c r="B646" s="242">
        <v>150</v>
      </c>
      <c r="C646" s="193">
        <v>220</v>
      </c>
      <c r="D646" s="193">
        <v>2500</v>
      </c>
      <c r="E646" s="192"/>
      <c r="F646" s="192"/>
      <c r="G646" s="192"/>
      <c r="H646" s="192"/>
      <c r="I646" s="192"/>
      <c r="J646" s="192"/>
      <c r="K646" s="192"/>
      <c r="L646" s="192"/>
      <c r="M646" s="232"/>
      <c r="N646" s="233"/>
      <c r="O646" s="233"/>
    </row>
    <row r="647" spans="1:15" s="234" customFormat="1">
      <c r="A647" s="404" t="str">
        <f t="shared" si="17"/>
        <v>1502302500</v>
      </c>
      <c r="B647" s="242">
        <v>150</v>
      </c>
      <c r="C647" s="193">
        <v>230</v>
      </c>
      <c r="D647" s="193">
        <v>2500</v>
      </c>
      <c r="E647" s="192"/>
      <c r="F647" s="192"/>
      <c r="G647" s="192"/>
      <c r="H647" s="192"/>
      <c r="I647" s="192"/>
      <c r="J647" s="192"/>
      <c r="K647" s="192"/>
      <c r="L647" s="192"/>
      <c r="M647" s="232"/>
      <c r="N647" s="233"/>
      <c r="O647" s="233"/>
    </row>
    <row r="648" spans="1:15" s="234" customFormat="1">
      <c r="A648" s="404" t="str">
        <f t="shared" si="17"/>
        <v>1502402500</v>
      </c>
      <c r="B648" s="242">
        <v>150</v>
      </c>
      <c r="C648" s="193">
        <v>240</v>
      </c>
      <c r="D648" s="193">
        <v>2500</v>
      </c>
      <c r="E648" s="192"/>
      <c r="F648" s="192"/>
      <c r="G648" s="192"/>
      <c r="H648" s="192"/>
      <c r="I648" s="192"/>
      <c r="J648" s="192"/>
      <c r="K648" s="192"/>
      <c r="L648" s="192"/>
      <c r="M648" s="232"/>
      <c r="N648" s="233"/>
      <c r="O648" s="233"/>
    </row>
    <row r="649" spans="1:15" s="234" customFormat="1">
      <c r="A649" s="404" t="str">
        <f t="shared" si="17"/>
        <v>1502502500</v>
      </c>
      <c r="B649" s="242">
        <v>150</v>
      </c>
      <c r="C649" s="193">
        <v>250</v>
      </c>
      <c r="D649" s="193">
        <v>2500</v>
      </c>
      <c r="E649" s="192"/>
      <c r="F649" s="192"/>
      <c r="G649" s="192"/>
      <c r="H649" s="192"/>
      <c r="I649" s="192"/>
      <c r="J649" s="192"/>
      <c r="K649" s="192"/>
      <c r="L649" s="192"/>
      <c r="M649" s="232"/>
      <c r="N649" s="233"/>
      <c r="O649" s="233"/>
    </row>
    <row r="650" spans="1:15" s="234" customFormat="1">
      <c r="A650" s="404" t="str">
        <f t="shared" si="17"/>
        <v>1502602500</v>
      </c>
      <c r="B650" s="242">
        <v>150</v>
      </c>
      <c r="C650" s="193">
        <v>260</v>
      </c>
      <c r="D650" s="193">
        <v>2500</v>
      </c>
      <c r="E650" s="192"/>
      <c r="F650" s="192"/>
      <c r="G650" s="192"/>
      <c r="H650" s="192"/>
      <c r="I650" s="192"/>
      <c r="J650" s="192"/>
      <c r="K650" s="192"/>
      <c r="L650" s="192"/>
      <c r="M650" s="232"/>
      <c r="N650" s="233"/>
      <c r="O650" s="233"/>
    </row>
    <row r="651" spans="1:15" s="234" customFormat="1">
      <c r="A651" s="404" t="str">
        <f t="shared" si="17"/>
        <v>1502702500</v>
      </c>
      <c r="B651" s="242">
        <v>150</v>
      </c>
      <c r="C651" s="193">
        <v>270</v>
      </c>
      <c r="D651" s="193">
        <v>2500</v>
      </c>
      <c r="E651" s="192"/>
      <c r="F651" s="192"/>
      <c r="G651" s="192"/>
      <c r="H651" s="192"/>
      <c r="I651" s="192"/>
      <c r="J651" s="192"/>
      <c r="K651" s="192"/>
      <c r="L651" s="192"/>
      <c r="M651" s="232"/>
      <c r="N651" s="233"/>
      <c r="O651" s="233"/>
    </row>
    <row r="652" spans="1:15" s="234" customFormat="1">
      <c r="A652" s="404" t="str">
        <f t="shared" si="17"/>
        <v>1502802500</v>
      </c>
      <c r="B652" s="242">
        <v>150</v>
      </c>
      <c r="C652" s="193">
        <v>280</v>
      </c>
      <c r="D652" s="193">
        <v>2500</v>
      </c>
      <c r="E652" s="192"/>
      <c r="F652" s="192"/>
      <c r="G652" s="192"/>
      <c r="H652" s="192"/>
      <c r="I652" s="192"/>
      <c r="J652" s="192"/>
      <c r="K652" s="192"/>
      <c r="L652" s="192"/>
      <c r="M652" s="232"/>
      <c r="N652" s="233"/>
      <c r="O652" s="233"/>
    </row>
    <row r="653" spans="1:15" s="234" customFormat="1">
      <c r="A653" s="404" t="str">
        <f t="shared" si="17"/>
        <v>1502902500</v>
      </c>
      <c r="B653" s="242">
        <v>150</v>
      </c>
      <c r="C653" s="193">
        <v>290</v>
      </c>
      <c r="D653" s="193">
        <v>2500</v>
      </c>
      <c r="E653" s="192"/>
      <c r="F653" s="192"/>
      <c r="G653" s="192"/>
      <c r="H653" s="192"/>
      <c r="I653" s="192"/>
      <c r="J653" s="192"/>
      <c r="K653" s="192"/>
      <c r="L653" s="192"/>
      <c r="M653" s="232"/>
      <c r="N653" s="233"/>
      <c r="O653" s="233"/>
    </row>
    <row r="654" spans="1:15" s="234" customFormat="1">
      <c r="A654" s="404" t="str">
        <f t="shared" si="17"/>
        <v>1503002500</v>
      </c>
      <c r="B654" s="242">
        <v>150</v>
      </c>
      <c r="C654" s="193">
        <v>300</v>
      </c>
      <c r="D654" s="193">
        <v>2500</v>
      </c>
      <c r="E654" s="192"/>
      <c r="F654" s="192"/>
      <c r="G654" s="192"/>
      <c r="H654" s="192"/>
      <c r="I654" s="192"/>
      <c r="J654" s="192"/>
      <c r="K654" s="192"/>
      <c r="L654" s="192"/>
      <c r="M654" s="232"/>
      <c r="N654" s="233"/>
      <c r="O654" s="233"/>
    </row>
    <row r="655" spans="1:15" s="234" customFormat="1">
      <c r="A655" s="404" t="str">
        <f t="shared" si="17"/>
        <v>1503102500</v>
      </c>
      <c r="B655" s="242">
        <v>150</v>
      </c>
      <c r="C655" s="193">
        <v>310</v>
      </c>
      <c r="D655" s="193">
        <v>2500</v>
      </c>
      <c r="E655" s="192"/>
      <c r="F655" s="192"/>
      <c r="G655" s="192"/>
      <c r="H655" s="192"/>
      <c r="I655" s="192"/>
      <c r="J655" s="192"/>
      <c r="K655" s="192"/>
      <c r="L655" s="192"/>
      <c r="M655" s="232"/>
      <c r="N655" s="233"/>
      <c r="O655" s="233"/>
    </row>
    <row r="656" spans="1:15" s="234" customFormat="1">
      <c r="A656" s="404" t="str">
        <f t="shared" si="17"/>
        <v>1503202500</v>
      </c>
      <c r="B656" s="242">
        <v>150</v>
      </c>
      <c r="C656" s="193">
        <v>320</v>
      </c>
      <c r="D656" s="193">
        <v>2500</v>
      </c>
      <c r="E656" s="192"/>
      <c r="F656" s="192"/>
      <c r="G656" s="192"/>
      <c r="H656" s="192"/>
      <c r="I656" s="192"/>
      <c r="J656" s="192"/>
      <c r="K656" s="192"/>
      <c r="L656" s="192"/>
      <c r="M656" s="232"/>
      <c r="N656" s="233"/>
      <c r="O656" s="233"/>
    </row>
    <row r="657" spans="1:15" s="234" customFormat="1">
      <c r="A657" s="404" t="str">
        <f t="shared" si="17"/>
        <v>1503302500</v>
      </c>
      <c r="B657" s="242">
        <v>150</v>
      </c>
      <c r="C657" s="193">
        <v>330</v>
      </c>
      <c r="D657" s="193">
        <v>2500</v>
      </c>
      <c r="E657" s="192"/>
      <c r="F657" s="192"/>
      <c r="G657" s="192"/>
      <c r="H657" s="192"/>
      <c r="I657" s="192"/>
      <c r="J657" s="192"/>
      <c r="K657" s="192"/>
      <c r="L657" s="192"/>
      <c r="M657" s="232"/>
      <c r="N657" s="233"/>
      <c r="O657" s="233"/>
    </row>
    <row r="658" spans="1:15" s="234" customFormat="1">
      <c r="A658" s="404" t="str">
        <f t="shared" si="17"/>
        <v>1503402500</v>
      </c>
      <c r="B658" s="242">
        <v>150</v>
      </c>
      <c r="C658" s="193">
        <v>340</v>
      </c>
      <c r="D658" s="193">
        <v>2500</v>
      </c>
      <c r="E658" s="192"/>
      <c r="F658" s="192"/>
      <c r="G658" s="192"/>
      <c r="H658" s="192"/>
      <c r="I658" s="192"/>
      <c r="J658" s="192"/>
      <c r="K658" s="192"/>
      <c r="L658" s="192"/>
      <c r="M658" s="232"/>
      <c r="N658" s="233"/>
      <c r="O658" s="233"/>
    </row>
    <row r="659" spans="1:15" s="234" customFormat="1">
      <c r="A659" s="404" t="str">
        <f t="shared" si="17"/>
        <v>1503502500</v>
      </c>
      <c r="B659" s="242">
        <v>150</v>
      </c>
      <c r="C659" s="193">
        <v>350</v>
      </c>
      <c r="D659" s="193">
        <v>2500</v>
      </c>
      <c r="E659" s="192"/>
      <c r="F659" s="192"/>
      <c r="G659" s="192"/>
      <c r="H659" s="192"/>
      <c r="I659" s="192"/>
      <c r="J659" s="192"/>
      <c r="K659" s="192"/>
      <c r="L659" s="192"/>
      <c r="M659" s="232"/>
      <c r="N659" s="233"/>
      <c r="O659" s="233"/>
    </row>
    <row r="660" spans="1:15" s="234" customFormat="1">
      <c r="A660" s="404" t="str">
        <f t="shared" si="17"/>
        <v>20020500</v>
      </c>
      <c r="B660" s="230">
        <v>200</v>
      </c>
      <c r="C660" s="193">
        <v>20</v>
      </c>
      <c r="D660" s="193">
        <v>500</v>
      </c>
      <c r="E660" s="399">
        <v>4</v>
      </c>
      <c r="F660" s="399">
        <v>19</v>
      </c>
      <c r="G660" s="399">
        <v>41</v>
      </c>
      <c r="H660" s="399">
        <v>50</v>
      </c>
      <c r="I660" s="399">
        <v>55</v>
      </c>
      <c r="J660" s="399">
        <v>60</v>
      </c>
      <c r="K660" s="399">
        <v>58</v>
      </c>
      <c r="L660" s="399">
        <v>54</v>
      </c>
      <c r="M660" s="232"/>
      <c r="N660" s="233"/>
      <c r="O660" s="233"/>
    </row>
    <row r="661" spans="1:15" s="234" customFormat="1">
      <c r="A661" s="404" t="str">
        <f t="shared" si="17"/>
        <v>20030500</v>
      </c>
      <c r="B661" s="230">
        <v>200</v>
      </c>
      <c r="C661" s="193">
        <v>30</v>
      </c>
      <c r="D661" s="193">
        <v>500</v>
      </c>
      <c r="E661" s="399">
        <v>3</v>
      </c>
      <c r="F661" s="399">
        <v>11</v>
      </c>
      <c r="G661" s="399">
        <v>41</v>
      </c>
      <c r="H661" s="399">
        <v>50</v>
      </c>
      <c r="I661" s="399">
        <v>55</v>
      </c>
      <c r="J661" s="399">
        <v>60</v>
      </c>
      <c r="K661" s="399">
        <v>56</v>
      </c>
      <c r="L661" s="399">
        <v>29</v>
      </c>
      <c r="M661" s="232"/>
      <c r="N661" s="233"/>
      <c r="O661" s="233"/>
    </row>
    <row r="662" spans="1:15" s="234" customFormat="1">
      <c r="A662" s="404" t="str">
        <f t="shared" si="17"/>
        <v>20040500</v>
      </c>
      <c r="B662" s="230">
        <v>200</v>
      </c>
      <c r="C662" s="193">
        <v>40</v>
      </c>
      <c r="D662" s="193">
        <v>500</v>
      </c>
      <c r="E662" s="399">
        <v>2</v>
      </c>
      <c r="F662" s="399">
        <v>8</v>
      </c>
      <c r="G662" s="399">
        <v>39</v>
      </c>
      <c r="H662" s="399">
        <v>46</v>
      </c>
      <c r="I662" s="399">
        <v>55</v>
      </c>
      <c r="J662" s="399">
        <v>60</v>
      </c>
      <c r="K662" s="399">
        <v>41</v>
      </c>
      <c r="L662" s="399">
        <v>21</v>
      </c>
      <c r="M662" s="232"/>
      <c r="N662" s="233"/>
      <c r="O662" s="233"/>
    </row>
    <row r="663" spans="1:15" s="234" customFormat="1">
      <c r="A663" s="404" t="str">
        <f t="shared" si="17"/>
        <v>20050500</v>
      </c>
      <c r="B663" s="230">
        <v>200</v>
      </c>
      <c r="C663" s="193">
        <v>50</v>
      </c>
      <c r="D663" s="193">
        <v>500</v>
      </c>
      <c r="E663" s="399">
        <v>1</v>
      </c>
      <c r="F663" s="399">
        <v>7</v>
      </c>
      <c r="G663" s="399">
        <v>32</v>
      </c>
      <c r="H663" s="399">
        <v>33</v>
      </c>
      <c r="I663" s="399">
        <v>51</v>
      </c>
      <c r="J663" s="399">
        <v>58</v>
      </c>
      <c r="K663" s="399">
        <v>28</v>
      </c>
      <c r="L663" s="399">
        <v>17</v>
      </c>
      <c r="M663" s="232"/>
      <c r="N663" s="233"/>
      <c r="O663" s="233"/>
    </row>
    <row r="664" spans="1:15" s="234" customFormat="1">
      <c r="A664" s="404" t="str">
        <f t="shared" si="17"/>
        <v>20060500</v>
      </c>
      <c r="B664" s="230">
        <v>200</v>
      </c>
      <c r="C664" s="193">
        <v>60</v>
      </c>
      <c r="D664" s="193">
        <v>500</v>
      </c>
      <c r="E664" s="399">
        <v>1</v>
      </c>
      <c r="F664" s="399">
        <v>5</v>
      </c>
      <c r="G664" s="399">
        <v>24</v>
      </c>
      <c r="H664" s="399">
        <v>25</v>
      </c>
      <c r="I664" s="399">
        <v>39</v>
      </c>
      <c r="J664" s="399">
        <v>48</v>
      </c>
      <c r="K664" s="399">
        <v>22</v>
      </c>
      <c r="L664" s="399">
        <v>14</v>
      </c>
      <c r="M664" s="232"/>
      <c r="N664" s="233"/>
      <c r="O664" s="233"/>
    </row>
    <row r="665" spans="1:15" s="234" customFormat="1">
      <c r="A665" s="404" t="str">
        <f t="shared" si="17"/>
        <v>20070500</v>
      </c>
      <c r="B665" s="230">
        <v>200</v>
      </c>
      <c r="C665" s="193">
        <v>70</v>
      </c>
      <c r="D665" s="193">
        <v>500</v>
      </c>
      <c r="E665" s="399">
        <v>2</v>
      </c>
      <c r="F665" s="399">
        <v>5</v>
      </c>
      <c r="G665" s="399">
        <v>18</v>
      </c>
      <c r="H665" s="399">
        <v>20</v>
      </c>
      <c r="I665" s="399">
        <v>30</v>
      </c>
      <c r="J665" s="399">
        <v>36</v>
      </c>
      <c r="K665" s="399">
        <v>18</v>
      </c>
      <c r="L665" s="399">
        <v>12</v>
      </c>
      <c r="M665" s="232"/>
      <c r="N665" s="233"/>
      <c r="O665" s="233"/>
    </row>
    <row r="666" spans="1:15" s="234" customFormat="1">
      <c r="A666" s="404" t="str">
        <f t="shared" si="17"/>
        <v>20080500</v>
      </c>
      <c r="B666" s="230">
        <v>200</v>
      </c>
      <c r="C666" s="193">
        <v>80</v>
      </c>
      <c r="D666" s="193">
        <v>500</v>
      </c>
      <c r="E666" s="399">
        <v>2</v>
      </c>
      <c r="F666" s="399">
        <v>4</v>
      </c>
      <c r="G666" s="399">
        <v>15</v>
      </c>
      <c r="H666" s="399">
        <v>17</v>
      </c>
      <c r="I666" s="399">
        <v>25</v>
      </c>
      <c r="J666" s="399">
        <v>30</v>
      </c>
      <c r="K666" s="399">
        <v>17</v>
      </c>
      <c r="L666" s="399">
        <v>11</v>
      </c>
      <c r="M666" s="232"/>
      <c r="N666" s="233"/>
      <c r="O666" s="233"/>
    </row>
    <row r="667" spans="1:15" s="234" customFormat="1">
      <c r="A667" s="404" t="str">
        <f t="shared" si="17"/>
        <v>20090500</v>
      </c>
      <c r="B667" s="230">
        <v>200</v>
      </c>
      <c r="C667" s="193">
        <v>90</v>
      </c>
      <c r="D667" s="193">
        <v>500</v>
      </c>
      <c r="E667" s="399">
        <v>0</v>
      </c>
      <c r="F667" s="399">
        <v>3</v>
      </c>
      <c r="G667" s="399">
        <v>15</v>
      </c>
      <c r="H667" s="399">
        <v>15</v>
      </c>
      <c r="I667" s="399">
        <v>22</v>
      </c>
      <c r="J667" s="399">
        <v>25</v>
      </c>
      <c r="K667" s="399">
        <v>15</v>
      </c>
      <c r="L667" s="399">
        <v>10</v>
      </c>
      <c r="M667" s="232"/>
      <c r="N667" s="233"/>
      <c r="O667" s="233"/>
    </row>
    <row r="668" spans="1:15" s="234" customFormat="1">
      <c r="A668" s="404" t="str">
        <f t="shared" si="17"/>
        <v>200100500</v>
      </c>
      <c r="B668" s="230">
        <v>200</v>
      </c>
      <c r="C668" s="193">
        <v>100</v>
      </c>
      <c r="D668" s="193">
        <v>500</v>
      </c>
      <c r="E668" s="399">
        <v>0</v>
      </c>
      <c r="F668" s="399">
        <v>3</v>
      </c>
      <c r="G668" s="399">
        <v>13</v>
      </c>
      <c r="H668" s="399">
        <v>14</v>
      </c>
      <c r="I668" s="399">
        <v>20</v>
      </c>
      <c r="J668" s="399">
        <v>22</v>
      </c>
      <c r="K668" s="399">
        <v>14</v>
      </c>
      <c r="L668" s="399">
        <v>7</v>
      </c>
      <c r="M668" s="232"/>
      <c r="N668" s="233"/>
      <c r="O668" s="233"/>
    </row>
    <row r="669" spans="1:15" s="234" customFormat="1">
      <c r="A669" s="404" t="str">
        <f t="shared" si="17"/>
        <v>200110500</v>
      </c>
      <c r="B669" s="230">
        <v>200</v>
      </c>
      <c r="C669" s="193">
        <v>110</v>
      </c>
      <c r="D669" s="193">
        <v>500</v>
      </c>
      <c r="E669" s="399">
        <v>1</v>
      </c>
      <c r="F669" s="399">
        <v>2</v>
      </c>
      <c r="G669" s="399">
        <v>12</v>
      </c>
      <c r="H669" s="399">
        <v>13</v>
      </c>
      <c r="I669" s="399">
        <v>17</v>
      </c>
      <c r="J669" s="399">
        <v>20</v>
      </c>
      <c r="K669" s="399">
        <v>12</v>
      </c>
      <c r="L669" s="399">
        <v>7</v>
      </c>
      <c r="M669" s="232"/>
      <c r="N669" s="233"/>
      <c r="O669" s="233"/>
    </row>
    <row r="670" spans="1:15" s="234" customFormat="1">
      <c r="A670" s="404" t="str">
        <f t="shared" si="17"/>
        <v>200120500</v>
      </c>
      <c r="B670" s="230">
        <v>200</v>
      </c>
      <c r="C670" s="193">
        <v>120</v>
      </c>
      <c r="D670" s="193">
        <v>500</v>
      </c>
      <c r="E670" s="399">
        <v>1</v>
      </c>
      <c r="F670" s="399">
        <v>3</v>
      </c>
      <c r="G670" s="399">
        <v>9</v>
      </c>
      <c r="H670" s="399">
        <v>11</v>
      </c>
      <c r="I670" s="399">
        <v>16</v>
      </c>
      <c r="J670" s="399">
        <v>19</v>
      </c>
      <c r="K670" s="399">
        <v>12</v>
      </c>
      <c r="L670" s="399">
        <v>6</v>
      </c>
      <c r="M670" s="232"/>
      <c r="N670" s="233"/>
      <c r="O670" s="233"/>
    </row>
    <row r="671" spans="1:15" s="234" customFormat="1">
      <c r="A671" s="404" t="str">
        <f t="shared" si="17"/>
        <v>200130500</v>
      </c>
      <c r="B671" s="230">
        <v>200</v>
      </c>
      <c r="C671" s="193">
        <v>130</v>
      </c>
      <c r="D671" s="193">
        <v>500</v>
      </c>
      <c r="E671" s="399">
        <v>1</v>
      </c>
      <c r="F671" s="399">
        <v>3</v>
      </c>
      <c r="G671" s="399">
        <v>9</v>
      </c>
      <c r="H671" s="399">
        <v>10</v>
      </c>
      <c r="I671" s="399">
        <v>15</v>
      </c>
      <c r="J671" s="399">
        <v>18</v>
      </c>
      <c r="K671" s="399">
        <v>10</v>
      </c>
      <c r="L671" s="399">
        <v>7</v>
      </c>
      <c r="M671" s="232"/>
      <c r="N671" s="233"/>
      <c r="O671" s="233"/>
    </row>
    <row r="672" spans="1:15" s="234" customFormat="1">
      <c r="A672" s="404" t="str">
        <f t="shared" si="17"/>
        <v>200140500</v>
      </c>
      <c r="B672" s="230">
        <v>200</v>
      </c>
      <c r="C672" s="193">
        <v>140</v>
      </c>
      <c r="D672" s="193">
        <v>500</v>
      </c>
      <c r="E672" s="399">
        <v>1</v>
      </c>
      <c r="F672" s="399">
        <v>3</v>
      </c>
      <c r="G672" s="399">
        <v>8</v>
      </c>
      <c r="H672" s="399">
        <v>10</v>
      </c>
      <c r="I672" s="399">
        <v>15</v>
      </c>
      <c r="J672" s="399">
        <v>16</v>
      </c>
      <c r="K672" s="399">
        <v>9</v>
      </c>
      <c r="L672" s="399">
        <v>6</v>
      </c>
      <c r="M672" s="232"/>
      <c r="N672" s="233"/>
      <c r="O672" s="233"/>
    </row>
    <row r="673" spans="1:15" s="234" customFormat="1">
      <c r="A673" s="404" t="str">
        <f t="shared" si="17"/>
        <v>200150500</v>
      </c>
      <c r="B673" s="230">
        <v>200</v>
      </c>
      <c r="C673" s="193">
        <v>150</v>
      </c>
      <c r="D673" s="193">
        <v>500</v>
      </c>
      <c r="E673" s="399">
        <v>1</v>
      </c>
      <c r="F673" s="399">
        <v>3</v>
      </c>
      <c r="G673" s="399">
        <v>9</v>
      </c>
      <c r="H673" s="399">
        <v>9</v>
      </c>
      <c r="I673" s="399">
        <v>14</v>
      </c>
      <c r="J673" s="399">
        <v>16</v>
      </c>
      <c r="K673" s="399">
        <v>8</v>
      </c>
      <c r="L673" s="399">
        <v>7</v>
      </c>
      <c r="M673" s="232"/>
      <c r="N673" s="233"/>
      <c r="O673" s="233"/>
    </row>
    <row r="674" spans="1:15" s="234" customFormat="1">
      <c r="A674" s="404" t="str">
        <f t="shared" si="17"/>
        <v>200160500</v>
      </c>
      <c r="B674" s="230">
        <v>200</v>
      </c>
      <c r="C674" s="193">
        <v>160</v>
      </c>
      <c r="D674" s="193">
        <v>500</v>
      </c>
      <c r="E674" s="399">
        <v>1</v>
      </c>
      <c r="F674" s="399">
        <v>2</v>
      </c>
      <c r="G674" s="399">
        <v>9</v>
      </c>
      <c r="H674" s="399">
        <v>9</v>
      </c>
      <c r="I674" s="399">
        <v>12</v>
      </c>
      <c r="J674" s="399">
        <v>14</v>
      </c>
      <c r="K674" s="399">
        <v>7</v>
      </c>
      <c r="L674" s="399">
        <v>6</v>
      </c>
      <c r="M674" s="232"/>
      <c r="N674" s="233"/>
      <c r="O674" s="233"/>
    </row>
    <row r="675" spans="1:15" s="234" customFormat="1">
      <c r="A675" s="404" t="str">
        <f t="shared" si="17"/>
        <v>200170500</v>
      </c>
      <c r="B675" s="230">
        <v>200</v>
      </c>
      <c r="C675" s="193">
        <v>170</v>
      </c>
      <c r="D675" s="193">
        <v>500</v>
      </c>
      <c r="E675" s="399">
        <v>1</v>
      </c>
      <c r="F675" s="399">
        <v>2</v>
      </c>
      <c r="G675" s="399">
        <v>7</v>
      </c>
      <c r="H675" s="399">
        <v>9</v>
      </c>
      <c r="I675" s="399">
        <v>11</v>
      </c>
      <c r="J675" s="399">
        <v>13</v>
      </c>
      <c r="K675" s="399">
        <v>8</v>
      </c>
      <c r="L675" s="399">
        <v>6</v>
      </c>
      <c r="M675" s="232"/>
      <c r="N675" s="233"/>
      <c r="O675" s="233"/>
    </row>
    <row r="676" spans="1:15" s="234" customFormat="1">
      <c r="A676" s="404" t="str">
        <f t="shared" si="17"/>
        <v>200180500</v>
      </c>
      <c r="B676" s="230">
        <v>200</v>
      </c>
      <c r="C676" s="193">
        <v>180</v>
      </c>
      <c r="D676" s="193">
        <v>500</v>
      </c>
      <c r="E676" s="399">
        <v>1</v>
      </c>
      <c r="F676" s="399">
        <v>2</v>
      </c>
      <c r="G676" s="399">
        <v>6</v>
      </c>
      <c r="H676" s="399">
        <v>8</v>
      </c>
      <c r="I676" s="399">
        <v>11</v>
      </c>
      <c r="J676" s="399">
        <v>13</v>
      </c>
      <c r="K676" s="399">
        <v>7</v>
      </c>
      <c r="L676" s="399">
        <v>5</v>
      </c>
      <c r="M676" s="232"/>
      <c r="N676" s="233"/>
      <c r="O676" s="233"/>
    </row>
    <row r="677" spans="1:15" s="234" customFormat="1">
      <c r="A677" s="404" t="str">
        <f t="shared" si="17"/>
        <v>200190500</v>
      </c>
      <c r="B677" s="230">
        <v>200</v>
      </c>
      <c r="C677" s="193">
        <v>190</v>
      </c>
      <c r="D677" s="193">
        <v>500</v>
      </c>
      <c r="E677" s="399">
        <v>1</v>
      </c>
      <c r="F677" s="399">
        <v>2</v>
      </c>
      <c r="G677" s="399">
        <v>6</v>
      </c>
      <c r="H677" s="399">
        <v>8</v>
      </c>
      <c r="I677" s="399">
        <v>10</v>
      </c>
      <c r="J677" s="399">
        <v>12</v>
      </c>
      <c r="K677" s="399">
        <v>7</v>
      </c>
      <c r="L677" s="399">
        <v>5</v>
      </c>
      <c r="M677" s="232"/>
      <c r="N677" s="233"/>
      <c r="O677" s="233"/>
    </row>
    <row r="678" spans="1:15" s="234" customFormat="1">
      <c r="A678" s="404" t="str">
        <f t="shared" si="17"/>
        <v>200200500</v>
      </c>
      <c r="B678" s="230">
        <v>200</v>
      </c>
      <c r="C678" s="193">
        <v>200</v>
      </c>
      <c r="D678" s="193">
        <v>500</v>
      </c>
      <c r="E678" s="399">
        <v>1</v>
      </c>
      <c r="F678" s="399">
        <v>1</v>
      </c>
      <c r="G678" s="399">
        <v>6</v>
      </c>
      <c r="H678" s="399">
        <v>8</v>
      </c>
      <c r="I678" s="399">
        <v>9</v>
      </c>
      <c r="J678" s="399">
        <v>12</v>
      </c>
      <c r="K678" s="399">
        <v>7</v>
      </c>
      <c r="L678" s="399">
        <v>4</v>
      </c>
      <c r="M678" s="232"/>
      <c r="N678" s="233"/>
      <c r="O678" s="233"/>
    </row>
    <row r="679" spans="1:15" s="234" customFormat="1">
      <c r="A679" s="404" t="str">
        <f t="shared" si="17"/>
        <v>200210500</v>
      </c>
      <c r="B679" s="230">
        <v>200</v>
      </c>
      <c r="C679" s="193">
        <v>210</v>
      </c>
      <c r="D679" s="193">
        <v>500</v>
      </c>
      <c r="E679" s="192"/>
      <c r="F679" s="192"/>
      <c r="G679" s="192"/>
      <c r="H679" s="192"/>
      <c r="I679" s="192"/>
      <c r="J679" s="192"/>
      <c r="K679" s="192"/>
      <c r="L679" s="192"/>
      <c r="M679" s="232"/>
      <c r="N679" s="233"/>
      <c r="O679" s="233"/>
    </row>
    <row r="680" spans="1:15" s="234" customFormat="1">
      <c r="A680" s="404" t="str">
        <f t="shared" si="17"/>
        <v>200220500</v>
      </c>
      <c r="B680" s="230">
        <v>200</v>
      </c>
      <c r="C680" s="193">
        <v>220</v>
      </c>
      <c r="D680" s="193">
        <v>500</v>
      </c>
      <c r="E680" s="192"/>
      <c r="F680" s="192"/>
      <c r="G680" s="192"/>
      <c r="H680" s="192"/>
      <c r="I680" s="192"/>
      <c r="J680" s="192"/>
      <c r="K680" s="192"/>
      <c r="L680" s="192"/>
      <c r="M680" s="232"/>
      <c r="N680" s="233"/>
      <c r="O680" s="233"/>
    </row>
    <row r="681" spans="1:15" s="234" customFormat="1">
      <c r="A681" s="404" t="str">
        <f t="shared" si="17"/>
        <v>200230500</v>
      </c>
      <c r="B681" s="230">
        <v>200</v>
      </c>
      <c r="C681" s="193">
        <v>230</v>
      </c>
      <c r="D681" s="193">
        <v>500</v>
      </c>
      <c r="E681" s="192"/>
      <c r="F681" s="192"/>
      <c r="G681" s="192"/>
      <c r="H681" s="192"/>
      <c r="I681" s="192"/>
      <c r="J681" s="192"/>
      <c r="K681" s="192"/>
      <c r="L681" s="192"/>
      <c r="M681" s="232"/>
      <c r="N681" s="233"/>
      <c r="O681" s="233"/>
    </row>
    <row r="682" spans="1:15" s="234" customFormat="1">
      <c r="A682" s="404" t="str">
        <f t="shared" si="17"/>
        <v>200240500</v>
      </c>
      <c r="B682" s="230">
        <v>200</v>
      </c>
      <c r="C682" s="193">
        <v>240</v>
      </c>
      <c r="D682" s="193">
        <v>500</v>
      </c>
      <c r="E682" s="192"/>
      <c r="F682" s="192"/>
      <c r="G682" s="192"/>
      <c r="H682" s="192"/>
      <c r="I682" s="192"/>
      <c r="J682" s="192"/>
      <c r="K682" s="192"/>
      <c r="L682" s="192"/>
      <c r="M682" s="232"/>
      <c r="N682" s="233"/>
      <c r="O682" s="233"/>
    </row>
    <row r="683" spans="1:15" s="234" customFormat="1">
      <c r="A683" s="404" t="str">
        <f t="shared" si="17"/>
        <v>200250500</v>
      </c>
      <c r="B683" s="230">
        <v>200</v>
      </c>
      <c r="C683" s="193">
        <v>250</v>
      </c>
      <c r="D683" s="193">
        <v>500</v>
      </c>
      <c r="E683" s="192"/>
      <c r="F683" s="192"/>
      <c r="G683" s="192"/>
      <c r="H683" s="192"/>
      <c r="I683" s="192"/>
      <c r="J683" s="192"/>
      <c r="K683" s="192"/>
      <c r="L683" s="192"/>
      <c r="M683" s="232"/>
      <c r="N683" s="233"/>
      <c r="O683" s="233"/>
    </row>
    <row r="684" spans="1:15" s="234" customFormat="1">
      <c r="A684" s="404" t="str">
        <f t="shared" si="17"/>
        <v>200260500</v>
      </c>
      <c r="B684" s="230">
        <v>200</v>
      </c>
      <c r="C684" s="193">
        <v>260</v>
      </c>
      <c r="D684" s="193">
        <v>500</v>
      </c>
      <c r="E684" s="192"/>
      <c r="F684" s="192"/>
      <c r="G684" s="192"/>
      <c r="H684" s="192"/>
      <c r="I684" s="192"/>
      <c r="J684" s="192"/>
      <c r="K684" s="192"/>
      <c r="L684" s="192"/>
      <c r="M684" s="232"/>
      <c r="N684" s="233"/>
      <c r="O684" s="233"/>
    </row>
    <row r="685" spans="1:15" s="234" customFormat="1">
      <c r="A685" s="404" t="str">
        <f t="shared" si="17"/>
        <v>200270500</v>
      </c>
      <c r="B685" s="230">
        <v>200</v>
      </c>
      <c r="C685" s="193">
        <v>270</v>
      </c>
      <c r="D685" s="193">
        <v>500</v>
      </c>
      <c r="E685" s="192"/>
      <c r="F685" s="192"/>
      <c r="G685" s="192"/>
      <c r="H685" s="192"/>
      <c r="I685" s="192"/>
      <c r="J685" s="192"/>
      <c r="K685" s="192"/>
      <c r="L685" s="192"/>
      <c r="M685" s="232"/>
      <c r="N685" s="233"/>
      <c r="O685" s="233"/>
    </row>
    <row r="686" spans="1:15" s="234" customFormat="1">
      <c r="A686" s="404" t="str">
        <f t="shared" si="17"/>
        <v>200280500</v>
      </c>
      <c r="B686" s="230">
        <v>200</v>
      </c>
      <c r="C686" s="193">
        <v>280</v>
      </c>
      <c r="D686" s="193">
        <v>500</v>
      </c>
      <c r="E686" s="192"/>
      <c r="F686" s="192"/>
      <c r="G686" s="192"/>
      <c r="H686" s="192"/>
      <c r="I686" s="192"/>
      <c r="J686" s="192"/>
      <c r="K686" s="192"/>
      <c r="L686" s="192"/>
      <c r="M686" s="232"/>
      <c r="N686" s="233"/>
      <c r="O686" s="233"/>
    </row>
    <row r="687" spans="1:15" s="234" customFormat="1">
      <c r="A687" s="404" t="str">
        <f t="shared" si="17"/>
        <v>200290500</v>
      </c>
      <c r="B687" s="230">
        <v>200</v>
      </c>
      <c r="C687" s="193">
        <v>290</v>
      </c>
      <c r="D687" s="193">
        <v>500</v>
      </c>
      <c r="E687" s="192"/>
      <c r="F687" s="192"/>
      <c r="G687" s="192"/>
      <c r="H687" s="192"/>
      <c r="I687" s="192"/>
      <c r="J687" s="192"/>
      <c r="K687" s="192"/>
      <c r="L687" s="192"/>
      <c r="M687" s="232"/>
      <c r="N687" s="233"/>
      <c r="O687" s="233"/>
    </row>
    <row r="688" spans="1:15" s="234" customFormat="1">
      <c r="A688" s="404" t="str">
        <f t="shared" si="17"/>
        <v>200300500</v>
      </c>
      <c r="B688" s="230">
        <v>200</v>
      </c>
      <c r="C688" s="193">
        <v>300</v>
      </c>
      <c r="D688" s="193">
        <v>500</v>
      </c>
      <c r="E688" s="192"/>
      <c r="F688" s="192"/>
      <c r="G688" s="192"/>
      <c r="H688" s="192"/>
      <c r="I688" s="192"/>
      <c r="J688" s="192"/>
      <c r="K688" s="192"/>
      <c r="L688" s="192"/>
      <c r="M688" s="232"/>
      <c r="N688" s="233"/>
      <c r="O688" s="233"/>
    </row>
    <row r="689" spans="1:15" s="234" customFormat="1">
      <c r="A689" s="404" t="str">
        <f t="shared" ref="A689:A752" si="18">B689&amp;C689&amp;D689</f>
        <v>200310500</v>
      </c>
      <c r="B689" s="230">
        <v>200</v>
      </c>
      <c r="C689" s="193">
        <v>310</v>
      </c>
      <c r="D689" s="193">
        <v>500</v>
      </c>
      <c r="E689" s="192"/>
      <c r="F689" s="192"/>
      <c r="G689" s="192"/>
      <c r="H689" s="192"/>
      <c r="I689" s="192"/>
      <c r="J689" s="192"/>
      <c r="K689" s="192"/>
      <c r="L689" s="192"/>
      <c r="M689" s="232"/>
      <c r="N689" s="233"/>
      <c r="O689" s="233"/>
    </row>
    <row r="690" spans="1:15" s="234" customFormat="1">
      <c r="A690" s="404" t="str">
        <f t="shared" si="18"/>
        <v>200320500</v>
      </c>
      <c r="B690" s="230">
        <v>200</v>
      </c>
      <c r="C690" s="193">
        <v>320</v>
      </c>
      <c r="D690" s="193">
        <v>500</v>
      </c>
      <c r="E690" s="192"/>
      <c r="F690" s="192"/>
      <c r="G690" s="192"/>
      <c r="H690" s="192"/>
      <c r="I690" s="192"/>
      <c r="J690" s="192"/>
      <c r="K690" s="192"/>
      <c r="L690" s="192"/>
      <c r="M690" s="232"/>
      <c r="N690" s="233"/>
      <c r="O690" s="233"/>
    </row>
    <row r="691" spans="1:15" s="234" customFormat="1">
      <c r="A691" s="404" t="str">
        <f t="shared" si="18"/>
        <v>200330500</v>
      </c>
      <c r="B691" s="230">
        <v>200</v>
      </c>
      <c r="C691" s="193">
        <v>330</v>
      </c>
      <c r="D691" s="193">
        <v>500</v>
      </c>
      <c r="E691" s="192"/>
      <c r="F691" s="192"/>
      <c r="G691" s="192"/>
      <c r="H691" s="192"/>
      <c r="I691" s="192"/>
      <c r="J691" s="192"/>
      <c r="K691" s="192"/>
      <c r="L691" s="192"/>
      <c r="M691" s="232"/>
      <c r="N691" s="233"/>
      <c r="O691" s="233"/>
    </row>
    <row r="692" spans="1:15" s="234" customFormat="1">
      <c r="A692" s="404" t="str">
        <f t="shared" si="18"/>
        <v>200340500</v>
      </c>
      <c r="B692" s="230">
        <v>200</v>
      </c>
      <c r="C692" s="193">
        <v>340</v>
      </c>
      <c r="D692" s="193">
        <v>500</v>
      </c>
      <c r="E692" s="192"/>
      <c r="F692" s="192"/>
      <c r="G692" s="192"/>
      <c r="H692" s="192"/>
      <c r="I692" s="192"/>
      <c r="J692" s="192"/>
      <c r="K692" s="192"/>
      <c r="L692" s="192"/>
      <c r="M692" s="232"/>
      <c r="N692" s="233"/>
      <c r="O692" s="233"/>
    </row>
    <row r="693" spans="1:15" s="234" customFormat="1">
      <c r="A693" s="404" t="str">
        <f t="shared" si="18"/>
        <v>200350500</v>
      </c>
      <c r="B693" s="230">
        <v>200</v>
      </c>
      <c r="C693" s="193">
        <v>350</v>
      </c>
      <c r="D693" s="193">
        <v>500</v>
      </c>
      <c r="E693" s="192"/>
      <c r="F693" s="192"/>
      <c r="G693" s="192"/>
      <c r="H693" s="192"/>
      <c r="I693" s="192"/>
      <c r="J693" s="192"/>
      <c r="K693" s="192"/>
      <c r="L693" s="192"/>
      <c r="M693" s="232"/>
      <c r="N693" s="233"/>
      <c r="O693" s="233"/>
    </row>
    <row r="694" spans="1:15" s="234" customFormat="1">
      <c r="A694" s="404" t="str">
        <f t="shared" si="18"/>
        <v>20020750</v>
      </c>
      <c r="B694" s="230">
        <v>200</v>
      </c>
      <c r="C694" s="193">
        <v>20</v>
      </c>
      <c r="D694" s="193">
        <v>750</v>
      </c>
      <c r="E694" s="193">
        <v>6</v>
      </c>
      <c r="F694" s="193">
        <v>24</v>
      </c>
      <c r="G694" s="193">
        <v>41</v>
      </c>
      <c r="H694" s="193">
        <v>50</v>
      </c>
      <c r="I694" s="193">
        <v>55</v>
      </c>
      <c r="J694" s="193">
        <v>60</v>
      </c>
      <c r="K694" s="193">
        <v>58</v>
      </c>
      <c r="L694" s="193">
        <v>55</v>
      </c>
      <c r="M694" s="232"/>
      <c r="N694" s="233"/>
      <c r="O694" s="233"/>
    </row>
    <row r="695" spans="1:15" s="234" customFormat="1">
      <c r="A695" s="404" t="str">
        <f t="shared" si="18"/>
        <v>20030750</v>
      </c>
      <c r="B695" s="230">
        <v>200</v>
      </c>
      <c r="C695" s="193">
        <v>30</v>
      </c>
      <c r="D695" s="193">
        <v>750</v>
      </c>
      <c r="E695" s="193">
        <v>4</v>
      </c>
      <c r="F695" s="193">
        <v>16</v>
      </c>
      <c r="G695" s="193">
        <v>41</v>
      </c>
      <c r="H695" s="193">
        <v>50</v>
      </c>
      <c r="I695" s="193">
        <v>55</v>
      </c>
      <c r="J695" s="193">
        <v>60</v>
      </c>
      <c r="K695" s="193">
        <v>57</v>
      </c>
      <c r="L695" s="193">
        <v>41</v>
      </c>
      <c r="M695" s="232"/>
      <c r="N695" s="233"/>
      <c r="O695" s="233"/>
    </row>
    <row r="696" spans="1:15" s="234" customFormat="1">
      <c r="A696" s="404" t="str">
        <f t="shared" si="18"/>
        <v>20040750</v>
      </c>
      <c r="B696" s="230">
        <v>200</v>
      </c>
      <c r="C696" s="193">
        <v>40</v>
      </c>
      <c r="D696" s="193">
        <v>750</v>
      </c>
      <c r="E696" s="193">
        <v>3</v>
      </c>
      <c r="F696" s="193">
        <v>12</v>
      </c>
      <c r="G696" s="193">
        <v>40</v>
      </c>
      <c r="H696" s="193">
        <v>48</v>
      </c>
      <c r="I696" s="193">
        <v>55</v>
      </c>
      <c r="J696" s="193">
        <v>60</v>
      </c>
      <c r="K696" s="193">
        <v>49</v>
      </c>
      <c r="L696" s="193">
        <v>31</v>
      </c>
      <c r="M696" s="232"/>
      <c r="N696" s="233"/>
      <c r="O696" s="233"/>
    </row>
    <row r="697" spans="1:15" s="234" customFormat="1">
      <c r="A697" s="404" t="str">
        <f t="shared" si="18"/>
        <v>20050750</v>
      </c>
      <c r="B697" s="230">
        <v>200</v>
      </c>
      <c r="C697" s="193">
        <v>50</v>
      </c>
      <c r="D697" s="193">
        <v>750</v>
      </c>
      <c r="E697" s="193">
        <v>2</v>
      </c>
      <c r="F697" s="193">
        <v>10</v>
      </c>
      <c r="G697" s="193">
        <v>36</v>
      </c>
      <c r="H697" s="193">
        <v>41</v>
      </c>
      <c r="I697" s="193">
        <v>53</v>
      </c>
      <c r="J697" s="193">
        <v>59</v>
      </c>
      <c r="K697" s="193">
        <v>40</v>
      </c>
      <c r="L697" s="193">
        <v>25</v>
      </c>
      <c r="M697" s="232"/>
      <c r="N697" s="233"/>
      <c r="O697" s="233"/>
    </row>
    <row r="698" spans="1:15" s="234" customFormat="1">
      <c r="A698" s="404" t="str">
        <f t="shared" si="18"/>
        <v>20060750</v>
      </c>
      <c r="B698" s="230">
        <v>200</v>
      </c>
      <c r="C698" s="193">
        <v>60</v>
      </c>
      <c r="D698" s="193">
        <v>750</v>
      </c>
      <c r="E698" s="193">
        <v>2</v>
      </c>
      <c r="F698" s="193">
        <v>8</v>
      </c>
      <c r="G698" s="193">
        <v>31</v>
      </c>
      <c r="H698" s="193">
        <v>35</v>
      </c>
      <c r="I698" s="193">
        <v>47</v>
      </c>
      <c r="J698" s="193">
        <v>54</v>
      </c>
      <c r="K698" s="193">
        <v>33</v>
      </c>
      <c r="L698" s="193">
        <v>21</v>
      </c>
      <c r="M698" s="232"/>
      <c r="N698" s="233"/>
      <c r="O698" s="233"/>
    </row>
    <row r="699" spans="1:15" s="234" customFormat="1">
      <c r="A699" s="404" t="str">
        <f t="shared" si="18"/>
        <v>20070750</v>
      </c>
      <c r="B699" s="230">
        <v>200</v>
      </c>
      <c r="C699" s="193">
        <v>70</v>
      </c>
      <c r="D699" s="193">
        <v>750</v>
      </c>
      <c r="E699" s="193">
        <v>2</v>
      </c>
      <c r="F699" s="193">
        <v>7</v>
      </c>
      <c r="G699" s="193">
        <v>26</v>
      </c>
      <c r="H699" s="193">
        <v>30</v>
      </c>
      <c r="I699" s="193">
        <v>41</v>
      </c>
      <c r="J699" s="193">
        <v>47</v>
      </c>
      <c r="K699" s="193">
        <v>28</v>
      </c>
      <c r="L699" s="193">
        <v>18</v>
      </c>
      <c r="M699" s="232"/>
      <c r="N699" s="233"/>
      <c r="O699" s="233"/>
    </row>
    <row r="700" spans="1:15" s="234" customFormat="1">
      <c r="A700" s="404" t="str">
        <f t="shared" si="18"/>
        <v>20080750</v>
      </c>
      <c r="B700" s="230">
        <v>200</v>
      </c>
      <c r="C700" s="193">
        <v>80</v>
      </c>
      <c r="D700" s="193">
        <v>750</v>
      </c>
      <c r="E700" s="193">
        <v>2</v>
      </c>
      <c r="F700" s="193">
        <v>6</v>
      </c>
      <c r="G700" s="193">
        <v>23</v>
      </c>
      <c r="H700" s="193">
        <v>26</v>
      </c>
      <c r="I700" s="193">
        <v>36</v>
      </c>
      <c r="J700" s="193">
        <v>42</v>
      </c>
      <c r="K700" s="193">
        <v>25</v>
      </c>
      <c r="L700" s="193">
        <v>16</v>
      </c>
      <c r="M700" s="232"/>
      <c r="N700" s="233"/>
      <c r="O700" s="233"/>
    </row>
    <row r="701" spans="1:15" s="234" customFormat="1">
      <c r="A701" s="404" t="str">
        <f t="shared" si="18"/>
        <v>20090750</v>
      </c>
      <c r="B701" s="230">
        <v>200</v>
      </c>
      <c r="C701" s="193">
        <v>90</v>
      </c>
      <c r="D701" s="193">
        <v>750</v>
      </c>
      <c r="E701" s="193">
        <v>1</v>
      </c>
      <c r="F701" s="193">
        <v>5</v>
      </c>
      <c r="G701" s="193">
        <v>21</v>
      </c>
      <c r="H701" s="193">
        <v>23</v>
      </c>
      <c r="I701" s="193">
        <v>32</v>
      </c>
      <c r="J701" s="193">
        <v>37</v>
      </c>
      <c r="K701" s="193">
        <v>22</v>
      </c>
      <c r="L701" s="193">
        <v>14</v>
      </c>
      <c r="M701" s="232"/>
      <c r="N701" s="233"/>
      <c r="O701" s="233"/>
    </row>
    <row r="702" spans="1:15" s="234" customFormat="1">
      <c r="A702" s="404" t="str">
        <f t="shared" si="18"/>
        <v>200100750</v>
      </c>
      <c r="B702" s="230">
        <v>200</v>
      </c>
      <c r="C702" s="193">
        <v>100</v>
      </c>
      <c r="D702" s="193">
        <v>750</v>
      </c>
      <c r="E702" s="193">
        <v>1</v>
      </c>
      <c r="F702" s="193">
        <v>5</v>
      </c>
      <c r="G702" s="193">
        <v>19</v>
      </c>
      <c r="H702" s="193">
        <v>21</v>
      </c>
      <c r="I702" s="193">
        <v>29</v>
      </c>
      <c r="J702" s="193">
        <v>33</v>
      </c>
      <c r="K702" s="193">
        <v>20</v>
      </c>
      <c r="L702" s="193">
        <v>12</v>
      </c>
      <c r="M702" s="232"/>
      <c r="N702" s="233"/>
      <c r="O702" s="233"/>
    </row>
    <row r="703" spans="1:15" s="234" customFormat="1">
      <c r="A703" s="404" t="str">
        <f t="shared" si="18"/>
        <v>200110750</v>
      </c>
      <c r="B703" s="230">
        <v>200</v>
      </c>
      <c r="C703" s="193">
        <v>110</v>
      </c>
      <c r="D703" s="193">
        <v>750</v>
      </c>
      <c r="E703" s="193">
        <v>1</v>
      </c>
      <c r="F703" s="193">
        <v>4</v>
      </c>
      <c r="G703" s="193">
        <v>17</v>
      </c>
      <c r="H703" s="193">
        <v>19</v>
      </c>
      <c r="I703" s="193">
        <v>26</v>
      </c>
      <c r="J703" s="193">
        <v>30</v>
      </c>
      <c r="K703" s="193">
        <v>18</v>
      </c>
      <c r="L703" s="193">
        <v>11</v>
      </c>
      <c r="M703" s="232"/>
      <c r="N703" s="233"/>
      <c r="O703" s="233"/>
    </row>
    <row r="704" spans="1:15" s="234" customFormat="1">
      <c r="A704" s="404" t="str">
        <f t="shared" si="18"/>
        <v>200120750</v>
      </c>
      <c r="B704" s="230">
        <v>200</v>
      </c>
      <c r="C704" s="193">
        <v>120</v>
      </c>
      <c r="D704" s="193">
        <v>750</v>
      </c>
      <c r="E704" s="193">
        <v>1</v>
      </c>
      <c r="F704" s="193">
        <v>4</v>
      </c>
      <c r="G704" s="193">
        <v>15</v>
      </c>
      <c r="H704" s="193">
        <v>17</v>
      </c>
      <c r="I704" s="193">
        <v>24</v>
      </c>
      <c r="J704" s="193">
        <v>28</v>
      </c>
      <c r="K704" s="193">
        <v>17</v>
      </c>
      <c r="L704" s="193">
        <v>10</v>
      </c>
      <c r="M704" s="232"/>
      <c r="N704" s="233"/>
      <c r="O704" s="233"/>
    </row>
    <row r="705" spans="1:15" s="234" customFormat="1">
      <c r="A705" s="404" t="str">
        <f t="shared" si="18"/>
        <v>200130750</v>
      </c>
      <c r="B705" s="230">
        <v>200</v>
      </c>
      <c r="C705" s="193">
        <v>130</v>
      </c>
      <c r="D705" s="193">
        <v>750</v>
      </c>
      <c r="E705" s="193">
        <v>1</v>
      </c>
      <c r="F705" s="193">
        <v>4</v>
      </c>
      <c r="G705" s="193">
        <v>14</v>
      </c>
      <c r="H705" s="193">
        <v>16</v>
      </c>
      <c r="I705" s="193">
        <v>22</v>
      </c>
      <c r="J705" s="193">
        <v>26</v>
      </c>
      <c r="K705" s="193">
        <v>15</v>
      </c>
      <c r="L705" s="193">
        <v>10</v>
      </c>
      <c r="M705" s="232"/>
      <c r="N705" s="233"/>
      <c r="O705" s="233"/>
    </row>
    <row r="706" spans="1:15" s="234" customFormat="1">
      <c r="A706" s="404" t="str">
        <f t="shared" si="18"/>
        <v>200140750</v>
      </c>
      <c r="B706" s="230">
        <v>200</v>
      </c>
      <c r="C706" s="193">
        <v>140</v>
      </c>
      <c r="D706" s="193">
        <v>750</v>
      </c>
      <c r="E706" s="193">
        <v>1</v>
      </c>
      <c r="F706" s="193">
        <v>4</v>
      </c>
      <c r="G706" s="193">
        <v>13</v>
      </c>
      <c r="H706" s="193">
        <v>15</v>
      </c>
      <c r="I706" s="193">
        <v>21</v>
      </c>
      <c r="J706" s="193">
        <v>24</v>
      </c>
      <c r="K706" s="193">
        <v>14</v>
      </c>
      <c r="L706" s="193">
        <v>9</v>
      </c>
      <c r="M706" s="232"/>
      <c r="N706" s="233"/>
      <c r="O706" s="233"/>
    </row>
    <row r="707" spans="1:15" s="234" customFormat="1">
      <c r="A707" s="404" t="str">
        <f t="shared" si="18"/>
        <v>200150750</v>
      </c>
      <c r="B707" s="230">
        <v>200</v>
      </c>
      <c r="C707" s="193">
        <v>150</v>
      </c>
      <c r="D707" s="193">
        <v>750</v>
      </c>
      <c r="E707" s="193">
        <v>1</v>
      </c>
      <c r="F707" s="193">
        <v>4</v>
      </c>
      <c r="G707" s="193">
        <v>13</v>
      </c>
      <c r="H707" s="193">
        <v>14</v>
      </c>
      <c r="I707" s="193">
        <v>20</v>
      </c>
      <c r="J707" s="193">
        <v>23</v>
      </c>
      <c r="K707" s="193">
        <v>13</v>
      </c>
      <c r="L707" s="193">
        <v>9</v>
      </c>
      <c r="M707" s="232"/>
      <c r="N707" s="233"/>
      <c r="O707" s="233"/>
    </row>
    <row r="708" spans="1:15" s="234" customFormat="1">
      <c r="A708" s="404" t="str">
        <f t="shared" si="18"/>
        <v>200160750</v>
      </c>
      <c r="B708" s="230">
        <v>200</v>
      </c>
      <c r="C708" s="193">
        <v>160</v>
      </c>
      <c r="D708" s="193">
        <v>750</v>
      </c>
      <c r="E708" s="193">
        <v>1</v>
      </c>
      <c r="F708" s="193">
        <v>3</v>
      </c>
      <c r="G708" s="193">
        <v>12</v>
      </c>
      <c r="H708" s="193">
        <v>13</v>
      </c>
      <c r="I708" s="193">
        <v>18</v>
      </c>
      <c r="J708" s="193">
        <v>21</v>
      </c>
      <c r="K708" s="193">
        <v>12</v>
      </c>
      <c r="L708" s="193">
        <v>8</v>
      </c>
      <c r="M708" s="232"/>
      <c r="N708" s="233"/>
      <c r="O708" s="233"/>
    </row>
    <row r="709" spans="1:15" s="234" customFormat="1">
      <c r="A709" s="404" t="str">
        <f t="shared" si="18"/>
        <v>200170750</v>
      </c>
      <c r="B709" s="230">
        <v>200</v>
      </c>
      <c r="C709" s="193">
        <v>170</v>
      </c>
      <c r="D709" s="193">
        <v>750</v>
      </c>
      <c r="E709" s="193">
        <v>1</v>
      </c>
      <c r="F709" s="193">
        <v>3</v>
      </c>
      <c r="G709" s="193">
        <v>11</v>
      </c>
      <c r="H709" s="193">
        <v>13</v>
      </c>
      <c r="I709" s="193">
        <v>17</v>
      </c>
      <c r="J709" s="193">
        <v>20</v>
      </c>
      <c r="K709" s="193">
        <v>12</v>
      </c>
      <c r="L709" s="193">
        <v>8</v>
      </c>
      <c r="M709" s="232"/>
      <c r="N709" s="233"/>
      <c r="O709" s="233"/>
    </row>
    <row r="710" spans="1:15" s="234" customFormat="1">
      <c r="A710" s="404" t="str">
        <f t="shared" si="18"/>
        <v>200180750</v>
      </c>
      <c r="B710" s="230">
        <v>200</v>
      </c>
      <c r="C710" s="193">
        <v>180</v>
      </c>
      <c r="D710" s="193">
        <v>750</v>
      </c>
      <c r="E710" s="193">
        <v>1</v>
      </c>
      <c r="F710" s="193">
        <v>3</v>
      </c>
      <c r="G710" s="193">
        <v>10</v>
      </c>
      <c r="H710" s="193">
        <v>12</v>
      </c>
      <c r="I710" s="193">
        <v>16</v>
      </c>
      <c r="J710" s="193">
        <v>19</v>
      </c>
      <c r="K710" s="193">
        <v>11</v>
      </c>
      <c r="L710" s="193">
        <v>7</v>
      </c>
      <c r="M710" s="232"/>
      <c r="N710" s="233"/>
      <c r="O710" s="233"/>
    </row>
    <row r="711" spans="1:15" s="234" customFormat="1">
      <c r="A711" s="404" t="str">
        <f t="shared" si="18"/>
        <v>200190750</v>
      </c>
      <c r="B711" s="230">
        <v>200</v>
      </c>
      <c r="C711" s="193">
        <v>190</v>
      </c>
      <c r="D711" s="193">
        <v>750</v>
      </c>
      <c r="E711" s="193">
        <v>1</v>
      </c>
      <c r="F711" s="193">
        <v>3</v>
      </c>
      <c r="G711" s="193">
        <v>10</v>
      </c>
      <c r="H711" s="193">
        <v>12</v>
      </c>
      <c r="I711" s="193">
        <v>15</v>
      </c>
      <c r="J711" s="193">
        <v>18</v>
      </c>
      <c r="K711" s="193">
        <v>11</v>
      </c>
      <c r="L711" s="193">
        <v>7</v>
      </c>
      <c r="M711" s="232"/>
      <c r="N711" s="233"/>
      <c r="O711" s="233"/>
    </row>
    <row r="712" spans="1:15" s="234" customFormat="1">
      <c r="A712" s="404" t="str">
        <f t="shared" si="18"/>
        <v>200200750</v>
      </c>
      <c r="B712" s="230">
        <v>200</v>
      </c>
      <c r="C712" s="193">
        <v>200</v>
      </c>
      <c r="D712" s="193">
        <v>750</v>
      </c>
      <c r="E712" s="193">
        <v>1</v>
      </c>
      <c r="F712" s="193">
        <v>2</v>
      </c>
      <c r="G712" s="193">
        <v>9</v>
      </c>
      <c r="H712" s="193">
        <v>11</v>
      </c>
      <c r="I712" s="193">
        <v>14</v>
      </c>
      <c r="J712" s="193">
        <v>17</v>
      </c>
      <c r="K712" s="193">
        <v>10</v>
      </c>
      <c r="L712" s="193">
        <v>6</v>
      </c>
      <c r="M712" s="232"/>
      <c r="N712" s="233"/>
      <c r="O712" s="233"/>
    </row>
    <row r="713" spans="1:15" s="234" customFormat="1">
      <c r="A713" s="404" t="str">
        <f t="shared" si="18"/>
        <v>200210750</v>
      </c>
      <c r="B713" s="230">
        <v>200</v>
      </c>
      <c r="C713" s="193">
        <v>210</v>
      </c>
      <c r="D713" s="193">
        <v>750</v>
      </c>
      <c r="E713" s="243"/>
      <c r="F713" s="243"/>
      <c r="G713" s="243"/>
      <c r="H713" s="243"/>
      <c r="I713" s="243"/>
      <c r="J713" s="243"/>
      <c r="K713" s="243"/>
      <c r="L713" s="243"/>
      <c r="M713" s="232"/>
      <c r="N713" s="233"/>
      <c r="O713" s="233"/>
    </row>
    <row r="714" spans="1:15" s="234" customFormat="1">
      <c r="A714" s="404" t="str">
        <f t="shared" si="18"/>
        <v>200220750</v>
      </c>
      <c r="B714" s="230">
        <v>200</v>
      </c>
      <c r="C714" s="193">
        <v>220</v>
      </c>
      <c r="D714" s="193">
        <v>750</v>
      </c>
      <c r="E714" s="243"/>
      <c r="F714" s="243"/>
      <c r="G714" s="243"/>
      <c r="H714" s="243"/>
      <c r="I714" s="243"/>
      <c r="J714" s="243"/>
      <c r="K714" s="243"/>
      <c r="L714" s="243"/>
      <c r="M714" s="232"/>
      <c r="N714" s="233"/>
      <c r="O714" s="233"/>
    </row>
    <row r="715" spans="1:15" s="234" customFormat="1">
      <c r="A715" s="404" t="str">
        <f t="shared" si="18"/>
        <v>200230750</v>
      </c>
      <c r="B715" s="230">
        <v>200</v>
      </c>
      <c r="C715" s="193">
        <v>230</v>
      </c>
      <c r="D715" s="193">
        <v>750</v>
      </c>
      <c r="E715" s="243"/>
      <c r="F715" s="243"/>
      <c r="G715" s="243"/>
      <c r="H715" s="243"/>
      <c r="I715" s="243"/>
      <c r="J715" s="243"/>
      <c r="K715" s="243"/>
      <c r="L715" s="243"/>
      <c r="M715" s="232"/>
      <c r="N715" s="233"/>
      <c r="O715" s="233"/>
    </row>
    <row r="716" spans="1:15" s="234" customFormat="1">
      <c r="A716" s="404" t="str">
        <f t="shared" si="18"/>
        <v>200240750</v>
      </c>
      <c r="B716" s="230">
        <v>200</v>
      </c>
      <c r="C716" s="193">
        <v>240</v>
      </c>
      <c r="D716" s="193">
        <v>750</v>
      </c>
      <c r="E716" s="243"/>
      <c r="F716" s="243"/>
      <c r="G716" s="243"/>
      <c r="H716" s="243"/>
      <c r="I716" s="243"/>
      <c r="J716" s="243"/>
      <c r="K716" s="243"/>
      <c r="L716" s="243"/>
      <c r="M716" s="232"/>
      <c r="N716" s="233"/>
      <c r="O716" s="233"/>
    </row>
    <row r="717" spans="1:15" s="234" customFormat="1">
      <c r="A717" s="404" t="str">
        <f t="shared" si="18"/>
        <v>200250750</v>
      </c>
      <c r="B717" s="230">
        <v>200</v>
      </c>
      <c r="C717" s="193">
        <v>250</v>
      </c>
      <c r="D717" s="193">
        <v>750</v>
      </c>
      <c r="E717" s="243"/>
      <c r="F717" s="243"/>
      <c r="G717" s="243"/>
      <c r="H717" s="243"/>
      <c r="I717" s="243"/>
      <c r="J717" s="243"/>
      <c r="K717" s="243"/>
      <c r="L717" s="243"/>
      <c r="M717" s="232"/>
      <c r="N717" s="233"/>
      <c r="O717" s="233"/>
    </row>
    <row r="718" spans="1:15" s="234" customFormat="1">
      <c r="A718" s="404" t="str">
        <f t="shared" si="18"/>
        <v>200260750</v>
      </c>
      <c r="B718" s="230">
        <v>200</v>
      </c>
      <c r="C718" s="193">
        <v>260</v>
      </c>
      <c r="D718" s="193">
        <v>750</v>
      </c>
      <c r="E718" s="243"/>
      <c r="F718" s="243"/>
      <c r="G718" s="243"/>
      <c r="H718" s="243"/>
      <c r="I718" s="243"/>
      <c r="J718" s="243"/>
      <c r="K718" s="243"/>
      <c r="L718" s="243"/>
      <c r="M718" s="232"/>
      <c r="N718" s="233"/>
      <c r="O718" s="233"/>
    </row>
    <row r="719" spans="1:15" s="234" customFormat="1">
      <c r="A719" s="404" t="str">
        <f t="shared" si="18"/>
        <v>200270750</v>
      </c>
      <c r="B719" s="230">
        <v>200</v>
      </c>
      <c r="C719" s="193">
        <v>270</v>
      </c>
      <c r="D719" s="193">
        <v>750</v>
      </c>
      <c r="E719" s="243"/>
      <c r="F719" s="243"/>
      <c r="G719" s="243"/>
      <c r="H719" s="243"/>
      <c r="I719" s="243"/>
      <c r="J719" s="243"/>
      <c r="K719" s="243"/>
      <c r="L719" s="243"/>
      <c r="M719" s="232"/>
      <c r="N719" s="233"/>
      <c r="O719" s="233"/>
    </row>
    <row r="720" spans="1:15" s="234" customFormat="1">
      <c r="A720" s="404" t="str">
        <f t="shared" si="18"/>
        <v>200280750</v>
      </c>
      <c r="B720" s="230">
        <v>200</v>
      </c>
      <c r="C720" s="193">
        <v>280</v>
      </c>
      <c r="D720" s="193">
        <v>750</v>
      </c>
      <c r="E720" s="243"/>
      <c r="F720" s="243"/>
      <c r="G720" s="243"/>
      <c r="H720" s="243"/>
      <c r="I720" s="243"/>
      <c r="J720" s="243"/>
      <c r="K720" s="243"/>
      <c r="L720" s="243"/>
      <c r="M720" s="232"/>
      <c r="N720" s="233"/>
      <c r="O720" s="233"/>
    </row>
    <row r="721" spans="1:15" s="234" customFormat="1">
      <c r="A721" s="404" t="str">
        <f t="shared" si="18"/>
        <v>200290750</v>
      </c>
      <c r="B721" s="230">
        <v>200</v>
      </c>
      <c r="C721" s="193">
        <v>290</v>
      </c>
      <c r="D721" s="193">
        <v>750</v>
      </c>
      <c r="E721" s="243"/>
      <c r="F721" s="243"/>
      <c r="G721" s="243"/>
      <c r="H721" s="243"/>
      <c r="I721" s="243"/>
      <c r="J721" s="243"/>
      <c r="K721" s="243"/>
      <c r="L721" s="243"/>
      <c r="M721" s="232"/>
      <c r="N721" s="233"/>
      <c r="O721" s="233"/>
    </row>
    <row r="722" spans="1:15" s="234" customFormat="1">
      <c r="A722" s="404" t="str">
        <f t="shared" si="18"/>
        <v>200300750</v>
      </c>
      <c r="B722" s="230">
        <v>200</v>
      </c>
      <c r="C722" s="193">
        <v>300</v>
      </c>
      <c r="D722" s="193">
        <v>750</v>
      </c>
      <c r="E722" s="243"/>
      <c r="F722" s="243"/>
      <c r="G722" s="243"/>
      <c r="H722" s="243"/>
      <c r="I722" s="243"/>
      <c r="J722" s="243"/>
      <c r="K722" s="243"/>
      <c r="L722" s="243"/>
      <c r="M722" s="232"/>
      <c r="N722" s="233"/>
      <c r="O722" s="233"/>
    </row>
    <row r="723" spans="1:15" s="234" customFormat="1">
      <c r="A723" s="404" t="str">
        <f t="shared" si="18"/>
        <v>200310750</v>
      </c>
      <c r="B723" s="230">
        <v>200</v>
      </c>
      <c r="C723" s="193">
        <v>310</v>
      </c>
      <c r="D723" s="193">
        <v>750</v>
      </c>
      <c r="E723" s="243"/>
      <c r="F723" s="243"/>
      <c r="G723" s="243"/>
      <c r="H723" s="243"/>
      <c r="I723" s="243"/>
      <c r="J723" s="243"/>
      <c r="K723" s="243"/>
      <c r="L723" s="243"/>
      <c r="M723" s="232"/>
      <c r="N723" s="233"/>
      <c r="O723" s="233"/>
    </row>
    <row r="724" spans="1:15" s="234" customFormat="1">
      <c r="A724" s="404" t="str">
        <f t="shared" si="18"/>
        <v>200320750</v>
      </c>
      <c r="B724" s="230">
        <v>200</v>
      </c>
      <c r="C724" s="193">
        <v>320</v>
      </c>
      <c r="D724" s="193">
        <v>750</v>
      </c>
      <c r="E724" s="243"/>
      <c r="F724" s="243"/>
      <c r="G724" s="243"/>
      <c r="H724" s="243"/>
      <c r="I724" s="243"/>
      <c r="J724" s="243"/>
      <c r="K724" s="243"/>
      <c r="L724" s="243"/>
      <c r="M724" s="232"/>
      <c r="N724" s="233"/>
      <c r="O724" s="233"/>
    </row>
    <row r="725" spans="1:15" s="234" customFormat="1">
      <c r="A725" s="404" t="str">
        <f t="shared" si="18"/>
        <v>200330750</v>
      </c>
      <c r="B725" s="230">
        <v>200</v>
      </c>
      <c r="C725" s="193">
        <v>330</v>
      </c>
      <c r="D725" s="193">
        <v>750</v>
      </c>
      <c r="E725" s="243"/>
      <c r="F725" s="243"/>
      <c r="G725" s="243"/>
      <c r="H725" s="243"/>
      <c r="I725" s="243"/>
      <c r="J725" s="243"/>
      <c r="K725" s="243"/>
      <c r="L725" s="243"/>
      <c r="M725" s="232"/>
      <c r="N725" s="233"/>
      <c r="O725" s="233"/>
    </row>
    <row r="726" spans="1:15" s="234" customFormat="1">
      <c r="A726" s="404" t="str">
        <f t="shared" si="18"/>
        <v>200340750</v>
      </c>
      <c r="B726" s="230">
        <v>200</v>
      </c>
      <c r="C726" s="193">
        <v>340</v>
      </c>
      <c r="D726" s="193">
        <v>750</v>
      </c>
      <c r="E726" s="243"/>
      <c r="F726" s="243"/>
      <c r="G726" s="243"/>
      <c r="H726" s="243"/>
      <c r="I726" s="243"/>
      <c r="J726" s="243"/>
      <c r="K726" s="243"/>
      <c r="L726" s="243"/>
      <c r="M726" s="232"/>
      <c r="N726" s="233"/>
      <c r="O726" s="233"/>
    </row>
    <row r="727" spans="1:15" s="234" customFormat="1">
      <c r="A727" s="404" t="str">
        <f t="shared" si="18"/>
        <v>200350750</v>
      </c>
      <c r="B727" s="230">
        <v>200</v>
      </c>
      <c r="C727" s="193">
        <v>350</v>
      </c>
      <c r="D727" s="193">
        <v>750</v>
      </c>
      <c r="E727" s="243"/>
      <c r="F727" s="243"/>
      <c r="G727" s="243"/>
      <c r="H727" s="243"/>
      <c r="I727" s="243"/>
      <c r="J727" s="243"/>
      <c r="K727" s="243"/>
      <c r="L727" s="243"/>
      <c r="M727" s="232"/>
      <c r="N727" s="233"/>
      <c r="O727" s="233"/>
    </row>
    <row r="728" spans="1:15" s="234" customFormat="1">
      <c r="A728" s="404" t="str">
        <f t="shared" si="18"/>
        <v>200201000</v>
      </c>
      <c r="B728" s="230">
        <v>200</v>
      </c>
      <c r="C728" s="193">
        <v>20</v>
      </c>
      <c r="D728" s="193">
        <v>1000</v>
      </c>
      <c r="E728" s="193">
        <v>8</v>
      </c>
      <c r="F728" s="193">
        <v>29</v>
      </c>
      <c r="G728" s="193">
        <v>41</v>
      </c>
      <c r="H728" s="193">
        <v>50</v>
      </c>
      <c r="I728" s="193">
        <v>55</v>
      </c>
      <c r="J728" s="193">
        <v>60</v>
      </c>
      <c r="K728" s="193">
        <v>58</v>
      </c>
      <c r="L728" s="193">
        <v>56</v>
      </c>
      <c r="M728" s="232"/>
      <c r="N728" s="233"/>
      <c r="O728" s="233"/>
    </row>
    <row r="729" spans="1:15" s="234" customFormat="1">
      <c r="A729" s="404" t="str">
        <f t="shared" si="18"/>
        <v>200301000</v>
      </c>
      <c r="B729" s="230">
        <v>200</v>
      </c>
      <c r="C729" s="193">
        <v>30</v>
      </c>
      <c r="D729" s="193">
        <v>1000</v>
      </c>
      <c r="E729" s="193">
        <v>5</v>
      </c>
      <c r="F729" s="193">
        <v>21</v>
      </c>
      <c r="G729" s="193">
        <v>41</v>
      </c>
      <c r="H729" s="193">
        <v>50</v>
      </c>
      <c r="I729" s="193">
        <v>55</v>
      </c>
      <c r="J729" s="193">
        <v>60</v>
      </c>
      <c r="K729" s="193">
        <v>58</v>
      </c>
      <c r="L729" s="193">
        <v>53</v>
      </c>
      <c r="M729" s="232"/>
      <c r="N729" s="233"/>
      <c r="O729" s="233"/>
    </row>
    <row r="730" spans="1:15" s="234" customFormat="1">
      <c r="A730" s="404" t="str">
        <f t="shared" si="18"/>
        <v>200401000</v>
      </c>
      <c r="B730" s="230">
        <v>200</v>
      </c>
      <c r="C730" s="193">
        <v>40</v>
      </c>
      <c r="D730" s="193">
        <v>1000</v>
      </c>
      <c r="E730" s="193">
        <v>4</v>
      </c>
      <c r="F730" s="193">
        <v>16</v>
      </c>
      <c r="G730" s="193">
        <v>41</v>
      </c>
      <c r="H730" s="193">
        <v>50</v>
      </c>
      <c r="I730" s="193">
        <v>55</v>
      </c>
      <c r="J730" s="193">
        <v>60</v>
      </c>
      <c r="K730" s="193">
        <v>57</v>
      </c>
      <c r="L730" s="193">
        <v>41</v>
      </c>
      <c r="M730" s="232"/>
      <c r="N730" s="233"/>
      <c r="O730" s="233"/>
    </row>
    <row r="731" spans="1:15" s="234" customFormat="1">
      <c r="A731" s="404" t="str">
        <f t="shared" si="18"/>
        <v>200501000</v>
      </c>
      <c r="B731" s="230">
        <v>200</v>
      </c>
      <c r="C731" s="193">
        <v>50</v>
      </c>
      <c r="D731" s="193">
        <v>1000</v>
      </c>
      <c r="E731" s="193">
        <v>3</v>
      </c>
      <c r="F731" s="193">
        <v>13</v>
      </c>
      <c r="G731" s="193">
        <v>40</v>
      </c>
      <c r="H731" s="193">
        <v>49</v>
      </c>
      <c r="I731" s="193">
        <v>55</v>
      </c>
      <c r="J731" s="193">
        <v>60</v>
      </c>
      <c r="K731" s="193">
        <v>52</v>
      </c>
      <c r="L731" s="193">
        <v>33</v>
      </c>
      <c r="M731" s="232"/>
      <c r="N731" s="233"/>
      <c r="O731" s="233"/>
    </row>
    <row r="732" spans="1:15" s="234" customFormat="1">
      <c r="A732" s="404" t="str">
        <f t="shared" si="18"/>
        <v>200601000</v>
      </c>
      <c r="B732" s="230">
        <v>200</v>
      </c>
      <c r="C732" s="193">
        <v>60</v>
      </c>
      <c r="D732" s="193">
        <v>1000</v>
      </c>
      <c r="E732" s="193">
        <v>3</v>
      </c>
      <c r="F732" s="193">
        <v>11</v>
      </c>
      <c r="G732" s="193">
        <v>38</v>
      </c>
      <c r="H732" s="193">
        <v>45</v>
      </c>
      <c r="I732" s="193">
        <v>55</v>
      </c>
      <c r="J732" s="193">
        <v>60</v>
      </c>
      <c r="K732" s="193">
        <v>44</v>
      </c>
      <c r="L732" s="193">
        <v>28</v>
      </c>
      <c r="M732" s="232"/>
      <c r="N732" s="233"/>
      <c r="O732" s="233"/>
    </row>
    <row r="733" spans="1:15" s="234" customFormat="1">
      <c r="A733" s="404" t="str">
        <f t="shared" si="18"/>
        <v>200701000</v>
      </c>
      <c r="B733" s="230">
        <v>200</v>
      </c>
      <c r="C733" s="193">
        <v>70</v>
      </c>
      <c r="D733" s="193">
        <v>1000</v>
      </c>
      <c r="E733" s="193">
        <v>2</v>
      </c>
      <c r="F733" s="193">
        <v>9</v>
      </c>
      <c r="G733" s="193">
        <v>34</v>
      </c>
      <c r="H733" s="193">
        <v>40</v>
      </c>
      <c r="I733" s="193">
        <v>52</v>
      </c>
      <c r="J733" s="193">
        <v>58</v>
      </c>
      <c r="K733" s="193">
        <v>38</v>
      </c>
      <c r="L733" s="193">
        <v>24</v>
      </c>
      <c r="M733" s="232"/>
      <c r="N733" s="233"/>
      <c r="O733" s="233"/>
    </row>
    <row r="734" spans="1:15" s="234" customFormat="1">
      <c r="A734" s="404" t="str">
        <f t="shared" si="18"/>
        <v>200801000</v>
      </c>
      <c r="B734" s="230">
        <v>200</v>
      </c>
      <c r="C734" s="193">
        <v>80</v>
      </c>
      <c r="D734" s="193">
        <v>1000</v>
      </c>
      <c r="E734" s="193">
        <v>2</v>
      </c>
      <c r="F734" s="193">
        <v>8</v>
      </c>
      <c r="G734" s="193">
        <v>31</v>
      </c>
      <c r="H734" s="193">
        <v>35</v>
      </c>
      <c r="I734" s="193">
        <v>47</v>
      </c>
      <c r="J734" s="193">
        <v>54</v>
      </c>
      <c r="K734" s="193">
        <v>33</v>
      </c>
      <c r="L734" s="193">
        <v>21</v>
      </c>
      <c r="M734" s="232"/>
      <c r="N734" s="233"/>
      <c r="O734" s="233"/>
    </row>
    <row r="735" spans="1:15" s="234" customFormat="1">
      <c r="A735" s="404" t="str">
        <f t="shared" si="18"/>
        <v>200901000</v>
      </c>
      <c r="B735" s="230">
        <v>200</v>
      </c>
      <c r="C735" s="193">
        <v>90</v>
      </c>
      <c r="D735" s="193">
        <v>1000</v>
      </c>
      <c r="E735" s="193">
        <v>2</v>
      </c>
      <c r="F735" s="193">
        <v>7</v>
      </c>
      <c r="G735" s="193">
        <v>27</v>
      </c>
      <c r="H735" s="193">
        <v>31</v>
      </c>
      <c r="I735" s="193">
        <v>42</v>
      </c>
      <c r="J735" s="193">
        <v>49</v>
      </c>
      <c r="K735" s="193">
        <v>29</v>
      </c>
      <c r="L735" s="193">
        <v>18</v>
      </c>
      <c r="M735" s="232"/>
      <c r="N735" s="233"/>
      <c r="O735" s="233"/>
    </row>
    <row r="736" spans="1:15" s="234" customFormat="1">
      <c r="A736" s="404" t="str">
        <f t="shared" si="18"/>
        <v>2001001000</v>
      </c>
      <c r="B736" s="230">
        <v>200</v>
      </c>
      <c r="C736" s="193">
        <v>100</v>
      </c>
      <c r="D736" s="193">
        <v>1000</v>
      </c>
      <c r="E736" s="193">
        <v>2</v>
      </c>
      <c r="F736" s="193">
        <v>7</v>
      </c>
      <c r="G736" s="193">
        <v>25</v>
      </c>
      <c r="H736" s="193">
        <v>28</v>
      </c>
      <c r="I736" s="193">
        <v>38</v>
      </c>
      <c r="J736" s="193">
        <v>44</v>
      </c>
      <c r="K736" s="193">
        <v>26</v>
      </c>
      <c r="L736" s="193">
        <v>17</v>
      </c>
      <c r="M736" s="232"/>
      <c r="N736" s="233"/>
      <c r="O736" s="233"/>
    </row>
    <row r="737" spans="1:15" s="234" customFormat="1">
      <c r="A737" s="404" t="str">
        <f t="shared" si="18"/>
        <v>2001101000</v>
      </c>
      <c r="B737" s="230">
        <v>200</v>
      </c>
      <c r="C737" s="193">
        <v>110</v>
      </c>
      <c r="D737" s="193">
        <v>1000</v>
      </c>
      <c r="E737" s="193">
        <v>1</v>
      </c>
      <c r="F737" s="193">
        <v>6</v>
      </c>
      <c r="G737" s="193">
        <v>22</v>
      </c>
      <c r="H737" s="193">
        <v>25</v>
      </c>
      <c r="I737" s="193">
        <v>35</v>
      </c>
      <c r="J737" s="193">
        <v>40</v>
      </c>
      <c r="K737" s="193">
        <v>24</v>
      </c>
      <c r="L737" s="193">
        <v>15</v>
      </c>
      <c r="M737" s="232"/>
      <c r="N737" s="233"/>
      <c r="O737" s="233"/>
    </row>
    <row r="738" spans="1:15" s="234" customFormat="1">
      <c r="A738" s="404" t="str">
        <f t="shared" si="18"/>
        <v>2001201000</v>
      </c>
      <c r="B738" s="230">
        <v>200</v>
      </c>
      <c r="C738" s="193">
        <v>120</v>
      </c>
      <c r="D738" s="193">
        <v>1000</v>
      </c>
      <c r="E738" s="193">
        <v>1</v>
      </c>
      <c r="F738" s="193">
        <v>5</v>
      </c>
      <c r="G738" s="193">
        <v>21</v>
      </c>
      <c r="H738" s="193">
        <v>23</v>
      </c>
      <c r="I738" s="193">
        <v>32</v>
      </c>
      <c r="J738" s="193">
        <v>37</v>
      </c>
      <c r="K738" s="193">
        <v>22</v>
      </c>
      <c r="L738" s="193">
        <v>14</v>
      </c>
      <c r="M738" s="232"/>
      <c r="N738" s="233"/>
      <c r="O738" s="233"/>
    </row>
    <row r="739" spans="1:15" s="234" customFormat="1">
      <c r="A739" s="404" t="str">
        <f t="shared" si="18"/>
        <v>2001301000</v>
      </c>
      <c r="B739" s="230">
        <v>200</v>
      </c>
      <c r="C739" s="193">
        <v>130</v>
      </c>
      <c r="D739" s="193">
        <v>1000</v>
      </c>
      <c r="E739" s="193">
        <v>1</v>
      </c>
      <c r="F739" s="193">
        <v>5</v>
      </c>
      <c r="G739" s="193">
        <v>19</v>
      </c>
      <c r="H739" s="193">
        <v>22</v>
      </c>
      <c r="I739" s="193">
        <v>29</v>
      </c>
      <c r="J739" s="193">
        <v>34</v>
      </c>
      <c r="K739" s="193">
        <v>20</v>
      </c>
      <c r="L739" s="193">
        <v>13</v>
      </c>
      <c r="M739" s="232"/>
      <c r="N739" s="233"/>
      <c r="O739" s="233"/>
    </row>
    <row r="740" spans="1:15" s="234" customFormat="1">
      <c r="A740" s="404" t="str">
        <f t="shared" si="18"/>
        <v>2001401000</v>
      </c>
      <c r="B740" s="230">
        <v>200</v>
      </c>
      <c r="C740" s="193">
        <v>140</v>
      </c>
      <c r="D740" s="193">
        <v>1000</v>
      </c>
      <c r="E740" s="193">
        <v>1</v>
      </c>
      <c r="F740" s="193">
        <v>5</v>
      </c>
      <c r="G740" s="193">
        <v>18</v>
      </c>
      <c r="H740" s="193">
        <v>20</v>
      </c>
      <c r="I740" s="193">
        <v>27</v>
      </c>
      <c r="J740" s="193">
        <v>32</v>
      </c>
      <c r="K740" s="193">
        <v>19</v>
      </c>
      <c r="L740" s="193">
        <v>12</v>
      </c>
      <c r="M740" s="232"/>
      <c r="N740" s="233"/>
      <c r="O740" s="233"/>
    </row>
    <row r="741" spans="1:15" s="234" customFormat="1">
      <c r="A741" s="404" t="str">
        <f t="shared" si="18"/>
        <v>2001501000</v>
      </c>
      <c r="B741" s="230">
        <v>200</v>
      </c>
      <c r="C741" s="193">
        <v>150</v>
      </c>
      <c r="D741" s="193">
        <v>1000</v>
      </c>
      <c r="E741" s="193">
        <v>1</v>
      </c>
      <c r="F741" s="193">
        <v>5</v>
      </c>
      <c r="G741" s="193">
        <v>17</v>
      </c>
      <c r="H741" s="193">
        <v>19</v>
      </c>
      <c r="I741" s="193">
        <v>26</v>
      </c>
      <c r="J741" s="193">
        <v>30</v>
      </c>
      <c r="K741" s="193">
        <v>18</v>
      </c>
      <c r="L741" s="193">
        <v>11</v>
      </c>
      <c r="M741" s="232"/>
      <c r="N741" s="233"/>
      <c r="O741" s="233"/>
    </row>
    <row r="742" spans="1:15" s="234" customFormat="1">
      <c r="A742" s="404" t="str">
        <f t="shared" si="18"/>
        <v>2001601000</v>
      </c>
      <c r="B742" s="230">
        <v>200</v>
      </c>
      <c r="C742" s="193">
        <v>160</v>
      </c>
      <c r="D742" s="193">
        <v>1000</v>
      </c>
      <c r="E742" s="193">
        <v>1</v>
      </c>
      <c r="F742" s="193">
        <v>4</v>
      </c>
      <c r="G742" s="193">
        <v>15</v>
      </c>
      <c r="H742" s="193">
        <v>17</v>
      </c>
      <c r="I742" s="193">
        <v>24</v>
      </c>
      <c r="J742" s="193">
        <v>28</v>
      </c>
      <c r="K742" s="193">
        <v>17</v>
      </c>
      <c r="L742" s="193">
        <v>10</v>
      </c>
      <c r="M742" s="232"/>
      <c r="N742" s="233"/>
      <c r="O742" s="233"/>
    </row>
    <row r="743" spans="1:15" s="234" customFormat="1">
      <c r="A743" s="404" t="str">
        <f t="shared" si="18"/>
        <v>2001701000</v>
      </c>
      <c r="B743" s="230">
        <v>200</v>
      </c>
      <c r="C743" s="193">
        <v>170</v>
      </c>
      <c r="D743" s="193">
        <v>1000</v>
      </c>
      <c r="E743" s="193">
        <v>1</v>
      </c>
      <c r="F743" s="193">
        <v>4</v>
      </c>
      <c r="G743" s="193">
        <v>15</v>
      </c>
      <c r="H743" s="193">
        <v>17</v>
      </c>
      <c r="I743" s="193">
        <v>23</v>
      </c>
      <c r="J743" s="193">
        <v>27</v>
      </c>
      <c r="K743" s="193">
        <v>16</v>
      </c>
      <c r="L743" s="193">
        <v>10</v>
      </c>
      <c r="M743" s="232"/>
      <c r="N743" s="233"/>
      <c r="O743" s="233"/>
    </row>
    <row r="744" spans="1:15" s="234" customFormat="1">
      <c r="A744" s="404" t="str">
        <f t="shared" si="18"/>
        <v>2001801000</v>
      </c>
      <c r="B744" s="230">
        <v>200</v>
      </c>
      <c r="C744" s="193">
        <v>180</v>
      </c>
      <c r="D744" s="193">
        <v>1000</v>
      </c>
      <c r="E744" s="193">
        <v>1</v>
      </c>
      <c r="F744" s="193">
        <v>4</v>
      </c>
      <c r="G744" s="193">
        <v>14</v>
      </c>
      <c r="H744" s="193">
        <v>16</v>
      </c>
      <c r="I744" s="193">
        <v>21</v>
      </c>
      <c r="J744" s="193">
        <v>25</v>
      </c>
      <c r="K744" s="193">
        <v>15</v>
      </c>
      <c r="L744" s="193">
        <v>9</v>
      </c>
      <c r="M744" s="232"/>
      <c r="N744" s="233"/>
      <c r="O744" s="233"/>
    </row>
    <row r="745" spans="1:15" s="234" customFormat="1">
      <c r="A745" s="404" t="str">
        <f t="shared" si="18"/>
        <v>2001901000</v>
      </c>
      <c r="B745" s="230">
        <v>200</v>
      </c>
      <c r="C745" s="193">
        <v>190</v>
      </c>
      <c r="D745" s="193">
        <v>1000</v>
      </c>
      <c r="E745" s="193">
        <v>1</v>
      </c>
      <c r="F745" s="193">
        <v>4</v>
      </c>
      <c r="G745" s="193">
        <v>13</v>
      </c>
      <c r="H745" s="193">
        <v>15</v>
      </c>
      <c r="I745" s="193">
        <v>20</v>
      </c>
      <c r="J745" s="193">
        <v>24</v>
      </c>
      <c r="K745" s="193">
        <v>14</v>
      </c>
      <c r="L745" s="193">
        <v>9</v>
      </c>
      <c r="M745" s="232"/>
      <c r="N745" s="233"/>
      <c r="O745" s="233"/>
    </row>
    <row r="746" spans="1:15" s="234" customFormat="1">
      <c r="A746" s="404" t="str">
        <f t="shared" si="18"/>
        <v>2002001000</v>
      </c>
      <c r="B746" s="230">
        <v>200</v>
      </c>
      <c r="C746" s="193">
        <v>200</v>
      </c>
      <c r="D746" s="193">
        <v>1000</v>
      </c>
      <c r="E746" s="193">
        <v>1</v>
      </c>
      <c r="F746" s="193">
        <v>3</v>
      </c>
      <c r="G746" s="193">
        <v>12</v>
      </c>
      <c r="H746" s="193">
        <v>14</v>
      </c>
      <c r="I746" s="193">
        <v>19</v>
      </c>
      <c r="J746" s="193">
        <v>22</v>
      </c>
      <c r="K746" s="193">
        <v>13</v>
      </c>
      <c r="L746" s="193">
        <v>8</v>
      </c>
      <c r="M746" s="232"/>
      <c r="N746" s="233"/>
      <c r="O746" s="233"/>
    </row>
    <row r="747" spans="1:15" s="234" customFormat="1">
      <c r="A747" s="404" t="str">
        <f t="shared" si="18"/>
        <v>2002101000</v>
      </c>
      <c r="B747" s="230">
        <v>200</v>
      </c>
      <c r="C747" s="193">
        <v>210</v>
      </c>
      <c r="D747" s="193">
        <v>1000</v>
      </c>
      <c r="E747" s="243"/>
      <c r="F747" s="243"/>
      <c r="G747" s="243"/>
      <c r="H747" s="243"/>
      <c r="I747" s="243"/>
      <c r="J747" s="243"/>
      <c r="K747" s="243"/>
      <c r="L747" s="243"/>
      <c r="M747" s="232"/>
      <c r="N747" s="233"/>
      <c r="O747" s="233"/>
    </row>
    <row r="748" spans="1:15" s="234" customFormat="1">
      <c r="A748" s="404" t="str">
        <f t="shared" si="18"/>
        <v>2002201000</v>
      </c>
      <c r="B748" s="230">
        <v>200</v>
      </c>
      <c r="C748" s="193">
        <v>220</v>
      </c>
      <c r="D748" s="193">
        <v>1000</v>
      </c>
      <c r="E748" s="243"/>
      <c r="F748" s="243"/>
      <c r="G748" s="243"/>
      <c r="H748" s="243"/>
      <c r="I748" s="243"/>
      <c r="J748" s="243"/>
      <c r="K748" s="243"/>
      <c r="L748" s="243"/>
      <c r="M748" s="232"/>
      <c r="N748" s="233"/>
      <c r="O748" s="233"/>
    </row>
    <row r="749" spans="1:15" s="234" customFormat="1">
      <c r="A749" s="404" t="str">
        <f t="shared" si="18"/>
        <v>2002301000</v>
      </c>
      <c r="B749" s="230">
        <v>200</v>
      </c>
      <c r="C749" s="193">
        <v>230</v>
      </c>
      <c r="D749" s="193">
        <v>1000</v>
      </c>
      <c r="E749" s="243"/>
      <c r="F749" s="243"/>
      <c r="G749" s="243"/>
      <c r="H749" s="243"/>
      <c r="I749" s="243"/>
      <c r="J749" s="243"/>
      <c r="K749" s="243"/>
      <c r="L749" s="243"/>
      <c r="M749" s="232"/>
      <c r="N749" s="233"/>
      <c r="O749" s="233"/>
    </row>
    <row r="750" spans="1:15" s="234" customFormat="1">
      <c r="A750" s="404" t="str">
        <f t="shared" si="18"/>
        <v>2002401000</v>
      </c>
      <c r="B750" s="230">
        <v>200</v>
      </c>
      <c r="C750" s="193">
        <v>240</v>
      </c>
      <c r="D750" s="193">
        <v>1000</v>
      </c>
      <c r="E750" s="243"/>
      <c r="F750" s="243"/>
      <c r="G750" s="243"/>
      <c r="H750" s="243"/>
      <c r="I750" s="243"/>
      <c r="J750" s="243"/>
      <c r="K750" s="243"/>
      <c r="L750" s="243"/>
      <c r="M750" s="232"/>
      <c r="N750" s="233"/>
      <c r="O750" s="233"/>
    </row>
    <row r="751" spans="1:15" s="234" customFormat="1">
      <c r="A751" s="404" t="str">
        <f t="shared" si="18"/>
        <v>2002501000</v>
      </c>
      <c r="B751" s="230">
        <v>200</v>
      </c>
      <c r="C751" s="193">
        <v>250</v>
      </c>
      <c r="D751" s="193">
        <v>1000</v>
      </c>
      <c r="E751" s="243"/>
      <c r="F751" s="243"/>
      <c r="G751" s="243"/>
      <c r="H751" s="243"/>
      <c r="I751" s="243"/>
      <c r="J751" s="243"/>
      <c r="K751" s="243"/>
      <c r="L751" s="243"/>
      <c r="M751" s="232"/>
      <c r="N751" s="233"/>
      <c r="O751" s="233"/>
    </row>
    <row r="752" spans="1:15" s="234" customFormat="1">
      <c r="A752" s="404" t="str">
        <f t="shared" si="18"/>
        <v>2002601000</v>
      </c>
      <c r="B752" s="230">
        <v>200</v>
      </c>
      <c r="C752" s="193">
        <v>260</v>
      </c>
      <c r="D752" s="193">
        <v>1000</v>
      </c>
      <c r="E752" s="243"/>
      <c r="F752" s="243"/>
      <c r="G752" s="243"/>
      <c r="H752" s="243"/>
      <c r="I752" s="243"/>
      <c r="J752" s="243"/>
      <c r="K752" s="243"/>
      <c r="L752" s="243"/>
      <c r="M752" s="232"/>
      <c r="N752" s="233"/>
      <c r="O752" s="233"/>
    </row>
    <row r="753" spans="1:15" s="234" customFormat="1">
      <c r="A753" s="404" t="str">
        <f t="shared" ref="A753:A816" si="19">B753&amp;C753&amp;D753</f>
        <v>2002701000</v>
      </c>
      <c r="B753" s="230">
        <v>200</v>
      </c>
      <c r="C753" s="193">
        <v>270</v>
      </c>
      <c r="D753" s="193">
        <v>1000</v>
      </c>
      <c r="E753" s="243"/>
      <c r="F753" s="243"/>
      <c r="G753" s="243"/>
      <c r="H753" s="243"/>
      <c r="I753" s="243"/>
      <c r="J753" s="243"/>
      <c r="K753" s="243"/>
      <c r="L753" s="243"/>
      <c r="M753" s="232"/>
      <c r="N753" s="233"/>
      <c r="O753" s="233"/>
    </row>
    <row r="754" spans="1:15" s="234" customFormat="1">
      <c r="A754" s="404" t="str">
        <f t="shared" si="19"/>
        <v>2002801000</v>
      </c>
      <c r="B754" s="230">
        <v>200</v>
      </c>
      <c r="C754" s="193">
        <v>280</v>
      </c>
      <c r="D754" s="193">
        <v>1000</v>
      </c>
      <c r="E754" s="243"/>
      <c r="F754" s="243"/>
      <c r="G754" s="243"/>
      <c r="H754" s="243"/>
      <c r="I754" s="243"/>
      <c r="J754" s="243"/>
      <c r="K754" s="243"/>
      <c r="L754" s="243"/>
      <c r="M754" s="232"/>
      <c r="N754" s="233"/>
      <c r="O754" s="233"/>
    </row>
    <row r="755" spans="1:15" s="234" customFormat="1">
      <c r="A755" s="404" t="str">
        <f t="shared" si="19"/>
        <v>2002901000</v>
      </c>
      <c r="B755" s="230">
        <v>200</v>
      </c>
      <c r="C755" s="193">
        <v>290</v>
      </c>
      <c r="D755" s="193">
        <v>1000</v>
      </c>
      <c r="E755" s="243"/>
      <c r="F755" s="243"/>
      <c r="G755" s="243"/>
      <c r="H755" s="243"/>
      <c r="I755" s="243"/>
      <c r="J755" s="243"/>
      <c r="K755" s="243"/>
      <c r="L755" s="243"/>
      <c r="M755" s="232"/>
      <c r="N755" s="233"/>
      <c r="O755" s="233"/>
    </row>
    <row r="756" spans="1:15" s="234" customFormat="1">
      <c r="A756" s="404" t="str">
        <f t="shared" si="19"/>
        <v>2003001000</v>
      </c>
      <c r="B756" s="230">
        <v>200</v>
      </c>
      <c r="C756" s="193">
        <v>300</v>
      </c>
      <c r="D756" s="193">
        <v>1000</v>
      </c>
      <c r="E756" s="243"/>
      <c r="F756" s="243"/>
      <c r="G756" s="243"/>
      <c r="H756" s="243"/>
      <c r="I756" s="243"/>
      <c r="J756" s="243"/>
      <c r="K756" s="243"/>
      <c r="L756" s="243"/>
      <c r="M756" s="232"/>
      <c r="N756" s="233"/>
      <c r="O756" s="233"/>
    </row>
    <row r="757" spans="1:15" s="234" customFormat="1">
      <c r="A757" s="404" t="str">
        <f t="shared" si="19"/>
        <v>2003101000</v>
      </c>
      <c r="B757" s="230">
        <v>200</v>
      </c>
      <c r="C757" s="193">
        <v>310</v>
      </c>
      <c r="D757" s="193">
        <v>1000</v>
      </c>
      <c r="E757" s="243"/>
      <c r="F757" s="243"/>
      <c r="G757" s="243"/>
      <c r="H757" s="243"/>
      <c r="I757" s="243"/>
      <c r="J757" s="243"/>
      <c r="K757" s="243"/>
      <c r="L757" s="243"/>
      <c r="M757" s="232"/>
      <c r="N757" s="233"/>
      <c r="O757" s="233"/>
    </row>
    <row r="758" spans="1:15" s="234" customFormat="1">
      <c r="A758" s="404" t="str">
        <f t="shared" si="19"/>
        <v>2003201000</v>
      </c>
      <c r="B758" s="230">
        <v>200</v>
      </c>
      <c r="C758" s="193">
        <v>320</v>
      </c>
      <c r="D758" s="193">
        <v>1000</v>
      </c>
      <c r="E758" s="243"/>
      <c r="F758" s="243"/>
      <c r="G758" s="243"/>
      <c r="H758" s="243"/>
      <c r="I758" s="243"/>
      <c r="J758" s="243"/>
      <c r="K758" s="243"/>
      <c r="L758" s="243"/>
      <c r="M758" s="232"/>
      <c r="N758" s="233"/>
      <c r="O758" s="233"/>
    </row>
    <row r="759" spans="1:15" s="234" customFormat="1">
      <c r="A759" s="404" t="str">
        <f t="shared" si="19"/>
        <v>2003301000</v>
      </c>
      <c r="B759" s="230">
        <v>200</v>
      </c>
      <c r="C759" s="193">
        <v>330</v>
      </c>
      <c r="D759" s="193">
        <v>1000</v>
      </c>
      <c r="E759" s="243"/>
      <c r="F759" s="243"/>
      <c r="G759" s="243"/>
      <c r="H759" s="243"/>
      <c r="I759" s="243"/>
      <c r="J759" s="243"/>
      <c r="K759" s="243"/>
      <c r="L759" s="243"/>
      <c r="M759" s="232"/>
      <c r="N759" s="233"/>
      <c r="O759" s="233"/>
    </row>
    <row r="760" spans="1:15" s="234" customFormat="1">
      <c r="A760" s="404" t="str">
        <f t="shared" si="19"/>
        <v>2003401000</v>
      </c>
      <c r="B760" s="230">
        <v>200</v>
      </c>
      <c r="C760" s="193">
        <v>340</v>
      </c>
      <c r="D760" s="193">
        <v>1000</v>
      </c>
      <c r="E760" s="243"/>
      <c r="F760" s="243"/>
      <c r="G760" s="243"/>
      <c r="H760" s="243"/>
      <c r="I760" s="243"/>
      <c r="J760" s="243"/>
      <c r="K760" s="243"/>
      <c r="L760" s="243"/>
      <c r="M760" s="232"/>
      <c r="N760" s="233"/>
      <c r="O760" s="233"/>
    </row>
    <row r="761" spans="1:15" s="234" customFormat="1">
      <c r="A761" s="404" t="str">
        <f t="shared" si="19"/>
        <v>2003501000</v>
      </c>
      <c r="B761" s="230">
        <v>200</v>
      </c>
      <c r="C761" s="193">
        <v>350</v>
      </c>
      <c r="D761" s="193">
        <v>1000</v>
      </c>
      <c r="E761" s="243"/>
      <c r="F761" s="243"/>
      <c r="G761" s="243"/>
      <c r="H761" s="243"/>
      <c r="I761" s="243"/>
      <c r="J761" s="243"/>
      <c r="K761" s="243"/>
      <c r="L761" s="243"/>
      <c r="M761" s="232"/>
      <c r="N761" s="233"/>
      <c r="O761" s="233"/>
    </row>
    <row r="762" spans="1:15" s="234" customFormat="1">
      <c r="A762" s="404" t="str">
        <f t="shared" si="19"/>
        <v>200201250</v>
      </c>
      <c r="B762" s="230">
        <v>200</v>
      </c>
      <c r="C762" s="193">
        <v>20</v>
      </c>
      <c r="D762" s="193">
        <v>1250</v>
      </c>
      <c r="E762" s="193">
        <v>10</v>
      </c>
      <c r="F762" s="193">
        <v>31</v>
      </c>
      <c r="G762" s="193">
        <v>41</v>
      </c>
      <c r="H762" s="193">
        <v>50</v>
      </c>
      <c r="I762" s="193">
        <v>55</v>
      </c>
      <c r="J762" s="193">
        <v>60</v>
      </c>
      <c r="K762" s="193">
        <v>58</v>
      </c>
      <c r="L762" s="193">
        <v>56</v>
      </c>
      <c r="M762" s="232"/>
      <c r="N762" s="233"/>
      <c r="O762" s="233"/>
    </row>
    <row r="763" spans="1:15" s="234" customFormat="1">
      <c r="A763" s="404" t="str">
        <f t="shared" si="19"/>
        <v>200301250</v>
      </c>
      <c r="B763" s="230">
        <v>200</v>
      </c>
      <c r="C763" s="193">
        <v>30</v>
      </c>
      <c r="D763" s="193">
        <v>1250</v>
      </c>
      <c r="E763" s="193">
        <v>7</v>
      </c>
      <c r="F763" s="193">
        <v>26</v>
      </c>
      <c r="G763" s="193">
        <v>41</v>
      </c>
      <c r="H763" s="193">
        <v>50</v>
      </c>
      <c r="I763" s="193">
        <v>55</v>
      </c>
      <c r="J763" s="193">
        <v>60</v>
      </c>
      <c r="K763" s="193">
        <v>58</v>
      </c>
      <c r="L763" s="193">
        <v>56</v>
      </c>
      <c r="M763" s="232"/>
      <c r="N763" s="233"/>
      <c r="O763" s="233"/>
    </row>
    <row r="764" spans="1:15" s="234" customFormat="1">
      <c r="A764" s="404" t="str">
        <f t="shared" si="19"/>
        <v>200401250</v>
      </c>
      <c r="B764" s="230">
        <v>200</v>
      </c>
      <c r="C764" s="193">
        <v>40</v>
      </c>
      <c r="D764" s="193">
        <v>1250</v>
      </c>
      <c r="E764" s="193">
        <v>5</v>
      </c>
      <c r="F764" s="193">
        <v>20</v>
      </c>
      <c r="G764" s="193">
        <v>41</v>
      </c>
      <c r="H764" s="193">
        <v>50</v>
      </c>
      <c r="I764" s="193">
        <v>55</v>
      </c>
      <c r="J764" s="193">
        <v>60</v>
      </c>
      <c r="K764" s="193">
        <v>58</v>
      </c>
      <c r="L764" s="193">
        <v>51</v>
      </c>
      <c r="M764" s="232"/>
      <c r="N764" s="233"/>
      <c r="O764" s="233"/>
    </row>
    <row r="765" spans="1:15" s="234" customFormat="1">
      <c r="A765" s="404" t="str">
        <f t="shared" si="19"/>
        <v>200501250</v>
      </c>
      <c r="B765" s="230">
        <v>200</v>
      </c>
      <c r="C765" s="193">
        <v>50</v>
      </c>
      <c r="D765" s="193">
        <v>1250</v>
      </c>
      <c r="E765" s="193">
        <v>4</v>
      </c>
      <c r="F765" s="193">
        <v>16</v>
      </c>
      <c r="G765" s="193">
        <v>41</v>
      </c>
      <c r="H765" s="193">
        <v>50</v>
      </c>
      <c r="I765" s="193">
        <v>55</v>
      </c>
      <c r="J765" s="193">
        <v>60</v>
      </c>
      <c r="K765" s="193">
        <v>57</v>
      </c>
      <c r="L765" s="193">
        <v>41</v>
      </c>
      <c r="M765" s="232"/>
      <c r="N765" s="233"/>
      <c r="O765" s="233"/>
    </row>
    <row r="766" spans="1:15" s="234" customFormat="1">
      <c r="A766" s="404" t="str">
        <f t="shared" si="19"/>
        <v>200601250</v>
      </c>
      <c r="B766" s="230">
        <v>200</v>
      </c>
      <c r="C766" s="193">
        <v>60</v>
      </c>
      <c r="D766" s="193">
        <v>1250</v>
      </c>
      <c r="E766" s="193">
        <v>3</v>
      </c>
      <c r="F766" s="193">
        <v>14</v>
      </c>
      <c r="G766" s="193">
        <v>41</v>
      </c>
      <c r="H766" s="193">
        <v>49</v>
      </c>
      <c r="I766" s="193">
        <v>55</v>
      </c>
      <c r="J766" s="193">
        <v>60</v>
      </c>
      <c r="K766" s="193">
        <v>53</v>
      </c>
      <c r="L766" s="193">
        <v>35</v>
      </c>
      <c r="M766" s="232"/>
      <c r="N766" s="233"/>
      <c r="O766" s="233"/>
    </row>
    <row r="767" spans="1:15" s="234" customFormat="1">
      <c r="A767" s="404" t="str">
        <f t="shared" si="19"/>
        <v>200701250</v>
      </c>
      <c r="B767" s="230">
        <v>200</v>
      </c>
      <c r="C767" s="193">
        <v>70</v>
      </c>
      <c r="D767" s="193">
        <v>1250</v>
      </c>
      <c r="E767" s="193">
        <v>3</v>
      </c>
      <c r="F767" s="193">
        <v>12</v>
      </c>
      <c r="G767" s="193">
        <v>39</v>
      </c>
      <c r="H767" s="193">
        <v>47</v>
      </c>
      <c r="I767" s="193">
        <v>55</v>
      </c>
      <c r="J767" s="193">
        <v>60</v>
      </c>
      <c r="K767" s="193">
        <v>47</v>
      </c>
      <c r="L767" s="193">
        <v>30</v>
      </c>
      <c r="M767" s="232"/>
      <c r="N767" s="233"/>
      <c r="O767" s="233"/>
    </row>
    <row r="768" spans="1:15" s="234" customFormat="1">
      <c r="A768" s="404" t="str">
        <f t="shared" si="19"/>
        <v>200801250</v>
      </c>
      <c r="B768" s="230">
        <v>200</v>
      </c>
      <c r="C768" s="193">
        <v>80</v>
      </c>
      <c r="D768" s="193">
        <v>1250</v>
      </c>
      <c r="E768" s="193">
        <v>3</v>
      </c>
      <c r="F768" s="193">
        <v>10</v>
      </c>
      <c r="G768" s="193">
        <v>37</v>
      </c>
      <c r="H768" s="193">
        <v>43</v>
      </c>
      <c r="I768" s="193">
        <v>54</v>
      </c>
      <c r="J768" s="193">
        <v>60</v>
      </c>
      <c r="K768" s="193">
        <v>41</v>
      </c>
      <c r="L768" s="193">
        <v>26</v>
      </c>
      <c r="M768" s="232"/>
      <c r="N768" s="233"/>
      <c r="O768" s="233"/>
    </row>
    <row r="769" spans="1:15" s="234" customFormat="1">
      <c r="A769" s="404" t="str">
        <f t="shared" si="19"/>
        <v>200901250</v>
      </c>
      <c r="B769" s="230">
        <v>200</v>
      </c>
      <c r="C769" s="193">
        <v>90</v>
      </c>
      <c r="D769" s="193">
        <v>1250</v>
      </c>
      <c r="E769" s="193">
        <v>2</v>
      </c>
      <c r="F769" s="193">
        <v>9</v>
      </c>
      <c r="G769" s="193">
        <v>34</v>
      </c>
      <c r="H769" s="193">
        <v>38</v>
      </c>
      <c r="I769" s="193">
        <v>51</v>
      </c>
      <c r="J769" s="193">
        <v>58</v>
      </c>
      <c r="K769" s="193">
        <v>37</v>
      </c>
      <c r="L769" s="193">
        <v>23</v>
      </c>
      <c r="M769" s="232"/>
      <c r="N769" s="233"/>
      <c r="O769" s="233"/>
    </row>
    <row r="770" spans="1:15" s="234" customFormat="1">
      <c r="A770" s="404" t="str">
        <f t="shared" si="19"/>
        <v>2001001250</v>
      </c>
      <c r="B770" s="230">
        <v>200</v>
      </c>
      <c r="C770" s="193">
        <v>100</v>
      </c>
      <c r="D770" s="193">
        <v>1250</v>
      </c>
      <c r="E770" s="193">
        <v>2</v>
      </c>
      <c r="F770" s="193">
        <v>8</v>
      </c>
      <c r="G770" s="193">
        <v>31</v>
      </c>
      <c r="H770" s="193">
        <v>35</v>
      </c>
      <c r="I770" s="193">
        <v>47</v>
      </c>
      <c r="J770" s="193">
        <v>54</v>
      </c>
      <c r="K770" s="193">
        <v>33</v>
      </c>
      <c r="L770" s="193">
        <v>21</v>
      </c>
      <c r="M770" s="232"/>
      <c r="N770" s="233"/>
      <c r="O770" s="233"/>
    </row>
    <row r="771" spans="1:15" s="234" customFormat="1">
      <c r="A771" s="404" t="str">
        <f t="shared" si="19"/>
        <v>2001101250</v>
      </c>
      <c r="B771" s="230">
        <v>200</v>
      </c>
      <c r="C771" s="193">
        <v>110</v>
      </c>
      <c r="D771" s="193">
        <v>1250</v>
      </c>
      <c r="E771" s="193">
        <v>2</v>
      </c>
      <c r="F771" s="193">
        <v>7</v>
      </c>
      <c r="G771" s="193">
        <v>28</v>
      </c>
      <c r="H771" s="193">
        <v>32</v>
      </c>
      <c r="I771" s="193">
        <v>43</v>
      </c>
      <c r="J771" s="193">
        <v>50</v>
      </c>
      <c r="K771" s="193">
        <v>30</v>
      </c>
      <c r="L771" s="193">
        <v>19</v>
      </c>
      <c r="M771" s="232"/>
      <c r="N771" s="233"/>
      <c r="O771" s="233"/>
    </row>
    <row r="772" spans="1:15" s="234" customFormat="1">
      <c r="A772" s="404" t="str">
        <f t="shared" si="19"/>
        <v>2001201250</v>
      </c>
      <c r="B772" s="230">
        <v>200</v>
      </c>
      <c r="C772" s="193">
        <v>120</v>
      </c>
      <c r="D772" s="193">
        <v>1250</v>
      </c>
      <c r="E772" s="193">
        <v>2</v>
      </c>
      <c r="F772" s="193">
        <v>7</v>
      </c>
      <c r="G772" s="193">
        <v>26</v>
      </c>
      <c r="H772" s="193">
        <v>29</v>
      </c>
      <c r="I772" s="193">
        <v>40</v>
      </c>
      <c r="J772" s="193">
        <v>46</v>
      </c>
      <c r="K772" s="193">
        <v>28</v>
      </c>
      <c r="L772" s="193">
        <v>17</v>
      </c>
      <c r="M772" s="232"/>
      <c r="N772" s="233"/>
      <c r="O772" s="233"/>
    </row>
    <row r="773" spans="1:15" s="234" customFormat="1">
      <c r="A773" s="404" t="str">
        <f t="shared" si="19"/>
        <v>2001301250</v>
      </c>
      <c r="B773" s="230">
        <v>200</v>
      </c>
      <c r="C773" s="193">
        <v>130</v>
      </c>
      <c r="D773" s="193">
        <v>1250</v>
      </c>
      <c r="E773" s="193">
        <v>2</v>
      </c>
      <c r="F773" s="193">
        <v>6</v>
      </c>
      <c r="G773" s="193">
        <v>24</v>
      </c>
      <c r="H773" s="193">
        <v>27</v>
      </c>
      <c r="I773" s="193">
        <v>37</v>
      </c>
      <c r="J773" s="193">
        <v>43</v>
      </c>
      <c r="K773" s="193">
        <v>25</v>
      </c>
      <c r="L773" s="193">
        <v>16</v>
      </c>
      <c r="M773" s="232"/>
      <c r="N773" s="233"/>
      <c r="O773" s="233"/>
    </row>
    <row r="774" spans="1:15" s="234" customFormat="1">
      <c r="A774" s="404" t="str">
        <f t="shared" si="19"/>
        <v>2001401250</v>
      </c>
      <c r="B774" s="230">
        <v>200</v>
      </c>
      <c r="C774" s="193">
        <v>140</v>
      </c>
      <c r="D774" s="193">
        <v>1250</v>
      </c>
      <c r="E774" s="193">
        <v>1</v>
      </c>
      <c r="F774" s="193">
        <v>6</v>
      </c>
      <c r="G774" s="193">
        <v>22</v>
      </c>
      <c r="H774" s="193">
        <v>25</v>
      </c>
      <c r="I774" s="193">
        <v>34</v>
      </c>
      <c r="J774" s="193">
        <v>40</v>
      </c>
      <c r="K774" s="193">
        <v>24</v>
      </c>
      <c r="L774" s="193">
        <v>15</v>
      </c>
      <c r="M774" s="232"/>
      <c r="N774" s="233"/>
      <c r="O774" s="233"/>
    </row>
    <row r="775" spans="1:15" s="234" customFormat="1">
      <c r="A775" s="404" t="str">
        <f t="shared" si="19"/>
        <v>2001501250</v>
      </c>
      <c r="B775" s="230">
        <v>200</v>
      </c>
      <c r="C775" s="193">
        <v>150</v>
      </c>
      <c r="D775" s="193">
        <v>1250</v>
      </c>
      <c r="E775" s="193">
        <v>1</v>
      </c>
      <c r="F775" s="193">
        <v>6</v>
      </c>
      <c r="G775" s="193">
        <v>21</v>
      </c>
      <c r="H775" s="193">
        <v>24</v>
      </c>
      <c r="I775" s="193">
        <v>32</v>
      </c>
      <c r="J775" s="193">
        <v>38</v>
      </c>
      <c r="K775" s="193">
        <v>23</v>
      </c>
      <c r="L775" s="193">
        <v>14</v>
      </c>
      <c r="M775" s="232"/>
      <c r="N775" s="233"/>
      <c r="O775" s="233"/>
    </row>
    <row r="776" spans="1:15" s="234" customFormat="1">
      <c r="A776" s="404" t="str">
        <f t="shared" si="19"/>
        <v>2001601250</v>
      </c>
      <c r="B776" s="230">
        <v>200</v>
      </c>
      <c r="C776" s="193">
        <v>160</v>
      </c>
      <c r="D776" s="193">
        <v>1250</v>
      </c>
      <c r="E776" s="193">
        <v>1</v>
      </c>
      <c r="F776" s="193">
        <v>5</v>
      </c>
      <c r="G776" s="193">
        <v>19</v>
      </c>
      <c r="H776" s="193">
        <v>22</v>
      </c>
      <c r="I776" s="193">
        <v>30</v>
      </c>
      <c r="J776" s="193">
        <v>35</v>
      </c>
      <c r="K776" s="193">
        <v>21</v>
      </c>
      <c r="L776" s="193">
        <v>13</v>
      </c>
      <c r="M776" s="232"/>
      <c r="N776" s="233"/>
      <c r="O776" s="233"/>
    </row>
    <row r="777" spans="1:15" s="234" customFormat="1">
      <c r="A777" s="404" t="str">
        <f t="shared" si="19"/>
        <v>2001701250</v>
      </c>
      <c r="B777" s="230">
        <v>200</v>
      </c>
      <c r="C777" s="193">
        <v>170</v>
      </c>
      <c r="D777" s="193">
        <v>1250</v>
      </c>
      <c r="E777" s="193">
        <v>1</v>
      </c>
      <c r="F777" s="193">
        <v>5</v>
      </c>
      <c r="G777" s="193">
        <v>18</v>
      </c>
      <c r="H777" s="193">
        <v>21</v>
      </c>
      <c r="I777" s="193">
        <v>29</v>
      </c>
      <c r="J777" s="193">
        <v>33</v>
      </c>
      <c r="K777" s="193">
        <v>20</v>
      </c>
      <c r="L777" s="193">
        <v>13</v>
      </c>
      <c r="M777" s="232"/>
      <c r="N777" s="233"/>
      <c r="O777" s="233"/>
    </row>
    <row r="778" spans="1:15" s="234" customFormat="1">
      <c r="A778" s="404" t="str">
        <f t="shared" si="19"/>
        <v>2001801250</v>
      </c>
      <c r="B778" s="230">
        <v>200</v>
      </c>
      <c r="C778" s="193">
        <v>180</v>
      </c>
      <c r="D778" s="193">
        <v>1250</v>
      </c>
      <c r="E778" s="193">
        <v>1</v>
      </c>
      <c r="F778" s="193">
        <v>5</v>
      </c>
      <c r="G778" s="193">
        <v>17</v>
      </c>
      <c r="H778" s="193">
        <v>19</v>
      </c>
      <c r="I778" s="193">
        <v>27</v>
      </c>
      <c r="J778" s="193">
        <v>31</v>
      </c>
      <c r="K778" s="193">
        <v>18</v>
      </c>
      <c r="L778" s="193">
        <v>12</v>
      </c>
      <c r="M778" s="232"/>
      <c r="N778" s="233"/>
      <c r="O778" s="233"/>
    </row>
    <row r="779" spans="1:15" s="234" customFormat="1">
      <c r="A779" s="404" t="str">
        <f t="shared" si="19"/>
        <v>2001901250</v>
      </c>
      <c r="B779" s="230">
        <v>200</v>
      </c>
      <c r="C779" s="193">
        <v>190</v>
      </c>
      <c r="D779" s="193">
        <v>1250</v>
      </c>
      <c r="E779" s="193">
        <v>1</v>
      </c>
      <c r="F779" s="193">
        <v>5</v>
      </c>
      <c r="G779" s="193">
        <v>16</v>
      </c>
      <c r="H779" s="193">
        <v>18</v>
      </c>
      <c r="I779" s="193">
        <v>26</v>
      </c>
      <c r="J779" s="193">
        <v>30</v>
      </c>
      <c r="K779" s="193">
        <v>18</v>
      </c>
      <c r="L779" s="193">
        <v>11</v>
      </c>
      <c r="M779" s="232"/>
      <c r="N779" s="233"/>
      <c r="O779" s="233"/>
    </row>
    <row r="780" spans="1:15" s="234" customFormat="1">
      <c r="A780" s="404" t="str">
        <f t="shared" si="19"/>
        <v>2002001250</v>
      </c>
      <c r="B780" s="230">
        <v>200</v>
      </c>
      <c r="C780" s="193">
        <v>200</v>
      </c>
      <c r="D780" s="193">
        <v>1250</v>
      </c>
      <c r="E780" s="193">
        <v>1</v>
      </c>
      <c r="F780" s="193">
        <v>4</v>
      </c>
      <c r="G780" s="193">
        <v>15</v>
      </c>
      <c r="H780" s="193">
        <v>17</v>
      </c>
      <c r="I780" s="193">
        <v>24</v>
      </c>
      <c r="J780" s="193">
        <v>28</v>
      </c>
      <c r="K780" s="193">
        <v>17</v>
      </c>
      <c r="L780" s="193">
        <v>10</v>
      </c>
      <c r="M780" s="232"/>
      <c r="N780" s="233"/>
      <c r="O780" s="233"/>
    </row>
    <row r="781" spans="1:15" s="234" customFormat="1">
      <c r="A781" s="404" t="str">
        <f t="shared" si="19"/>
        <v>2002101250</v>
      </c>
      <c r="B781" s="230">
        <v>200</v>
      </c>
      <c r="C781" s="193">
        <v>210</v>
      </c>
      <c r="D781" s="193">
        <v>1250</v>
      </c>
      <c r="E781" s="243"/>
      <c r="F781" s="243"/>
      <c r="G781" s="243"/>
      <c r="H781" s="243"/>
      <c r="I781" s="243"/>
      <c r="J781" s="243"/>
      <c r="K781" s="243"/>
      <c r="L781" s="243"/>
      <c r="M781" s="232"/>
      <c r="N781" s="233"/>
      <c r="O781" s="233"/>
    </row>
    <row r="782" spans="1:15" s="234" customFormat="1">
      <c r="A782" s="404" t="str">
        <f t="shared" si="19"/>
        <v>2002201250</v>
      </c>
      <c r="B782" s="230">
        <v>200</v>
      </c>
      <c r="C782" s="193">
        <v>220</v>
      </c>
      <c r="D782" s="193">
        <v>1250</v>
      </c>
      <c r="E782" s="243"/>
      <c r="F782" s="243"/>
      <c r="G782" s="243"/>
      <c r="H782" s="243"/>
      <c r="I782" s="243"/>
      <c r="J782" s="243"/>
      <c r="K782" s="243"/>
      <c r="L782" s="243"/>
      <c r="M782" s="232"/>
      <c r="N782" s="233"/>
      <c r="O782" s="233"/>
    </row>
    <row r="783" spans="1:15" s="234" customFormat="1">
      <c r="A783" s="404" t="str">
        <f t="shared" si="19"/>
        <v>2002301250</v>
      </c>
      <c r="B783" s="230">
        <v>200</v>
      </c>
      <c r="C783" s="193">
        <v>230</v>
      </c>
      <c r="D783" s="193">
        <v>1250</v>
      </c>
      <c r="E783" s="243"/>
      <c r="F783" s="243"/>
      <c r="G783" s="243"/>
      <c r="H783" s="243"/>
      <c r="I783" s="243"/>
      <c r="J783" s="243"/>
      <c r="K783" s="243"/>
      <c r="L783" s="243"/>
      <c r="M783" s="232"/>
      <c r="N783" s="233"/>
      <c r="O783" s="233"/>
    </row>
    <row r="784" spans="1:15" s="234" customFormat="1">
      <c r="A784" s="404" t="str">
        <f t="shared" si="19"/>
        <v>2002401250</v>
      </c>
      <c r="B784" s="230">
        <v>200</v>
      </c>
      <c r="C784" s="193">
        <v>240</v>
      </c>
      <c r="D784" s="193">
        <v>1250</v>
      </c>
      <c r="E784" s="243"/>
      <c r="F784" s="243"/>
      <c r="G784" s="243"/>
      <c r="H784" s="243"/>
      <c r="I784" s="243"/>
      <c r="J784" s="243"/>
      <c r="K784" s="243"/>
      <c r="L784" s="243"/>
      <c r="M784" s="232"/>
      <c r="N784" s="233"/>
      <c r="O784" s="233"/>
    </row>
    <row r="785" spans="1:15" s="234" customFormat="1">
      <c r="A785" s="404" t="str">
        <f t="shared" si="19"/>
        <v>2002501250</v>
      </c>
      <c r="B785" s="230">
        <v>200</v>
      </c>
      <c r="C785" s="193">
        <v>250</v>
      </c>
      <c r="D785" s="193">
        <v>1250</v>
      </c>
      <c r="E785" s="243"/>
      <c r="F785" s="243"/>
      <c r="G785" s="243"/>
      <c r="H785" s="243"/>
      <c r="I785" s="243"/>
      <c r="J785" s="243"/>
      <c r="K785" s="243"/>
      <c r="L785" s="243"/>
      <c r="M785" s="232"/>
      <c r="N785" s="233"/>
      <c r="O785" s="233"/>
    </row>
    <row r="786" spans="1:15" s="234" customFormat="1">
      <c r="A786" s="404" t="str">
        <f t="shared" si="19"/>
        <v>2002601250</v>
      </c>
      <c r="B786" s="230">
        <v>200</v>
      </c>
      <c r="C786" s="193">
        <v>260</v>
      </c>
      <c r="D786" s="193">
        <v>1250</v>
      </c>
      <c r="E786" s="243"/>
      <c r="F786" s="243"/>
      <c r="G786" s="243"/>
      <c r="H786" s="243"/>
      <c r="I786" s="243"/>
      <c r="J786" s="243"/>
      <c r="K786" s="243"/>
      <c r="L786" s="243"/>
      <c r="M786" s="232"/>
      <c r="N786" s="233"/>
      <c r="O786" s="233"/>
    </row>
    <row r="787" spans="1:15" s="234" customFormat="1">
      <c r="A787" s="404" t="str">
        <f t="shared" si="19"/>
        <v>2002701250</v>
      </c>
      <c r="B787" s="230">
        <v>200</v>
      </c>
      <c r="C787" s="193">
        <v>270</v>
      </c>
      <c r="D787" s="193">
        <v>1250</v>
      </c>
      <c r="E787" s="243"/>
      <c r="F787" s="243"/>
      <c r="G787" s="243"/>
      <c r="H787" s="243"/>
      <c r="I787" s="243"/>
      <c r="J787" s="243"/>
      <c r="K787" s="243"/>
      <c r="L787" s="243"/>
      <c r="M787" s="232"/>
      <c r="N787" s="233"/>
      <c r="O787" s="233"/>
    </row>
    <row r="788" spans="1:15" s="234" customFormat="1">
      <c r="A788" s="404" t="str">
        <f t="shared" si="19"/>
        <v>2002801250</v>
      </c>
      <c r="B788" s="230">
        <v>200</v>
      </c>
      <c r="C788" s="193">
        <v>280</v>
      </c>
      <c r="D788" s="193">
        <v>1250</v>
      </c>
      <c r="E788" s="243"/>
      <c r="F788" s="243"/>
      <c r="G788" s="243"/>
      <c r="H788" s="243"/>
      <c r="I788" s="243"/>
      <c r="J788" s="243"/>
      <c r="K788" s="243"/>
      <c r="L788" s="243"/>
      <c r="M788" s="232"/>
      <c r="N788" s="233"/>
      <c r="O788" s="233"/>
    </row>
    <row r="789" spans="1:15" s="234" customFormat="1">
      <c r="A789" s="404" t="str">
        <f t="shared" si="19"/>
        <v>2002901250</v>
      </c>
      <c r="B789" s="230">
        <v>200</v>
      </c>
      <c r="C789" s="193">
        <v>290</v>
      </c>
      <c r="D789" s="193">
        <v>1250</v>
      </c>
      <c r="E789" s="243"/>
      <c r="F789" s="243"/>
      <c r="G789" s="243"/>
      <c r="H789" s="243"/>
      <c r="I789" s="243"/>
      <c r="J789" s="243"/>
      <c r="K789" s="243"/>
      <c r="L789" s="243"/>
      <c r="M789" s="232"/>
      <c r="N789" s="233"/>
      <c r="O789" s="233"/>
    </row>
    <row r="790" spans="1:15" s="234" customFormat="1">
      <c r="A790" s="404" t="str">
        <f t="shared" si="19"/>
        <v>2003001250</v>
      </c>
      <c r="B790" s="230">
        <v>200</v>
      </c>
      <c r="C790" s="193">
        <v>300</v>
      </c>
      <c r="D790" s="193">
        <v>1250</v>
      </c>
      <c r="E790" s="243"/>
      <c r="F790" s="243"/>
      <c r="G790" s="243"/>
      <c r="H790" s="243"/>
      <c r="I790" s="243"/>
      <c r="J790" s="243"/>
      <c r="K790" s="243"/>
      <c r="L790" s="243"/>
      <c r="M790" s="232"/>
      <c r="N790" s="233"/>
      <c r="O790" s="233"/>
    </row>
    <row r="791" spans="1:15" s="234" customFormat="1">
      <c r="A791" s="404" t="str">
        <f t="shared" si="19"/>
        <v>2003101250</v>
      </c>
      <c r="B791" s="230">
        <v>200</v>
      </c>
      <c r="C791" s="193">
        <v>310</v>
      </c>
      <c r="D791" s="193">
        <v>1250</v>
      </c>
      <c r="E791" s="243"/>
      <c r="F791" s="243"/>
      <c r="G791" s="243"/>
      <c r="H791" s="243"/>
      <c r="I791" s="243"/>
      <c r="J791" s="243"/>
      <c r="K791" s="243"/>
      <c r="L791" s="243"/>
      <c r="M791" s="232"/>
      <c r="N791" s="233"/>
      <c r="O791" s="233"/>
    </row>
    <row r="792" spans="1:15" s="234" customFormat="1">
      <c r="A792" s="404" t="str">
        <f t="shared" si="19"/>
        <v>2003201250</v>
      </c>
      <c r="B792" s="230">
        <v>200</v>
      </c>
      <c r="C792" s="193">
        <v>320</v>
      </c>
      <c r="D792" s="193">
        <v>1250</v>
      </c>
      <c r="E792" s="243"/>
      <c r="F792" s="243"/>
      <c r="G792" s="243"/>
      <c r="H792" s="243"/>
      <c r="I792" s="243"/>
      <c r="J792" s="243"/>
      <c r="K792" s="243"/>
      <c r="L792" s="243"/>
      <c r="M792" s="232"/>
      <c r="N792" s="233"/>
      <c r="O792" s="233"/>
    </row>
    <row r="793" spans="1:15" s="234" customFormat="1">
      <c r="A793" s="404" t="str">
        <f t="shared" si="19"/>
        <v>2003301250</v>
      </c>
      <c r="B793" s="230">
        <v>200</v>
      </c>
      <c r="C793" s="193">
        <v>330</v>
      </c>
      <c r="D793" s="193">
        <v>1250</v>
      </c>
      <c r="E793" s="243"/>
      <c r="F793" s="243"/>
      <c r="G793" s="243"/>
      <c r="H793" s="243"/>
      <c r="I793" s="243"/>
      <c r="J793" s="243"/>
      <c r="K793" s="243"/>
      <c r="L793" s="243"/>
      <c r="M793" s="232"/>
      <c r="N793" s="233"/>
      <c r="O793" s="233"/>
    </row>
    <row r="794" spans="1:15" s="234" customFormat="1">
      <c r="A794" s="404" t="str">
        <f t="shared" si="19"/>
        <v>2003401250</v>
      </c>
      <c r="B794" s="230">
        <v>200</v>
      </c>
      <c r="C794" s="193">
        <v>340</v>
      </c>
      <c r="D794" s="193">
        <v>1250</v>
      </c>
      <c r="E794" s="243"/>
      <c r="F794" s="243"/>
      <c r="G794" s="243"/>
      <c r="H794" s="243"/>
      <c r="I794" s="243"/>
      <c r="J794" s="243"/>
      <c r="K794" s="243"/>
      <c r="L794" s="243"/>
      <c r="M794" s="232"/>
      <c r="N794" s="233"/>
      <c r="O794" s="233"/>
    </row>
    <row r="795" spans="1:15" s="234" customFormat="1">
      <c r="A795" s="404" t="str">
        <f t="shared" si="19"/>
        <v>2003501250</v>
      </c>
      <c r="B795" s="230">
        <v>200</v>
      </c>
      <c r="C795" s="193">
        <v>350</v>
      </c>
      <c r="D795" s="193">
        <v>1250</v>
      </c>
      <c r="E795" s="243"/>
      <c r="F795" s="243"/>
      <c r="G795" s="243"/>
      <c r="H795" s="243"/>
      <c r="I795" s="243"/>
      <c r="J795" s="243"/>
      <c r="K795" s="243"/>
      <c r="L795" s="243"/>
      <c r="M795" s="232"/>
      <c r="N795" s="233"/>
      <c r="O795" s="233"/>
    </row>
    <row r="796" spans="1:15" s="234" customFormat="1">
      <c r="A796" s="404" t="str">
        <f t="shared" si="19"/>
        <v>200201500</v>
      </c>
      <c r="B796" s="230">
        <v>200</v>
      </c>
      <c r="C796" s="193">
        <v>20</v>
      </c>
      <c r="D796" s="193">
        <v>1500</v>
      </c>
      <c r="E796" s="193">
        <v>12</v>
      </c>
      <c r="F796" s="193">
        <v>32</v>
      </c>
      <c r="G796" s="193">
        <v>41</v>
      </c>
      <c r="H796" s="193">
        <v>50</v>
      </c>
      <c r="I796" s="193">
        <v>55</v>
      </c>
      <c r="J796" s="193">
        <v>60</v>
      </c>
      <c r="K796" s="193">
        <v>58</v>
      </c>
      <c r="L796" s="193">
        <v>56</v>
      </c>
      <c r="M796" s="232"/>
      <c r="N796" s="233"/>
      <c r="O796" s="233"/>
    </row>
    <row r="797" spans="1:15" s="234" customFormat="1">
      <c r="A797" s="404" t="str">
        <f t="shared" si="19"/>
        <v>200301500</v>
      </c>
      <c r="B797" s="230">
        <v>200</v>
      </c>
      <c r="C797" s="193">
        <v>30</v>
      </c>
      <c r="D797" s="193">
        <v>1500</v>
      </c>
      <c r="E797" s="193">
        <v>8</v>
      </c>
      <c r="F797" s="193">
        <v>29</v>
      </c>
      <c r="G797" s="193">
        <v>41</v>
      </c>
      <c r="H797" s="193">
        <v>50</v>
      </c>
      <c r="I797" s="193">
        <v>55</v>
      </c>
      <c r="J797" s="193">
        <v>60</v>
      </c>
      <c r="K797" s="193">
        <v>58</v>
      </c>
      <c r="L797" s="193">
        <v>56</v>
      </c>
      <c r="M797" s="232"/>
      <c r="N797" s="233"/>
      <c r="O797" s="233"/>
    </row>
    <row r="798" spans="1:15" s="234" customFormat="1">
      <c r="A798" s="404" t="str">
        <f t="shared" si="19"/>
        <v>200401500</v>
      </c>
      <c r="B798" s="230">
        <v>200</v>
      </c>
      <c r="C798" s="193">
        <v>40</v>
      </c>
      <c r="D798" s="193">
        <v>1500</v>
      </c>
      <c r="E798" s="193">
        <v>6</v>
      </c>
      <c r="F798" s="193">
        <v>24</v>
      </c>
      <c r="G798" s="193">
        <v>41</v>
      </c>
      <c r="H798" s="193">
        <v>50</v>
      </c>
      <c r="I798" s="193">
        <v>55</v>
      </c>
      <c r="J798" s="193">
        <v>60</v>
      </c>
      <c r="K798" s="193">
        <v>58</v>
      </c>
      <c r="L798" s="193">
        <v>55</v>
      </c>
      <c r="M798" s="232"/>
      <c r="N798" s="233"/>
      <c r="O798" s="233"/>
    </row>
    <row r="799" spans="1:15" s="234" customFormat="1">
      <c r="A799" s="404" t="str">
        <f t="shared" si="19"/>
        <v>200501500</v>
      </c>
      <c r="B799" s="230">
        <v>200</v>
      </c>
      <c r="C799" s="193">
        <v>50</v>
      </c>
      <c r="D799" s="193">
        <v>1500</v>
      </c>
      <c r="E799" s="193">
        <v>5</v>
      </c>
      <c r="F799" s="193">
        <v>19</v>
      </c>
      <c r="G799" s="193">
        <v>41</v>
      </c>
      <c r="H799" s="193">
        <v>50</v>
      </c>
      <c r="I799" s="193">
        <v>55</v>
      </c>
      <c r="J799" s="193">
        <v>60</v>
      </c>
      <c r="K799" s="193">
        <v>58</v>
      </c>
      <c r="L799" s="193">
        <v>49</v>
      </c>
      <c r="M799" s="232"/>
      <c r="N799" s="233"/>
      <c r="O799" s="233"/>
    </row>
    <row r="800" spans="1:15" s="234" customFormat="1">
      <c r="A800" s="404" t="str">
        <f t="shared" si="19"/>
        <v>200601500</v>
      </c>
      <c r="B800" s="230">
        <v>200</v>
      </c>
      <c r="C800" s="193">
        <v>60</v>
      </c>
      <c r="D800" s="193">
        <v>1500</v>
      </c>
      <c r="E800" s="193">
        <v>4</v>
      </c>
      <c r="F800" s="193">
        <v>16</v>
      </c>
      <c r="G800" s="193">
        <v>41</v>
      </c>
      <c r="H800" s="193">
        <v>50</v>
      </c>
      <c r="I800" s="193">
        <v>55</v>
      </c>
      <c r="J800" s="193">
        <v>60</v>
      </c>
      <c r="K800" s="193">
        <v>57</v>
      </c>
      <c r="L800" s="193">
        <v>41</v>
      </c>
      <c r="M800" s="232"/>
      <c r="N800" s="233"/>
      <c r="O800" s="233"/>
    </row>
    <row r="801" spans="1:15" s="234" customFormat="1">
      <c r="A801" s="404" t="str">
        <f t="shared" si="19"/>
        <v>200701500</v>
      </c>
      <c r="B801" s="230">
        <v>200</v>
      </c>
      <c r="C801" s="193">
        <v>70</v>
      </c>
      <c r="D801" s="193">
        <v>1500</v>
      </c>
      <c r="E801" s="193">
        <v>3</v>
      </c>
      <c r="F801" s="193">
        <v>14</v>
      </c>
      <c r="G801" s="193">
        <v>41</v>
      </c>
      <c r="H801" s="193">
        <v>50</v>
      </c>
      <c r="I801" s="193">
        <v>55</v>
      </c>
      <c r="J801" s="193">
        <v>60</v>
      </c>
      <c r="K801" s="193">
        <v>54</v>
      </c>
      <c r="L801" s="193">
        <v>36</v>
      </c>
      <c r="M801" s="232"/>
      <c r="N801" s="233"/>
      <c r="O801" s="233"/>
    </row>
    <row r="802" spans="1:15" s="234" customFormat="1">
      <c r="A802" s="404" t="str">
        <f t="shared" si="19"/>
        <v>200801500</v>
      </c>
      <c r="B802" s="230">
        <v>200</v>
      </c>
      <c r="C802" s="193">
        <v>80</v>
      </c>
      <c r="D802" s="193">
        <v>1500</v>
      </c>
      <c r="E802" s="193">
        <v>3</v>
      </c>
      <c r="F802" s="193">
        <v>12</v>
      </c>
      <c r="G802" s="193">
        <v>40</v>
      </c>
      <c r="H802" s="193">
        <v>48</v>
      </c>
      <c r="I802" s="193">
        <v>55</v>
      </c>
      <c r="J802" s="193">
        <v>60</v>
      </c>
      <c r="K802" s="193">
        <v>49</v>
      </c>
      <c r="L802" s="193">
        <v>31</v>
      </c>
      <c r="M802" s="232"/>
      <c r="N802" s="233"/>
      <c r="O802" s="233"/>
    </row>
    <row r="803" spans="1:15" s="234" customFormat="1">
      <c r="A803" s="404" t="str">
        <f t="shared" si="19"/>
        <v>200901500</v>
      </c>
      <c r="B803" s="230">
        <v>200</v>
      </c>
      <c r="C803" s="193">
        <v>90</v>
      </c>
      <c r="D803" s="193">
        <v>1500</v>
      </c>
      <c r="E803" s="193">
        <v>3</v>
      </c>
      <c r="F803" s="193">
        <v>11</v>
      </c>
      <c r="G803" s="193">
        <v>38</v>
      </c>
      <c r="H803" s="193">
        <v>45</v>
      </c>
      <c r="I803" s="193">
        <v>55</v>
      </c>
      <c r="J803" s="193">
        <v>60</v>
      </c>
      <c r="K803" s="193">
        <v>44</v>
      </c>
      <c r="L803" s="193">
        <v>28</v>
      </c>
      <c r="M803" s="232"/>
      <c r="N803" s="233"/>
      <c r="O803" s="233"/>
    </row>
    <row r="804" spans="1:15" s="234" customFormat="1">
      <c r="A804" s="404" t="str">
        <f t="shared" si="19"/>
        <v>2001001500</v>
      </c>
      <c r="B804" s="230">
        <v>200</v>
      </c>
      <c r="C804" s="193">
        <v>100</v>
      </c>
      <c r="D804" s="193">
        <v>1500</v>
      </c>
      <c r="E804" s="193">
        <v>2</v>
      </c>
      <c r="F804" s="193">
        <v>10</v>
      </c>
      <c r="G804" s="193">
        <v>36</v>
      </c>
      <c r="H804" s="193">
        <v>41</v>
      </c>
      <c r="I804" s="193">
        <v>53</v>
      </c>
      <c r="J804" s="193">
        <v>59</v>
      </c>
      <c r="K804" s="193">
        <v>40</v>
      </c>
      <c r="L804" s="193">
        <v>25</v>
      </c>
      <c r="M804" s="232"/>
      <c r="N804" s="233"/>
      <c r="O804" s="233"/>
    </row>
    <row r="805" spans="1:15" s="234" customFormat="1">
      <c r="A805" s="404" t="str">
        <f t="shared" si="19"/>
        <v>2001101500</v>
      </c>
      <c r="B805" s="230">
        <v>200</v>
      </c>
      <c r="C805" s="193">
        <v>110</v>
      </c>
      <c r="D805" s="193">
        <v>1500</v>
      </c>
      <c r="E805" s="193">
        <v>2</v>
      </c>
      <c r="F805" s="193">
        <v>9</v>
      </c>
      <c r="G805" s="193">
        <v>33</v>
      </c>
      <c r="H805" s="193">
        <v>38</v>
      </c>
      <c r="I805" s="193">
        <v>50</v>
      </c>
      <c r="J805" s="193">
        <v>57</v>
      </c>
      <c r="K805" s="193">
        <v>36</v>
      </c>
      <c r="L805" s="193">
        <v>23</v>
      </c>
      <c r="M805" s="232"/>
      <c r="N805" s="233"/>
      <c r="O805" s="233"/>
    </row>
    <row r="806" spans="1:15" s="234" customFormat="1">
      <c r="A806" s="404" t="str">
        <f t="shared" si="19"/>
        <v>2001201500</v>
      </c>
      <c r="B806" s="230">
        <v>200</v>
      </c>
      <c r="C806" s="193">
        <v>120</v>
      </c>
      <c r="D806" s="193">
        <v>1500</v>
      </c>
      <c r="E806" s="193">
        <v>2</v>
      </c>
      <c r="F806" s="193">
        <v>8</v>
      </c>
      <c r="G806" s="193">
        <v>31</v>
      </c>
      <c r="H806" s="193">
        <v>35</v>
      </c>
      <c r="I806" s="193">
        <v>47</v>
      </c>
      <c r="J806" s="193">
        <v>54</v>
      </c>
      <c r="K806" s="193">
        <v>33</v>
      </c>
      <c r="L806" s="193">
        <v>21</v>
      </c>
      <c r="M806" s="232"/>
      <c r="N806" s="233"/>
      <c r="O806" s="233"/>
    </row>
    <row r="807" spans="1:15" s="234" customFormat="1">
      <c r="A807" s="404" t="str">
        <f t="shared" si="19"/>
        <v>2001301500</v>
      </c>
      <c r="B807" s="230">
        <v>200</v>
      </c>
      <c r="C807" s="193">
        <v>130</v>
      </c>
      <c r="D807" s="193">
        <v>1500</v>
      </c>
      <c r="E807" s="193">
        <v>2</v>
      </c>
      <c r="F807" s="193">
        <v>8</v>
      </c>
      <c r="G807" s="193">
        <v>28</v>
      </c>
      <c r="H807" s="193">
        <v>32</v>
      </c>
      <c r="I807" s="193">
        <v>44</v>
      </c>
      <c r="J807" s="193">
        <v>51</v>
      </c>
      <c r="K807" s="193">
        <v>31</v>
      </c>
      <c r="L807" s="193">
        <v>19</v>
      </c>
      <c r="M807" s="232"/>
      <c r="N807" s="233"/>
      <c r="O807" s="233"/>
    </row>
    <row r="808" spans="1:15" s="234" customFormat="1">
      <c r="A808" s="404" t="str">
        <f t="shared" si="19"/>
        <v>2001401500</v>
      </c>
      <c r="B808" s="230">
        <v>200</v>
      </c>
      <c r="C808" s="193">
        <v>140</v>
      </c>
      <c r="D808" s="193">
        <v>1500</v>
      </c>
      <c r="E808" s="193">
        <v>2</v>
      </c>
      <c r="F808" s="193">
        <v>7</v>
      </c>
      <c r="G808" s="193">
        <v>26</v>
      </c>
      <c r="H808" s="193">
        <v>30</v>
      </c>
      <c r="I808" s="193">
        <v>41</v>
      </c>
      <c r="J808" s="193">
        <v>47</v>
      </c>
      <c r="K808" s="193">
        <v>28</v>
      </c>
      <c r="L808" s="193">
        <v>18</v>
      </c>
      <c r="M808" s="232"/>
      <c r="N808" s="233"/>
      <c r="O808" s="233"/>
    </row>
    <row r="809" spans="1:15" s="234" customFormat="1">
      <c r="A809" s="404" t="str">
        <f t="shared" si="19"/>
        <v>2001501500</v>
      </c>
      <c r="B809" s="230">
        <v>200</v>
      </c>
      <c r="C809" s="193">
        <v>150</v>
      </c>
      <c r="D809" s="193">
        <v>1500</v>
      </c>
      <c r="E809" s="193">
        <v>2</v>
      </c>
      <c r="F809" s="193">
        <v>7</v>
      </c>
      <c r="G809" s="193">
        <v>25</v>
      </c>
      <c r="H809" s="193">
        <v>28</v>
      </c>
      <c r="I809" s="193">
        <v>39</v>
      </c>
      <c r="J809" s="193">
        <v>45</v>
      </c>
      <c r="K809" s="193">
        <v>27</v>
      </c>
      <c r="L809" s="193">
        <v>17</v>
      </c>
      <c r="M809" s="232"/>
      <c r="N809" s="233"/>
      <c r="O809" s="233"/>
    </row>
    <row r="810" spans="1:15" s="234" customFormat="1">
      <c r="A810" s="404" t="str">
        <f t="shared" si="19"/>
        <v>2001601500</v>
      </c>
      <c r="B810" s="230">
        <v>200</v>
      </c>
      <c r="C810" s="193">
        <v>160</v>
      </c>
      <c r="D810" s="193">
        <v>1500</v>
      </c>
      <c r="E810" s="193">
        <v>2</v>
      </c>
      <c r="F810" s="193">
        <v>6</v>
      </c>
      <c r="G810" s="193">
        <v>23</v>
      </c>
      <c r="H810" s="193">
        <v>26</v>
      </c>
      <c r="I810" s="193">
        <v>36</v>
      </c>
      <c r="J810" s="193">
        <v>42</v>
      </c>
      <c r="K810" s="193">
        <v>25</v>
      </c>
      <c r="L810" s="193">
        <v>16</v>
      </c>
      <c r="M810" s="232"/>
      <c r="N810" s="233"/>
      <c r="O810" s="233"/>
    </row>
    <row r="811" spans="1:15" s="234" customFormat="1">
      <c r="A811" s="404" t="str">
        <f t="shared" si="19"/>
        <v>2001701500</v>
      </c>
      <c r="B811" s="230">
        <v>200</v>
      </c>
      <c r="C811" s="193">
        <v>170</v>
      </c>
      <c r="D811" s="193">
        <v>1500</v>
      </c>
      <c r="E811" s="193">
        <v>2</v>
      </c>
      <c r="F811" s="193">
        <v>6</v>
      </c>
      <c r="G811" s="193">
        <v>22</v>
      </c>
      <c r="H811" s="193">
        <v>25</v>
      </c>
      <c r="I811" s="193">
        <v>34</v>
      </c>
      <c r="J811" s="193">
        <v>40</v>
      </c>
      <c r="K811" s="193">
        <v>24</v>
      </c>
      <c r="L811" s="193">
        <v>15</v>
      </c>
      <c r="M811" s="232"/>
      <c r="N811" s="233"/>
      <c r="O811" s="233"/>
    </row>
    <row r="812" spans="1:15" s="234" customFormat="1">
      <c r="A812" s="404" t="str">
        <f t="shared" si="19"/>
        <v>2001801500</v>
      </c>
      <c r="B812" s="230">
        <v>200</v>
      </c>
      <c r="C812" s="193">
        <v>180</v>
      </c>
      <c r="D812" s="193">
        <v>1500</v>
      </c>
      <c r="E812" s="193">
        <v>1</v>
      </c>
      <c r="F812" s="193">
        <v>5</v>
      </c>
      <c r="G812" s="193">
        <v>21</v>
      </c>
      <c r="H812" s="193">
        <v>23</v>
      </c>
      <c r="I812" s="193">
        <v>32</v>
      </c>
      <c r="J812" s="193">
        <v>37</v>
      </c>
      <c r="K812" s="193">
        <v>22</v>
      </c>
      <c r="L812" s="193">
        <v>14</v>
      </c>
      <c r="M812" s="232"/>
      <c r="N812" s="233"/>
      <c r="O812" s="233"/>
    </row>
    <row r="813" spans="1:15" s="234" customFormat="1">
      <c r="A813" s="404" t="str">
        <f t="shared" si="19"/>
        <v>2001901500</v>
      </c>
      <c r="B813" s="230">
        <v>200</v>
      </c>
      <c r="C813" s="193">
        <v>190</v>
      </c>
      <c r="D813" s="193">
        <v>1500</v>
      </c>
      <c r="E813" s="193">
        <v>1</v>
      </c>
      <c r="F813" s="193">
        <v>5</v>
      </c>
      <c r="G813" s="193">
        <v>20</v>
      </c>
      <c r="H813" s="193">
        <v>22</v>
      </c>
      <c r="I813" s="193">
        <v>31</v>
      </c>
      <c r="J813" s="193">
        <v>35</v>
      </c>
      <c r="K813" s="193">
        <v>21</v>
      </c>
      <c r="L813" s="193">
        <v>13</v>
      </c>
      <c r="M813" s="232"/>
      <c r="N813" s="233"/>
      <c r="O813" s="233"/>
    </row>
    <row r="814" spans="1:15" s="234" customFormat="1">
      <c r="A814" s="404" t="str">
        <f t="shared" si="19"/>
        <v>2002001500</v>
      </c>
      <c r="B814" s="230">
        <v>200</v>
      </c>
      <c r="C814" s="193">
        <v>200</v>
      </c>
      <c r="D814" s="193">
        <v>1500</v>
      </c>
      <c r="E814" s="193">
        <v>1</v>
      </c>
      <c r="F814" s="193">
        <v>5</v>
      </c>
      <c r="G814" s="193">
        <v>19</v>
      </c>
      <c r="H814" s="193">
        <v>21</v>
      </c>
      <c r="I814" s="193">
        <v>29</v>
      </c>
      <c r="J814" s="193">
        <v>33</v>
      </c>
      <c r="K814" s="193">
        <v>20</v>
      </c>
      <c r="L814" s="193">
        <v>12</v>
      </c>
      <c r="M814" s="232"/>
      <c r="N814" s="233"/>
      <c r="O814" s="233"/>
    </row>
    <row r="815" spans="1:15" s="234" customFormat="1">
      <c r="A815" s="404" t="str">
        <f t="shared" si="19"/>
        <v>2002101500</v>
      </c>
      <c r="B815" s="230">
        <v>200</v>
      </c>
      <c r="C815" s="193">
        <v>210</v>
      </c>
      <c r="D815" s="193">
        <v>1500</v>
      </c>
      <c r="E815" s="243"/>
      <c r="F815" s="243"/>
      <c r="G815" s="243"/>
      <c r="H815" s="243"/>
      <c r="I815" s="243"/>
      <c r="J815" s="243"/>
      <c r="K815" s="243"/>
      <c r="L815" s="243"/>
      <c r="M815" s="232"/>
      <c r="N815" s="233"/>
      <c r="O815" s="233"/>
    </row>
    <row r="816" spans="1:15" s="234" customFormat="1">
      <c r="A816" s="404" t="str">
        <f t="shared" si="19"/>
        <v>2002201500</v>
      </c>
      <c r="B816" s="230">
        <v>200</v>
      </c>
      <c r="C816" s="193">
        <v>220</v>
      </c>
      <c r="D816" s="193">
        <v>1500</v>
      </c>
      <c r="E816" s="243"/>
      <c r="F816" s="243"/>
      <c r="G816" s="243"/>
      <c r="H816" s="243"/>
      <c r="I816" s="243"/>
      <c r="J816" s="243"/>
      <c r="K816" s="243"/>
      <c r="L816" s="243"/>
      <c r="M816" s="232"/>
      <c r="N816" s="233"/>
      <c r="O816" s="233"/>
    </row>
    <row r="817" spans="1:15" s="234" customFormat="1">
      <c r="A817" s="404" t="str">
        <f t="shared" ref="A817:A880" si="20">B817&amp;C817&amp;D817</f>
        <v>2002301500</v>
      </c>
      <c r="B817" s="230">
        <v>200</v>
      </c>
      <c r="C817" s="193">
        <v>230</v>
      </c>
      <c r="D817" s="193">
        <v>1500</v>
      </c>
      <c r="E817" s="243"/>
      <c r="F817" s="243"/>
      <c r="G817" s="243"/>
      <c r="H817" s="243"/>
      <c r="I817" s="243"/>
      <c r="J817" s="243"/>
      <c r="K817" s="243"/>
      <c r="L817" s="243"/>
      <c r="M817" s="232"/>
      <c r="N817" s="233"/>
      <c r="O817" s="233"/>
    </row>
    <row r="818" spans="1:15" s="234" customFormat="1">
      <c r="A818" s="404" t="str">
        <f t="shared" si="20"/>
        <v>2002401500</v>
      </c>
      <c r="B818" s="230">
        <v>200</v>
      </c>
      <c r="C818" s="193">
        <v>240</v>
      </c>
      <c r="D818" s="193">
        <v>1500</v>
      </c>
      <c r="E818" s="243"/>
      <c r="F818" s="243"/>
      <c r="G818" s="243"/>
      <c r="H818" s="243"/>
      <c r="I818" s="243"/>
      <c r="J818" s="243"/>
      <c r="K818" s="243"/>
      <c r="L818" s="243"/>
      <c r="M818" s="232"/>
      <c r="N818" s="233"/>
      <c r="O818" s="233"/>
    </row>
    <row r="819" spans="1:15" s="234" customFormat="1">
      <c r="A819" s="404" t="str">
        <f t="shared" si="20"/>
        <v>2002501500</v>
      </c>
      <c r="B819" s="230">
        <v>200</v>
      </c>
      <c r="C819" s="193">
        <v>250</v>
      </c>
      <c r="D819" s="193">
        <v>1500</v>
      </c>
      <c r="E819" s="243"/>
      <c r="F819" s="243"/>
      <c r="G819" s="243"/>
      <c r="H819" s="243"/>
      <c r="I819" s="243"/>
      <c r="J819" s="243"/>
      <c r="K819" s="243"/>
      <c r="L819" s="243"/>
      <c r="M819" s="232"/>
      <c r="N819" s="233"/>
      <c r="O819" s="233"/>
    </row>
    <row r="820" spans="1:15" s="234" customFormat="1">
      <c r="A820" s="404" t="str">
        <f t="shared" si="20"/>
        <v>2002601500</v>
      </c>
      <c r="B820" s="230">
        <v>200</v>
      </c>
      <c r="C820" s="193">
        <v>260</v>
      </c>
      <c r="D820" s="193">
        <v>1500</v>
      </c>
      <c r="E820" s="243"/>
      <c r="F820" s="243"/>
      <c r="G820" s="243"/>
      <c r="H820" s="243"/>
      <c r="I820" s="243"/>
      <c r="J820" s="243"/>
      <c r="K820" s="243"/>
      <c r="L820" s="243"/>
      <c r="M820" s="232"/>
      <c r="N820" s="233"/>
      <c r="O820" s="233"/>
    </row>
    <row r="821" spans="1:15" s="234" customFormat="1">
      <c r="A821" s="404" t="str">
        <f t="shared" si="20"/>
        <v>2002701500</v>
      </c>
      <c r="B821" s="230">
        <v>200</v>
      </c>
      <c r="C821" s="193">
        <v>270</v>
      </c>
      <c r="D821" s="193">
        <v>1500</v>
      </c>
      <c r="E821" s="243"/>
      <c r="F821" s="243"/>
      <c r="G821" s="243"/>
      <c r="H821" s="243"/>
      <c r="I821" s="243"/>
      <c r="J821" s="243"/>
      <c r="K821" s="243"/>
      <c r="L821" s="243"/>
      <c r="M821" s="232"/>
      <c r="N821" s="233"/>
      <c r="O821" s="233"/>
    </row>
    <row r="822" spans="1:15" s="234" customFormat="1">
      <c r="A822" s="404" t="str">
        <f t="shared" si="20"/>
        <v>2002801500</v>
      </c>
      <c r="B822" s="230">
        <v>200</v>
      </c>
      <c r="C822" s="193">
        <v>280</v>
      </c>
      <c r="D822" s="193">
        <v>1500</v>
      </c>
      <c r="E822" s="243"/>
      <c r="F822" s="243"/>
      <c r="G822" s="243"/>
      <c r="H822" s="243"/>
      <c r="I822" s="243"/>
      <c r="J822" s="243"/>
      <c r="K822" s="243"/>
      <c r="L822" s="243"/>
      <c r="M822" s="232"/>
      <c r="N822" s="233"/>
      <c r="O822" s="233"/>
    </row>
    <row r="823" spans="1:15" s="234" customFormat="1">
      <c r="A823" s="404" t="str">
        <f t="shared" si="20"/>
        <v>2002901500</v>
      </c>
      <c r="B823" s="230">
        <v>200</v>
      </c>
      <c r="C823" s="193">
        <v>290</v>
      </c>
      <c r="D823" s="193">
        <v>1500</v>
      </c>
      <c r="E823" s="243"/>
      <c r="F823" s="243"/>
      <c r="G823" s="243"/>
      <c r="H823" s="243"/>
      <c r="I823" s="243"/>
      <c r="J823" s="243"/>
      <c r="K823" s="243"/>
      <c r="L823" s="243"/>
      <c r="M823" s="232"/>
      <c r="N823" s="233"/>
      <c r="O823" s="233"/>
    </row>
    <row r="824" spans="1:15" s="234" customFormat="1">
      <c r="A824" s="404" t="str">
        <f t="shared" si="20"/>
        <v>2003001500</v>
      </c>
      <c r="B824" s="230">
        <v>200</v>
      </c>
      <c r="C824" s="193">
        <v>300</v>
      </c>
      <c r="D824" s="193">
        <v>1500</v>
      </c>
      <c r="E824" s="243"/>
      <c r="F824" s="243"/>
      <c r="G824" s="243"/>
      <c r="H824" s="243"/>
      <c r="I824" s="243"/>
      <c r="J824" s="243"/>
      <c r="K824" s="243"/>
      <c r="L824" s="243"/>
      <c r="M824" s="232"/>
      <c r="N824" s="233"/>
      <c r="O824" s="233"/>
    </row>
    <row r="825" spans="1:15" s="234" customFormat="1">
      <c r="A825" s="404" t="str">
        <f t="shared" si="20"/>
        <v>2003101500</v>
      </c>
      <c r="B825" s="230">
        <v>200</v>
      </c>
      <c r="C825" s="193">
        <v>310</v>
      </c>
      <c r="D825" s="193">
        <v>1500</v>
      </c>
      <c r="E825" s="243"/>
      <c r="F825" s="243"/>
      <c r="G825" s="243"/>
      <c r="H825" s="243"/>
      <c r="I825" s="243"/>
      <c r="J825" s="243"/>
      <c r="K825" s="243"/>
      <c r="L825" s="243"/>
      <c r="M825" s="232"/>
      <c r="N825" s="233"/>
      <c r="O825" s="233"/>
    </row>
    <row r="826" spans="1:15" s="234" customFormat="1">
      <c r="A826" s="404" t="str">
        <f t="shared" si="20"/>
        <v>2003201500</v>
      </c>
      <c r="B826" s="230">
        <v>200</v>
      </c>
      <c r="C826" s="193">
        <v>320</v>
      </c>
      <c r="D826" s="193">
        <v>1500</v>
      </c>
      <c r="E826" s="243"/>
      <c r="F826" s="243"/>
      <c r="G826" s="243"/>
      <c r="H826" s="243"/>
      <c r="I826" s="243"/>
      <c r="J826" s="243"/>
      <c r="K826" s="243"/>
      <c r="L826" s="243"/>
      <c r="M826" s="232"/>
      <c r="N826" s="233"/>
      <c r="O826" s="233"/>
    </row>
    <row r="827" spans="1:15" s="234" customFormat="1">
      <c r="A827" s="404" t="str">
        <f t="shared" si="20"/>
        <v>2003301500</v>
      </c>
      <c r="B827" s="230">
        <v>200</v>
      </c>
      <c r="C827" s="193">
        <v>330</v>
      </c>
      <c r="D827" s="193">
        <v>1500</v>
      </c>
      <c r="E827" s="243"/>
      <c r="F827" s="243"/>
      <c r="G827" s="243"/>
      <c r="H827" s="243"/>
      <c r="I827" s="243"/>
      <c r="J827" s="243"/>
      <c r="K827" s="243"/>
      <c r="L827" s="243"/>
      <c r="M827" s="232"/>
      <c r="N827" s="233"/>
      <c r="O827" s="233"/>
    </row>
    <row r="828" spans="1:15" s="234" customFormat="1">
      <c r="A828" s="404" t="str">
        <f t="shared" si="20"/>
        <v>2003401500</v>
      </c>
      <c r="B828" s="230">
        <v>200</v>
      </c>
      <c r="C828" s="193">
        <v>340</v>
      </c>
      <c r="D828" s="193">
        <v>1500</v>
      </c>
      <c r="E828" s="243"/>
      <c r="F828" s="243"/>
      <c r="G828" s="243"/>
      <c r="H828" s="243"/>
      <c r="I828" s="243"/>
      <c r="J828" s="243"/>
      <c r="K828" s="243"/>
      <c r="L828" s="243"/>
      <c r="M828" s="232"/>
      <c r="N828" s="233"/>
      <c r="O828" s="233"/>
    </row>
    <row r="829" spans="1:15" s="234" customFormat="1">
      <c r="A829" s="404" t="str">
        <f t="shared" si="20"/>
        <v>2003501500</v>
      </c>
      <c r="B829" s="230">
        <v>200</v>
      </c>
      <c r="C829" s="193">
        <v>350</v>
      </c>
      <c r="D829" s="193">
        <v>1500</v>
      </c>
      <c r="E829" s="243"/>
      <c r="F829" s="243"/>
      <c r="G829" s="243"/>
      <c r="H829" s="243"/>
      <c r="I829" s="243"/>
      <c r="J829" s="243"/>
      <c r="K829" s="243"/>
      <c r="L829" s="243"/>
      <c r="M829" s="232"/>
      <c r="N829" s="233"/>
      <c r="O829" s="233"/>
    </row>
    <row r="830" spans="1:15" s="234" customFormat="1">
      <c r="A830" s="404" t="str">
        <f t="shared" si="20"/>
        <v>200201750</v>
      </c>
      <c r="B830" s="230">
        <v>200</v>
      </c>
      <c r="C830" s="193">
        <v>20</v>
      </c>
      <c r="D830" s="193">
        <v>1750</v>
      </c>
      <c r="E830" s="193">
        <v>13</v>
      </c>
      <c r="F830" s="193">
        <v>32</v>
      </c>
      <c r="G830" s="193">
        <v>41</v>
      </c>
      <c r="H830" s="193">
        <v>50</v>
      </c>
      <c r="I830" s="193">
        <v>55</v>
      </c>
      <c r="J830" s="193">
        <v>60</v>
      </c>
      <c r="K830" s="193">
        <v>58</v>
      </c>
      <c r="L830" s="193">
        <v>56</v>
      </c>
      <c r="M830" s="232"/>
      <c r="N830" s="233"/>
      <c r="O830" s="233"/>
    </row>
    <row r="831" spans="1:15" s="234" customFormat="1">
      <c r="A831" s="404" t="str">
        <f t="shared" si="20"/>
        <v>200301750</v>
      </c>
      <c r="B831" s="230">
        <v>200</v>
      </c>
      <c r="C831" s="193">
        <v>30</v>
      </c>
      <c r="D831" s="193">
        <v>1750</v>
      </c>
      <c r="E831" s="193">
        <v>9</v>
      </c>
      <c r="F831" s="193">
        <v>31</v>
      </c>
      <c r="G831" s="193">
        <v>41</v>
      </c>
      <c r="H831" s="193">
        <v>50</v>
      </c>
      <c r="I831" s="193">
        <v>55</v>
      </c>
      <c r="J831" s="193">
        <v>60</v>
      </c>
      <c r="K831" s="193">
        <v>58</v>
      </c>
      <c r="L831" s="193">
        <v>56</v>
      </c>
      <c r="M831" s="232"/>
      <c r="N831" s="233"/>
      <c r="O831" s="233"/>
    </row>
    <row r="832" spans="1:15" s="234" customFormat="1">
      <c r="A832" s="404" t="str">
        <f t="shared" si="20"/>
        <v>200401750</v>
      </c>
      <c r="B832" s="230">
        <v>200</v>
      </c>
      <c r="C832" s="193">
        <v>40</v>
      </c>
      <c r="D832" s="193">
        <v>1750</v>
      </c>
      <c r="E832" s="193">
        <v>7</v>
      </c>
      <c r="F832" s="193">
        <v>27</v>
      </c>
      <c r="G832" s="193">
        <v>41</v>
      </c>
      <c r="H832" s="193">
        <v>50</v>
      </c>
      <c r="I832" s="193">
        <v>55</v>
      </c>
      <c r="J832" s="193">
        <v>60</v>
      </c>
      <c r="K832" s="193">
        <v>58</v>
      </c>
      <c r="L832" s="193">
        <v>56</v>
      </c>
      <c r="M832" s="232"/>
      <c r="N832" s="233"/>
      <c r="O832" s="233"/>
    </row>
    <row r="833" spans="1:15" s="234" customFormat="1">
      <c r="A833" s="404" t="str">
        <f t="shared" si="20"/>
        <v>200501750</v>
      </c>
      <c r="B833" s="230">
        <v>200</v>
      </c>
      <c r="C833" s="193">
        <v>50</v>
      </c>
      <c r="D833" s="193">
        <v>1750</v>
      </c>
      <c r="E833" s="193">
        <v>6</v>
      </c>
      <c r="F833" s="193">
        <v>22</v>
      </c>
      <c r="G833" s="193">
        <v>41</v>
      </c>
      <c r="H833" s="193">
        <v>50</v>
      </c>
      <c r="I833" s="193">
        <v>55</v>
      </c>
      <c r="J833" s="193">
        <v>60</v>
      </c>
      <c r="K833" s="193">
        <v>58</v>
      </c>
      <c r="L833" s="193">
        <v>54</v>
      </c>
      <c r="M833" s="232"/>
      <c r="N833" s="233"/>
      <c r="O833" s="233"/>
    </row>
    <row r="834" spans="1:15" s="234" customFormat="1">
      <c r="A834" s="404" t="str">
        <f t="shared" si="20"/>
        <v>200601750</v>
      </c>
      <c r="B834" s="230">
        <v>200</v>
      </c>
      <c r="C834" s="193">
        <v>60</v>
      </c>
      <c r="D834" s="193">
        <v>1750</v>
      </c>
      <c r="E834" s="193">
        <v>5</v>
      </c>
      <c r="F834" s="193">
        <v>19</v>
      </c>
      <c r="G834" s="193">
        <v>41</v>
      </c>
      <c r="H834" s="193">
        <v>50</v>
      </c>
      <c r="I834" s="193">
        <v>55</v>
      </c>
      <c r="J834" s="193">
        <v>60</v>
      </c>
      <c r="K834" s="193">
        <v>58</v>
      </c>
      <c r="L834" s="193">
        <v>48</v>
      </c>
      <c r="M834" s="232"/>
      <c r="N834" s="233"/>
      <c r="O834" s="233"/>
    </row>
    <row r="835" spans="1:15" s="234" customFormat="1">
      <c r="A835" s="404" t="str">
        <f t="shared" si="20"/>
        <v>200701750</v>
      </c>
      <c r="B835" s="230">
        <v>200</v>
      </c>
      <c r="C835" s="193">
        <v>70</v>
      </c>
      <c r="D835" s="193">
        <v>1750</v>
      </c>
      <c r="E835" s="193">
        <v>4</v>
      </c>
      <c r="F835" s="193">
        <v>16</v>
      </c>
      <c r="G835" s="193">
        <v>41</v>
      </c>
      <c r="H835" s="193">
        <v>50</v>
      </c>
      <c r="I835" s="193">
        <v>55</v>
      </c>
      <c r="J835" s="193">
        <v>60</v>
      </c>
      <c r="K835" s="193">
        <v>57</v>
      </c>
      <c r="L835" s="193">
        <v>41</v>
      </c>
      <c r="M835" s="232"/>
      <c r="N835" s="233"/>
      <c r="O835" s="233"/>
    </row>
    <row r="836" spans="1:15" s="234" customFormat="1">
      <c r="A836" s="404" t="str">
        <f t="shared" si="20"/>
        <v>200801750</v>
      </c>
      <c r="B836" s="230">
        <v>200</v>
      </c>
      <c r="C836" s="193">
        <v>80</v>
      </c>
      <c r="D836" s="193">
        <v>1750</v>
      </c>
      <c r="E836" s="193">
        <v>3</v>
      </c>
      <c r="F836" s="193">
        <v>14</v>
      </c>
      <c r="G836" s="193">
        <v>41</v>
      </c>
      <c r="H836" s="193">
        <v>50</v>
      </c>
      <c r="I836" s="193">
        <v>55</v>
      </c>
      <c r="J836" s="193">
        <v>60</v>
      </c>
      <c r="K836" s="193">
        <v>55</v>
      </c>
      <c r="L836" s="193">
        <v>36</v>
      </c>
      <c r="M836" s="232"/>
      <c r="N836" s="233"/>
      <c r="O836" s="233"/>
    </row>
    <row r="837" spans="1:15" s="234" customFormat="1">
      <c r="A837" s="404" t="str">
        <f t="shared" si="20"/>
        <v>200901750</v>
      </c>
      <c r="B837" s="230">
        <v>200</v>
      </c>
      <c r="C837" s="193">
        <v>90</v>
      </c>
      <c r="D837" s="193">
        <v>1750</v>
      </c>
      <c r="E837" s="193">
        <v>3</v>
      </c>
      <c r="F837" s="193">
        <v>13</v>
      </c>
      <c r="G837" s="193">
        <v>40</v>
      </c>
      <c r="H837" s="193">
        <v>49</v>
      </c>
      <c r="I837" s="193">
        <v>55</v>
      </c>
      <c r="J837" s="193">
        <v>60</v>
      </c>
      <c r="K837" s="193">
        <v>51</v>
      </c>
      <c r="L837" s="193">
        <v>32</v>
      </c>
      <c r="M837" s="232"/>
      <c r="N837" s="233"/>
      <c r="O837" s="233"/>
    </row>
    <row r="838" spans="1:15" s="234" customFormat="1">
      <c r="A838" s="404" t="str">
        <f t="shared" si="20"/>
        <v>2001001750</v>
      </c>
      <c r="B838" s="230">
        <v>200</v>
      </c>
      <c r="C838" s="193">
        <v>100</v>
      </c>
      <c r="D838" s="193">
        <v>1750</v>
      </c>
      <c r="E838" s="193">
        <v>3</v>
      </c>
      <c r="F838" s="193">
        <v>11</v>
      </c>
      <c r="G838" s="193">
        <v>39</v>
      </c>
      <c r="H838" s="193">
        <v>46</v>
      </c>
      <c r="I838" s="193">
        <v>55</v>
      </c>
      <c r="J838" s="193">
        <v>60</v>
      </c>
      <c r="K838" s="193">
        <v>46</v>
      </c>
      <c r="L838" s="193">
        <v>29</v>
      </c>
      <c r="M838" s="232"/>
      <c r="N838" s="233"/>
      <c r="O838" s="233"/>
    </row>
    <row r="839" spans="1:15" s="234" customFormat="1">
      <c r="A839" s="404" t="str">
        <f t="shared" si="20"/>
        <v>2001101750</v>
      </c>
      <c r="B839" s="230">
        <v>200</v>
      </c>
      <c r="C839" s="193">
        <v>110</v>
      </c>
      <c r="D839" s="193">
        <v>1750</v>
      </c>
      <c r="E839" s="193">
        <v>3</v>
      </c>
      <c r="F839" s="193">
        <v>10</v>
      </c>
      <c r="G839" s="193">
        <v>37</v>
      </c>
      <c r="H839" s="193">
        <v>43</v>
      </c>
      <c r="I839" s="193">
        <v>54</v>
      </c>
      <c r="J839" s="193">
        <v>60</v>
      </c>
      <c r="K839" s="193">
        <v>42</v>
      </c>
      <c r="L839" s="193">
        <v>26</v>
      </c>
      <c r="M839" s="232"/>
      <c r="N839" s="233"/>
      <c r="O839" s="233"/>
    </row>
    <row r="840" spans="1:15" s="234" customFormat="1">
      <c r="A840" s="404" t="str">
        <f t="shared" si="20"/>
        <v>2001201750</v>
      </c>
      <c r="B840" s="230">
        <v>200</v>
      </c>
      <c r="C840" s="193">
        <v>120</v>
      </c>
      <c r="D840" s="193">
        <v>1750</v>
      </c>
      <c r="E840" s="193">
        <v>2</v>
      </c>
      <c r="F840" s="193">
        <v>10</v>
      </c>
      <c r="G840" s="193">
        <v>35</v>
      </c>
      <c r="H840" s="193">
        <v>40</v>
      </c>
      <c r="I840" s="193">
        <v>52</v>
      </c>
      <c r="J840" s="193">
        <v>59</v>
      </c>
      <c r="K840" s="193">
        <v>39</v>
      </c>
      <c r="L840" s="193">
        <v>24</v>
      </c>
      <c r="M840" s="232"/>
      <c r="N840" s="233"/>
      <c r="O840" s="233"/>
    </row>
    <row r="841" spans="1:15" s="234" customFormat="1">
      <c r="A841" s="404" t="str">
        <f t="shared" si="20"/>
        <v>2001301750</v>
      </c>
      <c r="B841" s="230">
        <v>200</v>
      </c>
      <c r="C841" s="193">
        <v>130</v>
      </c>
      <c r="D841" s="193">
        <v>1750</v>
      </c>
      <c r="E841" s="193">
        <v>2</v>
      </c>
      <c r="F841" s="193">
        <v>9</v>
      </c>
      <c r="G841" s="193">
        <v>33</v>
      </c>
      <c r="H841" s="193">
        <v>37</v>
      </c>
      <c r="I841" s="193">
        <v>50</v>
      </c>
      <c r="J841" s="193">
        <v>57</v>
      </c>
      <c r="K841" s="193">
        <v>36</v>
      </c>
      <c r="L841" s="193">
        <v>22</v>
      </c>
      <c r="M841" s="232"/>
      <c r="N841" s="233"/>
      <c r="O841" s="233"/>
    </row>
    <row r="842" spans="1:15" s="234" customFormat="1">
      <c r="A842" s="404" t="str">
        <f t="shared" si="20"/>
        <v>2001401750</v>
      </c>
      <c r="B842" s="230">
        <v>200</v>
      </c>
      <c r="C842" s="193">
        <v>140</v>
      </c>
      <c r="D842" s="193">
        <v>1750</v>
      </c>
      <c r="E842" s="193">
        <v>2</v>
      </c>
      <c r="F842" s="193">
        <v>8</v>
      </c>
      <c r="G842" s="193">
        <v>31</v>
      </c>
      <c r="H842" s="193">
        <v>35</v>
      </c>
      <c r="I842" s="193">
        <v>47</v>
      </c>
      <c r="J842" s="193">
        <v>54</v>
      </c>
      <c r="K842" s="193">
        <v>33</v>
      </c>
      <c r="L842" s="193">
        <v>21</v>
      </c>
      <c r="M842" s="232"/>
      <c r="N842" s="233"/>
      <c r="O842" s="233"/>
    </row>
    <row r="843" spans="1:15" s="234" customFormat="1">
      <c r="A843" s="404" t="str">
        <f t="shared" si="20"/>
        <v>2001501750</v>
      </c>
      <c r="B843" s="230">
        <v>200</v>
      </c>
      <c r="C843" s="193">
        <v>150</v>
      </c>
      <c r="D843" s="193">
        <v>1750</v>
      </c>
      <c r="E843" s="193">
        <v>2</v>
      </c>
      <c r="F843" s="193">
        <v>8</v>
      </c>
      <c r="G843" s="193">
        <v>29</v>
      </c>
      <c r="H843" s="193">
        <v>33</v>
      </c>
      <c r="I843" s="193">
        <v>45</v>
      </c>
      <c r="J843" s="193">
        <v>51</v>
      </c>
      <c r="K843" s="193">
        <v>31</v>
      </c>
      <c r="L843" s="193">
        <v>20</v>
      </c>
      <c r="M843" s="232"/>
      <c r="N843" s="233"/>
      <c r="O843" s="233"/>
    </row>
    <row r="844" spans="1:15" s="234" customFormat="1">
      <c r="A844" s="404" t="str">
        <f t="shared" si="20"/>
        <v>2001601750</v>
      </c>
      <c r="B844" s="230">
        <v>200</v>
      </c>
      <c r="C844" s="193">
        <v>160</v>
      </c>
      <c r="D844" s="193">
        <v>1750</v>
      </c>
      <c r="E844" s="193">
        <v>2</v>
      </c>
      <c r="F844" s="193">
        <v>7</v>
      </c>
      <c r="G844" s="193">
        <v>27</v>
      </c>
      <c r="H844" s="193">
        <v>31</v>
      </c>
      <c r="I844" s="193">
        <v>42</v>
      </c>
      <c r="J844" s="193">
        <v>48</v>
      </c>
      <c r="K844" s="193">
        <v>29</v>
      </c>
      <c r="L844" s="193">
        <v>18</v>
      </c>
      <c r="M844" s="232"/>
      <c r="N844" s="233"/>
      <c r="O844" s="233"/>
    </row>
    <row r="845" spans="1:15" s="234" customFormat="1">
      <c r="A845" s="404" t="str">
        <f t="shared" si="20"/>
        <v>2001701750</v>
      </c>
      <c r="B845" s="230">
        <v>200</v>
      </c>
      <c r="C845" s="193">
        <v>170</v>
      </c>
      <c r="D845" s="193">
        <v>1750</v>
      </c>
      <c r="E845" s="193">
        <v>2</v>
      </c>
      <c r="F845" s="193">
        <v>7</v>
      </c>
      <c r="G845" s="193">
        <v>26</v>
      </c>
      <c r="H845" s="193">
        <v>29</v>
      </c>
      <c r="I845" s="193">
        <v>40</v>
      </c>
      <c r="J845" s="193">
        <v>46</v>
      </c>
      <c r="K845" s="193">
        <v>28</v>
      </c>
      <c r="L845" s="193">
        <v>17</v>
      </c>
      <c r="M845" s="232"/>
      <c r="N845" s="233"/>
      <c r="O845" s="233"/>
    </row>
    <row r="846" spans="1:15" s="234" customFormat="1">
      <c r="A846" s="404" t="str">
        <f t="shared" si="20"/>
        <v>2001801750</v>
      </c>
      <c r="B846" s="230">
        <v>200</v>
      </c>
      <c r="C846" s="193">
        <v>180</v>
      </c>
      <c r="D846" s="193">
        <v>1750</v>
      </c>
      <c r="E846" s="193">
        <v>2</v>
      </c>
      <c r="F846" s="193">
        <v>6</v>
      </c>
      <c r="G846" s="193">
        <v>24</v>
      </c>
      <c r="H846" s="193">
        <v>27</v>
      </c>
      <c r="I846" s="193">
        <v>37</v>
      </c>
      <c r="J846" s="193">
        <v>43</v>
      </c>
      <c r="K846" s="193">
        <v>26</v>
      </c>
      <c r="L846" s="193">
        <v>16</v>
      </c>
      <c r="M846" s="232"/>
      <c r="N846" s="233"/>
      <c r="O846" s="233"/>
    </row>
    <row r="847" spans="1:15" s="234" customFormat="1">
      <c r="A847" s="404" t="str">
        <f t="shared" si="20"/>
        <v>2001901750</v>
      </c>
      <c r="B847" s="230">
        <v>200</v>
      </c>
      <c r="C847" s="193">
        <v>190</v>
      </c>
      <c r="D847" s="193">
        <v>1750</v>
      </c>
      <c r="E847" s="193">
        <v>2</v>
      </c>
      <c r="F847" s="193">
        <v>6</v>
      </c>
      <c r="G847" s="193">
        <v>23</v>
      </c>
      <c r="H847" s="193">
        <v>26</v>
      </c>
      <c r="I847" s="193">
        <v>36</v>
      </c>
      <c r="J847" s="193">
        <v>41</v>
      </c>
      <c r="K847" s="193">
        <v>25</v>
      </c>
      <c r="L847" s="193">
        <v>16</v>
      </c>
      <c r="M847" s="232"/>
      <c r="N847" s="233"/>
      <c r="O847" s="233"/>
    </row>
    <row r="848" spans="1:15" s="234" customFormat="1">
      <c r="A848" s="404" t="str">
        <f t="shared" si="20"/>
        <v>2002001750</v>
      </c>
      <c r="B848" s="230">
        <v>200</v>
      </c>
      <c r="C848" s="193">
        <v>200</v>
      </c>
      <c r="D848" s="193">
        <v>1750</v>
      </c>
      <c r="E848" s="193">
        <v>1</v>
      </c>
      <c r="F848" s="193">
        <v>6</v>
      </c>
      <c r="G848" s="193">
        <v>22</v>
      </c>
      <c r="H848" s="193">
        <v>24</v>
      </c>
      <c r="I848" s="193">
        <v>34</v>
      </c>
      <c r="J848" s="193">
        <v>39</v>
      </c>
      <c r="K848" s="193">
        <v>23</v>
      </c>
      <c r="L848" s="193">
        <v>15</v>
      </c>
      <c r="M848" s="232"/>
      <c r="N848" s="233"/>
      <c r="O848" s="233"/>
    </row>
    <row r="849" spans="1:15" s="234" customFormat="1">
      <c r="A849" s="404" t="str">
        <f t="shared" si="20"/>
        <v>2002101750</v>
      </c>
      <c r="B849" s="230">
        <v>200</v>
      </c>
      <c r="C849" s="193">
        <v>210</v>
      </c>
      <c r="D849" s="193">
        <v>1750</v>
      </c>
      <c r="E849" s="243"/>
      <c r="F849" s="243"/>
      <c r="G849" s="243"/>
      <c r="H849" s="243"/>
      <c r="I849" s="243"/>
      <c r="J849" s="243"/>
      <c r="K849" s="243"/>
      <c r="L849" s="243"/>
      <c r="M849" s="232"/>
      <c r="N849" s="233"/>
      <c r="O849" s="233"/>
    </row>
    <row r="850" spans="1:15" s="234" customFormat="1">
      <c r="A850" s="404" t="str">
        <f t="shared" si="20"/>
        <v>2002201750</v>
      </c>
      <c r="B850" s="230">
        <v>200</v>
      </c>
      <c r="C850" s="193">
        <v>220</v>
      </c>
      <c r="D850" s="193">
        <v>1750</v>
      </c>
      <c r="E850" s="243"/>
      <c r="F850" s="243"/>
      <c r="G850" s="243"/>
      <c r="H850" s="243"/>
      <c r="I850" s="243"/>
      <c r="J850" s="243"/>
      <c r="K850" s="243"/>
      <c r="L850" s="243"/>
      <c r="M850" s="232"/>
      <c r="N850" s="233"/>
      <c r="O850" s="233"/>
    </row>
    <row r="851" spans="1:15" s="234" customFormat="1">
      <c r="A851" s="404" t="str">
        <f t="shared" si="20"/>
        <v>2002301750</v>
      </c>
      <c r="B851" s="230">
        <v>200</v>
      </c>
      <c r="C851" s="193">
        <v>230</v>
      </c>
      <c r="D851" s="193">
        <v>1750</v>
      </c>
      <c r="E851" s="243"/>
      <c r="F851" s="243"/>
      <c r="G851" s="243"/>
      <c r="H851" s="243"/>
      <c r="I851" s="243"/>
      <c r="J851" s="243"/>
      <c r="K851" s="243"/>
      <c r="L851" s="243"/>
      <c r="M851" s="232"/>
      <c r="N851" s="233"/>
      <c r="O851" s="233"/>
    </row>
    <row r="852" spans="1:15" s="234" customFormat="1">
      <c r="A852" s="404" t="str">
        <f t="shared" si="20"/>
        <v>2002401750</v>
      </c>
      <c r="B852" s="230">
        <v>200</v>
      </c>
      <c r="C852" s="193">
        <v>240</v>
      </c>
      <c r="D852" s="193">
        <v>1750</v>
      </c>
      <c r="E852" s="243"/>
      <c r="F852" s="243"/>
      <c r="G852" s="243"/>
      <c r="H852" s="243"/>
      <c r="I852" s="243"/>
      <c r="J852" s="243"/>
      <c r="K852" s="243"/>
      <c r="L852" s="243"/>
      <c r="M852" s="232"/>
      <c r="N852" s="233"/>
      <c r="O852" s="233"/>
    </row>
    <row r="853" spans="1:15" s="234" customFormat="1">
      <c r="A853" s="404" t="str">
        <f t="shared" si="20"/>
        <v>2002501750</v>
      </c>
      <c r="B853" s="230">
        <v>200</v>
      </c>
      <c r="C853" s="193">
        <v>250</v>
      </c>
      <c r="D853" s="193">
        <v>1750</v>
      </c>
      <c r="E853" s="243"/>
      <c r="F853" s="243"/>
      <c r="G853" s="243"/>
      <c r="H853" s="243"/>
      <c r="I853" s="243"/>
      <c r="J853" s="243"/>
      <c r="K853" s="243"/>
      <c r="L853" s="243"/>
      <c r="M853" s="232"/>
      <c r="N853" s="233"/>
      <c r="O853" s="233"/>
    </row>
    <row r="854" spans="1:15" s="234" customFormat="1">
      <c r="A854" s="404" t="str">
        <f t="shared" si="20"/>
        <v>2002601750</v>
      </c>
      <c r="B854" s="230">
        <v>200</v>
      </c>
      <c r="C854" s="193">
        <v>260</v>
      </c>
      <c r="D854" s="193">
        <v>1750</v>
      </c>
      <c r="E854" s="243"/>
      <c r="F854" s="243"/>
      <c r="G854" s="243"/>
      <c r="H854" s="243"/>
      <c r="I854" s="243"/>
      <c r="J854" s="243"/>
      <c r="K854" s="243"/>
      <c r="L854" s="243"/>
      <c r="M854" s="232"/>
      <c r="N854" s="233"/>
      <c r="O854" s="233"/>
    </row>
    <row r="855" spans="1:15" s="234" customFormat="1">
      <c r="A855" s="404" t="str">
        <f t="shared" si="20"/>
        <v>2002701750</v>
      </c>
      <c r="B855" s="230">
        <v>200</v>
      </c>
      <c r="C855" s="193">
        <v>270</v>
      </c>
      <c r="D855" s="193">
        <v>1750</v>
      </c>
      <c r="E855" s="243"/>
      <c r="F855" s="243"/>
      <c r="G855" s="243"/>
      <c r="H855" s="243"/>
      <c r="I855" s="243"/>
      <c r="J855" s="243"/>
      <c r="K855" s="243"/>
      <c r="L855" s="243"/>
      <c r="M855" s="232"/>
      <c r="N855" s="233"/>
      <c r="O855" s="233"/>
    </row>
    <row r="856" spans="1:15" s="234" customFormat="1">
      <c r="A856" s="404" t="str">
        <f t="shared" si="20"/>
        <v>2002801750</v>
      </c>
      <c r="B856" s="230">
        <v>200</v>
      </c>
      <c r="C856" s="193">
        <v>280</v>
      </c>
      <c r="D856" s="193">
        <v>1750</v>
      </c>
      <c r="E856" s="243"/>
      <c r="F856" s="243"/>
      <c r="G856" s="243"/>
      <c r="H856" s="243"/>
      <c r="I856" s="243"/>
      <c r="J856" s="243"/>
      <c r="K856" s="243"/>
      <c r="L856" s="243"/>
      <c r="M856" s="232"/>
      <c r="N856" s="233"/>
      <c r="O856" s="233"/>
    </row>
    <row r="857" spans="1:15" s="234" customFormat="1">
      <c r="A857" s="404" t="str">
        <f t="shared" si="20"/>
        <v>2002901750</v>
      </c>
      <c r="B857" s="230">
        <v>200</v>
      </c>
      <c r="C857" s="193">
        <v>290</v>
      </c>
      <c r="D857" s="193">
        <v>1750</v>
      </c>
      <c r="E857" s="243"/>
      <c r="F857" s="243"/>
      <c r="G857" s="243"/>
      <c r="H857" s="243"/>
      <c r="I857" s="243"/>
      <c r="J857" s="243"/>
      <c r="K857" s="243"/>
      <c r="L857" s="243"/>
      <c r="M857" s="232"/>
      <c r="N857" s="233"/>
      <c r="O857" s="233"/>
    </row>
    <row r="858" spans="1:15" s="234" customFormat="1">
      <c r="A858" s="404" t="str">
        <f t="shared" si="20"/>
        <v>2003001750</v>
      </c>
      <c r="B858" s="230">
        <v>200</v>
      </c>
      <c r="C858" s="193">
        <v>300</v>
      </c>
      <c r="D858" s="193">
        <v>1750</v>
      </c>
      <c r="E858" s="243"/>
      <c r="F858" s="243"/>
      <c r="G858" s="243"/>
      <c r="H858" s="243"/>
      <c r="I858" s="243"/>
      <c r="J858" s="243"/>
      <c r="K858" s="243"/>
      <c r="L858" s="243"/>
      <c r="M858" s="232"/>
      <c r="N858" s="233"/>
      <c r="O858" s="233"/>
    </row>
    <row r="859" spans="1:15" s="234" customFormat="1">
      <c r="A859" s="404" t="str">
        <f t="shared" si="20"/>
        <v>2003101750</v>
      </c>
      <c r="B859" s="230">
        <v>200</v>
      </c>
      <c r="C859" s="193">
        <v>310</v>
      </c>
      <c r="D859" s="193">
        <v>1750</v>
      </c>
      <c r="E859" s="243"/>
      <c r="F859" s="243"/>
      <c r="G859" s="243"/>
      <c r="H859" s="243"/>
      <c r="I859" s="243"/>
      <c r="J859" s="243"/>
      <c r="K859" s="243"/>
      <c r="L859" s="243"/>
      <c r="M859" s="232"/>
      <c r="N859" s="233"/>
      <c r="O859" s="233"/>
    </row>
    <row r="860" spans="1:15" s="234" customFormat="1">
      <c r="A860" s="404" t="str">
        <f t="shared" si="20"/>
        <v>2003201750</v>
      </c>
      <c r="B860" s="230">
        <v>200</v>
      </c>
      <c r="C860" s="193">
        <v>320</v>
      </c>
      <c r="D860" s="193">
        <v>1750</v>
      </c>
      <c r="E860" s="243"/>
      <c r="F860" s="243"/>
      <c r="G860" s="243"/>
      <c r="H860" s="243"/>
      <c r="I860" s="243"/>
      <c r="J860" s="243"/>
      <c r="K860" s="243"/>
      <c r="L860" s="243"/>
      <c r="M860" s="232"/>
      <c r="N860" s="233"/>
      <c r="O860" s="233"/>
    </row>
    <row r="861" spans="1:15" s="234" customFormat="1">
      <c r="A861" s="404" t="str">
        <f t="shared" si="20"/>
        <v>2003301750</v>
      </c>
      <c r="B861" s="230">
        <v>200</v>
      </c>
      <c r="C861" s="193">
        <v>330</v>
      </c>
      <c r="D861" s="193">
        <v>1750</v>
      </c>
      <c r="E861" s="243"/>
      <c r="F861" s="243"/>
      <c r="G861" s="243"/>
      <c r="H861" s="243"/>
      <c r="I861" s="243"/>
      <c r="J861" s="243"/>
      <c r="K861" s="243"/>
      <c r="L861" s="243"/>
      <c r="M861" s="232"/>
      <c r="N861" s="233"/>
      <c r="O861" s="233"/>
    </row>
    <row r="862" spans="1:15" s="234" customFormat="1">
      <c r="A862" s="404" t="str">
        <f t="shared" si="20"/>
        <v>2003401750</v>
      </c>
      <c r="B862" s="230">
        <v>200</v>
      </c>
      <c r="C862" s="193">
        <v>340</v>
      </c>
      <c r="D862" s="193">
        <v>1750</v>
      </c>
      <c r="E862" s="243"/>
      <c r="F862" s="243"/>
      <c r="G862" s="243"/>
      <c r="H862" s="243"/>
      <c r="I862" s="243"/>
      <c r="J862" s="243"/>
      <c r="K862" s="243"/>
      <c r="L862" s="243"/>
      <c r="M862" s="232"/>
      <c r="N862" s="233"/>
      <c r="O862" s="233"/>
    </row>
    <row r="863" spans="1:15" s="234" customFormat="1">
      <c r="A863" s="404" t="str">
        <f t="shared" si="20"/>
        <v>2003501750</v>
      </c>
      <c r="B863" s="230">
        <v>200</v>
      </c>
      <c r="C863" s="193">
        <v>350</v>
      </c>
      <c r="D863" s="193">
        <v>1750</v>
      </c>
      <c r="E863" s="243"/>
      <c r="F863" s="243"/>
      <c r="G863" s="243"/>
      <c r="H863" s="243"/>
      <c r="I863" s="243"/>
      <c r="J863" s="243"/>
      <c r="K863" s="243"/>
      <c r="L863" s="243"/>
      <c r="M863" s="232"/>
      <c r="N863" s="233"/>
      <c r="O863" s="233"/>
    </row>
    <row r="864" spans="1:15" s="234" customFormat="1">
      <c r="A864" s="404" t="str">
        <f t="shared" si="20"/>
        <v>200202000</v>
      </c>
      <c r="B864" s="230">
        <v>200</v>
      </c>
      <c r="C864" s="193">
        <v>20</v>
      </c>
      <c r="D864" s="193">
        <v>2000</v>
      </c>
      <c r="E864" s="193">
        <v>15</v>
      </c>
      <c r="F864" s="193">
        <v>32</v>
      </c>
      <c r="G864" s="193">
        <v>41</v>
      </c>
      <c r="H864" s="193">
        <v>50</v>
      </c>
      <c r="I864" s="193">
        <v>55</v>
      </c>
      <c r="J864" s="193">
        <v>60</v>
      </c>
      <c r="K864" s="193">
        <v>58</v>
      </c>
      <c r="L864" s="193">
        <v>56</v>
      </c>
      <c r="M864" s="232"/>
      <c r="N864" s="233"/>
      <c r="O864" s="233"/>
    </row>
    <row r="865" spans="1:15" s="234" customFormat="1">
      <c r="A865" s="404" t="str">
        <f t="shared" si="20"/>
        <v>200302000</v>
      </c>
      <c r="B865" s="230">
        <v>200</v>
      </c>
      <c r="C865" s="193">
        <v>30</v>
      </c>
      <c r="D865" s="193">
        <v>2000</v>
      </c>
      <c r="E865" s="193">
        <v>10</v>
      </c>
      <c r="F865" s="193">
        <v>32</v>
      </c>
      <c r="G865" s="193">
        <v>41</v>
      </c>
      <c r="H865" s="193">
        <v>50</v>
      </c>
      <c r="I865" s="193">
        <v>55</v>
      </c>
      <c r="J865" s="193">
        <v>60</v>
      </c>
      <c r="K865" s="193">
        <v>58</v>
      </c>
      <c r="L865" s="193">
        <v>56</v>
      </c>
      <c r="M865" s="232"/>
      <c r="N865" s="233"/>
      <c r="O865" s="233"/>
    </row>
    <row r="866" spans="1:15" s="234" customFormat="1">
      <c r="A866" s="404" t="str">
        <f t="shared" si="20"/>
        <v>200402000</v>
      </c>
      <c r="B866" s="230">
        <v>200</v>
      </c>
      <c r="C866" s="193">
        <v>40</v>
      </c>
      <c r="D866" s="193">
        <v>2000</v>
      </c>
      <c r="E866" s="193">
        <v>8</v>
      </c>
      <c r="F866" s="193">
        <v>29</v>
      </c>
      <c r="G866" s="193">
        <v>41</v>
      </c>
      <c r="H866" s="193">
        <v>50</v>
      </c>
      <c r="I866" s="193">
        <v>55</v>
      </c>
      <c r="J866" s="193">
        <v>60</v>
      </c>
      <c r="K866" s="193">
        <v>58</v>
      </c>
      <c r="L866" s="193">
        <v>56</v>
      </c>
      <c r="M866" s="232"/>
      <c r="N866" s="233"/>
      <c r="O866" s="233"/>
    </row>
    <row r="867" spans="1:15" s="234" customFormat="1">
      <c r="A867" s="404" t="str">
        <f t="shared" si="20"/>
        <v>200502000</v>
      </c>
      <c r="B867" s="230">
        <v>200</v>
      </c>
      <c r="C867" s="193">
        <v>50</v>
      </c>
      <c r="D867" s="193">
        <v>2000</v>
      </c>
      <c r="E867" s="193">
        <v>6</v>
      </c>
      <c r="F867" s="193">
        <v>25</v>
      </c>
      <c r="G867" s="193">
        <v>41</v>
      </c>
      <c r="H867" s="193">
        <v>50</v>
      </c>
      <c r="I867" s="193">
        <v>55</v>
      </c>
      <c r="J867" s="193">
        <v>60</v>
      </c>
      <c r="K867" s="193">
        <v>58</v>
      </c>
      <c r="L867" s="193">
        <v>56</v>
      </c>
      <c r="M867" s="232"/>
      <c r="N867" s="233"/>
      <c r="O867" s="233"/>
    </row>
    <row r="868" spans="1:15" s="234" customFormat="1">
      <c r="A868" s="404" t="str">
        <f t="shared" si="20"/>
        <v>200602000</v>
      </c>
      <c r="B868" s="230">
        <v>200</v>
      </c>
      <c r="C868" s="193">
        <v>60</v>
      </c>
      <c r="D868" s="193">
        <v>2000</v>
      </c>
      <c r="E868" s="193">
        <v>5</v>
      </c>
      <c r="F868" s="193">
        <v>21</v>
      </c>
      <c r="G868" s="193">
        <v>41</v>
      </c>
      <c r="H868" s="193">
        <v>50</v>
      </c>
      <c r="I868" s="193">
        <v>55</v>
      </c>
      <c r="J868" s="193">
        <v>60</v>
      </c>
      <c r="K868" s="193">
        <v>58</v>
      </c>
      <c r="L868" s="193">
        <v>53</v>
      </c>
      <c r="M868" s="232"/>
      <c r="N868" s="233"/>
      <c r="O868" s="233"/>
    </row>
    <row r="869" spans="1:15" s="234" customFormat="1">
      <c r="A869" s="404" t="str">
        <f t="shared" si="20"/>
        <v>200702000</v>
      </c>
      <c r="B869" s="230">
        <v>200</v>
      </c>
      <c r="C869" s="193">
        <v>70</v>
      </c>
      <c r="D869" s="193">
        <v>2000</v>
      </c>
      <c r="E869" s="193">
        <v>5</v>
      </c>
      <c r="F869" s="193">
        <v>18</v>
      </c>
      <c r="G869" s="193">
        <v>41</v>
      </c>
      <c r="H869" s="193">
        <v>50</v>
      </c>
      <c r="I869" s="193">
        <v>55</v>
      </c>
      <c r="J869" s="193">
        <v>60</v>
      </c>
      <c r="K869" s="193">
        <v>58</v>
      </c>
      <c r="L869" s="193">
        <v>47</v>
      </c>
      <c r="M869" s="232"/>
      <c r="N869" s="233"/>
      <c r="O869" s="233"/>
    </row>
    <row r="870" spans="1:15" s="234" customFormat="1">
      <c r="A870" s="404" t="str">
        <f t="shared" si="20"/>
        <v>200802000</v>
      </c>
      <c r="B870" s="230">
        <v>200</v>
      </c>
      <c r="C870" s="193">
        <v>80</v>
      </c>
      <c r="D870" s="193">
        <v>2000</v>
      </c>
      <c r="E870" s="193">
        <v>4</v>
      </c>
      <c r="F870" s="193">
        <v>16</v>
      </c>
      <c r="G870" s="193">
        <v>41</v>
      </c>
      <c r="H870" s="193">
        <v>50</v>
      </c>
      <c r="I870" s="193">
        <v>55</v>
      </c>
      <c r="J870" s="193">
        <v>60</v>
      </c>
      <c r="K870" s="193">
        <v>57</v>
      </c>
      <c r="L870" s="193">
        <v>41</v>
      </c>
      <c r="M870" s="232"/>
      <c r="N870" s="233"/>
      <c r="O870" s="233"/>
    </row>
    <row r="871" spans="1:15" s="234" customFormat="1">
      <c r="A871" s="404" t="str">
        <f t="shared" si="20"/>
        <v>200902000</v>
      </c>
      <c r="B871" s="230">
        <v>200</v>
      </c>
      <c r="C871" s="193">
        <v>90</v>
      </c>
      <c r="D871" s="193">
        <v>2000</v>
      </c>
      <c r="E871" s="193">
        <v>4</v>
      </c>
      <c r="F871" s="193">
        <v>14</v>
      </c>
      <c r="G871" s="193">
        <v>41</v>
      </c>
      <c r="H871" s="193">
        <v>50</v>
      </c>
      <c r="I871" s="193">
        <v>55</v>
      </c>
      <c r="J871" s="193">
        <v>60</v>
      </c>
      <c r="K871" s="193">
        <v>55</v>
      </c>
      <c r="L871" s="193">
        <v>37</v>
      </c>
      <c r="M871" s="232"/>
      <c r="N871" s="233"/>
      <c r="O871" s="233"/>
    </row>
    <row r="872" spans="1:15" s="234" customFormat="1">
      <c r="A872" s="404" t="str">
        <f t="shared" si="20"/>
        <v>2001002000</v>
      </c>
      <c r="B872" s="230">
        <v>200</v>
      </c>
      <c r="C872" s="193">
        <v>100</v>
      </c>
      <c r="D872" s="193">
        <v>2000</v>
      </c>
      <c r="E872" s="193">
        <v>3</v>
      </c>
      <c r="F872" s="193">
        <v>13</v>
      </c>
      <c r="G872" s="193">
        <v>40</v>
      </c>
      <c r="H872" s="193">
        <v>49</v>
      </c>
      <c r="I872" s="193">
        <v>55</v>
      </c>
      <c r="J872" s="193">
        <v>60</v>
      </c>
      <c r="K872" s="193">
        <v>52</v>
      </c>
      <c r="L872" s="193">
        <v>33</v>
      </c>
      <c r="M872" s="232"/>
      <c r="N872" s="233"/>
      <c r="O872" s="233"/>
    </row>
    <row r="873" spans="1:15" s="234" customFormat="1">
      <c r="A873" s="404" t="str">
        <f t="shared" si="20"/>
        <v>2001102000</v>
      </c>
      <c r="B873" s="230">
        <v>200</v>
      </c>
      <c r="C873" s="193">
        <v>110</v>
      </c>
      <c r="D873" s="193">
        <v>2000</v>
      </c>
      <c r="E873" s="193">
        <v>3</v>
      </c>
      <c r="F873" s="193">
        <v>12</v>
      </c>
      <c r="G873" s="193">
        <v>40</v>
      </c>
      <c r="H873" s="193">
        <v>47</v>
      </c>
      <c r="I873" s="193">
        <v>55</v>
      </c>
      <c r="J873" s="193">
        <v>60</v>
      </c>
      <c r="K873" s="193">
        <v>48</v>
      </c>
      <c r="L873" s="193">
        <v>30</v>
      </c>
      <c r="M873" s="232"/>
      <c r="N873" s="233"/>
      <c r="O873" s="233"/>
    </row>
    <row r="874" spans="1:15" s="234" customFormat="1">
      <c r="A874" s="404" t="str">
        <f t="shared" si="20"/>
        <v>2001202000</v>
      </c>
      <c r="B874" s="230">
        <v>200</v>
      </c>
      <c r="C874" s="193">
        <v>120</v>
      </c>
      <c r="D874" s="193">
        <v>2000</v>
      </c>
      <c r="E874" s="193">
        <v>3</v>
      </c>
      <c r="F874" s="193">
        <v>11</v>
      </c>
      <c r="G874" s="193">
        <v>38</v>
      </c>
      <c r="H874" s="193">
        <v>45</v>
      </c>
      <c r="I874" s="193">
        <v>55</v>
      </c>
      <c r="J874" s="193">
        <v>60</v>
      </c>
      <c r="K874" s="193">
        <v>44</v>
      </c>
      <c r="L874" s="193">
        <v>28</v>
      </c>
      <c r="M874" s="232"/>
      <c r="N874" s="233"/>
      <c r="O874" s="233"/>
    </row>
    <row r="875" spans="1:15" s="234" customFormat="1">
      <c r="A875" s="404" t="str">
        <f t="shared" si="20"/>
        <v>2001302000</v>
      </c>
      <c r="B875" s="230">
        <v>200</v>
      </c>
      <c r="C875" s="193">
        <v>130</v>
      </c>
      <c r="D875" s="193">
        <v>2000</v>
      </c>
      <c r="E875" s="193">
        <v>2</v>
      </c>
      <c r="F875" s="193">
        <v>10</v>
      </c>
      <c r="G875" s="193">
        <v>36</v>
      </c>
      <c r="H875" s="193">
        <v>42</v>
      </c>
      <c r="I875" s="193">
        <v>54</v>
      </c>
      <c r="J875" s="193">
        <v>59</v>
      </c>
      <c r="K875" s="193">
        <v>41</v>
      </c>
      <c r="L875" s="193">
        <v>26</v>
      </c>
      <c r="M875" s="232"/>
      <c r="N875" s="233"/>
      <c r="O875" s="233"/>
    </row>
    <row r="876" spans="1:15" s="234" customFormat="1">
      <c r="A876" s="404" t="str">
        <f t="shared" si="20"/>
        <v>2001402000</v>
      </c>
      <c r="B876" s="230">
        <v>200</v>
      </c>
      <c r="C876" s="193">
        <v>140</v>
      </c>
      <c r="D876" s="193">
        <v>2000</v>
      </c>
      <c r="E876" s="193">
        <v>2</v>
      </c>
      <c r="F876" s="193">
        <v>9</v>
      </c>
      <c r="G876" s="193">
        <v>34</v>
      </c>
      <c r="H876" s="193">
        <v>40</v>
      </c>
      <c r="I876" s="193">
        <v>52</v>
      </c>
      <c r="J876" s="193">
        <v>58</v>
      </c>
      <c r="K876" s="193">
        <v>38</v>
      </c>
      <c r="L876" s="193">
        <v>24</v>
      </c>
      <c r="M876" s="232"/>
      <c r="N876" s="233"/>
      <c r="O876" s="233"/>
    </row>
    <row r="877" spans="1:15" s="234" customFormat="1">
      <c r="A877" s="404" t="str">
        <f t="shared" si="20"/>
        <v>2001502000</v>
      </c>
      <c r="B877" s="230">
        <v>200</v>
      </c>
      <c r="C877" s="193">
        <v>150</v>
      </c>
      <c r="D877" s="193">
        <v>2000</v>
      </c>
      <c r="E877" s="193">
        <v>2</v>
      </c>
      <c r="F877" s="193">
        <v>9</v>
      </c>
      <c r="G877" s="193">
        <v>33</v>
      </c>
      <c r="H877" s="193">
        <v>38</v>
      </c>
      <c r="I877" s="193">
        <v>50</v>
      </c>
      <c r="J877" s="193">
        <v>56</v>
      </c>
      <c r="K877" s="193">
        <v>36</v>
      </c>
      <c r="L877" s="193">
        <v>23</v>
      </c>
      <c r="M877" s="232"/>
      <c r="N877" s="233"/>
      <c r="O877" s="233"/>
    </row>
    <row r="878" spans="1:15" s="234" customFormat="1">
      <c r="A878" s="404" t="str">
        <f t="shared" si="20"/>
        <v>2001602000</v>
      </c>
      <c r="B878" s="230">
        <v>200</v>
      </c>
      <c r="C878" s="193">
        <v>160</v>
      </c>
      <c r="D878" s="193">
        <v>2000</v>
      </c>
      <c r="E878" s="193">
        <v>2</v>
      </c>
      <c r="F878" s="193">
        <v>8</v>
      </c>
      <c r="G878" s="193">
        <v>31</v>
      </c>
      <c r="H878" s="193">
        <v>35</v>
      </c>
      <c r="I878" s="193">
        <v>47</v>
      </c>
      <c r="J878" s="193">
        <v>54</v>
      </c>
      <c r="K878" s="193">
        <v>33</v>
      </c>
      <c r="L878" s="193">
        <v>21</v>
      </c>
      <c r="M878" s="232"/>
      <c r="N878" s="233"/>
      <c r="O878" s="233"/>
    </row>
    <row r="879" spans="1:15" s="234" customFormat="1">
      <c r="A879" s="404" t="str">
        <f t="shared" si="20"/>
        <v>2001702000</v>
      </c>
      <c r="B879" s="230">
        <v>200</v>
      </c>
      <c r="C879" s="193">
        <v>170</v>
      </c>
      <c r="D879" s="193">
        <v>2000</v>
      </c>
      <c r="E879" s="193">
        <v>2</v>
      </c>
      <c r="F879" s="193">
        <v>8</v>
      </c>
      <c r="G879" s="193">
        <v>29</v>
      </c>
      <c r="H879" s="193">
        <v>33</v>
      </c>
      <c r="I879" s="193">
        <v>45</v>
      </c>
      <c r="J879" s="193">
        <v>52</v>
      </c>
      <c r="K879" s="193">
        <v>31</v>
      </c>
      <c r="L879" s="193">
        <v>20</v>
      </c>
      <c r="M879" s="232"/>
      <c r="N879" s="233"/>
      <c r="O879" s="233"/>
    </row>
    <row r="880" spans="1:15" s="234" customFormat="1">
      <c r="A880" s="404" t="str">
        <f t="shared" si="20"/>
        <v>2001802000</v>
      </c>
      <c r="B880" s="230">
        <v>200</v>
      </c>
      <c r="C880" s="193">
        <v>180</v>
      </c>
      <c r="D880" s="193">
        <v>2000</v>
      </c>
      <c r="E880" s="193">
        <v>2</v>
      </c>
      <c r="F880" s="193">
        <v>7</v>
      </c>
      <c r="G880" s="193">
        <v>27</v>
      </c>
      <c r="H880" s="193">
        <v>31</v>
      </c>
      <c r="I880" s="193">
        <v>42</v>
      </c>
      <c r="J880" s="193">
        <v>49</v>
      </c>
      <c r="K880" s="193">
        <v>29</v>
      </c>
      <c r="L880" s="193">
        <v>18</v>
      </c>
      <c r="M880" s="232"/>
      <c r="N880" s="233"/>
      <c r="O880" s="233"/>
    </row>
    <row r="881" spans="1:15" s="234" customFormat="1">
      <c r="A881" s="404" t="str">
        <f t="shared" ref="A881:A944" si="21">B881&amp;C881&amp;D881</f>
        <v>2001902000</v>
      </c>
      <c r="B881" s="230">
        <v>200</v>
      </c>
      <c r="C881" s="193">
        <v>190</v>
      </c>
      <c r="D881" s="193">
        <v>2000</v>
      </c>
      <c r="E881" s="193">
        <v>2</v>
      </c>
      <c r="F881" s="193">
        <v>7</v>
      </c>
      <c r="G881" s="193">
        <v>26</v>
      </c>
      <c r="H881" s="193">
        <v>30</v>
      </c>
      <c r="I881" s="193">
        <v>40</v>
      </c>
      <c r="J881" s="193">
        <v>47</v>
      </c>
      <c r="K881" s="193">
        <v>28</v>
      </c>
      <c r="L881" s="193">
        <v>18</v>
      </c>
      <c r="M881" s="232"/>
      <c r="N881" s="233"/>
      <c r="O881" s="233"/>
    </row>
    <row r="882" spans="1:15" s="234" customFormat="1">
      <c r="A882" s="404" t="str">
        <f t="shared" si="21"/>
        <v>2002002000</v>
      </c>
      <c r="B882" s="230">
        <v>200</v>
      </c>
      <c r="C882" s="193">
        <v>200</v>
      </c>
      <c r="D882" s="193">
        <v>2000</v>
      </c>
      <c r="E882" s="193">
        <v>2</v>
      </c>
      <c r="F882" s="193">
        <v>7</v>
      </c>
      <c r="G882" s="193">
        <v>25</v>
      </c>
      <c r="H882" s="193">
        <v>28</v>
      </c>
      <c r="I882" s="193">
        <v>38</v>
      </c>
      <c r="J882" s="193">
        <v>44</v>
      </c>
      <c r="K882" s="193">
        <v>26</v>
      </c>
      <c r="L882" s="193">
        <v>17</v>
      </c>
      <c r="M882" s="232"/>
      <c r="N882" s="233"/>
      <c r="O882" s="233"/>
    </row>
    <row r="883" spans="1:15" s="234" customFormat="1">
      <c r="A883" s="404" t="str">
        <f t="shared" si="21"/>
        <v>2002102000</v>
      </c>
      <c r="B883" s="230">
        <v>200</v>
      </c>
      <c r="C883" s="193">
        <v>210</v>
      </c>
      <c r="D883" s="193">
        <v>2000</v>
      </c>
      <c r="E883" s="243"/>
      <c r="F883" s="243"/>
      <c r="G883" s="243"/>
      <c r="H883" s="243"/>
      <c r="I883" s="243"/>
      <c r="J883" s="243"/>
      <c r="K883" s="243"/>
      <c r="L883" s="243"/>
      <c r="M883" s="232"/>
      <c r="N883" s="233"/>
      <c r="O883" s="233"/>
    </row>
    <row r="884" spans="1:15" s="234" customFormat="1">
      <c r="A884" s="404" t="str">
        <f t="shared" si="21"/>
        <v>2002202000</v>
      </c>
      <c r="B884" s="230">
        <v>200</v>
      </c>
      <c r="C884" s="193">
        <v>220</v>
      </c>
      <c r="D884" s="193">
        <v>2000</v>
      </c>
      <c r="E884" s="243"/>
      <c r="F884" s="243"/>
      <c r="G884" s="243"/>
      <c r="H884" s="243"/>
      <c r="I884" s="243"/>
      <c r="J884" s="243"/>
      <c r="K884" s="243"/>
      <c r="L884" s="243"/>
      <c r="M884" s="232"/>
      <c r="N884" s="233"/>
      <c r="O884" s="233"/>
    </row>
    <row r="885" spans="1:15" s="234" customFormat="1">
      <c r="A885" s="404" t="str">
        <f t="shared" si="21"/>
        <v>2002302000</v>
      </c>
      <c r="B885" s="230">
        <v>200</v>
      </c>
      <c r="C885" s="193">
        <v>230</v>
      </c>
      <c r="D885" s="193">
        <v>2000</v>
      </c>
      <c r="E885" s="243"/>
      <c r="F885" s="243"/>
      <c r="G885" s="243"/>
      <c r="H885" s="243"/>
      <c r="I885" s="243"/>
      <c r="J885" s="243"/>
      <c r="K885" s="243"/>
      <c r="L885" s="243"/>
      <c r="M885" s="232"/>
      <c r="N885" s="233"/>
      <c r="O885" s="233"/>
    </row>
    <row r="886" spans="1:15" s="234" customFormat="1">
      <c r="A886" s="404" t="str">
        <f t="shared" si="21"/>
        <v>2002402000</v>
      </c>
      <c r="B886" s="230">
        <v>200</v>
      </c>
      <c r="C886" s="193">
        <v>240</v>
      </c>
      <c r="D886" s="193">
        <v>2000</v>
      </c>
      <c r="E886" s="243"/>
      <c r="F886" s="243"/>
      <c r="G886" s="243"/>
      <c r="H886" s="243"/>
      <c r="I886" s="243"/>
      <c r="J886" s="243"/>
      <c r="K886" s="243"/>
      <c r="L886" s="243"/>
      <c r="M886" s="232"/>
      <c r="N886" s="233"/>
      <c r="O886" s="233"/>
    </row>
    <row r="887" spans="1:15" s="234" customFormat="1">
      <c r="A887" s="404" t="str">
        <f t="shared" si="21"/>
        <v>2002502000</v>
      </c>
      <c r="B887" s="230">
        <v>200</v>
      </c>
      <c r="C887" s="193">
        <v>250</v>
      </c>
      <c r="D887" s="193">
        <v>2000</v>
      </c>
      <c r="E887" s="243"/>
      <c r="F887" s="243"/>
      <c r="G887" s="243"/>
      <c r="H887" s="243"/>
      <c r="I887" s="243"/>
      <c r="J887" s="243"/>
      <c r="K887" s="243"/>
      <c r="L887" s="243"/>
      <c r="M887" s="232"/>
      <c r="N887" s="233"/>
      <c r="O887" s="233"/>
    </row>
    <row r="888" spans="1:15" s="234" customFormat="1">
      <c r="A888" s="404" t="str">
        <f t="shared" si="21"/>
        <v>2002602000</v>
      </c>
      <c r="B888" s="230">
        <v>200</v>
      </c>
      <c r="C888" s="193">
        <v>260</v>
      </c>
      <c r="D888" s="193">
        <v>2000</v>
      </c>
      <c r="E888" s="243"/>
      <c r="F888" s="243"/>
      <c r="G888" s="243"/>
      <c r="H888" s="243"/>
      <c r="I888" s="243"/>
      <c r="J888" s="243"/>
      <c r="K888" s="243"/>
      <c r="L888" s="243"/>
      <c r="M888" s="232"/>
      <c r="N888" s="233"/>
      <c r="O888" s="233"/>
    </row>
    <row r="889" spans="1:15" s="234" customFormat="1">
      <c r="A889" s="404" t="str">
        <f t="shared" si="21"/>
        <v>2002702000</v>
      </c>
      <c r="B889" s="230">
        <v>200</v>
      </c>
      <c r="C889" s="193">
        <v>270</v>
      </c>
      <c r="D889" s="193">
        <v>2000</v>
      </c>
      <c r="E889" s="243"/>
      <c r="F889" s="243"/>
      <c r="G889" s="243"/>
      <c r="H889" s="243"/>
      <c r="I889" s="243"/>
      <c r="J889" s="243"/>
      <c r="K889" s="243"/>
      <c r="L889" s="243"/>
      <c r="M889" s="232"/>
      <c r="N889" s="233"/>
      <c r="O889" s="233"/>
    </row>
    <row r="890" spans="1:15" s="234" customFormat="1">
      <c r="A890" s="404" t="str">
        <f t="shared" si="21"/>
        <v>2002802000</v>
      </c>
      <c r="B890" s="230">
        <v>200</v>
      </c>
      <c r="C890" s="193">
        <v>280</v>
      </c>
      <c r="D890" s="193">
        <v>2000</v>
      </c>
      <c r="E890" s="243"/>
      <c r="F890" s="243"/>
      <c r="G890" s="243"/>
      <c r="H890" s="243"/>
      <c r="I890" s="243"/>
      <c r="J890" s="243"/>
      <c r="K890" s="243"/>
      <c r="L890" s="243"/>
      <c r="M890" s="232"/>
      <c r="N890" s="233"/>
      <c r="O890" s="233"/>
    </row>
    <row r="891" spans="1:15" s="234" customFormat="1">
      <c r="A891" s="404" t="str">
        <f t="shared" si="21"/>
        <v>2002902000</v>
      </c>
      <c r="B891" s="230">
        <v>200</v>
      </c>
      <c r="C891" s="193">
        <v>290</v>
      </c>
      <c r="D891" s="193">
        <v>2000</v>
      </c>
      <c r="E891" s="243"/>
      <c r="F891" s="243"/>
      <c r="G891" s="243"/>
      <c r="H891" s="243"/>
      <c r="I891" s="243"/>
      <c r="J891" s="243"/>
      <c r="K891" s="243"/>
      <c r="L891" s="243"/>
      <c r="M891" s="232"/>
      <c r="N891" s="233"/>
      <c r="O891" s="233"/>
    </row>
    <row r="892" spans="1:15" s="234" customFormat="1">
      <c r="A892" s="404" t="str">
        <f t="shared" si="21"/>
        <v>2003002000</v>
      </c>
      <c r="B892" s="230">
        <v>200</v>
      </c>
      <c r="C892" s="193">
        <v>300</v>
      </c>
      <c r="D892" s="193">
        <v>2000</v>
      </c>
      <c r="E892" s="243"/>
      <c r="F892" s="243"/>
      <c r="G892" s="243"/>
      <c r="H892" s="243"/>
      <c r="I892" s="243"/>
      <c r="J892" s="243"/>
      <c r="K892" s="243"/>
      <c r="L892" s="243"/>
      <c r="M892" s="232"/>
      <c r="N892" s="233"/>
      <c r="O892" s="233"/>
    </row>
    <row r="893" spans="1:15" s="234" customFormat="1">
      <c r="A893" s="404" t="str">
        <f t="shared" si="21"/>
        <v>2003102000</v>
      </c>
      <c r="B893" s="230">
        <v>200</v>
      </c>
      <c r="C893" s="193">
        <v>310</v>
      </c>
      <c r="D893" s="193">
        <v>2000</v>
      </c>
      <c r="E893" s="243"/>
      <c r="F893" s="243"/>
      <c r="G893" s="243"/>
      <c r="H893" s="243"/>
      <c r="I893" s="243"/>
      <c r="J893" s="243"/>
      <c r="K893" s="243"/>
      <c r="L893" s="243"/>
      <c r="M893" s="232"/>
      <c r="N893" s="233"/>
      <c r="O893" s="233"/>
    </row>
    <row r="894" spans="1:15" s="234" customFormat="1">
      <c r="A894" s="404" t="str">
        <f t="shared" si="21"/>
        <v>2003202000</v>
      </c>
      <c r="B894" s="230">
        <v>200</v>
      </c>
      <c r="C894" s="193">
        <v>320</v>
      </c>
      <c r="D894" s="193">
        <v>2000</v>
      </c>
      <c r="E894" s="243"/>
      <c r="F894" s="243"/>
      <c r="G894" s="243"/>
      <c r="H894" s="243"/>
      <c r="I894" s="243"/>
      <c r="J894" s="243"/>
      <c r="K894" s="243"/>
      <c r="L894" s="243"/>
      <c r="M894" s="232"/>
      <c r="N894" s="233"/>
      <c r="O894" s="233"/>
    </row>
    <row r="895" spans="1:15" s="234" customFormat="1">
      <c r="A895" s="404" t="str">
        <f t="shared" si="21"/>
        <v>2003302000</v>
      </c>
      <c r="B895" s="230">
        <v>200</v>
      </c>
      <c r="C895" s="193">
        <v>330</v>
      </c>
      <c r="D895" s="193">
        <v>2000</v>
      </c>
      <c r="E895" s="243"/>
      <c r="F895" s="243"/>
      <c r="G895" s="243"/>
      <c r="H895" s="243"/>
      <c r="I895" s="243"/>
      <c r="J895" s="243"/>
      <c r="K895" s="243"/>
      <c r="L895" s="243"/>
      <c r="M895" s="232"/>
      <c r="N895" s="233"/>
      <c r="O895" s="233"/>
    </row>
    <row r="896" spans="1:15" s="234" customFormat="1">
      <c r="A896" s="404" t="str">
        <f t="shared" si="21"/>
        <v>2003402000</v>
      </c>
      <c r="B896" s="230">
        <v>200</v>
      </c>
      <c r="C896" s="193">
        <v>340</v>
      </c>
      <c r="D896" s="193">
        <v>2000</v>
      </c>
      <c r="E896" s="243"/>
      <c r="F896" s="243"/>
      <c r="G896" s="243"/>
      <c r="H896" s="243"/>
      <c r="I896" s="243"/>
      <c r="J896" s="243"/>
      <c r="K896" s="243"/>
      <c r="L896" s="243"/>
      <c r="M896" s="232"/>
      <c r="N896" s="233"/>
      <c r="O896" s="233"/>
    </row>
    <row r="897" spans="1:15" s="234" customFormat="1">
      <c r="A897" s="404" t="str">
        <f t="shared" si="21"/>
        <v>2003502000</v>
      </c>
      <c r="B897" s="230">
        <v>200</v>
      </c>
      <c r="C897" s="193">
        <v>350</v>
      </c>
      <c r="D897" s="193">
        <v>2000</v>
      </c>
      <c r="E897" s="243"/>
      <c r="F897" s="243"/>
      <c r="G897" s="243"/>
      <c r="H897" s="243"/>
      <c r="I897" s="243"/>
      <c r="J897" s="243"/>
      <c r="K897" s="243"/>
      <c r="L897" s="243"/>
      <c r="M897" s="232"/>
      <c r="N897" s="233"/>
      <c r="O897" s="233"/>
    </row>
    <row r="898" spans="1:15" s="234" customFormat="1">
      <c r="A898" s="404" t="str">
        <f t="shared" si="21"/>
        <v>200202250</v>
      </c>
      <c r="B898" s="230">
        <v>200</v>
      </c>
      <c r="C898" s="193">
        <v>20</v>
      </c>
      <c r="D898" s="193">
        <v>2250</v>
      </c>
      <c r="E898" s="193">
        <v>17</v>
      </c>
      <c r="F898" s="193">
        <v>32</v>
      </c>
      <c r="G898" s="193">
        <v>41</v>
      </c>
      <c r="H898" s="193">
        <v>50</v>
      </c>
      <c r="I898" s="193">
        <v>55</v>
      </c>
      <c r="J898" s="193">
        <v>60</v>
      </c>
      <c r="K898" s="193">
        <v>58</v>
      </c>
      <c r="L898" s="193">
        <v>56</v>
      </c>
      <c r="M898" s="232"/>
      <c r="N898" s="233"/>
      <c r="O898" s="233"/>
    </row>
    <row r="899" spans="1:15" s="234" customFormat="1">
      <c r="A899" s="404" t="str">
        <f t="shared" si="21"/>
        <v>200302250</v>
      </c>
      <c r="B899" s="230">
        <v>200</v>
      </c>
      <c r="C899" s="193">
        <v>30</v>
      </c>
      <c r="D899" s="193">
        <v>2250</v>
      </c>
      <c r="E899" s="193">
        <v>12</v>
      </c>
      <c r="F899" s="193">
        <v>32</v>
      </c>
      <c r="G899" s="193">
        <v>41</v>
      </c>
      <c r="H899" s="193">
        <v>50</v>
      </c>
      <c r="I899" s="193">
        <v>55</v>
      </c>
      <c r="J899" s="193">
        <v>60</v>
      </c>
      <c r="K899" s="193">
        <v>58</v>
      </c>
      <c r="L899" s="193">
        <v>56</v>
      </c>
      <c r="M899" s="232"/>
      <c r="N899" s="233"/>
      <c r="O899" s="233"/>
    </row>
    <row r="900" spans="1:15" s="234" customFormat="1">
      <c r="A900" s="404" t="str">
        <f t="shared" si="21"/>
        <v>200402250</v>
      </c>
      <c r="B900" s="230">
        <v>200</v>
      </c>
      <c r="C900" s="193">
        <v>40</v>
      </c>
      <c r="D900" s="193">
        <v>2250</v>
      </c>
      <c r="E900" s="193">
        <v>9</v>
      </c>
      <c r="F900" s="193">
        <v>31</v>
      </c>
      <c r="G900" s="193">
        <v>41</v>
      </c>
      <c r="H900" s="193">
        <v>50</v>
      </c>
      <c r="I900" s="193">
        <v>55</v>
      </c>
      <c r="J900" s="193">
        <v>60</v>
      </c>
      <c r="K900" s="193">
        <v>58</v>
      </c>
      <c r="L900" s="193">
        <v>56</v>
      </c>
      <c r="M900" s="232"/>
      <c r="N900" s="233"/>
      <c r="O900" s="233"/>
    </row>
    <row r="901" spans="1:15" s="234" customFormat="1">
      <c r="A901" s="404" t="str">
        <f t="shared" si="21"/>
        <v>200502250</v>
      </c>
      <c r="B901" s="230">
        <v>200</v>
      </c>
      <c r="C901" s="193">
        <v>50</v>
      </c>
      <c r="D901" s="193">
        <v>2250</v>
      </c>
      <c r="E901" s="193">
        <v>7</v>
      </c>
      <c r="F901" s="193">
        <v>27</v>
      </c>
      <c r="G901" s="193">
        <v>41</v>
      </c>
      <c r="H901" s="193">
        <v>50</v>
      </c>
      <c r="I901" s="193">
        <v>55</v>
      </c>
      <c r="J901" s="193">
        <v>60</v>
      </c>
      <c r="K901" s="193">
        <v>58</v>
      </c>
      <c r="L901" s="193">
        <v>56</v>
      </c>
      <c r="M901" s="232"/>
      <c r="N901" s="233"/>
      <c r="O901" s="233"/>
    </row>
    <row r="902" spans="1:15" s="234" customFormat="1">
      <c r="A902" s="404" t="str">
        <f t="shared" si="21"/>
        <v>200602250</v>
      </c>
      <c r="B902" s="230">
        <v>200</v>
      </c>
      <c r="C902" s="193">
        <v>60</v>
      </c>
      <c r="D902" s="193">
        <v>2250</v>
      </c>
      <c r="E902" s="193">
        <v>6</v>
      </c>
      <c r="F902" s="193">
        <v>24</v>
      </c>
      <c r="G902" s="193">
        <v>41</v>
      </c>
      <c r="H902" s="193">
        <v>50</v>
      </c>
      <c r="I902" s="193">
        <v>55</v>
      </c>
      <c r="J902" s="193">
        <v>60</v>
      </c>
      <c r="K902" s="193">
        <v>58</v>
      </c>
      <c r="L902" s="193">
        <v>55</v>
      </c>
      <c r="M902" s="232"/>
      <c r="N902" s="233"/>
      <c r="O902" s="233"/>
    </row>
    <row r="903" spans="1:15" s="234" customFormat="1">
      <c r="A903" s="404" t="str">
        <f t="shared" si="21"/>
        <v>200702250</v>
      </c>
      <c r="B903" s="230">
        <v>200</v>
      </c>
      <c r="C903" s="193">
        <v>70</v>
      </c>
      <c r="D903" s="193">
        <v>2250</v>
      </c>
      <c r="E903" s="193">
        <v>5</v>
      </c>
      <c r="F903" s="193">
        <v>21</v>
      </c>
      <c r="G903" s="193">
        <v>41</v>
      </c>
      <c r="H903" s="193">
        <v>50</v>
      </c>
      <c r="I903" s="193">
        <v>55</v>
      </c>
      <c r="J903" s="193">
        <v>60</v>
      </c>
      <c r="K903" s="193">
        <v>58</v>
      </c>
      <c r="L903" s="193">
        <v>52</v>
      </c>
      <c r="M903" s="232"/>
      <c r="N903" s="233"/>
      <c r="O903" s="233"/>
    </row>
    <row r="904" spans="1:15" s="234" customFormat="1">
      <c r="A904" s="404" t="str">
        <f t="shared" si="21"/>
        <v>200802250</v>
      </c>
      <c r="B904" s="230">
        <v>200</v>
      </c>
      <c r="C904" s="193">
        <v>80</v>
      </c>
      <c r="D904" s="193">
        <v>2250</v>
      </c>
      <c r="E904" s="193">
        <v>4</v>
      </c>
      <c r="F904" s="193">
        <v>18</v>
      </c>
      <c r="G904" s="193">
        <v>41</v>
      </c>
      <c r="H904" s="193">
        <v>50</v>
      </c>
      <c r="I904" s="193">
        <v>55</v>
      </c>
      <c r="J904" s="193">
        <v>60</v>
      </c>
      <c r="K904" s="193">
        <v>58</v>
      </c>
      <c r="L904" s="193">
        <v>46</v>
      </c>
      <c r="M904" s="232"/>
      <c r="N904" s="233"/>
      <c r="O904" s="233"/>
    </row>
    <row r="905" spans="1:15" s="234" customFormat="1">
      <c r="A905" s="404" t="str">
        <f t="shared" si="21"/>
        <v>200902250</v>
      </c>
      <c r="B905" s="230">
        <v>200</v>
      </c>
      <c r="C905" s="193">
        <v>90</v>
      </c>
      <c r="D905" s="193">
        <v>2250</v>
      </c>
      <c r="E905" s="193">
        <v>4</v>
      </c>
      <c r="F905" s="193">
        <v>16</v>
      </c>
      <c r="G905" s="193">
        <v>41</v>
      </c>
      <c r="H905" s="193">
        <v>50</v>
      </c>
      <c r="I905" s="193">
        <v>55</v>
      </c>
      <c r="J905" s="193">
        <v>60</v>
      </c>
      <c r="K905" s="193">
        <v>57</v>
      </c>
      <c r="L905" s="193">
        <v>41</v>
      </c>
      <c r="M905" s="232"/>
      <c r="N905" s="233"/>
      <c r="O905" s="233"/>
    </row>
    <row r="906" spans="1:15" s="234" customFormat="1">
      <c r="A906" s="404" t="str">
        <f t="shared" si="21"/>
        <v>2001002250</v>
      </c>
      <c r="B906" s="230">
        <v>200</v>
      </c>
      <c r="C906" s="193">
        <v>100</v>
      </c>
      <c r="D906" s="193">
        <v>2250</v>
      </c>
      <c r="E906" s="193">
        <v>4</v>
      </c>
      <c r="F906" s="193">
        <v>15</v>
      </c>
      <c r="G906" s="193">
        <v>41</v>
      </c>
      <c r="H906" s="193">
        <v>50</v>
      </c>
      <c r="I906" s="193">
        <v>55</v>
      </c>
      <c r="J906" s="193">
        <v>60</v>
      </c>
      <c r="K906" s="193">
        <v>56</v>
      </c>
      <c r="L906" s="193">
        <v>37</v>
      </c>
      <c r="M906" s="232"/>
      <c r="N906" s="233"/>
      <c r="O906" s="233"/>
    </row>
    <row r="907" spans="1:15" s="234" customFormat="1">
      <c r="A907" s="404" t="str">
        <f t="shared" si="21"/>
        <v>2001102250</v>
      </c>
      <c r="B907" s="230">
        <v>200</v>
      </c>
      <c r="C907" s="193">
        <v>110</v>
      </c>
      <c r="D907" s="193">
        <v>2250</v>
      </c>
      <c r="E907" s="193">
        <v>3</v>
      </c>
      <c r="F907" s="193">
        <v>13</v>
      </c>
      <c r="G907" s="193">
        <v>41</v>
      </c>
      <c r="H907" s="193">
        <v>49</v>
      </c>
      <c r="I907" s="193">
        <v>55</v>
      </c>
      <c r="J907" s="193">
        <v>60</v>
      </c>
      <c r="K907" s="193">
        <v>53</v>
      </c>
      <c r="L907" s="193">
        <v>34</v>
      </c>
      <c r="M907" s="232"/>
      <c r="N907" s="233"/>
      <c r="O907" s="233"/>
    </row>
    <row r="908" spans="1:15" s="234" customFormat="1">
      <c r="A908" s="404" t="str">
        <f t="shared" si="21"/>
        <v>2001202250</v>
      </c>
      <c r="B908" s="230">
        <v>200</v>
      </c>
      <c r="C908" s="193">
        <v>120</v>
      </c>
      <c r="D908" s="193">
        <v>2250</v>
      </c>
      <c r="E908" s="193">
        <v>3</v>
      </c>
      <c r="F908" s="193">
        <v>12</v>
      </c>
      <c r="G908" s="193">
        <v>40</v>
      </c>
      <c r="H908" s="193">
        <v>48</v>
      </c>
      <c r="I908" s="193">
        <v>55</v>
      </c>
      <c r="J908" s="193">
        <v>60</v>
      </c>
      <c r="K908" s="193">
        <v>49</v>
      </c>
      <c r="L908" s="193">
        <v>31</v>
      </c>
      <c r="M908" s="232"/>
      <c r="N908" s="233"/>
      <c r="O908" s="233"/>
    </row>
    <row r="909" spans="1:15" s="234" customFormat="1">
      <c r="A909" s="404" t="str">
        <f t="shared" si="21"/>
        <v>2001302250</v>
      </c>
      <c r="B909" s="230">
        <v>200</v>
      </c>
      <c r="C909" s="193">
        <v>130</v>
      </c>
      <c r="D909" s="193">
        <v>2250</v>
      </c>
      <c r="E909" s="193">
        <v>3</v>
      </c>
      <c r="F909" s="193">
        <v>11</v>
      </c>
      <c r="G909" s="193">
        <v>39</v>
      </c>
      <c r="H909" s="193">
        <v>46</v>
      </c>
      <c r="I909" s="193">
        <v>55</v>
      </c>
      <c r="J909" s="193">
        <v>60</v>
      </c>
      <c r="K909" s="193">
        <v>45</v>
      </c>
      <c r="L909" s="193">
        <v>29</v>
      </c>
      <c r="M909" s="232"/>
      <c r="N909" s="233"/>
      <c r="O909" s="233"/>
    </row>
    <row r="910" spans="1:15" s="234" customFormat="1">
      <c r="A910" s="404" t="str">
        <f t="shared" si="21"/>
        <v>2001402250</v>
      </c>
      <c r="B910" s="230">
        <v>200</v>
      </c>
      <c r="C910" s="193">
        <v>140</v>
      </c>
      <c r="D910" s="193">
        <v>2250</v>
      </c>
      <c r="E910" s="193">
        <v>3</v>
      </c>
      <c r="F910" s="193">
        <v>10</v>
      </c>
      <c r="G910" s="193">
        <v>37</v>
      </c>
      <c r="H910" s="193">
        <v>44</v>
      </c>
      <c r="I910" s="193">
        <v>54</v>
      </c>
      <c r="J910" s="193">
        <v>60</v>
      </c>
      <c r="K910" s="193">
        <v>42</v>
      </c>
      <c r="L910" s="193">
        <v>27</v>
      </c>
      <c r="M910" s="232"/>
      <c r="N910" s="233"/>
      <c r="O910" s="233"/>
    </row>
    <row r="911" spans="1:15" s="234" customFormat="1">
      <c r="A911" s="404" t="str">
        <f t="shared" si="21"/>
        <v>2001502250</v>
      </c>
      <c r="B911" s="230">
        <v>200</v>
      </c>
      <c r="C911" s="193">
        <v>150</v>
      </c>
      <c r="D911" s="193">
        <v>2250</v>
      </c>
      <c r="E911" s="193">
        <v>3</v>
      </c>
      <c r="F911" s="193">
        <v>10</v>
      </c>
      <c r="G911" s="193">
        <v>36</v>
      </c>
      <c r="H911" s="193">
        <v>42</v>
      </c>
      <c r="I911" s="193">
        <v>53</v>
      </c>
      <c r="J911" s="193">
        <v>59</v>
      </c>
      <c r="K911" s="193">
        <v>40</v>
      </c>
      <c r="L911" s="193">
        <v>25</v>
      </c>
      <c r="M911" s="232"/>
      <c r="N911" s="233"/>
      <c r="O911" s="233"/>
    </row>
    <row r="912" spans="1:15" s="234" customFormat="1">
      <c r="A912" s="404" t="str">
        <f t="shared" si="21"/>
        <v>2001602250</v>
      </c>
      <c r="B912" s="230">
        <v>200</v>
      </c>
      <c r="C912" s="193">
        <v>160</v>
      </c>
      <c r="D912" s="193">
        <v>2250</v>
      </c>
      <c r="E912" s="193">
        <v>2</v>
      </c>
      <c r="F912" s="193">
        <v>9</v>
      </c>
      <c r="G912" s="193">
        <v>34</v>
      </c>
      <c r="H912" s="193">
        <v>39</v>
      </c>
      <c r="I912" s="193">
        <v>51</v>
      </c>
      <c r="J912" s="193">
        <v>58</v>
      </c>
      <c r="K912" s="193">
        <v>37</v>
      </c>
      <c r="L912" s="193">
        <v>23</v>
      </c>
      <c r="M912" s="232"/>
      <c r="N912" s="233"/>
      <c r="O912" s="233"/>
    </row>
    <row r="913" spans="1:15" s="234" customFormat="1">
      <c r="A913" s="404" t="str">
        <f t="shared" si="21"/>
        <v>2001702250</v>
      </c>
      <c r="B913" s="230">
        <v>200</v>
      </c>
      <c r="C913" s="193">
        <v>170</v>
      </c>
      <c r="D913" s="193">
        <v>2250</v>
      </c>
      <c r="E913" s="193">
        <v>2</v>
      </c>
      <c r="F913" s="193">
        <v>9</v>
      </c>
      <c r="G913" s="193">
        <v>33</v>
      </c>
      <c r="H913" s="193">
        <v>37</v>
      </c>
      <c r="I913" s="193">
        <v>49</v>
      </c>
      <c r="J913" s="193">
        <v>56</v>
      </c>
      <c r="K913" s="193">
        <v>35</v>
      </c>
      <c r="L913" s="193">
        <v>22</v>
      </c>
      <c r="M913" s="232"/>
      <c r="N913" s="233"/>
      <c r="O913" s="233"/>
    </row>
    <row r="914" spans="1:15" s="234" customFormat="1">
      <c r="A914" s="404" t="str">
        <f t="shared" si="21"/>
        <v>2001802250</v>
      </c>
      <c r="B914" s="230">
        <v>200</v>
      </c>
      <c r="C914" s="193">
        <v>180</v>
      </c>
      <c r="D914" s="193">
        <v>2250</v>
      </c>
      <c r="E914" s="193">
        <v>2</v>
      </c>
      <c r="F914" s="193">
        <v>8</v>
      </c>
      <c r="G914" s="193">
        <v>31</v>
      </c>
      <c r="H914" s="193">
        <v>35</v>
      </c>
      <c r="I914" s="193">
        <v>47</v>
      </c>
      <c r="J914" s="193">
        <v>54</v>
      </c>
      <c r="K914" s="193">
        <v>33</v>
      </c>
      <c r="L914" s="193">
        <v>21</v>
      </c>
      <c r="M914" s="232"/>
      <c r="N914" s="233"/>
      <c r="O914" s="233"/>
    </row>
    <row r="915" spans="1:15" s="234" customFormat="1">
      <c r="A915" s="404" t="str">
        <f t="shared" si="21"/>
        <v>2001902250</v>
      </c>
      <c r="B915" s="230">
        <v>200</v>
      </c>
      <c r="C915" s="193">
        <v>190</v>
      </c>
      <c r="D915" s="193">
        <v>2250</v>
      </c>
      <c r="E915" s="193">
        <v>2</v>
      </c>
      <c r="F915" s="193">
        <v>8</v>
      </c>
      <c r="G915" s="193">
        <v>30</v>
      </c>
      <c r="H915" s="193">
        <v>33</v>
      </c>
      <c r="I915" s="193">
        <v>45</v>
      </c>
      <c r="J915" s="193">
        <v>52</v>
      </c>
      <c r="K915" s="193">
        <v>32</v>
      </c>
      <c r="L915" s="193">
        <v>20</v>
      </c>
      <c r="M915" s="232"/>
      <c r="N915" s="233"/>
      <c r="O915" s="233"/>
    </row>
    <row r="916" spans="1:15" s="234" customFormat="1">
      <c r="A916" s="404" t="str">
        <f t="shared" si="21"/>
        <v>2002002250</v>
      </c>
      <c r="B916" s="230">
        <v>200</v>
      </c>
      <c r="C916" s="193">
        <v>200</v>
      </c>
      <c r="D916" s="193">
        <v>2250</v>
      </c>
      <c r="E916" s="193">
        <v>2</v>
      </c>
      <c r="F916" s="193">
        <v>7</v>
      </c>
      <c r="G916" s="193">
        <v>28</v>
      </c>
      <c r="H916" s="193">
        <v>31</v>
      </c>
      <c r="I916" s="193">
        <v>43</v>
      </c>
      <c r="J916" s="193">
        <v>50</v>
      </c>
      <c r="K916" s="193">
        <v>30</v>
      </c>
      <c r="L916" s="193">
        <v>19</v>
      </c>
      <c r="M916" s="232"/>
      <c r="N916" s="233"/>
      <c r="O916" s="233"/>
    </row>
    <row r="917" spans="1:15" s="234" customFormat="1">
      <c r="A917" s="404" t="str">
        <f t="shared" si="21"/>
        <v>2002102250</v>
      </c>
      <c r="B917" s="230">
        <v>200</v>
      </c>
      <c r="C917" s="193">
        <v>210</v>
      </c>
      <c r="D917" s="193">
        <v>2250</v>
      </c>
      <c r="E917" s="243"/>
      <c r="F917" s="243"/>
      <c r="G917" s="243"/>
      <c r="H917" s="243"/>
      <c r="I917" s="243"/>
      <c r="J917" s="243"/>
      <c r="K917" s="243"/>
      <c r="L917" s="243"/>
      <c r="M917" s="232"/>
      <c r="N917" s="233"/>
      <c r="O917" s="233"/>
    </row>
    <row r="918" spans="1:15" s="234" customFormat="1">
      <c r="A918" s="404" t="str">
        <f t="shared" si="21"/>
        <v>2002202250</v>
      </c>
      <c r="B918" s="230">
        <v>200</v>
      </c>
      <c r="C918" s="193">
        <v>220</v>
      </c>
      <c r="D918" s="193">
        <v>2250</v>
      </c>
      <c r="E918" s="243"/>
      <c r="F918" s="243"/>
      <c r="G918" s="243"/>
      <c r="H918" s="243"/>
      <c r="I918" s="243"/>
      <c r="J918" s="243"/>
      <c r="K918" s="243"/>
      <c r="L918" s="243"/>
      <c r="M918" s="232"/>
      <c r="N918" s="233"/>
      <c r="O918" s="233"/>
    </row>
    <row r="919" spans="1:15" s="234" customFormat="1">
      <c r="A919" s="404" t="str">
        <f t="shared" si="21"/>
        <v>2002302250</v>
      </c>
      <c r="B919" s="230">
        <v>200</v>
      </c>
      <c r="C919" s="193">
        <v>230</v>
      </c>
      <c r="D919" s="193">
        <v>2250</v>
      </c>
      <c r="E919" s="243"/>
      <c r="F919" s="243"/>
      <c r="G919" s="243"/>
      <c r="H919" s="243"/>
      <c r="I919" s="243"/>
      <c r="J919" s="243"/>
      <c r="K919" s="243"/>
      <c r="L919" s="243"/>
      <c r="M919" s="232"/>
      <c r="N919" s="233"/>
      <c r="O919" s="233"/>
    </row>
    <row r="920" spans="1:15" s="234" customFormat="1">
      <c r="A920" s="404" t="str">
        <f t="shared" si="21"/>
        <v>2002402250</v>
      </c>
      <c r="B920" s="230">
        <v>200</v>
      </c>
      <c r="C920" s="193">
        <v>240</v>
      </c>
      <c r="D920" s="193">
        <v>2250</v>
      </c>
      <c r="E920" s="243"/>
      <c r="F920" s="243"/>
      <c r="G920" s="243"/>
      <c r="H920" s="243"/>
      <c r="I920" s="243"/>
      <c r="J920" s="243"/>
      <c r="K920" s="243"/>
      <c r="L920" s="243"/>
      <c r="M920" s="232"/>
      <c r="N920" s="233"/>
      <c r="O920" s="233"/>
    </row>
    <row r="921" spans="1:15" s="234" customFormat="1">
      <c r="A921" s="404" t="str">
        <f t="shared" si="21"/>
        <v>2002502250</v>
      </c>
      <c r="B921" s="230">
        <v>200</v>
      </c>
      <c r="C921" s="193">
        <v>250</v>
      </c>
      <c r="D921" s="193">
        <v>2250</v>
      </c>
      <c r="E921" s="243"/>
      <c r="F921" s="243"/>
      <c r="G921" s="243"/>
      <c r="H921" s="243"/>
      <c r="I921" s="243"/>
      <c r="J921" s="243"/>
      <c r="K921" s="243"/>
      <c r="L921" s="243"/>
      <c r="M921" s="232"/>
      <c r="N921" s="233"/>
      <c r="O921" s="233"/>
    </row>
    <row r="922" spans="1:15" s="234" customFormat="1">
      <c r="A922" s="404" t="str">
        <f t="shared" si="21"/>
        <v>2002602250</v>
      </c>
      <c r="B922" s="230">
        <v>200</v>
      </c>
      <c r="C922" s="193">
        <v>260</v>
      </c>
      <c r="D922" s="193">
        <v>2250</v>
      </c>
      <c r="E922" s="243"/>
      <c r="F922" s="243"/>
      <c r="G922" s="243"/>
      <c r="H922" s="243"/>
      <c r="I922" s="243"/>
      <c r="J922" s="243"/>
      <c r="K922" s="243"/>
      <c r="L922" s="243"/>
      <c r="M922" s="232"/>
      <c r="N922" s="233"/>
      <c r="O922" s="233"/>
    </row>
    <row r="923" spans="1:15" s="234" customFormat="1">
      <c r="A923" s="404" t="str">
        <f t="shared" si="21"/>
        <v>2002702250</v>
      </c>
      <c r="B923" s="230">
        <v>200</v>
      </c>
      <c r="C923" s="193">
        <v>270</v>
      </c>
      <c r="D923" s="193">
        <v>2250</v>
      </c>
      <c r="E923" s="243"/>
      <c r="F923" s="243"/>
      <c r="G923" s="243"/>
      <c r="H923" s="243"/>
      <c r="I923" s="243"/>
      <c r="J923" s="243"/>
      <c r="K923" s="243"/>
      <c r="L923" s="243"/>
      <c r="M923" s="232"/>
      <c r="N923" s="233"/>
      <c r="O923" s="233"/>
    </row>
    <row r="924" spans="1:15" s="234" customFormat="1">
      <c r="A924" s="404" t="str">
        <f t="shared" si="21"/>
        <v>2002802250</v>
      </c>
      <c r="B924" s="230">
        <v>200</v>
      </c>
      <c r="C924" s="193">
        <v>280</v>
      </c>
      <c r="D924" s="193">
        <v>2250</v>
      </c>
      <c r="E924" s="243"/>
      <c r="F924" s="243"/>
      <c r="G924" s="243"/>
      <c r="H924" s="243"/>
      <c r="I924" s="243"/>
      <c r="J924" s="243"/>
      <c r="K924" s="243"/>
      <c r="L924" s="243"/>
      <c r="M924" s="232"/>
      <c r="N924" s="233"/>
      <c r="O924" s="233"/>
    </row>
    <row r="925" spans="1:15" s="234" customFormat="1">
      <c r="A925" s="404" t="str">
        <f t="shared" si="21"/>
        <v>2002902250</v>
      </c>
      <c r="B925" s="230">
        <v>200</v>
      </c>
      <c r="C925" s="193">
        <v>290</v>
      </c>
      <c r="D925" s="193">
        <v>2250</v>
      </c>
      <c r="E925" s="243"/>
      <c r="F925" s="243"/>
      <c r="G925" s="243"/>
      <c r="H925" s="243"/>
      <c r="I925" s="243"/>
      <c r="J925" s="243"/>
      <c r="K925" s="243"/>
      <c r="L925" s="243"/>
      <c r="M925" s="232"/>
      <c r="N925" s="233"/>
      <c r="O925" s="233"/>
    </row>
    <row r="926" spans="1:15" s="234" customFormat="1">
      <c r="A926" s="404" t="str">
        <f t="shared" si="21"/>
        <v>2003002250</v>
      </c>
      <c r="B926" s="230">
        <v>200</v>
      </c>
      <c r="C926" s="193">
        <v>300</v>
      </c>
      <c r="D926" s="193">
        <v>2250</v>
      </c>
      <c r="E926" s="243"/>
      <c r="F926" s="243"/>
      <c r="G926" s="243"/>
      <c r="H926" s="243"/>
      <c r="I926" s="243"/>
      <c r="J926" s="243"/>
      <c r="K926" s="243"/>
      <c r="L926" s="243"/>
      <c r="M926" s="232"/>
      <c r="N926" s="233"/>
      <c r="O926" s="233"/>
    </row>
    <row r="927" spans="1:15" s="234" customFormat="1">
      <c r="A927" s="404" t="str">
        <f t="shared" si="21"/>
        <v>2003102250</v>
      </c>
      <c r="B927" s="230">
        <v>200</v>
      </c>
      <c r="C927" s="193">
        <v>310</v>
      </c>
      <c r="D927" s="193">
        <v>2250</v>
      </c>
      <c r="E927" s="243"/>
      <c r="F927" s="243"/>
      <c r="G927" s="243"/>
      <c r="H927" s="243"/>
      <c r="I927" s="243"/>
      <c r="J927" s="243"/>
      <c r="K927" s="243"/>
      <c r="L927" s="243"/>
      <c r="M927" s="232"/>
      <c r="N927" s="233"/>
      <c r="O927" s="233"/>
    </row>
    <row r="928" spans="1:15" s="234" customFormat="1">
      <c r="A928" s="404" t="str">
        <f t="shared" si="21"/>
        <v>2003202250</v>
      </c>
      <c r="B928" s="230">
        <v>200</v>
      </c>
      <c r="C928" s="193">
        <v>320</v>
      </c>
      <c r="D928" s="193">
        <v>2250</v>
      </c>
      <c r="E928" s="243"/>
      <c r="F928" s="243"/>
      <c r="G928" s="243"/>
      <c r="H928" s="243"/>
      <c r="I928" s="243"/>
      <c r="J928" s="243"/>
      <c r="K928" s="243"/>
      <c r="L928" s="243"/>
      <c r="M928" s="232"/>
      <c r="N928" s="233"/>
      <c r="O928" s="233"/>
    </row>
    <row r="929" spans="1:15" s="234" customFormat="1">
      <c r="A929" s="404" t="str">
        <f t="shared" si="21"/>
        <v>2003302250</v>
      </c>
      <c r="B929" s="230">
        <v>200</v>
      </c>
      <c r="C929" s="193">
        <v>330</v>
      </c>
      <c r="D929" s="193">
        <v>2250</v>
      </c>
      <c r="E929" s="243"/>
      <c r="F929" s="243"/>
      <c r="G929" s="243"/>
      <c r="H929" s="243"/>
      <c r="I929" s="243"/>
      <c r="J929" s="243"/>
      <c r="K929" s="243"/>
      <c r="L929" s="243"/>
      <c r="M929" s="232"/>
      <c r="N929" s="233"/>
      <c r="O929" s="233"/>
    </row>
    <row r="930" spans="1:15" s="234" customFormat="1">
      <c r="A930" s="404" t="str">
        <f t="shared" si="21"/>
        <v>2003402250</v>
      </c>
      <c r="B930" s="230">
        <v>200</v>
      </c>
      <c r="C930" s="193">
        <v>340</v>
      </c>
      <c r="D930" s="193">
        <v>2250</v>
      </c>
      <c r="E930" s="243"/>
      <c r="F930" s="243"/>
      <c r="G930" s="243"/>
      <c r="H930" s="243"/>
      <c r="I930" s="243"/>
      <c r="J930" s="243"/>
      <c r="K930" s="243"/>
      <c r="L930" s="243"/>
      <c r="M930" s="232"/>
      <c r="N930" s="233"/>
      <c r="O930" s="233"/>
    </row>
    <row r="931" spans="1:15" s="234" customFormat="1">
      <c r="A931" s="404" t="str">
        <f t="shared" si="21"/>
        <v>2003502250</v>
      </c>
      <c r="B931" s="230">
        <v>200</v>
      </c>
      <c r="C931" s="193">
        <v>350</v>
      </c>
      <c r="D931" s="193">
        <v>2250</v>
      </c>
      <c r="E931" s="243"/>
      <c r="F931" s="243"/>
      <c r="G931" s="243"/>
      <c r="H931" s="243"/>
      <c r="I931" s="243"/>
      <c r="J931" s="243"/>
      <c r="K931" s="243"/>
      <c r="L931" s="243"/>
      <c r="M931" s="232"/>
      <c r="N931" s="233"/>
      <c r="O931" s="233"/>
    </row>
    <row r="932" spans="1:15" s="234" customFormat="1">
      <c r="A932" s="404" t="str">
        <f t="shared" si="21"/>
        <v>200202500</v>
      </c>
      <c r="B932" s="230">
        <v>200</v>
      </c>
      <c r="C932" s="193">
        <v>20</v>
      </c>
      <c r="D932" s="193">
        <v>2500</v>
      </c>
      <c r="E932" s="193">
        <v>18</v>
      </c>
      <c r="F932" s="193">
        <v>32</v>
      </c>
      <c r="G932" s="193">
        <v>41</v>
      </c>
      <c r="H932" s="193">
        <v>50</v>
      </c>
      <c r="I932" s="193">
        <v>55</v>
      </c>
      <c r="J932" s="193">
        <v>60</v>
      </c>
      <c r="K932" s="193">
        <v>58</v>
      </c>
      <c r="L932" s="193">
        <v>56</v>
      </c>
      <c r="M932" s="232"/>
      <c r="N932" s="233"/>
      <c r="O932" s="233"/>
    </row>
    <row r="933" spans="1:15" s="234" customFormat="1">
      <c r="A933" s="404" t="str">
        <f t="shared" si="21"/>
        <v>200302500</v>
      </c>
      <c r="B933" s="230">
        <v>200</v>
      </c>
      <c r="C933" s="193">
        <v>30</v>
      </c>
      <c r="D933" s="193">
        <v>2500</v>
      </c>
      <c r="E933" s="193">
        <v>13</v>
      </c>
      <c r="F933" s="193">
        <v>32</v>
      </c>
      <c r="G933" s="193">
        <v>41</v>
      </c>
      <c r="H933" s="193">
        <v>50</v>
      </c>
      <c r="I933" s="193">
        <v>55</v>
      </c>
      <c r="J933" s="193">
        <v>60</v>
      </c>
      <c r="K933" s="193">
        <v>58</v>
      </c>
      <c r="L933" s="193">
        <v>56</v>
      </c>
      <c r="M933" s="232"/>
      <c r="N933" s="233"/>
      <c r="O933" s="233"/>
    </row>
    <row r="934" spans="1:15" s="234" customFormat="1">
      <c r="A934" s="404" t="str">
        <f t="shared" si="21"/>
        <v>200402500</v>
      </c>
      <c r="B934" s="230">
        <v>200</v>
      </c>
      <c r="C934" s="193">
        <v>40</v>
      </c>
      <c r="D934" s="193">
        <v>2500</v>
      </c>
      <c r="E934" s="193">
        <v>10</v>
      </c>
      <c r="F934" s="193">
        <v>31</v>
      </c>
      <c r="G934" s="193">
        <v>41</v>
      </c>
      <c r="H934" s="193">
        <v>50</v>
      </c>
      <c r="I934" s="193">
        <v>55</v>
      </c>
      <c r="J934" s="193">
        <v>60</v>
      </c>
      <c r="K934" s="193">
        <v>58</v>
      </c>
      <c r="L934" s="193">
        <v>56</v>
      </c>
      <c r="M934" s="232"/>
      <c r="N934" s="233"/>
      <c r="O934" s="233"/>
    </row>
    <row r="935" spans="1:15" s="234" customFormat="1">
      <c r="A935" s="404" t="str">
        <f t="shared" si="21"/>
        <v>200502500</v>
      </c>
      <c r="B935" s="230">
        <v>200</v>
      </c>
      <c r="C935" s="193">
        <v>50</v>
      </c>
      <c r="D935" s="193">
        <v>2500</v>
      </c>
      <c r="E935" s="193">
        <v>8</v>
      </c>
      <c r="F935" s="193">
        <v>29</v>
      </c>
      <c r="G935" s="193">
        <v>41</v>
      </c>
      <c r="H935" s="193">
        <v>50</v>
      </c>
      <c r="I935" s="193">
        <v>55</v>
      </c>
      <c r="J935" s="193">
        <v>60</v>
      </c>
      <c r="K935" s="193">
        <v>58</v>
      </c>
      <c r="L935" s="193">
        <v>56</v>
      </c>
      <c r="M935" s="232"/>
      <c r="N935" s="233"/>
      <c r="O935" s="233"/>
    </row>
    <row r="936" spans="1:15" s="234" customFormat="1">
      <c r="A936" s="404" t="str">
        <f t="shared" si="21"/>
        <v>200602500</v>
      </c>
      <c r="B936" s="230">
        <v>200</v>
      </c>
      <c r="C936" s="193">
        <v>60</v>
      </c>
      <c r="D936" s="193">
        <v>2500</v>
      </c>
      <c r="E936" s="193">
        <v>7</v>
      </c>
      <c r="F936" s="193">
        <v>26</v>
      </c>
      <c r="G936" s="193">
        <v>41</v>
      </c>
      <c r="H936" s="193">
        <v>50</v>
      </c>
      <c r="I936" s="193">
        <v>55</v>
      </c>
      <c r="J936" s="193">
        <v>60</v>
      </c>
      <c r="K936" s="193">
        <v>58</v>
      </c>
      <c r="L936" s="193">
        <v>56</v>
      </c>
      <c r="M936" s="232"/>
      <c r="N936" s="233"/>
      <c r="O936" s="233"/>
    </row>
    <row r="937" spans="1:15" s="234" customFormat="1">
      <c r="A937" s="404" t="str">
        <f t="shared" si="21"/>
        <v>200702500</v>
      </c>
      <c r="B937" s="230">
        <v>200</v>
      </c>
      <c r="C937" s="193">
        <v>70</v>
      </c>
      <c r="D937" s="193">
        <v>2500</v>
      </c>
      <c r="E937" s="193">
        <v>6</v>
      </c>
      <c r="F937" s="193">
        <v>23</v>
      </c>
      <c r="G937" s="193">
        <v>41</v>
      </c>
      <c r="H937" s="193">
        <v>50</v>
      </c>
      <c r="I937" s="193">
        <v>55</v>
      </c>
      <c r="J937" s="193">
        <v>60</v>
      </c>
      <c r="K937" s="193">
        <v>58</v>
      </c>
      <c r="L937" s="193">
        <v>54</v>
      </c>
      <c r="M937" s="232"/>
      <c r="N937" s="233"/>
      <c r="O937" s="233"/>
    </row>
    <row r="938" spans="1:15" s="234" customFormat="1">
      <c r="A938" s="404" t="str">
        <f t="shared" si="21"/>
        <v>200802500</v>
      </c>
      <c r="B938" s="230">
        <v>200</v>
      </c>
      <c r="C938" s="193">
        <v>80</v>
      </c>
      <c r="D938" s="193">
        <v>2500</v>
      </c>
      <c r="E938" s="193">
        <v>5</v>
      </c>
      <c r="F938" s="193">
        <v>20</v>
      </c>
      <c r="G938" s="193">
        <v>41</v>
      </c>
      <c r="H938" s="193">
        <v>50</v>
      </c>
      <c r="I938" s="193">
        <v>55</v>
      </c>
      <c r="J938" s="193">
        <v>60</v>
      </c>
      <c r="K938" s="193">
        <v>58</v>
      </c>
      <c r="L938" s="193">
        <v>51</v>
      </c>
      <c r="M938" s="232"/>
      <c r="N938" s="233"/>
      <c r="O938" s="233"/>
    </row>
    <row r="939" spans="1:15" s="234" customFormat="1">
      <c r="A939" s="404" t="str">
        <f t="shared" si="21"/>
        <v>200902500</v>
      </c>
      <c r="B939" s="230">
        <v>200</v>
      </c>
      <c r="C939" s="193">
        <v>90</v>
      </c>
      <c r="D939" s="193">
        <v>2500</v>
      </c>
      <c r="E939" s="193">
        <v>4</v>
      </c>
      <c r="F939" s="193">
        <v>18</v>
      </c>
      <c r="G939" s="193">
        <v>41</v>
      </c>
      <c r="H939" s="193">
        <v>50</v>
      </c>
      <c r="I939" s="193">
        <v>55</v>
      </c>
      <c r="J939" s="193">
        <v>60</v>
      </c>
      <c r="K939" s="193">
        <v>58</v>
      </c>
      <c r="L939" s="193">
        <v>46</v>
      </c>
      <c r="M939" s="232"/>
      <c r="N939" s="233"/>
      <c r="O939" s="233"/>
    </row>
    <row r="940" spans="1:15" s="234" customFormat="1">
      <c r="A940" s="404" t="str">
        <f t="shared" si="21"/>
        <v>2001002500</v>
      </c>
      <c r="B940" s="230">
        <v>200</v>
      </c>
      <c r="C940" s="193">
        <v>100</v>
      </c>
      <c r="D940" s="193">
        <v>2500</v>
      </c>
      <c r="E940" s="193">
        <v>4</v>
      </c>
      <c r="F940" s="193">
        <v>16</v>
      </c>
      <c r="G940" s="193">
        <v>41</v>
      </c>
      <c r="H940" s="193">
        <v>50</v>
      </c>
      <c r="I940" s="193">
        <v>55</v>
      </c>
      <c r="J940" s="193">
        <v>60</v>
      </c>
      <c r="K940" s="193">
        <v>57</v>
      </c>
      <c r="L940" s="193">
        <v>41</v>
      </c>
      <c r="M940" s="232"/>
      <c r="N940" s="233"/>
      <c r="O940" s="233"/>
    </row>
    <row r="941" spans="1:15" s="234" customFormat="1">
      <c r="A941" s="404" t="str">
        <f t="shared" si="21"/>
        <v>2001102500</v>
      </c>
      <c r="B941" s="230">
        <v>200</v>
      </c>
      <c r="C941" s="193">
        <v>110</v>
      </c>
      <c r="D941" s="193">
        <v>2500</v>
      </c>
      <c r="E941" s="193">
        <v>4</v>
      </c>
      <c r="F941" s="193">
        <v>15</v>
      </c>
      <c r="G941" s="193">
        <v>41</v>
      </c>
      <c r="H941" s="193">
        <v>50</v>
      </c>
      <c r="I941" s="193">
        <v>55</v>
      </c>
      <c r="J941" s="193">
        <v>60</v>
      </c>
      <c r="K941" s="193">
        <v>56</v>
      </c>
      <c r="L941" s="193">
        <v>38</v>
      </c>
      <c r="M941" s="232"/>
      <c r="N941" s="233"/>
      <c r="O941" s="233"/>
    </row>
    <row r="942" spans="1:15" s="234" customFormat="1">
      <c r="A942" s="404" t="str">
        <f t="shared" si="21"/>
        <v>2001202500</v>
      </c>
      <c r="B942" s="230">
        <v>200</v>
      </c>
      <c r="C942" s="193">
        <v>120</v>
      </c>
      <c r="D942" s="193">
        <v>2500</v>
      </c>
      <c r="E942" s="193">
        <v>3</v>
      </c>
      <c r="F942" s="193">
        <v>14</v>
      </c>
      <c r="G942" s="193">
        <v>41</v>
      </c>
      <c r="H942" s="193">
        <v>49</v>
      </c>
      <c r="I942" s="193">
        <v>55</v>
      </c>
      <c r="J942" s="193">
        <v>60</v>
      </c>
      <c r="K942" s="193">
        <v>53</v>
      </c>
      <c r="L942" s="193">
        <v>35</v>
      </c>
      <c r="M942" s="232"/>
      <c r="N942" s="233"/>
      <c r="O942" s="233"/>
    </row>
    <row r="943" spans="1:15" s="234" customFormat="1">
      <c r="A943" s="404" t="str">
        <f t="shared" si="21"/>
        <v>2001302500</v>
      </c>
      <c r="B943" s="230">
        <v>200</v>
      </c>
      <c r="C943" s="193">
        <v>130</v>
      </c>
      <c r="D943" s="193">
        <v>2500</v>
      </c>
      <c r="E943" s="193">
        <v>3</v>
      </c>
      <c r="F943" s="193">
        <v>13</v>
      </c>
      <c r="G943" s="193">
        <v>40</v>
      </c>
      <c r="H943" s="193">
        <v>48</v>
      </c>
      <c r="I943" s="193">
        <v>55</v>
      </c>
      <c r="J943" s="193">
        <v>60</v>
      </c>
      <c r="K943" s="193">
        <v>50</v>
      </c>
      <c r="L943" s="193">
        <v>32</v>
      </c>
      <c r="M943" s="232"/>
      <c r="N943" s="233"/>
      <c r="O943" s="233"/>
    </row>
    <row r="944" spans="1:15" s="234" customFormat="1">
      <c r="A944" s="404" t="str">
        <f t="shared" si="21"/>
        <v>2001402500</v>
      </c>
      <c r="B944" s="230">
        <v>200</v>
      </c>
      <c r="C944" s="193">
        <v>140</v>
      </c>
      <c r="D944" s="193">
        <v>2500</v>
      </c>
      <c r="E944" s="193">
        <v>3</v>
      </c>
      <c r="F944" s="193">
        <v>12</v>
      </c>
      <c r="G944" s="193">
        <v>39</v>
      </c>
      <c r="H944" s="193">
        <v>47</v>
      </c>
      <c r="I944" s="193">
        <v>55</v>
      </c>
      <c r="J944" s="193">
        <v>60</v>
      </c>
      <c r="K944" s="193">
        <v>47</v>
      </c>
      <c r="L944" s="193">
        <v>30</v>
      </c>
      <c r="M944" s="232"/>
      <c r="N944" s="233"/>
      <c r="O944" s="233"/>
    </row>
    <row r="945" spans="1:15" s="234" customFormat="1">
      <c r="A945" s="404" t="str">
        <f t="shared" ref="A945:A1008" si="22">B945&amp;C945&amp;D945</f>
        <v>2001502500</v>
      </c>
      <c r="B945" s="230">
        <v>200</v>
      </c>
      <c r="C945" s="193">
        <v>150</v>
      </c>
      <c r="D945" s="193">
        <v>2500</v>
      </c>
      <c r="E945" s="193">
        <v>3</v>
      </c>
      <c r="F945" s="193">
        <v>11</v>
      </c>
      <c r="G945" s="193">
        <v>38</v>
      </c>
      <c r="H945" s="193">
        <v>45</v>
      </c>
      <c r="I945" s="193">
        <v>55</v>
      </c>
      <c r="J945" s="193">
        <v>60</v>
      </c>
      <c r="K945" s="193">
        <v>44</v>
      </c>
      <c r="L945" s="193">
        <v>28</v>
      </c>
      <c r="M945" s="232"/>
      <c r="N945" s="233"/>
      <c r="O945" s="233"/>
    </row>
    <row r="946" spans="1:15" s="234" customFormat="1">
      <c r="A946" s="404" t="str">
        <f t="shared" si="22"/>
        <v>2001602500</v>
      </c>
      <c r="B946" s="230">
        <v>200</v>
      </c>
      <c r="C946" s="193">
        <v>160</v>
      </c>
      <c r="D946" s="193">
        <v>2500</v>
      </c>
      <c r="E946" s="193">
        <v>3</v>
      </c>
      <c r="F946" s="193">
        <v>10</v>
      </c>
      <c r="G946" s="193">
        <v>37</v>
      </c>
      <c r="H946" s="193">
        <v>43</v>
      </c>
      <c r="I946" s="193">
        <v>54</v>
      </c>
      <c r="J946" s="193">
        <v>60</v>
      </c>
      <c r="K946" s="193">
        <v>41</v>
      </c>
      <c r="L946" s="193">
        <v>26</v>
      </c>
      <c r="M946" s="232"/>
      <c r="N946" s="233"/>
      <c r="O946" s="233"/>
    </row>
    <row r="947" spans="1:15" s="234" customFormat="1">
      <c r="A947" s="404" t="str">
        <f t="shared" si="22"/>
        <v>2001702500</v>
      </c>
      <c r="B947" s="230">
        <v>200</v>
      </c>
      <c r="C947" s="193">
        <v>170</v>
      </c>
      <c r="D947" s="193">
        <v>2500</v>
      </c>
      <c r="E947" s="193">
        <v>3</v>
      </c>
      <c r="F947" s="193">
        <v>10</v>
      </c>
      <c r="G947" s="193">
        <v>36</v>
      </c>
      <c r="H947" s="193">
        <v>41</v>
      </c>
      <c r="I947" s="193">
        <v>53</v>
      </c>
      <c r="J947" s="193">
        <v>59</v>
      </c>
      <c r="K947" s="193">
        <v>39</v>
      </c>
      <c r="L947" s="193">
        <v>25</v>
      </c>
      <c r="M947" s="232"/>
      <c r="N947" s="233"/>
      <c r="O947" s="233"/>
    </row>
    <row r="948" spans="1:15" s="234" customFormat="1">
      <c r="A948" s="404" t="str">
        <f t="shared" si="22"/>
        <v>2001802500</v>
      </c>
      <c r="B948" s="230">
        <v>200</v>
      </c>
      <c r="C948" s="193">
        <v>180</v>
      </c>
      <c r="D948" s="193">
        <v>2500</v>
      </c>
      <c r="E948" s="193">
        <v>2</v>
      </c>
      <c r="F948" s="193">
        <v>9</v>
      </c>
      <c r="G948" s="193">
        <v>34</v>
      </c>
      <c r="H948" s="193">
        <v>38</v>
      </c>
      <c r="I948" s="193">
        <v>51</v>
      </c>
      <c r="J948" s="193">
        <v>58</v>
      </c>
      <c r="K948" s="193">
        <v>37</v>
      </c>
      <c r="L948" s="193">
        <v>23</v>
      </c>
      <c r="M948" s="232"/>
      <c r="N948" s="233"/>
      <c r="O948" s="233"/>
    </row>
    <row r="949" spans="1:15" s="234" customFormat="1">
      <c r="A949" s="404" t="str">
        <f t="shared" si="22"/>
        <v>2001902500</v>
      </c>
      <c r="B949" s="230">
        <v>200</v>
      </c>
      <c r="C949" s="193">
        <v>190</v>
      </c>
      <c r="D949" s="193">
        <v>2500</v>
      </c>
      <c r="E949" s="193">
        <v>2</v>
      </c>
      <c r="F949" s="193">
        <v>9</v>
      </c>
      <c r="G949" s="193">
        <v>33</v>
      </c>
      <c r="H949" s="193">
        <v>37</v>
      </c>
      <c r="I949" s="193">
        <v>49</v>
      </c>
      <c r="J949" s="193">
        <v>56</v>
      </c>
      <c r="K949" s="193">
        <v>35</v>
      </c>
      <c r="L949" s="193">
        <v>22</v>
      </c>
      <c r="M949" s="232"/>
      <c r="N949" s="233"/>
      <c r="O949" s="233"/>
    </row>
    <row r="950" spans="1:15" s="234" customFormat="1">
      <c r="A950" s="404" t="str">
        <f t="shared" si="22"/>
        <v>2002002500</v>
      </c>
      <c r="B950" s="230">
        <v>200</v>
      </c>
      <c r="C950" s="193">
        <v>200</v>
      </c>
      <c r="D950" s="193">
        <v>2500</v>
      </c>
      <c r="E950" s="193">
        <v>2</v>
      </c>
      <c r="F950" s="193">
        <v>8</v>
      </c>
      <c r="G950" s="193">
        <v>31</v>
      </c>
      <c r="H950" s="193">
        <v>35</v>
      </c>
      <c r="I950" s="193">
        <v>47</v>
      </c>
      <c r="J950" s="193">
        <v>54</v>
      </c>
      <c r="K950" s="193">
        <v>33</v>
      </c>
      <c r="L950" s="193">
        <v>21</v>
      </c>
      <c r="M950" s="232"/>
      <c r="N950" s="233"/>
      <c r="O950" s="233"/>
    </row>
    <row r="951" spans="1:15" s="234" customFormat="1">
      <c r="A951" s="404" t="str">
        <f t="shared" si="22"/>
        <v>2002102500</v>
      </c>
      <c r="B951" s="230">
        <v>200</v>
      </c>
      <c r="C951" s="193">
        <v>210</v>
      </c>
      <c r="D951" s="193">
        <v>2500</v>
      </c>
      <c r="E951" s="243"/>
      <c r="F951" s="243"/>
      <c r="G951" s="243"/>
      <c r="H951" s="243"/>
      <c r="I951" s="243"/>
      <c r="J951" s="243"/>
      <c r="K951" s="243"/>
      <c r="L951" s="243"/>
      <c r="M951" s="232"/>
      <c r="N951" s="233"/>
      <c r="O951" s="233"/>
    </row>
    <row r="952" spans="1:15" s="234" customFormat="1">
      <c r="A952" s="404" t="str">
        <f t="shared" si="22"/>
        <v>2002202500</v>
      </c>
      <c r="B952" s="230">
        <v>200</v>
      </c>
      <c r="C952" s="193">
        <v>220</v>
      </c>
      <c r="D952" s="193">
        <v>2500</v>
      </c>
      <c r="E952" s="243"/>
      <c r="F952" s="243"/>
      <c r="G952" s="243"/>
      <c r="H952" s="243"/>
      <c r="I952" s="243"/>
      <c r="J952" s="243"/>
      <c r="K952" s="243"/>
      <c r="L952" s="243"/>
      <c r="M952" s="232"/>
      <c r="N952" s="233"/>
      <c r="O952" s="233"/>
    </row>
    <row r="953" spans="1:15" s="234" customFormat="1">
      <c r="A953" s="404" t="str">
        <f t="shared" si="22"/>
        <v>2002302500</v>
      </c>
      <c r="B953" s="230">
        <v>200</v>
      </c>
      <c r="C953" s="193">
        <v>230</v>
      </c>
      <c r="D953" s="193">
        <v>2500</v>
      </c>
      <c r="E953" s="243"/>
      <c r="F953" s="243"/>
      <c r="G953" s="243"/>
      <c r="H953" s="243"/>
      <c r="I953" s="243"/>
      <c r="J953" s="243"/>
      <c r="K953" s="243"/>
      <c r="L953" s="243"/>
      <c r="M953" s="232"/>
      <c r="N953" s="233"/>
      <c r="O953" s="233"/>
    </row>
    <row r="954" spans="1:15" s="234" customFormat="1">
      <c r="A954" s="404" t="str">
        <f t="shared" si="22"/>
        <v>2002402500</v>
      </c>
      <c r="B954" s="230">
        <v>200</v>
      </c>
      <c r="C954" s="193">
        <v>240</v>
      </c>
      <c r="D954" s="193">
        <v>2500</v>
      </c>
      <c r="E954" s="243"/>
      <c r="F954" s="243"/>
      <c r="G954" s="243"/>
      <c r="H954" s="243"/>
      <c r="I954" s="243"/>
      <c r="J954" s="243"/>
      <c r="K954" s="243"/>
      <c r="L954" s="243"/>
      <c r="M954" s="232"/>
      <c r="N954" s="233"/>
      <c r="O954" s="233"/>
    </row>
    <row r="955" spans="1:15" s="234" customFormat="1">
      <c r="A955" s="404" t="str">
        <f t="shared" si="22"/>
        <v>2002502500</v>
      </c>
      <c r="B955" s="230">
        <v>200</v>
      </c>
      <c r="C955" s="193">
        <v>250</v>
      </c>
      <c r="D955" s="193">
        <v>2500</v>
      </c>
      <c r="E955" s="243"/>
      <c r="F955" s="243"/>
      <c r="G955" s="243"/>
      <c r="H955" s="243"/>
      <c r="I955" s="243"/>
      <c r="J955" s="243"/>
      <c r="K955" s="243"/>
      <c r="L955" s="243"/>
      <c r="M955" s="232"/>
      <c r="N955" s="233"/>
      <c r="O955" s="233"/>
    </row>
    <row r="956" spans="1:15" s="234" customFormat="1">
      <c r="A956" s="404" t="str">
        <f t="shared" si="22"/>
        <v>2002602500</v>
      </c>
      <c r="B956" s="230">
        <v>200</v>
      </c>
      <c r="C956" s="193">
        <v>260</v>
      </c>
      <c r="D956" s="193">
        <v>2500</v>
      </c>
      <c r="E956" s="243"/>
      <c r="F956" s="243"/>
      <c r="G956" s="243"/>
      <c r="H956" s="243"/>
      <c r="I956" s="243"/>
      <c r="J956" s="243"/>
      <c r="K956" s="243"/>
      <c r="L956" s="243"/>
      <c r="M956" s="232"/>
      <c r="N956" s="233"/>
      <c r="O956" s="233"/>
    </row>
    <row r="957" spans="1:15" s="234" customFormat="1">
      <c r="A957" s="404" t="str">
        <f t="shared" si="22"/>
        <v>2002702500</v>
      </c>
      <c r="B957" s="230">
        <v>200</v>
      </c>
      <c r="C957" s="193">
        <v>270</v>
      </c>
      <c r="D957" s="193">
        <v>2500</v>
      </c>
      <c r="E957" s="243"/>
      <c r="F957" s="243"/>
      <c r="G957" s="243"/>
      <c r="H957" s="243"/>
      <c r="I957" s="243"/>
      <c r="J957" s="243"/>
      <c r="K957" s="243"/>
      <c r="L957" s="243"/>
      <c r="M957" s="232"/>
      <c r="N957" s="233"/>
      <c r="O957" s="233"/>
    </row>
    <row r="958" spans="1:15" s="234" customFormat="1">
      <c r="A958" s="404" t="str">
        <f t="shared" si="22"/>
        <v>2002802500</v>
      </c>
      <c r="B958" s="230">
        <v>200</v>
      </c>
      <c r="C958" s="193">
        <v>280</v>
      </c>
      <c r="D958" s="193">
        <v>2500</v>
      </c>
      <c r="E958" s="243"/>
      <c r="F958" s="243"/>
      <c r="G958" s="243"/>
      <c r="H958" s="243"/>
      <c r="I958" s="243"/>
      <c r="J958" s="243"/>
      <c r="K958" s="243"/>
      <c r="L958" s="243"/>
      <c r="M958" s="232"/>
      <c r="N958" s="233"/>
      <c r="O958" s="233"/>
    </row>
    <row r="959" spans="1:15" s="234" customFormat="1">
      <c r="A959" s="404" t="str">
        <f t="shared" si="22"/>
        <v>2002902500</v>
      </c>
      <c r="B959" s="230">
        <v>200</v>
      </c>
      <c r="C959" s="193">
        <v>290</v>
      </c>
      <c r="D959" s="193">
        <v>2500</v>
      </c>
      <c r="E959" s="243"/>
      <c r="F959" s="243"/>
      <c r="G959" s="243"/>
      <c r="H959" s="243"/>
      <c r="I959" s="243"/>
      <c r="J959" s="243"/>
      <c r="K959" s="243"/>
      <c r="L959" s="243"/>
      <c r="M959" s="232"/>
      <c r="N959" s="233"/>
      <c r="O959" s="233"/>
    </row>
    <row r="960" spans="1:15" s="234" customFormat="1">
      <c r="A960" s="404" t="str">
        <f t="shared" si="22"/>
        <v>2003002500</v>
      </c>
      <c r="B960" s="230">
        <v>200</v>
      </c>
      <c r="C960" s="193">
        <v>300</v>
      </c>
      <c r="D960" s="193">
        <v>2500</v>
      </c>
      <c r="E960" s="243"/>
      <c r="F960" s="243"/>
      <c r="G960" s="243"/>
      <c r="H960" s="243"/>
      <c r="I960" s="243"/>
      <c r="J960" s="243"/>
      <c r="K960" s="243"/>
      <c r="L960" s="243"/>
      <c r="M960" s="232"/>
      <c r="N960" s="233"/>
      <c r="O960" s="233"/>
    </row>
    <row r="961" spans="1:15" s="234" customFormat="1">
      <c r="A961" s="404" t="str">
        <f t="shared" si="22"/>
        <v>2003102500</v>
      </c>
      <c r="B961" s="230">
        <v>200</v>
      </c>
      <c r="C961" s="193">
        <v>310</v>
      </c>
      <c r="D961" s="193">
        <v>2500</v>
      </c>
      <c r="E961" s="243"/>
      <c r="F961" s="243"/>
      <c r="G961" s="243"/>
      <c r="H961" s="243"/>
      <c r="I961" s="243"/>
      <c r="J961" s="243"/>
      <c r="K961" s="243"/>
      <c r="L961" s="243"/>
      <c r="M961" s="232"/>
      <c r="N961" s="233"/>
      <c r="O961" s="233"/>
    </row>
    <row r="962" spans="1:15" s="234" customFormat="1">
      <c r="A962" s="404" t="str">
        <f t="shared" si="22"/>
        <v>2003202500</v>
      </c>
      <c r="B962" s="230">
        <v>200</v>
      </c>
      <c r="C962" s="193">
        <v>320</v>
      </c>
      <c r="D962" s="193">
        <v>2500</v>
      </c>
      <c r="E962" s="243"/>
      <c r="F962" s="243"/>
      <c r="G962" s="243"/>
      <c r="H962" s="243"/>
      <c r="I962" s="243"/>
      <c r="J962" s="243"/>
      <c r="K962" s="243"/>
      <c r="L962" s="243"/>
      <c r="M962" s="232"/>
      <c r="N962" s="233"/>
      <c r="O962" s="233"/>
    </row>
    <row r="963" spans="1:15" s="234" customFormat="1">
      <c r="A963" s="404" t="str">
        <f t="shared" si="22"/>
        <v>2003302500</v>
      </c>
      <c r="B963" s="230">
        <v>200</v>
      </c>
      <c r="C963" s="193">
        <v>330</v>
      </c>
      <c r="D963" s="193">
        <v>2500</v>
      </c>
      <c r="E963" s="243"/>
      <c r="F963" s="243"/>
      <c r="G963" s="243"/>
      <c r="H963" s="243"/>
      <c r="I963" s="243"/>
      <c r="J963" s="243"/>
      <c r="K963" s="243"/>
      <c r="L963" s="243"/>
      <c r="M963" s="232"/>
      <c r="N963" s="233"/>
      <c r="O963" s="233"/>
    </row>
    <row r="964" spans="1:15" s="234" customFormat="1">
      <c r="A964" s="404" t="str">
        <f t="shared" si="22"/>
        <v>2003402500</v>
      </c>
      <c r="B964" s="230">
        <v>200</v>
      </c>
      <c r="C964" s="193">
        <v>340</v>
      </c>
      <c r="D964" s="193">
        <v>2500</v>
      </c>
      <c r="E964" s="243"/>
      <c r="F964" s="243"/>
      <c r="G964" s="243"/>
      <c r="H964" s="243"/>
      <c r="I964" s="243"/>
      <c r="J964" s="243"/>
      <c r="K964" s="243"/>
      <c r="L964" s="243"/>
      <c r="M964" s="232"/>
      <c r="N964" s="233"/>
      <c r="O964" s="233"/>
    </row>
    <row r="965" spans="1:15" s="234" customFormat="1">
      <c r="A965" s="404" t="str">
        <f t="shared" si="22"/>
        <v>2003502500</v>
      </c>
      <c r="B965" s="230">
        <v>200</v>
      </c>
      <c r="C965" s="193">
        <v>350</v>
      </c>
      <c r="D965" s="193">
        <v>2500</v>
      </c>
      <c r="E965" s="243"/>
      <c r="F965" s="243"/>
      <c r="G965" s="243"/>
      <c r="H965" s="243"/>
      <c r="I965" s="243"/>
      <c r="J965" s="243"/>
      <c r="K965" s="243"/>
      <c r="L965" s="243"/>
      <c r="M965" s="232"/>
      <c r="N965" s="233"/>
      <c r="O965" s="233"/>
    </row>
    <row r="966" spans="1:15" s="234" customFormat="1">
      <c r="A966" s="404" t="str">
        <f t="shared" si="22"/>
        <v>25020500</v>
      </c>
      <c r="B966" s="242">
        <v>250</v>
      </c>
      <c r="C966" s="193">
        <v>20</v>
      </c>
      <c r="D966" s="193">
        <v>500</v>
      </c>
      <c r="E966" s="180"/>
      <c r="F966" s="180"/>
      <c r="G966" s="180"/>
      <c r="H966" s="180"/>
      <c r="I966" s="180"/>
      <c r="J966" s="180"/>
      <c r="K966" s="180"/>
      <c r="L966" s="180"/>
      <c r="M966" s="232"/>
      <c r="N966" s="233"/>
      <c r="O966" s="233"/>
    </row>
    <row r="967" spans="1:15" s="234" customFormat="1">
      <c r="A967" s="404" t="str">
        <f t="shared" si="22"/>
        <v>25030500</v>
      </c>
      <c r="B967" s="242">
        <v>250</v>
      </c>
      <c r="C967" s="193">
        <v>30</v>
      </c>
      <c r="D967" s="193">
        <v>500</v>
      </c>
      <c r="E967" s="180"/>
      <c r="F967" s="180"/>
      <c r="G967" s="180"/>
      <c r="H967" s="180"/>
      <c r="I967" s="180"/>
      <c r="J967" s="180"/>
      <c r="K967" s="180"/>
      <c r="L967" s="180"/>
      <c r="M967" s="232"/>
      <c r="N967" s="233"/>
      <c r="O967" s="233"/>
    </row>
    <row r="968" spans="1:15" s="234" customFormat="1">
      <c r="A968" s="404" t="str">
        <f t="shared" si="22"/>
        <v>25040500</v>
      </c>
      <c r="B968" s="242">
        <v>250</v>
      </c>
      <c r="C968" s="193">
        <v>40</v>
      </c>
      <c r="D968" s="193">
        <v>500</v>
      </c>
      <c r="E968" s="180"/>
      <c r="F968" s="180"/>
      <c r="G968" s="180"/>
      <c r="H968" s="180"/>
      <c r="I968" s="180"/>
      <c r="J968" s="180"/>
      <c r="K968" s="180"/>
      <c r="L968" s="180"/>
      <c r="M968" s="232"/>
      <c r="N968" s="233"/>
      <c r="O968" s="233"/>
    </row>
    <row r="969" spans="1:15" s="234" customFormat="1">
      <c r="A969" s="404" t="str">
        <f t="shared" si="22"/>
        <v>25050500</v>
      </c>
      <c r="B969" s="242">
        <v>250</v>
      </c>
      <c r="C969" s="193">
        <v>50</v>
      </c>
      <c r="D969" s="193">
        <v>500</v>
      </c>
      <c r="E969" s="180"/>
      <c r="F969" s="180"/>
      <c r="G969" s="180"/>
      <c r="H969" s="180"/>
      <c r="I969" s="180"/>
      <c r="J969" s="180"/>
      <c r="K969" s="180"/>
      <c r="L969" s="180"/>
      <c r="M969" s="232"/>
      <c r="N969" s="233"/>
      <c r="O969" s="233"/>
    </row>
    <row r="970" spans="1:15" s="234" customFormat="1">
      <c r="A970" s="404" t="str">
        <f t="shared" si="22"/>
        <v>25060500</v>
      </c>
      <c r="B970" s="242">
        <v>250</v>
      </c>
      <c r="C970" s="193">
        <v>60</v>
      </c>
      <c r="D970" s="193">
        <v>500</v>
      </c>
      <c r="E970" s="180"/>
      <c r="F970" s="180"/>
      <c r="G970" s="180"/>
      <c r="H970" s="180"/>
      <c r="I970" s="180"/>
      <c r="J970" s="180"/>
      <c r="K970" s="180"/>
      <c r="L970" s="180"/>
      <c r="M970" s="232"/>
      <c r="N970" s="233"/>
      <c r="O970" s="233"/>
    </row>
    <row r="971" spans="1:15" s="234" customFormat="1">
      <c r="A971" s="404" t="str">
        <f t="shared" si="22"/>
        <v>25070500</v>
      </c>
      <c r="B971" s="242">
        <v>250</v>
      </c>
      <c r="C971" s="193">
        <v>70</v>
      </c>
      <c r="D971" s="193">
        <v>500</v>
      </c>
      <c r="E971" s="180"/>
      <c r="F971" s="180"/>
      <c r="G971" s="180"/>
      <c r="H971" s="180"/>
      <c r="I971" s="180"/>
      <c r="J971" s="180"/>
      <c r="K971" s="180"/>
      <c r="L971" s="180"/>
      <c r="M971" s="232"/>
      <c r="N971" s="233"/>
      <c r="O971" s="233"/>
    </row>
    <row r="972" spans="1:15" s="234" customFormat="1">
      <c r="A972" s="404" t="str">
        <f t="shared" si="22"/>
        <v>25080500</v>
      </c>
      <c r="B972" s="242">
        <v>250</v>
      </c>
      <c r="C972" s="193">
        <v>80</v>
      </c>
      <c r="D972" s="193">
        <v>500</v>
      </c>
      <c r="E972" s="180"/>
      <c r="F972" s="180"/>
      <c r="G972" s="180"/>
      <c r="H972" s="180"/>
      <c r="I972" s="180"/>
      <c r="J972" s="180"/>
      <c r="K972" s="180"/>
      <c r="L972" s="180"/>
      <c r="M972" s="232"/>
      <c r="N972" s="233"/>
      <c r="O972" s="233"/>
    </row>
    <row r="973" spans="1:15" s="234" customFormat="1">
      <c r="A973" s="404" t="str">
        <f t="shared" si="22"/>
        <v>25090500</v>
      </c>
      <c r="B973" s="242">
        <v>250</v>
      </c>
      <c r="C973" s="193">
        <v>90</v>
      </c>
      <c r="D973" s="193">
        <v>500</v>
      </c>
      <c r="E973" s="180"/>
      <c r="F973" s="180"/>
      <c r="G973" s="180"/>
      <c r="H973" s="180"/>
      <c r="I973" s="180"/>
      <c r="J973" s="180"/>
      <c r="K973" s="180"/>
      <c r="L973" s="180"/>
      <c r="M973" s="232"/>
      <c r="N973" s="233"/>
      <c r="O973" s="233"/>
    </row>
    <row r="974" spans="1:15" s="234" customFormat="1">
      <c r="A974" s="404" t="str">
        <f t="shared" si="22"/>
        <v>250100500</v>
      </c>
      <c r="B974" s="242">
        <v>250</v>
      </c>
      <c r="C974" s="193">
        <v>100</v>
      </c>
      <c r="D974" s="193">
        <v>500</v>
      </c>
      <c r="E974" s="180"/>
      <c r="F974" s="180"/>
      <c r="G974" s="180"/>
      <c r="H974" s="180"/>
      <c r="I974" s="180"/>
      <c r="J974" s="180"/>
      <c r="K974" s="180"/>
      <c r="L974" s="180"/>
      <c r="M974" s="232"/>
      <c r="N974" s="233"/>
      <c r="O974" s="233"/>
    </row>
    <row r="975" spans="1:15" s="234" customFormat="1">
      <c r="A975" s="404" t="str">
        <f t="shared" si="22"/>
        <v>250110500</v>
      </c>
      <c r="B975" s="242">
        <v>250</v>
      </c>
      <c r="C975" s="193">
        <v>110</v>
      </c>
      <c r="D975" s="193">
        <v>500</v>
      </c>
      <c r="E975" s="180"/>
      <c r="F975" s="180"/>
      <c r="G975" s="180"/>
      <c r="H975" s="180"/>
      <c r="I975" s="180"/>
      <c r="J975" s="180"/>
      <c r="K975" s="180"/>
      <c r="L975" s="180"/>
      <c r="M975" s="232"/>
      <c r="N975" s="233"/>
      <c r="O975" s="233"/>
    </row>
    <row r="976" spans="1:15" s="234" customFormat="1">
      <c r="A976" s="404" t="str">
        <f t="shared" si="22"/>
        <v>250120500</v>
      </c>
      <c r="B976" s="242">
        <v>250</v>
      </c>
      <c r="C976" s="193">
        <v>120</v>
      </c>
      <c r="D976" s="193">
        <v>500</v>
      </c>
      <c r="E976" s="398"/>
      <c r="F976" s="180"/>
      <c r="G976" s="180"/>
      <c r="H976" s="180"/>
      <c r="I976" s="180"/>
      <c r="J976" s="180"/>
      <c r="K976" s="180"/>
      <c r="L976" s="180"/>
      <c r="M976" s="232"/>
      <c r="N976" s="233"/>
      <c r="O976" s="233"/>
    </row>
    <row r="977" spans="1:15" s="234" customFormat="1">
      <c r="A977" s="404" t="str">
        <f t="shared" si="22"/>
        <v>250130500</v>
      </c>
      <c r="B977" s="242">
        <v>250</v>
      </c>
      <c r="C977" s="193">
        <v>130</v>
      </c>
      <c r="D977" s="193">
        <v>500</v>
      </c>
      <c r="E977" s="398"/>
      <c r="F977" s="180"/>
      <c r="G977" s="180"/>
      <c r="H977" s="180"/>
      <c r="I977" s="180"/>
      <c r="J977" s="180"/>
      <c r="K977" s="180"/>
      <c r="L977" s="180"/>
      <c r="M977" s="232"/>
      <c r="N977" s="233"/>
      <c r="O977" s="233"/>
    </row>
    <row r="978" spans="1:15" s="234" customFormat="1">
      <c r="A978" s="404" t="str">
        <f t="shared" si="22"/>
        <v>250140500</v>
      </c>
      <c r="B978" s="242">
        <v>250</v>
      </c>
      <c r="C978" s="193">
        <v>140</v>
      </c>
      <c r="D978" s="193">
        <v>500</v>
      </c>
      <c r="E978" s="180"/>
      <c r="F978" s="180"/>
      <c r="G978" s="180"/>
      <c r="H978" s="180"/>
      <c r="I978" s="180"/>
      <c r="J978" s="180"/>
      <c r="K978" s="180"/>
      <c r="L978" s="180"/>
      <c r="M978" s="232"/>
      <c r="N978" s="233"/>
      <c r="O978" s="233"/>
    </row>
    <row r="979" spans="1:15" s="234" customFormat="1">
      <c r="A979" s="404" t="str">
        <f t="shared" si="22"/>
        <v>250150500</v>
      </c>
      <c r="B979" s="242">
        <v>250</v>
      </c>
      <c r="C979" s="193">
        <v>150</v>
      </c>
      <c r="D979" s="193">
        <v>500</v>
      </c>
      <c r="E979" s="180"/>
      <c r="F979" s="180"/>
      <c r="G979" s="180"/>
      <c r="H979" s="180"/>
      <c r="I979" s="180"/>
      <c r="J979" s="180"/>
      <c r="K979" s="180"/>
      <c r="L979" s="180"/>
      <c r="M979" s="232"/>
      <c r="N979" s="233"/>
      <c r="O979" s="233"/>
    </row>
    <row r="980" spans="1:15" s="234" customFormat="1">
      <c r="A980" s="404" t="str">
        <f t="shared" si="22"/>
        <v>250160500</v>
      </c>
      <c r="B980" s="242">
        <v>250</v>
      </c>
      <c r="C980" s="193">
        <v>160</v>
      </c>
      <c r="D980" s="193">
        <v>500</v>
      </c>
      <c r="E980" s="180"/>
      <c r="F980" s="180"/>
      <c r="G980" s="180"/>
      <c r="H980" s="180"/>
      <c r="I980" s="180"/>
      <c r="J980" s="180"/>
      <c r="K980" s="180"/>
      <c r="L980" s="180"/>
      <c r="M980" s="232"/>
      <c r="N980" s="233"/>
      <c r="O980" s="233"/>
    </row>
    <row r="981" spans="1:15" s="234" customFormat="1">
      <c r="A981" s="404" t="str">
        <f t="shared" si="22"/>
        <v>250170500</v>
      </c>
      <c r="B981" s="242">
        <v>250</v>
      </c>
      <c r="C981" s="193">
        <v>170</v>
      </c>
      <c r="D981" s="193">
        <v>500</v>
      </c>
      <c r="E981" s="180"/>
      <c r="F981" s="180"/>
      <c r="G981" s="180"/>
      <c r="H981" s="180"/>
      <c r="I981" s="180"/>
      <c r="J981" s="180"/>
      <c r="K981" s="180"/>
      <c r="L981" s="180"/>
      <c r="M981" s="232"/>
      <c r="N981" s="233"/>
      <c r="O981" s="233"/>
    </row>
    <row r="982" spans="1:15" s="234" customFormat="1">
      <c r="A982" s="404" t="str">
        <f t="shared" si="22"/>
        <v>250180500</v>
      </c>
      <c r="B982" s="242">
        <v>250</v>
      </c>
      <c r="C982" s="193">
        <v>180</v>
      </c>
      <c r="D982" s="193">
        <v>500</v>
      </c>
      <c r="E982" s="180"/>
      <c r="F982" s="398"/>
      <c r="G982" s="398"/>
      <c r="H982" s="398"/>
      <c r="I982" s="180"/>
      <c r="J982" s="180"/>
      <c r="K982" s="180"/>
      <c r="L982" s="180"/>
      <c r="M982" s="232"/>
      <c r="N982" s="233"/>
      <c r="O982" s="233"/>
    </row>
    <row r="983" spans="1:15" s="234" customFormat="1">
      <c r="A983" s="404" t="str">
        <f t="shared" si="22"/>
        <v>250190500</v>
      </c>
      <c r="B983" s="242">
        <v>250</v>
      </c>
      <c r="C983" s="193">
        <v>190</v>
      </c>
      <c r="D983" s="193">
        <v>500</v>
      </c>
      <c r="E983" s="180"/>
      <c r="F983" s="398"/>
      <c r="G983" s="180"/>
      <c r="H983" s="180"/>
      <c r="I983" s="180"/>
      <c r="J983" s="180"/>
      <c r="K983" s="180"/>
      <c r="L983" s="180"/>
      <c r="M983" s="232"/>
      <c r="N983" s="233"/>
      <c r="O983" s="233"/>
    </row>
    <row r="984" spans="1:15" s="234" customFormat="1">
      <c r="A984" s="404" t="str">
        <f t="shared" si="22"/>
        <v>250200500</v>
      </c>
      <c r="B984" s="242">
        <v>250</v>
      </c>
      <c r="C984" s="193">
        <v>200</v>
      </c>
      <c r="D984" s="193">
        <v>500</v>
      </c>
      <c r="E984" s="180"/>
      <c r="F984" s="180"/>
      <c r="G984" s="180"/>
      <c r="H984" s="180"/>
      <c r="I984" s="180"/>
      <c r="J984" s="180"/>
      <c r="K984" s="180"/>
      <c r="L984" s="180"/>
      <c r="M984" s="232"/>
      <c r="N984" s="233"/>
      <c r="O984" s="233"/>
    </row>
    <row r="985" spans="1:15" s="234" customFormat="1">
      <c r="A985" s="404" t="str">
        <f t="shared" si="22"/>
        <v>250210500</v>
      </c>
      <c r="B985" s="242">
        <v>250</v>
      </c>
      <c r="C985" s="193">
        <v>210</v>
      </c>
      <c r="D985" s="193">
        <v>500</v>
      </c>
      <c r="E985" s="180"/>
      <c r="F985" s="180"/>
      <c r="G985" s="180"/>
      <c r="H985" s="180"/>
      <c r="I985" s="180"/>
      <c r="J985" s="180"/>
      <c r="K985" s="180"/>
      <c r="L985" s="180"/>
      <c r="M985" s="232"/>
      <c r="N985" s="233"/>
      <c r="O985" s="233"/>
    </row>
    <row r="986" spans="1:15" s="234" customFormat="1">
      <c r="A986" s="404" t="str">
        <f t="shared" si="22"/>
        <v>250220500</v>
      </c>
      <c r="B986" s="242">
        <v>250</v>
      </c>
      <c r="C986" s="193">
        <v>220</v>
      </c>
      <c r="D986" s="193">
        <v>500</v>
      </c>
      <c r="E986" s="180"/>
      <c r="F986" s="180"/>
      <c r="G986" s="180"/>
      <c r="H986" s="180"/>
      <c r="I986" s="398"/>
      <c r="J986" s="180"/>
      <c r="K986" s="180"/>
      <c r="L986" s="180"/>
      <c r="M986" s="232"/>
      <c r="N986" s="233"/>
      <c r="O986" s="233"/>
    </row>
    <row r="987" spans="1:15" s="234" customFormat="1">
      <c r="A987" s="404" t="str">
        <f t="shared" si="22"/>
        <v>250230500</v>
      </c>
      <c r="B987" s="242">
        <v>250</v>
      </c>
      <c r="C987" s="193">
        <v>230</v>
      </c>
      <c r="D987" s="193">
        <v>500</v>
      </c>
      <c r="E987" s="180"/>
      <c r="F987" s="180"/>
      <c r="G987" s="180"/>
      <c r="H987" s="180"/>
      <c r="I987" s="180"/>
      <c r="J987" s="180"/>
      <c r="K987" s="180"/>
      <c r="L987" s="180"/>
      <c r="M987" s="232"/>
      <c r="N987" s="233"/>
      <c r="O987" s="233"/>
    </row>
    <row r="988" spans="1:15" s="234" customFormat="1">
      <c r="A988" s="404" t="str">
        <f t="shared" si="22"/>
        <v>250240500</v>
      </c>
      <c r="B988" s="242">
        <v>250</v>
      </c>
      <c r="C988" s="193">
        <v>240</v>
      </c>
      <c r="D988" s="193">
        <v>500</v>
      </c>
      <c r="E988" s="180"/>
      <c r="F988" s="180"/>
      <c r="G988" s="180"/>
      <c r="H988" s="180"/>
      <c r="I988" s="180"/>
      <c r="J988" s="180"/>
      <c r="K988" s="180"/>
      <c r="L988" s="180"/>
      <c r="M988" s="232"/>
      <c r="N988" s="233"/>
      <c r="O988" s="233"/>
    </row>
    <row r="989" spans="1:15" s="234" customFormat="1">
      <c r="A989" s="404" t="str">
        <f t="shared" si="22"/>
        <v>250250500</v>
      </c>
      <c r="B989" s="242">
        <v>250</v>
      </c>
      <c r="C989" s="193">
        <v>250</v>
      </c>
      <c r="D989" s="193">
        <v>500</v>
      </c>
      <c r="E989" s="180"/>
      <c r="F989" s="180"/>
      <c r="G989" s="180"/>
      <c r="H989" s="180"/>
      <c r="I989" s="180"/>
      <c r="J989" s="180"/>
      <c r="K989" s="180"/>
      <c r="L989" s="180"/>
      <c r="M989" s="232"/>
      <c r="N989" s="233"/>
      <c r="O989" s="233"/>
    </row>
    <row r="990" spans="1:15" s="234" customFormat="1">
      <c r="A990" s="404" t="str">
        <f t="shared" si="22"/>
        <v>250260500</v>
      </c>
      <c r="B990" s="242">
        <v>250</v>
      </c>
      <c r="C990" s="193">
        <v>260</v>
      </c>
      <c r="D990" s="193">
        <v>500</v>
      </c>
      <c r="E990" s="271"/>
      <c r="F990" s="271"/>
      <c r="G990" s="271"/>
      <c r="H990" s="271"/>
      <c r="I990" s="271"/>
      <c r="J990" s="271"/>
      <c r="K990" s="271"/>
      <c r="L990" s="271"/>
      <c r="M990" s="232"/>
      <c r="N990" s="233"/>
      <c r="O990" s="233"/>
    </row>
    <row r="991" spans="1:15" s="234" customFormat="1">
      <c r="A991" s="404" t="str">
        <f t="shared" si="22"/>
        <v>250270500</v>
      </c>
      <c r="B991" s="242">
        <v>250</v>
      </c>
      <c r="C991" s="193">
        <v>270</v>
      </c>
      <c r="D991" s="193">
        <v>500</v>
      </c>
      <c r="E991" s="271"/>
      <c r="F991" s="271"/>
      <c r="G991" s="271"/>
      <c r="H991" s="271"/>
      <c r="I991" s="271"/>
      <c r="J991" s="271"/>
      <c r="K991" s="271"/>
      <c r="L991" s="271"/>
      <c r="M991" s="232"/>
      <c r="N991" s="233"/>
      <c r="O991" s="233"/>
    </row>
    <row r="992" spans="1:15" s="234" customFormat="1">
      <c r="A992" s="404" t="str">
        <f t="shared" si="22"/>
        <v>250280500</v>
      </c>
      <c r="B992" s="242">
        <v>250</v>
      </c>
      <c r="C992" s="193">
        <v>280</v>
      </c>
      <c r="D992" s="193">
        <v>500</v>
      </c>
      <c r="E992" s="271"/>
      <c r="F992" s="271"/>
      <c r="G992" s="271"/>
      <c r="H992" s="271"/>
      <c r="I992" s="271"/>
      <c r="J992" s="271"/>
      <c r="K992" s="271"/>
      <c r="L992" s="271"/>
      <c r="M992" s="232"/>
      <c r="N992" s="233"/>
      <c r="O992" s="233"/>
    </row>
    <row r="993" spans="1:15" s="234" customFormat="1">
      <c r="A993" s="404" t="str">
        <f t="shared" si="22"/>
        <v>250290500</v>
      </c>
      <c r="B993" s="242">
        <v>250</v>
      </c>
      <c r="C993" s="193">
        <v>290</v>
      </c>
      <c r="D993" s="193">
        <v>500</v>
      </c>
      <c r="E993" s="271"/>
      <c r="F993" s="271"/>
      <c r="G993" s="271"/>
      <c r="H993" s="271"/>
      <c r="I993" s="271"/>
      <c r="J993" s="271"/>
      <c r="K993" s="271"/>
      <c r="L993" s="271"/>
      <c r="M993" s="232"/>
      <c r="N993" s="233"/>
      <c r="O993" s="233"/>
    </row>
    <row r="994" spans="1:15" s="234" customFormat="1">
      <c r="A994" s="404" t="str">
        <f t="shared" si="22"/>
        <v>250300500</v>
      </c>
      <c r="B994" s="242">
        <v>250</v>
      </c>
      <c r="C994" s="193">
        <v>300</v>
      </c>
      <c r="D994" s="193">
        <v>500</v>
      </c>
      <c r="E994" s="271"/>
      <c r="F994" s="271"/>
      <c r="G994" s="271"/>
      <c r="H994" s="271"/>
      <c r="I994" s="271"/>
      <c r="J994" s="271"/>
      <c r="K994" s="271"/>
      <c r="L994" s="271"/>
      <c r="M994" s="232"/>
      <c r="N994" s="233"/>
      <c r="O994" s="233"/>
    </row>
    <row r="995" spans="1:15" s="234" customFormat="1">
      <c r="A995" s="404" t="str">
        <f t="shared" si="22"/>
        <v>250310500</v>
      </c>
      <c r="B995" s="242">
        <v>250</v>
      </c>
      <c r="C995" s="193">
        <v>310</v>
      </c>
      <c r="D995" s="193">
        <v>500</v>
      </c>
      <c r="E995" s="271"/>
      <c r="F995" s="271"/>
      <c r="G995" s="271"/>
      <c r="H995" s="271"/>
      <c r="I995" s="271"/>
      <c r="J995" s="271"/>
      <c r="K995" s="271"/>
      <c r="L995" s="271"/>
      <c r="M995" s="232"/>
      <c r="N995" s="233"/>
      <c r="O995" s="233"/>
    </row>
    <row r="996" spans="1:15" s="234" customFormat="1">
      <c r="A996" s="404" t="str">
        <f t="shared" si="22"/>
        <v>250320500</v>
      </c>
      <c r="B996" s="242">
        <v>250</v>
      </c>
      <c r="C996" s="193">
        <v>320</v>
      </c>
      <c r="D996" s="193">
        <v>500</v>
      </c>
      <c r="E996" s="271"/>
      <c r="F996" s="271"/>
      <c r="G996" s="271"/>
      <c r="H996" s="271"/>
      <c r="I996" s="271"/>
      <c r="J996" s="271"/>
      <c r="K996" s="271"/>
      <c r="L996" s="271"/>
      <c r="M996" s="232"/>
      <c r="N996" s="233"/>
      <c r="O996" s="233"/>
    </row>
    <row r="997" spans="1:15" s="234" customFormat="1">
      <c r="A997" s="404" t="str">
        <f t="shared" si="22"/>
        <v>250330500</v>
      </c>
      <c r="B997" s="242">
        <v>250</v>
      </c>
      <c r="C997" s="193">
        <v>330</v>
      </c>
      <c r="D997" s="193">
        <v>500</v>
      </c>
      <c r="E997" s="271"/>
      <c r="F997" s="271"/>
      <c r="G997" s="271"/>
      <c r="H997" s="271"/>
      <c r="I997" s="271"/>
      <c r="J997" s="271"/>
      <c r="K997" s="271"/>
      <c r="L997" s="271"/>
      <c r="M997" s="232"/>
      <c r="N997" s="233"/>
      <c r="O997" s="233"/>
    </row>
    <row r="998" spans="1:15" s="234" customFormat="1">
      <c r="A998" s="404" t="str">
        <f t="shared" si="22"/>
        <v>250340500</v>
      </c>
      <c r="B998" s="242">
        <v>250</v>
      </c>
      <c r="C998" s="193">
        <v>340</v>
      </c>
      <c r="D998" s="193">
        <v>500</v>
      </c>
      <c r="E998" s="271"/>
      <c r="F998" s="271"/>
      <c r="G998" s="271"/>
      <c r="H998" s="271"/>
      <c r="I998" s="271"/>
      <c r="J998" s="271"/>
      <c r="K998" s="271"/>
      <c r="L998" s="271"/>
      <c r="M998" s="232"/>
      <c r="N998" s="233"/>
      <c r="O998" s="233"/>
    </row>
    <row r="999" spans="1:15" s="234" customFormat="1">
      <c r="A999" s="404" t="str">
        <f t="shared" si="22"/>
        <v>250350500</v>
      </c>
      <c r="B999" s="242">
        <v>250</v>
      </c>
      <c r="C999" s="193">
        <v>350</v>
      </c>
      <c r="D999" s="193">
        <v>500</v>
      </c>
      <c r="E999" s="271"/>
      <c r="F999" s="271"/>
      <c r="G999" s="271"/>
      <c r="H999" s="271"/>
      <c r="I999" s="271"/>
      <c r="J999" s="271"/>
      <c r="K999" s="271"/>
      <c r="L999" s="271"/>
      <c r="M999" s="232"/>
      <c r="N999" s="233"/>
      <c r="O999" s="233"/>
    </row>
    <row r="1000" spans="1:15" s="234" customFormat="1">
      <c r="A1000" s="404" t="str">
        <f t="shared" si="22"/>
        <v>25020750</v>
      </c>
      <c r="B1000" s="242">
        <v>250</v>
      </c>
      <c r="C1000" s="193">
        <v>20</v>
      </c>
      <c r="D1000" s="193">
        <v>750</v>
      </c>
      <c r="E1000" s="180"/>
      <c r="F1000" s="180"/>
      <c r="G1000" s="180"/>
      <c r="H1000" s="180"/>
      <c r="I1000" s="180"/>
      <c r="J1000" s="180"/>
      <c r="K1000" s="180"/>
      <c r="L1000" s="180"/>
      <c r="M1000" s="232"/>
      <c r="N1000" s="233"/>
      <c r="O1000" s="233"/>
    </row>
    <row r="1001" spans="1:15" s="234" customFormat="1">
      <c r="A1001" s="404" t="str">
        <f t="shared" si="22"/>
        <v>25030750</v>
      </c>
      <c r="B1001" s="242">
        <v>250</v>
      </c>
      <c r="C1001" s="193">
        <v>30</v>
      </c>
      <c r="D1001" s="193">
        <v>750</v>
      </c>
      <c r="E1001" s="180"/>
      <c r="F1001" s="180"/>
      <c r="G1001" s="180"/>
      <c r="H1001" s="180"/>
      <c r="I1001" s="180"/>
      <c r="J1001" s="180"/>
      <c r="K1001" s="180"/>
      <c r="L1001" s="180"/>
      <c r="M1001" s="232"/>
      <c r="N1001" s="233"/>
      <c r="O1001" s="233"/>
    </row>
    <row r="1002" spans="1:15" s="234" customFormat="1">
      <c r="A1002" s="404" t="str">
        <f t="shared" si="22"/>
        <v>25040750</v>
      </c>
      <c r="B1002" s="242">
        <v>250</v>
      </c>
      <c r="C1002" s="193">
        <v>40</v>
      </c>
      <c r="D1002" s="193">
        <v>750</v>
      </c>
      <c r="E1002" s="180"/>
      <c r="F1002" s="180"/>
      <c r="G1002" s="180"/>
      <c r="H1002" s="180"/>
      <c r="I1002" s="180"/>
      <c r="J1002" s="180"/>
      <c r="K1002" s="180"/>
      <c r="L1002" s="180"/>
      <c r="M1002" s="232"/>
      <c r="N1002" s="233"/>
      <c r="O1002" s="233"/>
    </row>
    <row r="1003" spans="1:15" s="234" customFormat="1">
      <c r="A1003" s="404" t="str">
        <f t="shared" si="22"/>
        <v>25050750</v>
      </c>
      <c r="B1003" s="242">
        <v>250</v>
      </c>
      <c r="C1003" s="193">
        <v>50</v>
      </c>
      <c r="D1003" s="193">
        <v>750</v>
      </c>
      <c r="E1003" s="180"/>
      <c r="F1003" s="180"/>
      <c r="G1003" s="180"/>
      <c r="H1003" s="180"/>
      <c r="I1003" s="180"/>
      <c r="J1003" s="180"/>
      <c r="K1003" s="180"/>
      <c r="L1003" s="180"/>
      <c r="M1003" s="232"/>
      <c r="N1003" s="233"/>
      <c r="O1003" s="233"/>
    </row>
    <row r="1004" spans="1:15" s="234" customFormat="1">
      <c r="A1004" s="404" t="str">
        <f t="shared" si="22"/>
        <v>25060750</v>
      </c>
      <c r="B1004" s="242">
        <v>250</v>
      </c>
      <c r="C1004" s="193">
        <v>60</v>
      </c>
      <c r="D1004" s="193">
        <v>750</v>
      </c>
      <c r="E1004" s="180"/>
      <c r="F1004" s="180"/>
      <c r="G1004" s="180"/>
      <c r="H1004" s="180"/>
      <c r="I1004" s="180"/>
      <c r="J1004" s="180"/>
      <c r="K1004" s="180"/>
      <c r="L1004" s="180"/>
      <c r="M1004" s="232"/>
      <c r="N1004" s="233"/>
      <c r="O1004" s="233"/>
    </row>
    <row r="1005" spans="1:15" s="234" customFormat="1">
      <c r="A1005" s="404" t="str">
        <f t="shared" si="22"/>
        <v>25070750</v>
      </c>
      <c r="B1005" s="242">
        <v>250</v>
      </c>
      <c r="C1005" s="193">
        <v>70</v>
      </c>
      <c r="D1005" s="193">
        <v>750</v>
      </c>
      <c r="E1005" s="180"/>
      <c r="F1005" s="180"/>
      <c r="G1005" s="180"/>
      <c r="H1005" s="180"/>
      <c r="I1005" s="180"/>
      <c r="J1005" s="180"/>
      <c r="K1005" s="180"/>
      <c r="L1005" s="180"/>
      <c r="M1005" s="232"/>
      <c r="N1005" s="233"/>
      <c r="O1005" s="233"/>
    </row>
    <row r="1006" spans="1:15" s="234" customFormat="1">
      <c r="A1006" s="404" t="str">
        <f t="shared" si="22"/>
        <v>25080750</v>
      </c>
      <c r="B1006" s="242">
        <v>250</v>
      </c>
      <c r="C1006" s="193">
        <v>80</v>
      </c>
      <c r="D1006" s="193">
        <v>750</v>
      </c>
      <c r="E1006" s="180"/>
      <c r="F1006" s="180"/>
      <c r="G1006" s="180"/>
      <c r="H1006" s="180"/>
      <c r="I1006" s="180"/>
      <c r="J1006" s="180"/>
      <c r="K1006" s="180"/>
      <c r="L1006" s="180"/>
      <c r="M1006" s="232"/>
      <c r="N1006" s="233"/>
      <c r="O1006" s="233"/>
    </row>
    <row r="1007" spans="1:15" s="234" customFormat="1">
      <c r="A1007" s="404" t="str">
        <f t="shared" si="22"/>
        <v>25090750</v>
      </c>
      <c r="B1007" s="242">
        <v>250</v>
      </c>
      <c r="C1007" s="193">
        <v>90</v>
      </c>
      <c r="D1007" s="193">
        <v>750</v>
      </c>
      <c r="E1007" s="180"/>
      <c r="F1007" s="180"/>
      <c r="G1007" s="180"/>
      <c r="H1007" s="180"/>
      <c r="I1007" s="180"/>
      <c r="J1007" s="180"/>
      <c r="K1007" s="180"/>
      <c r="L1007" s="180"/>
      <c r="M1007" s="232"/>
      <c r="N1007" s="233"/>
      <c r="O1007" s="233"/>
    </row>
    <row r="1008" spans="1:15" s="234" customFormat="1">
      <c r="A1008" s="404" t="str">
        <f t="shared" si="22"/>
        <v>250100750</v>
      </c>
      <c r="B1008" s="242">
        <v>250</v>
      </c>
      <c r="C1008" s="193">
        <v>100</v>
      </c>
      <c r="D1008" s="193">
        <v>750</v>
      </c>
      <c r="E1008" s="180"/>
      <c r="F1008" s="180"/>
      <c r="G1008" s="180"/>
      <c r="H1008" s="180"/>
      <c r="I1008" s="180"/>
      <c r="J1008" s="180"/>
      <c r="K1008" s="180"/>
      <c r="L1008" s="180"/>
      <c r="M1008" s="232"/>
      <c r="N1008" s="233"/>
      <c r="O1008" s="233"/>
    </row>
    <row r="1009" spans="1:15" s="234" customFormat="1">
      <c r="A1009" s="404" t="str">
        <f t="shared" ref="A1009:A1072" si="23">B1009&amp;C1009&amp;D1009</f>
        <v>250110750</v>
      </c>
      <c r="B1009" s="242">
        <v>250</v>
      </c>
      <c r="C1009" s="193">
        <v>110</v>
      </c>
      <c r="D1009" s="193">
        <v>750</v>
      </c>
      <c r="E1009" s="180"/>
      <c r="F1009" s="180"/>
      <c r="G1009" s="180"/>
      <c r="H1009" s="180"/>
      <c r="I1009" s="180"/>
      <c r="J1009" s="180"/>
      <c r="K1009" s="180"/>
      <c r="L1009" s="180"/>
      <c r="M1009" s="232"/>
      <c r="N1009" s="233"/>
      <c r="O1009" s="233"/>
    </row>
    <row r="1010" spans="1:15" s="234" customFormat="1">
      <c r="A1010" s="404" t="str">
        <f t="shared" si="23"/>
        <v>250120750</v>
      </c>
      <c r="B1010" s="242">
        <v>250</v>
      </c>
      <c r="C1010" s="193">
        <v>120</v>
      </c>
      <c r="D1010" s="193">
        <v>750</v>
      </c>
      <c r="E1010" s="180"/>
      <c r="F1010" s="180"/>
      <c r="G1010" s="180"/>
      <c r="H1010" s="180"/>
      <c r="I1010" s="180"/>
      <c r="J1010" s="180"/>
      <c r="K1010" s="180"/>
      <c r="L1010" s="180"/>
      <c r="M1010" s="232"/>
      <c r="N1010" s="233"/>
      <c r="O1010" s="233"/>
    </row>
    <row r="1011" spans="1:15" s="234" customFormat="1">
      <c r="A1011" s="404" t="str">
        <f t="shared" si="23"/>
        <v>250130750</v>
      </c>
      <c r="B1011" s="242">
        <v>250</v>
      </c>
      <c r="C1011" s="193">
        <v>130</v>
      </c>
      <c r="D1011" s="193">
        <v>750</v>
      </c>
      <c r="E1011" s="180"/>
      <c r="F1011" s="180"/>
      <c r="G1011" s="180"/>
      <c r="H1011" s="180"/>
      <c r="I1011" s="180"/>
      <c r="J1011" s="180"/>
      <c r="K1011" s="180"/>
      <c r="L1011" s="180"/>
      <c r="M1011" s="232"/>
      <c r="N1011" s="233"/>
      <c r="O1011" s="233"/>
    </row>
    <row r="1012" spans="1:15" s="234" customFormat="1">
      <c r="A1012" s="404" t="str">
        <f t="shared" si="23"/>
        <v>250140750</v>
      </c>
      <c r="B1012" s="242">
        <v>250</v>
      </c>
      <c r="C1012" s="193">
        <v>140</v>
      </c>
      <c r="D1012" s="193">
        <v>750</v>
      </c>
      <c r="E1012" s="180"/>
      <c r="F1012" s="180"/>
      <c r="G1012" s="180"/>
      <c r="H1012" s="180"/>
      <c r="I1012" s="180"/>
      <c r="J1012" s="180"/>
      <c r="K1012" s="180"/>
      <c r="L1012" s="180"/>
      <c r="M1012" s="232"/>
      <c r="N1012" s="233"/>
      <c r="O1012" s="233"/>
    </row>
    <row r="1013" spans="1:15" s="234" customFormat="1">
      <c r="A1013" s="404" t="str">
        <f t="shared" si="23"/>
        <v>250150750</v>
      </c>
      <c r="B1013" s="242">
        <v>250</v>
      </c>
      <c r="C1013" s="193">
        <v>150</v>
      </c>
      <c r="D1013" s="193">
        <v>750</v>
      </c>
      <c r="E1013" s="180"/>
      <c r="F1013" s="180"/>
      <c r="G1013" s="180"/>
      <c r="H1013" s="180"/>
      <c r="I1013" s="180"/>
      <c r="J1013" s="180"/>
      <c r="K1013" s="180"/>
      <c r="L1013" s="180"/>
      <c r="M1013" s="232"/>
      <c r="N1013" s="233"/>
      <c r="O1013" s="233"/>
    </row>
    <row r="1014" spans="1:15" s="234" customFormat="1">
      <c r="A1014" s="404" t="str">
        <f t="shared" si="23"/>
        <v>250160750</v>
      </c>
      <c r="B1014" s="242">
        <v>250</v>
      </c>
      <c r="C1014" s="193">
        <v>160</v>
      </c>
      <c r="D1014" s="193">
        <v>750</v>
      </c>
      <c r="E1014" s="180"/>
      <c r="F1014" s="180"/>
      <c r="G1014" s="180"/>
      <c r="H1014" s="180"/>
      <c r="I1014" s="180"/>
      <c r="J1014" s="180"/>
      <c r="K1014" s="180"/>
      <c r="L1014" s="180"/>
      <c r="M1014" s="232"/>
      <c r="N1014" s="233"/>
      <c r="O1014" s="233"/>
    </row>
    <row r="1015" spans="1:15" s="234" customFormat="1">
      <c r="A1015" s="404" t="str">
        <f t="shared" si="23"/>
        <v>250170750</v>
      </c>
      <c r="B1015" s="242">
        <v>250</v>
      </c>
      <c r="C1015" s="193">
        <v>170</v>
      </c>
      <c r="D1015" s="193">
        <v>750</v>
      </c>
      <c r="E1015" s="180"/>
      <c r="F1015" s="180"/>
      <c r="G1015" s="180"/>
      <c r="H1015" s="180"/>
      <c r="I1015" s="180"/>
      <c r="J1015" s="180"/>
      <c r="K1015" s="180"/>
      <c r="L1015" s="180"/>
      <c r="M1015" s="232"/>
      <c r="N1015" s="233"/>
      <c r="O1015" s="233"/>
    </row>
    <row r="1016" spans="1:15" s="234" customFormat="1">
      <c r="A1016" s="404" t="str">
        <f t="shared" si="23"/>
        <v>250180750</v>
      </c>
      <c r="B1016" s="242">
        <v>250</v>
      </c>
      <c r="C1016" s="193">
        <v>180</v>
      </c>
      <c r="D1016" s="193">
        <v>750</v>
      </c>
      <c r="E1016" s="180"/>
      <c r="F1016" s="180"/>
      <c r="G1016" s="180"/>
      <c r="H1016" s="180"/>
      <c r="I1016" s="180"/>
      <c r="J1016" s="180"/>
      <c r="K1016" s="180"/>
      <c r="L1016" s="180"/>
      <c r="M1016" s="232"/>
      <c r="N1016" s="233"/>
      <c r="O1016" s="233"/>
    </row>
    <row r="1017" spans="1:15" s="234" customFormat="1">
      <c r="A1017" s="404" t="str">
        <f t="shared" si="23"/>
        <v>250190750</v>
      </c>
      <c r="B1017" s="242">
        <v>250</v>
      </c>
      <c r="C1017" s="193">
        <v>190</v>
      </c>
      <c r="D1017" s="193">
        <v>750</v>
      </c>
      <c r="E1017" s="180"/>
      <c r="F1017" s="180"/>
      <c r="G1017" s="180"/>
      <c r="H1017" s="180"/>
      <c r="I1017" s="180"/>
      <c r="J1017" s="180"/>
      <c r="K1017" s="180"/>
      <c r="L1017" s="180"/>
      <c r="M1017" s="232"/>
      <c r="N1017" s="233"/>
      <c r="O1017" s="233"/>
    </row>
    <row r="1018" spans="1:15" s="234" customFormat="1">
      <c r="A1018" s="404" t="str">
        <f t="shared" si="23"/>
        <v>250200750</v>
      </c>
      <c r="B1018" s="242">
        <v>250</v>
      </c>
      <c r="C1018" s="193">
        <v>200</v>
      </c>
      <c r="D1018" s="193">
        <v>750</v>
      </c>
      <c r="E1018" s="180"/>
      <c r="F1018" s="180"/>
      <c r="G1018" s="180"/>
      <c r="H1018" s="180"/>
      <c r="I1018" s="180"/>
      <c r="J1018" s="180"/>
      <c r="K1018" s="180"/>
      <c r="L1018" s="180"/>
      <c r="M1018" s="232"/>
      <c r="N1018" s="233"/>
      <c r="O1018" s="233"/>
    </row>
    <row r="1019" spans="1:15" s="234" customFormat="1">
      <c r="A1019" s="404" t="str">
        <f t="shared" si="23"/>
        <v>250210750</v>
      </c>
      <c r="B1019" s="242">
        <v>250</v>
      </c>
      <c r="C1019" s="193">
        <v>210</v>
      </c>
      <c r="D1019" s="193">
        <v>750</v>
      </c>
      <c r="E1019" s="180"/>
      <c r="F1019" s="180"/>
      <c r="G1019" s="180"/>
      <c r="H1019" s="180"/>
      <c r="I1019" s="180"/>
      <c r="J1019" s="180"/>
      <c r="K1019" s="180"/>
      <c r="L1019" s="180"/>
      <c r="M1019" s="232"/>
      <c r="N1019" s="233"/>
      <c r="O1019" s="233"/>
    </row>
    <row r="1020" spans="1:15" s="234" customFormat="1">
      <c r="A1020" s="404" t="str">
        <f t="shared" si="23"/>
        <v>250220750</v>
      </c>
      <c r="B1020" s="242">
        <v>250</v>
      </c>
      <c r="C1020" s="193">
        <v>220</v>
      </c>
      <c r="D1020" s="193">
        <v>750</v>
      </c>
      <c r="E1020" s="180"/>
      <c r="F1020" s="180"/>
      <c r="G1020" s="180"/>
      <c r="H1020" s="180"/>
      <c r="I1020" s="180"/>
      <c r="J1020" s="180"/>
      <c r="K1020" s="180"/>
      <c r="L1020" s="180"/>
      <c r="M1020" s="232"/>
      <c r="N1020" s="233"/>
      <c r="O1020" s="233"/>
    </row>
    <row r="1021" spans="1:15" s="234" customFormat="1">
      <c r="A1021" s="404" t="str">
        <f t="shared" si="23"/>
        <v>250230750</v>
      </c>
      <c r="B1021" s="242">
        <v>250</v>
      </c>
      <c r="C1021" s="193">
        <v>230</v>
      </c>
      <c r="D1021" s="193">
        <v>750</v>
      </c>
      <c r="E1021" s="180"/>
      <c r="F1021" s="180"/>
      <c r="G1021" s="180"/>
      <c r="H1021" s="180"/>
      <c r="I1021" s="180"/>
      <c r="J1021" s="180"/>
      <c r="K1021" s="180"/>
      <c r="L1021" s="180"/>
      <c r="M1021" s="232"/>
      <c r="N1021" s="233"/>
      <c r="O1021" s="233"/>
    </row>
    <row r="1022" spans="1:15" s="234" customFormat="1">
      <c r="A1022" s="404" t="str">
        <f t="shared" si="23"/>
        <v>250240750</v>
      </c>
      <c r="B1022" s="242">
        <v>250</v>
      </c>
      <c r="C1022" s="193">
        <v>240</v>
      </c>
      <c r="D1022" s="193">
        <v>750</v>
      </c>
      <c r="E1022" s="180"/>
      <c r="F1022" s="180"/>
      <c r="G1022" s="180"/>
      <c r="H1022" s="180"/>
      <c r="I1022" s="180"/>
      <c r="J1022" s="180"/>
      <c r="K1022" s="180"/>
      <c r="L1022" s="180"/>
      <c r="M1022" s="232"/>
      <c r="N1022" s="233"/>
      <c r="O1022" s="233"/>
    </row>
    <row r="1023" spans="1:15" s="234" customFormat="1">
      <c r="A1023" s="404" t="str">
        <f t="shared" si="23"/>
        <v>250250750</v>
      </c>
      <c r="B1023" s="242">
        <v>250</v>
      </c>
      <c r="C1023" s="193">
        <v>250</v>
      </c>
      <c r="D1023" s="193">
        <v>750</v>
      </c>
      <c r="E1023" s="180"/>
      <c r="F1023" s="180"/>
      <c r="G1023" s="180"/>
      <c r="H1023" s="180"/>
      <c r="I1023" s="180"/>
      <c r="J1023" s="180"/>
      <c r="K1023" s="180"/>
      <c r="L1023" s="180"/>
      <c r="M1023" s="232"/>
      <c r="N1023" s="233"/>
      <c r="O1023" s="233"/>
    </row>
    <row r="1024" spans="1:15" s="234" customFormat="1">
      <c r="A1024" s="404" t="str">
        <f t="shared" si="23"/>
        <v>250260750</v>
      </c>
      <c r="B1024" s="242">
        <v>250</v>
      </c>
      <c r="C1024" s="193">
        <v>260</v>
      </c>
      <c r="D1024" s="193">
        <v>750</v>
      </c>
      <c r="E1024" s="243"/>
      <c r="F1024" s="243"/>
      <c r="G1024" s="243"/>
      <c r="H1024" s="243"/>
      <c r="I1024" s="243"/>
      <c r="J1024" s="243"/>
      <c r="K1024" s="243"/>
      <c r="L1024" s="243"/>
      <c r="M1024" s="232"/>
      <c r="N1024" s="233"/>
      <c r="O1024" s="233"/>
    </row>
    <row r="1025" spans="1:15" s="234" customFormat="1">
      <c r="A1025" s="404" t="str">
        <f t="shared" si="23"/>
        <v>250270750</v>
      </c>
      <c r="B1025" s="242">
        <v>250</v>
      </c>
      <c r="C1025" s="193">
        <v>270</v>
      </c>
      <c r="D1025" s="193">
        <v>750</v>
      </c>
      <c r="E1025" s="243"/>
      <c r="F1025" s="243"/>
      <c r="G1025" s="243"/>
      <c r="H1025" s="243"/>
      <c r="I1025" s="243"/>
      <c r="J1025" s="243"/>
      <c r="K1025" s="243"/>
      <c r="L1025" s="243"/>
      <c r="M1025" s="232"/>
      <c r="N1025" s="233"/>
      <c r="O1025" s="233"/>
    </row>
    <row r="1026" spans="1:15" s="234" customFormat="1">
      <c r="A1026" s="404" t="str">
        <f t="shared" si="23"/>
        <v>250280750</v>
      </c>
      <c r="B1026" s="242">
        <v>250</v>
      </c>
      <c r="C1026" s="193">
        <v>280</v>
      </c>
      <c r="D1026" s="193">
        <v>750</v>
      </c>
      <c r="E1026" s="243"/>
      <c r="F1026" s="243"/>
      <c r="G1026" s="243"/>
      <c r="H1026" s="243"/>
      <c r="I1026" s="243"/>
      <c r="J1026" s="243"/>
      <c r="K1026" s="243"/>
      <c r="L1026" s="243"/>
      <c r="M1026" s="232"/>
      <c r="N1026" s="233"/>
      <c r="O1026" s="233"/>
    </row>
    <row r="1027" spans="1:15" s="234" customFormat="1">
      <c r="A1027" s="404" t="str">
        <f t="shared" si="23"/>
        <v>250290750</v>
      </c>
      <c r="B1027" s="242">
        <v>250</v>
      </c>
      <c r="C1027" s="193">
        <v>290</v>
      </c>
      <c r="D1027" s="193">
        <v>750</v>
      </c>
      <c r="E1027" s="243"/>
      <c r="F1027" s="243"/>
      <c r="G1027" s="243"/>
      <c r="H1027" s="243"/>
      <c r="I1027" s="243"/>
      <c r="J1027" s="243"/>
      <c r="K1027" s="243"/>
      <c r="L1027" s="243"/>
      <c r="M1027" s="232"/>
      <c r="N1027" s="233"/>
      <c r="O1027" s="233"/>
    </row>
    <row r="1028" spans="1:15" s="234" customFormat="1">
      <c r="A1028" s="404" t="str">
        <f t="shared" si="23"/>
        <v>250300750</v>
      </c>
      <c r="B1028" s="242">
        <v>250</v>
      </c>
      <c r="C1028" s="193">
        <v>300</v>
      </c>
      <c r="D1028" s="193">
        <v>750</v>
      </c>
      <c r="E1028" s="243"/>
      <c r="F1028" s="243"/>
      <c r="G1028" s="243"/>
      <c r="H1028" s="243"/>
      <c r="I1028" s="243"/>
      <c r="J1028" s="243"/>
      <c r="K1028" s="243"/>
      <c r="L1028" s="243"/>
      <c r="M1028" s="232"/>
      <c r="N1028" s="233"/>
      <c r="O1028" s="233"/>
    </row>
    <row r="1029" spans="1:15" s="234" customFormat="1">
      <c r="A1029" s="404" t="str">
        <f t="shared" si="23"/>
        <v>250310750</v>
      </c>
      <c r="B1029" s="242">
        <v>250</v>
      </c>
      <c r="C1029" s="193">
        <v>310</v>
      </c>
      <c r="D1029" s="193">
        <v>750</v>
      </c>
      <c r="E1029" s="243"/>
      <c r="F1029" s="243"/>
      <c r="G1029" s="243"/>
      <c r="H1029" s="243"/>
      <c r="I1029" s="243"/>
      <c r="J1029" s="243"/>
      <c r="K1029" s="243"/>
      <c r="L1029" s="243"/>
      <c r="M1029" s="232"/>
      <c r="N1029" s="233"/>
      <c r="O1029" s="233"/>
    </row>
    <row r="1030" spans="1:15" s="234" customFormat="1">
      <c r="A1030" s="404" t="str">
        <f t="shared" si="23"/>
        <v>250320750</v>
      </c>
      <c r="B1030" s="242">
        <v>250</v>
      </c>
      <c r="C1030" s="193">
        <v>320</v>
      </c>
      <c r="D1030" s="193">
        <v>750</v>
      </c>
      <c r="E1030" s="243"/>
      <c r="F1030" s="243"/>
      <c r="G1030" s="243"/>
      <c r="H1030" s="243"/>
      <c r="I1030" s="243"/>
      <c r="J1030" s="243"/>
      <c r="K1030" s="243"/>
      <c r="L1030" s="243"/>
      <c r="M1030" s="232"/>
      <c r="N1030" s="233"/>
      <c r="O1030" s="233"/>
    </row>
    <row r="1031" spans="1:15" s="234" customFormat="1">
      <c r="A1031" s="404" t="str">
        <f t="shared" si="23"/>
        <v>250330750</v>
      </c>
      <c r="B1031" s="242">
        <v>250</v>
      </c>
      <c r="C1031" s="193">
        <v>330</v>
      </c>
      <c r="D1031" s="193">
        <v>750</v>
      </c>
      <c r="E1031" s="243"/>
      <c r="F1031" s="243"/>
      <c r="G1031" s="243"/>
      <c r="H1031" s="243"/>
      <c r="I1031" s="243"/>
      <c r="J1031" s="243"/>
      <c r="K1031" s="243"/>
      <c r="L1031" s="243"/>
      <c r="M1031" s="232"/>
      <c r="N1031" s="233"/>
      <c r="O1031" s="233"/>
    </row>
    <row r="1032" spans="1:15" s="234" customFormat="1">
      <c r="A1032" s="404" t="str">
        <f t="shared" si="23"/>
        <v>250340750</v>
      </c>
      <c r="B1032" s="242">
        <v>250</v>
      </c>
      <c r="C1032" s="193">
        <v>340</v>
      </c>
      <c r="D1032" s="193">
        <v>750</v>
      </c>
      <c r="E1032" s="243"/>
      <c r="F1032" s="243"/>
      <c r="G1032" s="243"/>
      <c r="H1032" s="243"/>
      <c r="I1032" s="243"/>
      <c r="J1032" s="243"/>
      <c r="K1032" s="243"/>
      <c r="L1032" s="243"/>
      <c r="M1032" s="232"/>
      <c r="N1032" s="233"/>
      <c r="O1032" s="233"/>
    </row>
    <row r="1033" spans="1:15" s="234" customFormat="1">
      <c r="A1033" s="404" t="str">
        <f t="shared" si="23"/>
        <v>250350750</v>
      </c>
      <c r="B1033" s="242">
        <v>250</v>
      </c>
      <c r="C1033" s="193">
        <v>350</v>
      </c>
      <c r="D1033" s="193">
        <v>750</v>
      </c>
      <c r="E1033" s="243"/>
      <c r="F1033" s="243"/>
      <c r="G1033" s="243"/>
      <c r="H1033" s="243"/>
      <c r="I1033" s="243"/>
      <c r="J1033" s="243"/>
      <c r="K1033" s="243"/>
      <c r="L1033" s="243"/>
      <c r="M1033" s="232"/>
      <c r="N1033" s="233"/>
      <c r="O1033" s="233"/>
    </row>
    <row r="1034" spans="1:15" s="234" customFormat="1">
      <c r="A1034" s="404" t="str">
        <f t="shared" si="23"/>
        <v>250201000</v>
      </c>
      <c r="B1034" s="242">
        <v>250</v>
      </c>
      <c r="C1034" s="193">
        <v>20</v>
      </c>
      <c r="D1034" s="193">
        <v>1000</v>
      </c>
      <c r="E1034" s="180"/>
      <c r="F1034" s="180"/>
      <c r="G1034" s="180"/>
      <c r="H1034" s="180"/>
      <c r="I1034" s="180"/>
      <c r="J1034" s="180"/>
      <c r="K1034" s="180"/>
      <c r="L1034" s="180"/>
      <c r="M1034" s="232"/>
      <c r="N1034" s="233"/>
      <c r="O1034" s="233"/>
    </row>
    <row r="1035" spans="1:15" s="234" customFormat="1">
      <c r="A1035" s="404" t="str">
        <f t="shared" si="23"/>
        <v>250301000</v>
      </c>
      <c r="B1035" s="242">
        <v>250</v>
      </c>
      <c r="C1035" s="193">
        <v>30</v>
      </c>
      <c r="D1035" s="193">
        <v>1000</v>
      </c>
      <c r="E1035" s="180"/>
      <c r="F1035" s="180"/>
      <c r="G1035" s="180"/>
      <c r="H1035" s="180"/>
      <c r="I1035" s="180"/>
      <c r="J1035" s="180"/>
      <c r="K1035" s="180"/>
      <c r="L1035" s="180"/>
      <c r="M1035" s="232"/>
      <c r="N1035" s="233"/>
      <c r="O1035" s="233"/>
    </row>
    <row r="1036" spans="1:15" s="234" customFormat="1">
      <c r="A1036" s="404" t="str">
        <f t="shared" si="23"/>
        <v>250401000</v>
      </c>
      <c r="B1036" s="242">
        <v>250</v>
      </c>
      <c r="C1036" s="193">
        <v>40</v>
      </c>
      <c r="D1036" s="193">
        <v>1000</v>
      </c>
      <c r="E1036" s="180"/>
      <c r="F1036" s="180"/>
      <c r="G1036" s="180"/>
      <c r="H1036" s="180"/>
      <c r="I1036" s="180"/>
      <c r="J1036" s="180"/>
      <c r="K1036" s="180"/>
      <c r="L1036" s="180"/>
      <c r="M1036" s="232"/>
      <c r="N1036" s="233"/>
      <c r="O1036" s="233"/>
    </row>
    <row r="1037" spans="1:15" s="234" customFormat="1">
      <c r="A1037" s="404" t="str">
        <f t="shared" si="23"/>
        <v>250501000</v>
      </c>
      <c r="B1037" s="242">
        <v>250</v>
      </c>
      <c r="C1037" s="193">
        <v>50</v>
      </c>
      <c r="D1037" s="193">
        <v>1000</v>
      </c>
      <c r="E1037" s="180"/>
      <c r="F1037" s="180"/>
      <c r="G1037" s="180"/>
      <c r="H1037" s="180"/>
      <c r="I1037" s="180"/>
      <c r="J1037" s="180"/>
      <c r="K1037" s="180"/>
      <c r="L1037" s="180"/>
      <c r="M1037" s="232"/>
      <c r="N1037" s="233"/>
      <c r="O1037" s="233"/>
    </row>
    <row r="1038" spans="1:15" s="234" customFormat="1">
      <c r="A1038" s="404" t="str">
        <f t="shared" si="23"/>
        <v>250601000</v>
      </c>
      <c r="B1038" s="242">
        <v>250</v>
      </c>
      <c r="C1038" s="193">
        <v>60</v>
      </c>
      <c r="D1038" s="193">
        <v>1000</v>
      </c>
      <c r="E1038" s="180"/>
      <c r="F1038" s="180"/>
      <c r="G1038" s="180"/>
      <c r="H1038" s="180"/>
      <c r="I1038" s="180"/>
      <c r="J1038" s="180"/>
      <c r="K1038" s="180"/>
      <c r="L1038" s="180"/>
      <c r="M1038" s="232"/>
      <c r="N1038" s="233"/>
      <c r="O1038" s="233"/>
    </row>
    <row r="1039" spans="1:15" s="234" customFormat="1">
      <c r="A1039" s="404" t="str">
        <f t="shared" si="23"/>
        <v>250701000</v>
      </c>
      <c r="B1039" s="242">
        <v>250</v>
      </c>
      <c r="C1039" s="193">
        <v>70</v>
      </c>
      <c r="D1039" s="193">
        <v>1000</v>
      </c>
      <c r="E1039" s="180"/>
      <c r="F1039" s="180"/>
      <c r="G1039" s="180"/>
      <c r="H1039" s="180"/>
      <c r="I1039" s="180"/>
      <c r="J1039" s="180"/>
      <c r="K1039" s="180"/>
      <c r="L1039" s="180"/>
      <c r="M1039" s="232"/>
      <c r="N1039" s="233"/>
      <c r="O1039" s="233"/>
    </row>
    <row r="1040" spans="1:15" s="234" customFormat="1">
      <c r="A1040" s="404" t="str">
        <f t="shared" si="23"/>
        <v>250801000</v>
      </c>
      <c r="B1040" s="242">
        <v>250</v>
      </c>
      <c r="C1040" s="193">
        <v>80</v>
      </c>
      <c r="D1040" s="193">
        <v>1000</v>
      </c>
      <c r="E1040" s="180"/>
      <c r="F1040" s="180"/>
      <c r="G1040" s="180"/>
      <c r="H1040" s="180"/>
      <c r="I1040" s="180"/>
      <c r="J1040" s="180"/>
      <c r="K1040" s="180"/>
      <c r="L1040" s="180"/>
      <c r="M1040" s="232"/>
      <c r="N1040" s="233"/>
      <c r="O1040" s="233"/>
    </row>
    <row r="1041" spans="1:15" s="234" customFormat="1">
      <c r="A1041" s="404" t="str">
        <f t="shared" si="23"/>
        <v>250901000</v>
      </c>
      <c r="B1041" s="242">
        <v>250</v>
      </c>
      <c r="C1041" s="193">
        <v>90</v>
      </c>
      <c r="D1041" s="193">
        <v>1000</v>
      </c>
      <c r="E1041" s="180"/>
      <c r="F1041" s="180"/>
      <c r="G1041" s="180"/>
      <c r="H1041" s="180"/>
      <c r="I1041" s="180"/>
      <c r="J1041" s="180"/>
      <c r="K1041" s="180"/>
      <c r="L1041" s="180"/>
      <c r="M1041" s="232"/>
      <c r="N1041" s="233"/>
      <c r="O1041" s="233"/>
    </row>
    <row r="1042" spans="1:15" s="234" customFormat="1">
      <c r="A1042" s="404" t="str">
        <f t="shared" si="23"/>
        <v>2501001000</v>
      </c>
      <c r="B1042" s="242">
        <v>250</v>
      </c>
      <c r="C1042" s="193">
        <v>100</v>
      </c>
      <c r="D1042" s="193">
        <v>1000</v>
      </c>
      <c r="E1042" s="180"/>
      <c r="F1042" s="180"/>
      <c r="G1042" s="180"/>
      <c r="H1042" s="180"/>
      <c r="I1042" s="180"/>
      <c r="J1042" s="180"/>
      <c r="K1042" s="180"/>
      <c r="L1042" s="180"/>
      <c r="M1042" s="232"/>
      <c r="N1042" s="233"/>
      <c r="O1042" s="233"/>
    </row>
    <row r="1043" spans="1:15" s="234" customFormat="1">
      <c r="A1043" s="404" t="str">
        <f t="shared" si="23"/>
        <v>2501101000</v>
      </c>
      <c r="B1043" s="242">
        <v>250</v>
      </c>
      <c r="C1043" s="193">
        <v>110</v>
      </c>
      <c r="D1043" s="193">
        <v>1000</v>
      </c>
      <c r="E1043" s="180"/>
      <c r="F1043" s="180"/>
      <c r="G1043" s="180"/>
      <c r="H1043" s="180"/>
      <c r="I1043" s="180"/>
      <c r="J1043" s="180"/>
      <c r="K1043" s="180"/>
      <c r="L1043" s="180"/>
      <c r="M1043" s="232"/>
      <c r="N1043" s="233"/>
      <c r="O1043" s="233"/>
    </row>
    <row r="1044" spans="1:15" s="234" customFormat="1">
      <c r="A1044" s="404" t="str">
        <f t="shared" si="23"/>
        <v>2501201000</v>
      </c>
      <c r="B1044" s="242">
        <v>250</v>
      </c>
      <c r="C1044" s="193">
        <v>120</v>
      </c>
      <c r="D1044" s="193">
        <v>1000</v>
      </c>
      <c r="E1044" s="180"/>
      <c r="F1044" s="180"/>
      <c r="G1044" s="180"/>
      <c r="H1044" s="180"/>
      <c r="I1044" s="180"/>
      <c r="J1044" s="180"/>
      <c r="K1044" s="180"/>
      <c r="L1044" s="180"/>
      <c r="M1044" s="232"/>
      <c r="N1044" s="233"/>
      <c r="O1044" s="233"/>
    </row>
    <row r="1045" spans="1:15" s="234" customFormat="1">
      <c r="A1045" s="404" t="str">
        <f t="shared" si="23"/>
        <v>2501301000</v>
      </c>
      <c r="B1045" s="242">
        <v>250</v>
      </c>
      <c r="C1045" s="193">
        <v>130</v>
      </c>
      <c r="D1045" s="193">
        <v>1000</v>
      </c>
      <c r="E1045" s="180"/>
      <c r="F1045" s="180"/>
      <c r="G1045" s="180"/>
      <c r="H1045" s="180"/>
      <c r="I1045" s="180"/>
      <c r="J1045" s="180"/>
      <c r="K1045" s="180"/>
      <c r="L1045" s="180"/>
      <c r="M1045" s="232"/>
      <c r="N1045" s="233"/>
      <c r="O1045" s="233"/>
    </row>
    <row r="1046" spans="1:15" s="234" customFormat="1">
      <c r="A1046" s="404" t="str">
        <f t="shared" si="23"/>
        <v>2501401000</v>
      </c>
      <c r="B1046" s="242">
        <v>250</v>
      </c>
      <c r="C1046" s="193">
        <v>140</v>
      </c>
      <c r="D1046" s="193">
        <v>1000</v>
      </c>
      <c r="E1046" s="180"/>
      <c r="F1046" s="180"/>
      <c r="G1046" s="180"/>
      <c r="H1046" s="180"/>
      <c r="I1046" s="180"/>
      <c r="J1046" s="180"/>
      <c r="K1046" s="180"/>
      <c r="L1046" s="180"/>
      <c r="M1046" s="232"/>
      <c r="N1046" s="233"/>
      <c r="O1046" s="233"/>
    </row>
    <row r="1047" spans="1:15" s="234" customFormat="1">
      <c r="A1047" s="404" t="str">
        <f t="shared" si="23"/>
        <v>2501501000</v>
      </c>
      <c r="B1047" s="242">
        <v>250</v>
      </c>
      <c r="C1047" s="193">
        <v>150</v>
      </c>
      <c r="D1047" s="193">
        <v>1000</v>
      </c>
      <c r="E1047" s="180"/>
      <c r="F1047" s="180"/>
      <c r="G1047" s="180"/>
      <c r="H1047" s="180"/>
      <c r="I1047" s="180"/>
      <c r="J1047" s="180"/>
      <c r="K1047" s="180"/>
      <c r="L1047" s="180"/>
      <c r="M1047" s="232"/>
      <c r="N1047" s="233"/>
      <c r="O1047" s="233"/>
    </row>
    <row r="1048" spans="1:15" s="234" customFormat="1">
      <c r="A1048" s="404" t="str">
        <f t="shared" si="23"/>
        <v>2501601000</v>
      </c>
      <c r="B1048" s="242">
        <v>250</v>
      </c>
      <c r="C1048" s="193">
        <v>160</v>
      </c>
      <c r="D1048" s="193">
        <v>1000</v>
      </c>
      <c r="E1048" s="180"/>
      <c r="F1048" s="180"/>
      <c r="G1048" s="180"/>
      <c r="H1048" s="180"/>
      <c r="I1048" s="180"/>
      <c r="J1048" s="180"/>
      <c r="K1048" s="180"/>
      <c r="L1048" s="180"/>
      <c r="M1048" s="232"/>
      <c r="N1048" s="233"/>
      <c r="O1048" s="233"/>
    </row>
    <row r="1049" spans="1:15" s="234" customFormat="1">
      <c r="A1049" s="404" t="str">
        <f t="shared" si="23"/>
        <v>2501701000</v>
      </c>
      <c r="B1049" s="242">
        <v>250</v>
      </c>
      <c r="C1049" s="193">
        <v>170</v>
      </c>
      <c r="D1049" s="193">
        <v>1000</v>
      </c>
      <c r="E1049" s="180"/>
      <c r="F1049" s="180"/>
      <c r="G1049" s="180"/>
      <c r="H1049" s="180"/>
      <c r="I1049" s="180"/>
      <c r="J1049" s="180"/>
      <c r="K1049" s="180"/>
      <c r="L1049" s="180"/>
      <c r="M1049" s="232"/>
      <c r="N1049" s="233"/>
      <c r="O1049" s="233"/>
    </row>
    <row r="1050" spans="1:15" s="234" customFormat="1">
      <c r="A1050" s="404" t="str">
        <f t="shared" si="23"/>
        <v>2501801000</v>
      </c>
      <c r="B1050" s="242">
        <v>250</v>
      </c>
      <c r="C1050" s="193">
        <v>180</v>
      </c>
      <c r="D1050" s="193">
        <v>1000</v>
      </c>
      <c r="E1050" s="180"/>
      <c r="F1050" s="180"/>
      <c r="G1050" s="180"/>
      <c r="H1050" s="180"/>
      <c r="I1050" s="180"/>
      <c r="J1050" s="180"/>
      <c r="K1050" s="180"/>
      <c r="L1050" s="180"/>
      <c r="M1050" s="232"/>
      <c r="N1050" s="233"/>
      <c r="O1050" s="233"/>
    </row>
    <row r="1051" spans="1:15" s="234" customFormat="1">
      <c r="A1051" s="404" t="str">
        <f t="shared" si="23"/>
        <v>2501901000</v>
      </c>
      <c r="B1051" s="242">
        <v>250</v>
      </c>
      <c r="C1051" s="193">
        <v>190</v>
      </c>
      <c r="D1051" s="193">
        <v>1000</v>
      </c>
      <c r="E1051" s="180"/>
      <c r="F1051" s="180"/>
      <c r="G1051" s="180"/>
      <c r="H1051" s="180"/>
      <c r="I1051" s="180"/>
      <c r="J1051" s="180"/>
      <c r="K1051" s="180"/>
      <c r="L1051" s="180"/>
      <c r="M1051" s="232"/>
      <c r="N1051" s="233"/>
      <c r="O1051" s="233"/>
    </row>
    <row r="1052" spans="1:15" s="234" customFormat="1">
      <c r="A1052" s="404" t="str">
        <f t="shared" si="23"/>
        <v>2502001000</v>
      </c>
      <c r="B1052" s="242">
        <v>250</v>
      </c>
      <c r="C1052" s="193">
        <v>200</v>
      </c>
      <c r="D1052" s="193">
        <v>1000</v>
      </c>
      <c r="E1052" s="180"/>
      <c r="F1052" s="180"/>
      <c r="G1052" s="180"/>
      <c r="H1052" s="180"/>
      <c r="I1052" s="180"/>
      <c r="J1052" s="180"/>
      <c r="K1052" s="180"/>
      <c r="L1052" s="180"/>
      <c r="M1052" s="232"/>
      <c r="N1052" s="233"/>
      <c r="O1052" s="233"/>
    </row>
    <row r="1053" spans="1:15" s="234" customFormat="1">
      <c r="A1053" s="404" t="str">
        <f t="shared" si="23"/>
        <v>2502101000</v>
      </c>
      <c r="B1053" s="242">
        <v>250</v>
      </c>
      <c r="C1053" s="193">
        <v>210</v>
      </c>
      <c r="D1053" s="193">
        <v>1000</v>
      </c>
      <c r="E1053" s="180"/>
      <c r="F1053" s="180"/>
      <c r="G1053" s="180"/>
      <c r="H1053" s="180"/>
      <c r="I1053" s="180"/>
      <c r="J1053" s="180"/>
      <c r="K1053" s="180"/>
      <c r="L1053" s="180"/>
      <c r="M1053" s="232"/>
      <c r="N1053" s="233"/>
      <c r="O1053" s="233"/>
    </row>
    <row r="1054" spans="1:15" s="234" customFormat="1">
      <c r="A1054" s="404" t="str">
        <f t="shared" si="23"/>
        <v>2502201000</v>
      </c>
      <c r="B1054" s="242">
        <v>250</v>
      </c>
      <c r="C1054" s="193">
        <v>220</v>
      </c>
      <c r="D1054" s="193">
        <v>1000</v>
      </c>
      <c r="E1054" s="180"/>
      <c r="F1054" s="180"/>
      <c r="G1054" s="180"/>
      <c r="H1054" s="398"/>
      <c r="I1054" s="180"/>
      <c r="J1054" s="180"/>
      <c r="K1054" s="180"/>
      <c r="L1054" s="180"/>
      <c r="M1054" s="232"/>
      <c r="N1054" s="233"/>
      <c r="O1054" s="233"/>
    </row>
    <row r="1055" spans="1:15" s="234" customFormat="1">
      <c r="A1055" s="404" t="str">
        <f t="shared" si="23"/>
        <v>2502301000</v>
      </c>
      <c r="B1055" s="242">
        <v>250</v>
      </c>
      <c r="C1055" s="193">
        <v>230</v>
      </c>
      <c r="D1055" s="193">
        <v>1000</v>
      </c>
      <c r="E1055" s="180"/>
      <c r="F1055" s="180"/>
      <c r="G1055" s="180"/>
      <c r="H1055" s="180"/>
      <c r="I1055" s="180"/>
      <c r="J1055" s="180"/>
      <c r="K1055" s="180"/>
      <c r="L1055" s="180"/>
      <c r="M1055" s="232"/>
      <c r="N1055" s="233"/>
      <c r="O1055" s="233"/>
    </row>
    <row r="1056" spans="1:15" s="234" customFormat="1">
      <c r="A1056" s="404" t="str">
        <f t="shared" si="23"/>
        <v>2502401000</v>
      </c>
      <c r="B1056" s="242">
        <v>250</v>
      </c>
      <c r="C1056" s="193">
        <v>240</v>
      </c>
      <c r="D1056" s="193">
        <v>1000</v>
      </c>
      <c r="E1056" s="398"/>
      <c r="F1056" s="180"/>
      <c r="G1056" s="180"/>
      <c r="H1056" s="180"/>
      <c r="I1056" s="180"/>
      <c r="J1056" s="180"/>
      <c r="K1056" s="180"/>
      <c r="L1056" s="398"/>
      <c r="M1056" s="232"/>
      <c r="N1056" s="233"/>
      <c r="O1056" s="233"/>
    </row>
    <row r="1057" spans="1:15" s="234" customFormat="1">
      <c r="A1057" s="404" t="str">
        <f t="shared" si="23"/>
        <v>2502501000</v>
      </c>
      <c r="B1057" s="242">
        <v>250</v>
      </c>
      <c r="C1057" s="193">
        <v>250</v>
      </c>
      <c r="D1057" s="193">
        <v>1000</v>
      </c>
      <c r="E1057" s="398"/>
      <c r="F1057" s="180"/>
      <c r="G1057" s="180"/>
      <c r="H1057" s="180"/>
      <c r="I1057" s="398"/>
      <c r="J1057" s="180"/>
      <c r="K1057" s="180"/>
      <c r="L1057" s="398"/>
      <c r="M1057" s="232"/>
      <c r="N1057" s="233"/>
      <c r="O1057" s="233"/>
    </row>
    <row r="1058" spans="1:15" s="234" customFormat="1">
      <c r="A1058" s="404" t="str">
        <f t="shared" si="23"/>
        <v>2502601000</v>
      </c>
      <c r="B1058" s="242">
        <v>250</v>
      </c>
      <c r="C1058" s="193">
        <v>260</v>
      </c>
      <c r="D1058" s="193">
        <v>1000</v>
      </c>
      <c r="E1058" s="243"/>
      <c r="F1058" s="243"/>
      <c r="G1058" s="243"/>
      <c r="H1058" s="243"/>
      <c r="I1058" s="243"/>
      <c r="J1058" s="243"/>
      <c r="K1058" s="243"/>
      <c r="L1058" s="243"/>
      <c r="M1058" s="232"/>
      <c r="N1058" s="233"/>
      <c r="O1058" s="233"/>
    </row>
    <row r="1059" spans="1:15" s="234" customFormat="1">
      <c r="A1059" s="404" t="str">
        <f t="shared" si="23"/>
        <v>2502701000</v>
      </c>
      <c r="B1059" s="242">
        <v>250</v>
      </c>
      <c r="C1059" s="193">
        <v>270</v>
      </c>
      <c r="D1059" s="193">
        <v>1000</v>
      </c>
      <c r="E1059" s="243"/>
      <c r="F1059" s="243"/>
      <c r="G1059" s="243"/>
      <c r="H1059" s="243"/>
      <c r="I1059" s="243"/>
      <c r="J1059" s="243"/>
      <c r="K1059" s="243"/>
      <c r="L1059" s="243"/>
      <c r="M1059" s="232"/>
      <c r="N1059" s="233"/>
      <c r="O1059" s="233"/>
    </row>
    <row r="1060" spans="1:15" s="234" customFormat="1">
      <c r="A1060" s="404" t="str">
        <f t="shared" si="23"/>
        <v>2502801000</v>
      </c>
      <c r="B1060" s="242">
        <v>250</v>
      </c>
      <c r="C1060" s="193">
        <v>280</v>
      </c>
      <c r="D1060" s="193">
        <v>1000</v>
      </c>
      <c r="E1060" s="243"/>
      <c r="F1060" s="243"/>
      <c r="G1060" s="243"/>
      <c r="H1060" s="243"/>
      <c r="I1060" s="243"/>
      <c r="J1060" s="243"/>
      <c r="K1060" s="243"/>
      <c r="L1060" s="243"/>
      <c r="M1060" s="232"/>
      <c r="N1060" s="233"/>
      <c r="O1060" s="233"/>
    </row>
    <row r="1061" spans="1:15" s="234" customFormat="1">
      <c r="A1061" s="404" t="str">
        <f t="shared" si="23"/>
        <v>2502901000</v>
      </c>
      <c r="B1061" s="242">
        <v>250</v>
      </c>
      <c r="C1061" s="193">
        <v>290</v>
      </c>
      <c r="D1061" s="193">
        <v>1000</v>
      </c>
      <c r="E1061" s="243"/>
      <c r="F1061" s="243"/>
      <c r="G1061" s="243"/>
      <c r="H1061" s="243"/>
      <c r="I1061" s="243"/>
      <c r="J1061" s="243"/>
      <c r="K1061" s="243"/>
      <c r="L1061" s="243"/>
      <c r="M1061" s="232"/>
      <c r="N1061" s="233"/>
      <c r="O1061" s="233"/>
    </row>
    <row r="1062" spans="1:15" s="234" customFormat="1">
      <c r="A1062" s="404" t="str">
        <f t="shared" si="23"/>
        <v>2503001000</v>
      </c>
      <c r="B1062" s="242">
        <v>250</v>
      </c>
      <c r="C1062" s="193">
        <v>300</v>
      </c>
      <c r="D1062" s="193">
        <v>1000</v>
      </c>
      <c r="E1062" s="243"/>
      <c r="F1062" s="243"/>
      <c r="G1062" s="243"/>
      <c r="H1062" s="243"/>
      <c r="I1062" s="243"/>
      <c r="J1062" s="243"/>
      <c r="K1062" s="243"/>
      <c r="L1062" s="243"/>
      <c r="M1062" s="232"/>
      <c r="N1062" s="233"/>
      <c r="O1062" s="233"/>
    </row>
    <row r="1063" spans="1:15" s="234" customFormat="1">
      <c r="A1063" s="404" t="str">
        <f t="shared" si="23"/>
        <v>2503101000</v>
      </c>
      <c r="B1063" s="242">
        <v>250</v>
      </c>
      <c r="C1063" s="193">
        <v>310</v>
      </c>
      <c r="D1063" s="193">
        <v>1000</v>
      </c>
      <c r="E1063" s="243"/>
      <c r="F1063" s="243"/>
      <c r="G1063" s="243"/>
      <c r="H1063" s="243"/>
      <c r="I1063" s="243"/>
      <c r="J1063" s="243"/>
      <c r="K1063" s="243"/>
      <c r="L1063" s="243"/>
      <c r="M1063" s="232"/>
      <c r="N1063" s="233"/>
      <c r="O1063" s="233"/>
    </row>
    <row r="1064" spans="1:15" s="234" customFormat="1">
      <c r="A1064" s="404" t="str">
        <f t="shared" si="23"/>
        <v>2503201000</v>
      </c>
      <c r="B1064" s="242">
        <v>250</v>
      </c>
      <c r="C1064" s="193">
        <v>320</v>
      </c>
      <c r="D1064" s="193">
        <v>1000</v>
      </c>
      <c r="E1064" s="243"/>
      <c r="F1064" s="243"/>
      <c r="G1064" s="243"/>
      <c r="H1064" s="243"/>
      <c r="I1064" s="243"/>
      <c r="J1064" s="243"/>
      <c r="K1064" s="243"/>
      <c r="L1064" s="243"/>
      <c r="M1064" s="232"/>
      <c r="N1064" s="233"/>
      <c r="O1064" s="233"/>
    </row>
    <row r="1065" spans="1:15" s="234" customFormat="1">
      <c r="A1065" s="404" t="str">
        <f t="shared" si="23"/>
        <v>2503301000</v>
      </c>
      <c r="B1065" s="242">
        <v>250</v>
      </c>
      <c r="C1065" s="193">
        <v>330</v>
      </c>
      <c r="D1065" s="193">
        <v>1000</v>
      </c>
      <c r="E1065" s="243"/>
      <c r="F1065" s="243"/>
      <c r="G1065" s="243"/>
      <c r="H1065" s="243"/>
      <c r="I1065" s="243"/>
      <c r="J1065" s="243"/>
      <c r="K1065" s="243"/>
      <c r="L1065" s="243"/>
      <c r="M1065" s="232"/>
      <c r="N1065" s="233"/>
      <c r="O1065" s="233"/>
    </row>
    <row r="1066" spans="1:15" s="234" customFormat="1">
      <c r="A1066" s="404" t="str">
        <f t="shared" si="23"/>
        <v>2503401000</v>
      </c>
      <c r="B1066" s="242">
        <v>250</v>
      </c>
      <c r="C1066" s="193">
        <v>340</v>
      </c>
      <c r="D1066" s="193">
        <v>1000</v>
      </c>
      <c r="E1066" s="243"/>
      <c r="F1066" s="243"/>
      <c r="G1066" s="243"/>
      <c r="H1066" s="243"/>
      <c r="I1066" s="243"/>
      <c r="J1066" s="243"/>
      <c r="K1066" s="243"/>
      <c r="L1066" s="243"/>
      <c r="M1066" s="232"/>
      <c r="N1066" s="233"/>
      <c r="O1066" s="233"/>
    </row>
    <row r="1067" spans="1:15" s="234" customFormat="1">
      <c r="A1067" s="404" t="str">
        <f t="shared" si="23"/>
        <v>2503501000</v>
      </c>
      <c r="B1067" s="242">
        <v>250</v>
      </c>
      <c r="C1067" s="193">
        <v>350</v>
      </c>
      <c r="D1067" s="193">
        <v>1000</v>
      </c>
      <c r="E1067" s="243"/>
      <c r="F1067" s="243"/>
      <c r="G1067" s="243"/>
      <c r="H1067" s="243"/>
      <c r="I1067" s="243"/>
      <c r="J1067" s="243"/>
      <c r="K1067" s="243"/>
      <c r="L1067" s="243"/>
      <c r="M1067" s="232"/>
      <c r="N1067" s="233"/>
      <c r="O1067" s="233"/>
    </row>
    <row r="1068" spans="1:15" s="234" customFormat="1">
      <c r="A1068" s="404" t="str">
        <f t="shared" si="23"/>
        <v>250201250</v>
      </c>
      <c r="B1068" s="242">
        <v>250</v>
      </c>
      <c r="C1068" s="193">
        <v>20</v>
      </c>
      <c r="D1068" s="193">
        <v>1250</v>
      </c>
      <c r="E1068" s="180"/>
      <c r="F1068" s="180"/>
      <c r="G1068" s="180"/>
      <c r="H1068" s="180"/>
      <c r="I1068" s="180"/>
      <c r="J1068" s="180"/>
      <c r="K1068" s="180"/>
      <c r="L1068" s="180"/>
      <c r="M1068" s="232"/>
      <c r="N1068" s="233"/>
      <c r="O1068" s="233"/>
    </row>
    <row r="1069" spans="1:15" s="234" customFormat="1">
      <c r="A1069" s="404" t="str">
        <f t="shared" si="23"/>
        <v>250301250</v>
      </c>
      <c r="B1069" s="242">
        <v>250</v>
      </c>
      <c r="C1069" s="193">
        <v>30</v>
      </c>
      <c r="D1069" s="193">
        <v>1250</v>
      </c>
      <c r="E1069" s="180"/>
      <c r="F1069" s="180"/>
      <c r="G1069" s="180"/>
      <c r="H1069" s="180"/>
      <c r="I1069" s="180"/>
      <c r="J1069" s="180"/>
      <c r="K1069" s="180"/>
      <c r="L1069" s="180"/>
      <c r="M1069" s="232"/>
      <c r="N1069" s="233"/>
      <c r="O1069" s="233"/>
    </row>
    <row r="1070" spans="1:15" s="234" customFormat="1">
      <c r="A1070" s="404" t="str">
        <f t="shared" si="23"/>
        <v>250401250</v>
      </c>
      <c r="B1070" s="242">
        <v>250</v>
      </c>
      <c r="C1070" s="193">
        <v>40</v>
      </c>
      <c r="D1070" s="193">
        <v>1250</v>
      </c>
      <c r="E1070" s="180"/>
      <c r="F1070" s="180"/>
      <c r="G1070" s="180"/>
      <c r="H1070" s="180"/>
      <c r="I1070" s="180"/>
      <c r="J1070" s="180"/>
      <c r="K1070" s="180"/>
      <c r="L1070" s="180"/>
      <c r="M1070" s="232"/>
      <c r="N1070" s="233"/>
      <c r="O1070" s="233"/>
    </row>
    <row r="1071" spans="1:15" s="234" customFormat="1">
      <c r="A1071" s="404" t="str">
        <f t="shared" si="23"/>
        <v>250501250</v>
      </c>
      <c r="B1071" s="242">
        <v>250</v>
      </c>
      <c r="C1071" s="193">
        <v>50</v>
      </c>
      <c r="D1071" s="193">
        <v>1250</v>
      </c>
      <c r="E1071" s="180"/>
      <c r="F1071" s="180"/>
      <c r="G1071" s="180"/>
      <c r="H1071" s="180"/>
      <c r="I1071" s="180"/>
      <c r="J1071" s="180"/>
      <c r="K1071" s="180"/>
      <c r="L1071" s="180"/>
      <c r="M1071" s="232"/>
      <c r="N1071" s="233"/>
      <c r="O1071" s="233"/>
    </row>
    <row r="1072" spans="1:15" s="234" customFormat="1">
      <c r="A1072" s="404" t="str">
        <f t="shared" si="23"/>
        <v>250601250</v>
      </c>
      <c r="B1072" s="242">
        <v>250</v>
      </c>
      <c r="C1072" s="193">
        <v>60</v>
      </c>
      <c r="D1072" s="193">
        <v>1250</v>
      </c>
      <c r="E1072" s="180"/>
      <c r="F1072" s="180"/>
      <c r="G1072" s="180"/>
      <c r="H1072" s="180"/>
      <c r="I1072" s="180"/>
      <c r="J1072" s="180"/>
      <c r="K1072" s="180"/>
      <c r="L1072" s="180"/>
      <c r="M1072" s="232"/>
      <c r="N1072" s="233"/>
      <c r="O1072" s="233"/>
    </row>
    <row r="1073" spans="1:15" s="234" customFormat="1">
      <c r="A1073" s="404" t="str">
        <f t="shared" ref="A1073:A1136" si="24">B1073&amp;C1073&amp;D1073</f>
        <v>250701250</v>
      </c>
      <c r="B1073" s="242">
        <v>250</v>
      </c>
      <c r="C1073" s="193">
        <v>70</v>
      </c>
      <c r="D1073" s="193">
        <v>1250</v>
      </c>
      <c r="E1073" s="180"/>
      <c r="F1073" s="180"/>
      <c r="G1073" s="180"/>
      <c r="H1073" s="180"/>
      <c r="I1073" s="180"/>
      <c r="J1073" s="180"/>
      <c r="K1073" s="180"/>
      <c r="L1073" s="180"/>
      <c r="M1073" s="232"/>
      <c r="N1073" s="233"/>
      <c r="O1073" s="233"/>
    </row>
    <row r="1074" spans="1:15" s="234" customFormat="1">
      <c r="A1074" s="404" t="str">
        <f t="shared" si="24"/>
        <v>250801250</v>
      </c>
      <c r="B1074" s="242">
        <v>250</v>
      </c>
      <c r="C1074" s="193">
        <v>80</v>
      </c>
      <c r="D1074" s="193">
        <v>1250</v>
      </c>
      <c r="E1074" s="180"/>
      <c r="F1074" s="180"/>
      <c r="G1074" s="180"/>
      <c r="H1074" s="180"/>
      <c r="I1074" s="180"/>
      <c r="J1074" s="180"/>
      <c r="K1074" s="180"/>
      <c r="L1074" s="180"/>
      <c r="M1074" s="232"/>
      <c r="N1074" s="233"/>
      <c r="O1074" s="233"/>
    </row>
    <row r="1075" spans="1:15" s="234" customFormat="1">
      <c r="A1075" s="404" t="str">
        <f t="shared" si="24"/>
        <v>250901250</v>
      </c>
      <c r="B1075" s="242">
        <v>250</v>
      </c>
      <c r="C1075" s="193">
        <v>90</v>
      </c>
      <c r="D1075" s="193">
        <v>1250</v>
      </c>
      <c r="E1075" s="180"/>
      <c r="F1075" s="180"/>
      <c r="G1075" s="180"/>
      <c r="H1075" s="180"/>
      <c r="I1075" s="180"/>
      <c r="J1075" s="180"/>
      <c r="K1075" s="180"/>
      <c r="L1075" s="180"/>
      <c r="M1075" s="232"/>
      <c r="N1075" s="233"/>
      <c r="O1075" s="233"/>
    </row>
    <row r="1076" spans="1:15" s="234" customFormat="1">
      <c r="A1076" s="404" t="str">
        <f t="shared" si="24"/>
        <v>2501001250</v>
      </c>
      <c r="B1076" s="242">
        <v>250</v>
      </c>
      <c r="C1076" s="193">
        <v>100</v>
      </c>
      <c r="D1076" s="193">
        <v>1250</v>
      </c>
      <c r="E1076" s="180"/>
      <c r="F1076" s="180"/>
      <c r="G1076" s="180"/>
      <c r="H1076" s="180"/>
      <c r="I1076" s="180"/>
      <c r="J1076" s="180"/>
      <c r="K1076" s="180"/>
      <c r="L1076" s="180"/>
      <c r="M1076" s="232"/>
      <c r="N1076" s="233"/>
      <c r="O1076" s="233"/>
    </row>
    <row r="1077" spans="1:15" s="234" customFormat="1">
      <c r="A1077" s="404" t="str">
        <f t="shared" si="24"/>
        <v>2501101250</v>
      </c>
      <c r="B1077" s="242">
        <v>250</v>
      </c>
      <c r="C1077" s="193">
        <v>110</v>
      </c>
      <c r="D1077" s="193">
        <v>1250</v>
      </c>
      <c r="E1077" s="180"/>
      <c r="F1077" s="180"/>
      <c r="G1077" s="180"/>
      <c r="H1077" s="180"/>
      <c r="I1077" s="180"/>
      <c r="J1077" s="180"/>
      <c r="K1077" s="180"/>
      <c r="L1077" s="180"/>
      <c r="M1077" s="232"/>
      <c r="N1077" s="233"/>
      <c r="O1077" s="233"/>
    </row>
    <row r="1078" spans="1:15" s="234" customFormat="1">
      <c r="A1078" s="404" t="str">
        <f t="shared" si="24"/>
        <v>2501201250</v>
      </c>
      <c r="B1078" s="242">
        <v>250</v>
      </c>
      <c r="C1078" s="193">
        <v>120</v>
      </c>
      <c r="D1078" s="193">
        <v>1250</v>
      </c>
      <c r="E1078" s="180"/>
      <c r="F1078" s="180"/>
      <c r="G1078" s="180"/>
      <c r="H1078" s="180"/>
      <c r="I1078" s="180"/>
      <c r="J1078" s="180"/>
      <c r="K1078" s="180"/>
      <c r="L1078" s="180"/>
      <c r="M1078" s="232"/>
      <c r="N1078" s="233"/>
      <c r="O1078" s="233"/>
    </row>
    <row r="1079" spans="1:15" s="234" customFormat="1">
      <c r="A1079" s="404" t="str">
        <f t="shared" si="24"/>
        <v>2501301250</v>
      </c>
      <c r="B1079" s="242">
        <v>250</v>
      </c>
      <c r="C1079" s="193">
        <v>130</v>
      </c>
      <c r="D1079" s="193">
        <v>1250</v>
      </c>
      <c r="E1079" s="180"/>
      <c r="F1079" s="180"/>
      <c r="G1079" s="180"/>
      <c r="H1079" s="180"/>
      <c r="I1079" s="180"/>
      <c r="J1079" s="180"/>
      <c r="K1079" s="180"/>
      <c r="L1079" s="180"/>
      <c r="M1079" s="232"/>
      <c r="N1079" s="233"/>
      <c r="O1079" s="233"/>
    </row>
    <row r="1080" spans="1:15" s="234" customFormat="1">
      <c r="A1080" s="404" t="str">
        <f t="shared" si="24"/>
        <v>2501401250</v>
      </c>
      <c r="B1080" s="242">
        <v>250</v>
      </c>
      <c r="C1080" s="193">
        <v>140</v>
      </c>
      <c r="D1080" s="193">
        <v>1250</v>
      </c>
      <c r="E1080" s="180"/>
      <c r="F1080" s="180"/>
      <c r="G1080" s="180"/>
      <c r="H1080" s="180"/>
      <c r="I1080" s="180"/>
      <c r="J1080" s="180"/>
      <c r="K1080" s="180"/>
      <c r="L1080" s="180"/>
      <c r="M1080" s="232"/>
      <c r="N1080" s="233"/>
      <c r="O1080" s="233"/>
    </row>
    <row r="1081" spans="1:15" s="234" customFormat="1">
      <c r="A1081" s="404" t="str">
        <f t="shared" si="24"/>
        <v>2501501250</v>
      </c>
      <c r="B1081" s="242">
        <v>250</v>
      </c>
      <c r="C1081" s="193">
        <v>150</v>
      </c>
      <c r="D1081" s="193">
        <v>1250</v>
      </c>
      <c r="E1081" s="180"/>
      <c r="F1081" s="180"/>
      <c r="G1081" s="180"/>
      <c r="H1081" s="180"/>
      <c r="I1081" s="180"/>
      <c r="J1081" s="180"/>
      <c r="K1081" s="180"/>
      <c r="L1081" s="180"/>
      <c r="M1081" s="232"/>
      <c r="N1081" s="233"/>
      <c r="O1081" s="233"/>
    </row>
    <row r="1082" spans="1:15" s="234" customFormat="1">
      <c r="A1082" s="404" t="str">
        <f t="shared" si="24"/>
        <v>2501601250</v>
      </c>
      <c r="B1082" s="242">
        <v>250</v>
      </c>
      <c r="C1082" s="193">
        <v>160</v>
      </c>
      <c r="D1082" s="193">
        <v>1250</v>
      </c>
      <c r="E1082" s="180"/>
      <c r="F1082" s="180"/>
      <c r="G1082" s="180"/>
      <c r="H1082" s="180"/>
      <c r="I1082" s="180"/>
      <c r="J1082" s="180"/>
      <c r="K1082" s="180"/>
      <c r="L1082" s="180"/>
      <c r="M1082" s="232"/>
      <c r="N1082" s="233"/>
      <c r="O1082" s="233"/>
    </row>
    <row r="1083" spans="1:15" s="234" customFormat="1">
      <c r="A1083" s="404" t="str">
        <f t="shared" si="24"/>
        <v>2501701250</v>
      </c>
      <c r="B1083" s="242">
        <v>250</v>
      </c>
      <c r="C1083" s="193">
        <v>170</v>
      </c>
      <c r="D1083" s="193">
        <v>1250</v>
      </c>
      <c r="E1083" s="180"/>
      <c r="F1083" s="180"/>
      <c r="G1083" s="180"/>
      <c r="H1083" s="180"/>
      <c r="I1083" s="180"/>
      <c r="J1083" s="180"/>
      <c r="K1083" s="180"/>
      <c r="L1083" s="180"/>
      <c r="M1083" s="232"/>
      <c r="N1083" s="233"/>
      <c r="O1083" s="233"/>
    </row>
    <row r="1084" spans="1:15" s="234" customFormat="1">
      <c r="A1084" s="404" t="str">
        <f t="shared" si="24"/>
        <v>2501801250</v>
      </c>
      <c r="B1084" s="242">
        <v>250</v>
      </c>
      <c r="C1084" s="193">
        <v>180</v>
      </c>
      <c r="D1084" s="193">
        <v>1250</v>
      </c>
      <c r="E1084" s="180"/>
      <c r="F1084" s="180"/>
      <c r="G1084" s="180"/>
      <c r="H1084" s="180"/>
      <c r="I1084" s="180"/>
      <c r="J1084" s="180"/>
      <c r="K1084" s="180"/>
      <c r="L1084" s="180"/>
      <c r="M1084" s="232"/>
      <c r="N1084" s="233"/>
      <c r="O1084" s="233"/>
    </row>
    <row r="1085" spans="1:15" s="234" customFormat="1">
      <c r="A1085" s="404" t="str">
        <f t="shared" si="24"/>
        <v>2501901250</v>
      </c>
      <c r="B1085" s="242">
        <v>250</v>
      </c>
      <c r="C1085" s="193">
        <v>190</v>
      </c>
      <c r="D1085" s="193">
        <v>1250</v>
      </c>
      <c r="E1085" s="180"/>
      <c r="F1085" s="180"/>
      <c r="G1085" s="180"/>
      <c r="H1085" s="180"/>
      <c r="I1085" s="180"/>
      <c r="J1085" s="180"/>
      <c r="K1085" s="180"/>
      <c r="L1085" s="180"/>
      <c r="M1085" s="232"/>
      <c r="N1085" s="233"/>
      <c r="O1085" s="233"/>
    </row>
    <row r="1086" spans="1:15" s="234" customFormat="1">
      <c r="A1086" s="404" t="str">
        <f t="shared" si="24"/>
        <v>2502001250</v>
      </c>
      <c r="B1086" s="242">
        <v>250</v>
      </c>
      <c r="C1086" s="193">
        <v>200</v>
      </c>
      <c r="D1086" s="193">
        <v>1250</v>
      </c>
      <c r="E1086" s="180"/>
      <c r="F1086" s="180"/>
      <c r="G1086" s="180"/>
      <c r="H1086" s="180"/>
      <c r="I1086" s="180"/>
      <c r="J1086" s="180"/>
      <c r="K1086" s="180"/>
      <c r="L1086" s="180"/>
      <c r="M1086" s="232"/>
      <c r="N1086" s="233"/>
      <c r="O1086" s="233"/>
    </row>
    <row r="1087" spans="1:15" s="234" customFormat="1">
      <c r="A1087" s="404" t="str">
        <f t="shared" si="24"/>
        <v>2502101250</v>
      </c>
      <c r="B1087" s="242">
        <v>250</v>
      </c>
      <c r="C1087" s="193">
        <v>210</v>
      </c>
      <c r="D1087" s="193">
        <v>1250</v>
      </c>
      <c r="E1087" s="180"/>
      <c r="F1087" s="180"/>
      <c r="G1087" s="180"/>
      <c r="H1087" s="180"/>
      <c r="I1087" s="180"/>
      <c r="J1087" s="180"/>
      <c r="K1087" s="180"/>
      <c r="L1087" s="180"/>
      <c r="M1087" s="232"/>
      <c r="N1087" s="233"/>
      <c r="O1087" s="233"/>
    </row>
    <row r="1088" spans="1:15" s="234" customFormat="1">
      <c r="A1088" s="404" t="str">
        <f t="shared" si="24"/>
        <v>2502201250</v>
      </c>
      <c r="B1088" s="242">
        <v>250</v>
      </c>
      <c r="C1088" s="193">
        <v>220</v>
      </c>
      <c r="D1088" s="193">
        <v>1250</v>
      </c>
      <c r="E1088" s="180"/>
      <c r="F1088" s="180"/>
      <c r="G1088" s="180"/>
      <c r="H1088" s="180"/>
      <c r="I1088" s="180"/>
      <c r="J1088" s="180"/>
      <c r="K1088" s="180"/>
      <c r="L1088" s="180"/>
      <c r="M1088" s="232"/>
      <c r="N1088" s="233"/>
      <c r="O1088" s="233"/>
    </row>
    <row r="1089" spans="1:15" s="234" customFormat="1">
      <c r="A1089" s="404" t="str">
        <f t="shared" si="24"/>
        <v>2502301250</v>
      </c>
      <c r="B1089" s="242">
        <v>250</v>
      </c>
      <c r="C1089" s="193">
        <v>230</v>
      </c>
      <c r="D1089" s="193">
        <v>1250</v>
      </c>
      <c r="E1089" s="180"/>
      <c r="F1089" s="180"/>
      <c r="G1089" s="180"/>
      <c r="H1089" s="180"/>
      <c r="I1089" s="180"/>
      <c r="J1089" s="180"/>
      <c r="K1089" s="180"/>
      <c r="L1089" s="180"/>
      <c r="M1089" s="232"/>
      <c r="N1089" s="233"/>
      <c r="O1089" s="233"/>
    </row>
    <row r="1090" spans="1:15" s="234" customFormat="1">
      <c r="A1090" s="404" t="str">
        <f t="shared" si="24"/>
        <v>2502401250</v>
      </c>
      <c r="B1090" s="242">
        <v>250</v>
      </c>
      <c r="C1090" s="193">
        <v>240</v>
      </c>
      <c r="D1090" s="193">
        <v>1250</v>
      </c>
      <c r="E1090" s="180"/>
      <c r="F1090" s="180"/>
      <c r="G1090" s="180"/>
      <c r="H1090" s="180"/>
      <c r="I1090" s="180"/>
      <c r="J1090" s="180"/>
      <c r="K1090" s="180"/>
      <c r="L1090" s="180"/>
      <c r="M1090" s="232"/>
      <c r="N1090" s="233"/>
      <c r="O1090" s="233"/>
    </row>
    <row r="1091" spans="1:15" s="234" customFormat="1">
      <c r="A1091" s="404" t="str">
        <f t="shared" si="24"/>
        <v>2502501250</v>
      </c>
      <c r="B1091" s="242">
        <v>250</v>
      </c>
      <c r="C1091" s="193">
        <v>250</v>
      </c>
      <c r="D1091" s="193">
        <v>1250</v>
      </c>
      <c r="E1091" s="180"/>
      <c r="F1091" s="180"/>
      <c r="G1091" s="180"/>
      <c r="H1091" s="180"/>
      <c r="I1091" s="180"/>
      <c r="J1091" s="180"/>
      <c r="K1091" s="180"/>
      <c r="L1091" s="180"/>
      <c r="M1091" s="232"/>
      <c r="N1091" s="233"/>
      <c r="O1091" s="233"/>
    </row>
    <row r="1092" spans="1:15" s="234" customFormat="1">
      <c r="A1092" s="404" t="str">
        <f t="shared" si="24"/>
        <v>2502601250</v>
      </c>
      <c r="B1092" s="242">
        <v>250</v>
      </c>
      <c r="C1092" s="193">
        <v>260</v>
      </c>
      <c r="D1092" s="193">
        <v>1250</v>
      </c>
      <c r="E1092" s="243"/>
      <c r="F1092" s="243"/>
      <c r="G1092" s="243"/>
      <c r="H1092" s="243"/>
      <c r="I1092" s="243"/>
      <c r="J1092" s="243"/>
      <c r="K1092" s="243"/>
      <c r="L1092" s="243"/>
      <c r="M1092" s="232"/>
      <c r="N1092" s="233"/>
      <c r="O1092" s="233"/>
    </row>
    <row r="1093" spans="1:15" s="234" customFormat="1">
      <c r="A1093" s="404" t="str">
        <f t="shared" si="24"/>
        <v>2502701250</v>
      </c>
      <c r="B1093" s="242">
        <v>250</v>
      </c>
      <c r="C1093" s="193">
        <v>270</v>
      </c>
      <c r="D1093" s="193">
        <v>1250</v>
      </c>
      <c r="E1093" s="243"/>
      <c r="F1093" s="243"/>
      <c r="G1093" s="243"/>
      <c r="H1093" s="243"/>
      <c r="I1093" s="243"/>
      <c r="J1093" s="243"/>
      <c r="K1093" s="243"/>
      <c r="L1093" s="243"/>
      <c r="M1093" s="232"/>
      <c r="N1093" s="233"/>
      <c r="O1093" s="233"/>
    </row>
    <row r="1094" spans="1:15" s="234" customFormat="1">
      <c r="A1094" s="404" t="str">
        <f t="shared" si="24"/>
        <v>2502801250</v>
      </c>
      <c r="B1094" s="242">
        <v>250</v>
      </c>
      <c r="C1094" s="193">
        <v>280</v>
      </c>
      <c r="D1094" s="193">
        <v>1250</v>
      </c>
      <c r="E1094" s="243"/>
      <c r="F1094" s="243"/>
      <c r="G1094" s="243"/>
      <c r="H1094" s="243"/>
      <c r="I1094" s="243"/>
      <c r="J1094" s="243"/>
      <c r="K1094" s="243"/>
      <c r="L1094" s="243"/>
      <c r="M1094" s="232"/>
      <c r="N1094" s="233"/>
      <c r="O1094" s="233"/>
    </row>
    <row r="1095" spans="1:15" s="234" customFormat="1">
      <c r="A1095" s="404" t="str">
        <f t="shared" si="24"/>
        <v>2502901250</v>
      </c>
      <c r="B1095" s="242">
        <v>250</v>
      </c>
      <c r="C1095" s="193">
        <v>290</v>
      </c>
      <c r="D1095" s="193">
        <v>1250</v>
      </c>
      <c r="E1095" s="243"/>
      <c r="F1095" s="243"/>
      <c r="G1095" s="243"/>
      <c r="H1095" s="243"/>
      <c r="I1095" s="243"/>
      <c r="J1095" s="243"/>
      <c r="K1095" s="243"/>
      <c r="L1095" s="243"/>
      <c r="M1095" s="232"/>
      <c r="N1095" s="233"/>
      <c r="O1095" s="233"/>
    </row>
    <row r="1096" spans="1:15" s="234" customFormat="1">
      <c r="A1096" s="404" t="str">
        <f t="shared" si="24"/>
        <v>2503001250</v>
      </c>
      <c r="B1096" s="242">
        <v>250</v>
      </c>
      <c r="C1096" s="193">
        <v>300</v>
      </c>
      <c r="D1096" s="193">
        <v>1250</v>
      </c>
      <c r="E1096" s="243"/>
      <c r="F1096" s="243"/>
      <c r="G1096" s="243"/>
      <c r="H1096" s="243"/>
      <c r="I1096" s="243"/>
      <c r="J1096" s="243"/>
      <c r="K1096" s="243"/>
      <c r="L1096" s="243"/>
      <c r="M1096" s="232"/>
      <c r="N1096" s="233"/>
      <c r="O1096" s="233"/>
    </row>
    <row r="1097" spans="1:15" s="234" customFormat="1">
      <c r="A1097" s="404" t="str">
        <f t="shared" si="24"/>
        <v>2503101250</v>
      </c>
      <c r="B1097" s="242">
        <v>250</v>
      </c>
      <c r="C1097" s="193">
        <v>310</v>
      </c>
      <c r="D1097" s="193">
        <v>1250</v>
      </c>
      <c r="E1097" s="243"/>
      <c r="F1097" s="243"/>
      <c r="G1097" s="243"/>
      <c r="H1097" s="243"/>
      <c r="I1097" s="243"/>
      <c r="J1097" s="243"/>
      <c r="K1097" s="243"/>
      <c r="L1097" s="243"/>
      <c r="M1097" s="232"/>
      <c r="N1097" s="233"/>
      <c r="O1097" s="233"/>
    </row>
    <row r="1098" spans="1:15" s="234" customFormat="1">
      <c r="A1098" s="404" t="str">
        <f t="shared" si="24"/>
        <v>2503201250</v>
      </c>
      <c r="B1098" s="242">
        <v>250</v>
      </c>
      <c r="C1098" s="193">
        <v>320</v>
      </c>
      <c r="D1098" s="193">
        <v>1250</v>
      </c>
      <c r="E1098" s="243"/>
      <c r="F1098" s="243"/>
      <c r="G1098" s="243"/>
      <c r="H1098" s="243"/>
      <c r="I1098" s="243"/>
      <c r="J1098" s="243"/>
      <c r="K1098" s="243"/>
      <c r="L1098" s="243"/>
      <c r="M1098" s="232"/>
      <c r="N1098" s="233"/>
      <c r="O1098" s="233"/>
    </row>
    <row r="1099" spans="1:15" s="234" customFormat="1">
      <c r="A1099" s="404" t="str">
        <f t="shared" si="24"/>
        <v>2503301250</v>
      </c>
      <c r="B1099" s="242">
        <v>250</v>
      </c>
      <c r="C1099" s="193">
        <v>330</v>
      </c>
      <c r="D1099" s="193">
        <v>1250</v>
      </c>
      <c r="E1099" s="243"/>
      <c r="F1099" s="243"/>
      <c r="G1099" s="243"/>
      <c r="H1099" s="243"/>
      <c r="I1099" s="243"/>
      <c r="J1099" s="243"/>
      <c r="K1099" s="243"/>
      <c r="L1099" s="243"/>
      <c r="M1099" s="232"/>
      <c r="N1099" s="233"/>
      <c r="O1099" s="233"/>
    </row>
    <row r="1100" spans="1:15" s="234" customFormat="1">
      <c r="A1100" s="404" t="str">
        <f t="shared" si="24"/>
        <v>2503401250</v>
      </c>
      <c r="B1100" s="242">
        <v>250</v>
      </c>
      <c r="C1100" s="193">
        <v>340</v>
      </c>
      <c r="D1100" s="193">
        <v>1250</v>
      </c>
      <c r="E1100" s="243"/>
      <c r="F1100" s="243"/>
      <c r="G1100" s="243"/>
      <c r="H1100" s="243"/>
      <c r="I1100" s="243"/>
      <c r="J1100" s="243"/>
      <c r="K1100" s="243"/>
      <c r="L1100" s="243"/>
      <c r="M1100" s="232"/>
      <c r="N1100" s="233"/>
      <c r="O1100" s="233"/>
    </row>
    <row r="1101" spans="1:15" s="234" customFormat="1">
      <c r="A1101" s="404" t="str">
        <f t="shared" si="24"/>
        <v>2503501250</v>
      </c>
      <c r="B1101" s="242">
        <v>250</v>
      </c>
      <c r="C1101" s="193">
        <v>350</v>
      </c>
      <c r="D1101" s="193">
        <v>1250</v>
      </c>
      <c r="E1101" s="243"/>
      <c r="F1101" s="243"/>
      <c r="G1101" s="243"/>
      <c r="H1101" s="243"/>
      <c r="I1101" s="243"/>
      <c r="J1101" s="243"/>
      <c r="K1101" s="243"/>
      <c r="L1101" s="243"/>
      <c r="M1101" s="232"/>
      <c r="N1101" s="233"/>
      <c r="O1101" s="233"/>
    </row>
    <row r="1102" spans="1:15" s="234" customFormat="1">
      <c r="A1102" s="404" t="str">
        <f t="shared" si="24"/>
        <v>250201500</v>
      </c>
      <c r="B1102" s="242">
        <v>250</v>
      </c>
      <c r="C1102" s="193">
        <v>20</v>
      </c>
      <c r="D1102" s="193">
        <v>1500</v>
      </c>
      <c r="E1102" s="180"/>
      <c r="F1102" s="180"/>
      <c r="G1102" s="180"/>
      <c r="H1102" s="180"/>
      <c r="I1102" s="180"/>
      <c r="J1102" s="180"/>
      <c r="K1102" s="180"/>
      <c r="L1102" s="180"/>
      <c r="M1102" s="232"/>
      <c r="N1102" s="233"/>
      <c r="O1102" s="233"/>
    </row>
    <row r="1103" spans="1:15" s="234" customFormat="1">
      <c r="A1103" s="404" t="str">
        <f t="shared" si="24"/>
        <v>250301500</v>
      </c>
      <c r="B1103" s="242">
        <v>250</v>
      </c>
      <c r="C1103" s="193">
        <v>30</v>
      </c>
      <c r="D1103" s="193">
        <v>1500</v>
      </c>
      <c r="E1103" s="180"/>
      <c r="F1103" s="180"/>
      <c r="G1103" s="180"/>
      <c r="H1103" s="180"/>
      <c r="I1103" s="180"/>
      <c r="J1103" s="180"/>
      <c r="K1103" s="180"/>
      <c r="L1103" s="180"/>
      <c r="M1103" s="232"/>
      <c r="N1103" s="233"/>
      <c r="O1103" s="233"/>
    </row>
    <row r="1104" spans="1:15" s="234" customFormat="1">
      <c r="A1104" s="404" t="str">
        <f t="shared" si="24"/>
        <v>250401500</v>
      </c>
      <c r="B1104" s="242">
        <v>250</v>
      </c>
      <c r="C1104" s="193">
        <v>40</v>
      </c>
      <c r="D1104" s="193">
        <v>1500</v>
      </c>
      <c r="E1104" s="180"/>
      <c r="F1104" s="180"/>
      <c r="G1104" s="180"/>
      <c r="H1104" s="180"/>
      <c r="I1104" s="180"/>
      <c r="J1104" s="180"/>
      <c r="K1104" s="180"/>
      <c r="L1104" s="180"/>
      <c r="M1104" s="232"/>
      <c r="N1104" s="233"/>
      <c r="O1104" s="233"/>
    </row>
    <row r="1105" spans="1:15" s="234" customFormat="1">
      <c r="A1105" s="404" t="str">
        <f t="shared" si="24"/>
        <v>250501500</v>
      </c>
      <c r="B1105" s="242">
        <v>250</v>
      </c>
      <c r="C1105" s="193">
        <v>50</v>
      </c>
      <c r="D1105" s="193">
        <v>1500</v>
      </c>
      <c r="E1105" s="180"/>
      <c r="F1105" s="180"/>
      <c r="G1105" s="180"/>
      <c r="H1105" s="180"/>
      <c r="I1105" s="180"/>
      <c r="J1105" s="180"/>
      <c r="K1105" s="180"/>
      <c r="L1105" s="180"/>
      <c r="M1105" s="232"/>
      <c r="N1105" s="233"/>
      <c r="O1105" s="233"/>
    </row>
    <row r="1106" spans="1:15" s="234" customFormat="1">
      <c r="A1106" s="404" t="str">
        <f t="shared" si="24"/>
        <v>250601500</v>
      </c>
      <c r="B1106" s="242">
        <v>250</v>
      </c>
      <c r="C1106" s="193">
        <v>60</v>
      </c>
      <c r="D1106" s="193">
        <v>1500</v>
      </c>
      <c r="E1106" s="180"/>
      <c r="F1106" s="180"/>
      <c r="G1106" s="180"/>
      <c r="H1106" s="180"/>
      <c r="I1106" s="180"/>
      <c r="J1106" s="180"/>
      <c r="K1106" s="180"/>
      <c r="L1106" s="180"/>
      <c r="M1106" s="232"/>
      <c r="N1106" s="233"/>
      <c r="O1106" s="233"/>
    </row>
    <row r="1107" spans="1:15" s="234" customFormat="1">
      <c r="A1107" s="404" t="str">
        <f t="shared" si="24"/>
        <v>250701500</v>
      </c>
      <c r="B1107" s="242">
        <v>250</v>
      </c>
      <c r="C1107" s="193">
        <v>70</v>
      </c>
      <c r="D1107" s="193">
        <v>1500</v>
      </c>
      <c r="E1107" s="180"/>
      <c r="F1107" s="180"/>
      <c r="G1107" s="180"/>
      <c r="H1107" s="180"/>
      <c r="I1107" s="180"/>
      <c r="J1107" s="180"/>
      <c r="K1107" s="180"/>
      <c r="L1107" s="180"/>
      <c r="M1107" s="232"/>
      <c r="N1107" s="233"/>
      <c r="O1107" s="233"/>
    </row>
    <row r="1108" spans="1:15" s="234" customFormat="1">
      <c r="A1108" s="404" t="str">
        <f t="shared" si="24"/>
        <v>250801500</v>
      </c>
      <c r="B1108" s="242">
        <v>250</v>
      </c>
      <c r="C1108" s="193">
        <v>80</v>
      </c>
      <c r="D1108" s="193">
        <v>1500</v>
      </c>
      <c r="E1108" s="180"/>
      <c r="F1108" s="180"/>
      <c r="G1108" s="180"/>
      <c r="H1108" s="180"/>
      <c r="I1108" s="180"/>
      <c r="J1108" s="180"/>
      <c r="K1108" s="180"/>
      <c r="L1108" s="180"/>
      <c r="M1108" s="232"/>
      <c r="N1108" s="233"/>
      <c r="O1108" s="233"/>
    </row>
    <row r="1109" spans="1:15" s="234" customFormat="1">
      <c r="A1109" s="404" t="str">
        <f t="shared" si="24"/>
        <v>250901500</v>
      </c>
      <c r="B1109" s="242">
        <v>250</v>
      </c>
      <c r="C1109" s="193">
        <v>90</v>
      </c>
      <c r="D1109" s="193">
        <v>1500</v>
      </c>
      <c r="E1109" s="180"/>
      <c r="F1109" s="180"/>
      <c r="G1109" s="180"/>
      <c r="H1109" s="180"/>
      <c r="I1109" s="180"/>
      <c r="J1109" s="180"/>
      <c r="K1109" s="180"/>
      <c r="L1109" s="180"/>
      <c r="M1109" s="232"/>
      <c r="N1109" s="233"/>
      <c r="O1109" s="233"/>
    </row>
    <row r="1110" spans="1:15" s="234" customFormat="1">
      <c r="A1110" s="404" t="str">
        <f t="shared" si="24"/>
        <v>2501001500</v>
      </c>
      <c r="B1110" s="242">
        <v>250</v>
      </c>
      <c r="C1110" s="193">
        <v>100</v>
      </c>
      <c r="D1110" s="193">
        <v>1500</v>
      </c>
      <c r="E1110" s="180"/>
      <c r="F1110" s="180"/>
      <c r="G1110" s="180"/>
      <c r="H1110" s="180"/>
      <c r="I1110" s="180"/>
      <c r="J1110" s="180"/>
      <c r="K1110" s="180"/>
      <c r="L1110" s="180"/>
      <c r="M1110" s="232"/>
      <c r="N1110" s="233"/>
      <c r="O1110" s="233"/>
    </row>
    <row r="1111" spans="1:15" s="234" customFormat="1">
      <c r="A1111" s="404" t="str">
        <f t="shared" si="24"/>
        <v>2501101500</v>
      </c>
      <c r="B1111" s="242">
        <v>250</v>
      </c>
      <c r="C1111" s="193">
        <v>110</v>
      </c>
      <c r="D1111" s="193">
        <v>1500</v>
      </c>
      <c r="E1111" s="180"/>
      <c r="F1111" s="180"/>
      <c r="G1111" s="180"/>
      <c r="H1111" s="180"/>
      <c r="I1111" s="180"/>
      <c r="J1111" s="180"/>
      <c r="K1111" s="180"/>
      <c r="L1111" s="180"/>
      <c r="M1111" s="232"/>
      <c r="N1111" s="233"/>
      <c r="O1111" s="233"/>
    </row>
    <row r="1112" spans="1:15" s="234" customFormat="1">
      <c r="A1112" s="404" t="str">
        <f t="shared" si="24"/>
        <v>2501201500</v>
      </c>
      <c r="B1112" s="242">
        <v>250</v>
      </c>
      <c r="C1112" s="193">
        <v>120</v>
      </c>
      <c r="D1112" s="193">
        <v>1500</v>
      </c>
      <c r="E1112" s="180"/>
      <c r="F1112" s="180"/>
      <c r="G1112" s="180"/>
      <c r="H1112" s="180"/>
      <c r="I1112" s="180"/>
      <c r="J1112" s="180"/>
      <c r="K1112" s="180"/>
      <c r="L1112" s="180"/>
      <c r="M1112" s="232"/>
      <c r="N1112" s="233"/>
      <c r="O1112" s="233"/>
    </row>
    <row r="1113" spans="1:15" s="234" customFormat="1">
      <c r="A1113" s="404" t="str">
        <f t="shared" si="24"/>
        <v>2501301500</v>
      </c>
      <c r="B1113" s="242">
        <v>250</v>
      </c>
      <c r="C1113" s="193">
        <v>130</v>
      </c>
      <c r="D1113" s="193">
        <v>1500</v>
      </c>
      <c r="E1113" s="180"/>
      <c r="F1113" s="180"/>
      <c r="G1113" s="180"/>
      <c r="H1113" s="180"/>
      <c r="I1113" s="180"/>
      <c r="J1113" s="180"/>
      <c r="K1113" s="180"/>
      <c r="L1113" s="180"/>
      <c r="M1113" s="232"/>
      <c r="N1113" s="233"/>
      <c r="O1113" s="233"/>
    </row>
    <row r="1114" spans="1:15" s="234" customFormat="1">
      <c r="A1114" s="404" t="str">
        <f t="shared" si="24"/>
        <v>2501401500</v>
      </c>
      <c r="B1114" s="242">
        <v>250</v>
      </c>
      <c r="C1114" s="193">
        <v>140</v>
      </c>
      <c r="D1114" s="193">
        <v>1500</v>
      </c>
      <c r="E1114" s="180"/>
      <c r="F1114" s="180"/>
      <c r="G1114" s="180"/>
      <c r="H1114" s="180"/>
      <c r="I1114" s="180"/>
      <c r="J1114" s="180"/>
      <c r="K1114" s="180"/>
      <c r="L1114" s="180"/>
      <c r="M1114" s="232"/>
      <c r="N1114" s="233"/>
      <c r="O1114" s="233"/>
    </row>
    <row r="1115" spans="1:15" s="234" customFormat="1">
      <c r="A1115" s="404" t="str">
        <f t="shared" si="24"/>
        <v>2501501500</v>
      </c>
      <c r="B1115" s="242">
        <v>250</v>
      </c>
      <c r="C1115" s="193">
        <v>150</v>
      </c>
      <c r="D1115" s="193">
        <v>1500</v>
      </c>
      <c r="E1115" s="180"/>
      <c r="F1115" s="180"/>
      <c r="G1115" s="180"/>
      <c r="H1115" s="180"/>
      <c r="I1115" s="180"/>
      <c r="J1115" s="180"/>
      <c r="K1115" s="180"/>
      <c r="L1115" s="180"/>
      <c r="M1115" s="232"/>
      <c r="N1115" s="233"/>
      <c r="O1115" s="233"/>
    </row>
    <row r="1116" spans="1:15" s="234" customFormat="1">
      <c r="A1116" s="404" t="str">
        <f t="shared" si="24"/>
        <v>2501601500</v>
      </c>
      <c r="B1116" s="242">
        <v>250</v>
      </c>
      <c r="C1116" s="193">
        <v>160</v>
      </c>
      <c r="D1116" s="193">
        <v>1500</v>
      </c>
      <c r="E1116" s="180"/>
      <c r="F1116" s="180"/>
      <c r="G1116" s="180"/>
      <c r="H1116" s="180"/>
      <c r="I1116" s="180"/>
      <c r="J1116" s="180"/>
      <c r="K1116" s="180"/>
      <c r="L1116" s="180"/>
      <c r="M1116" s="232"/>
      <c r="N1116" s="233"/>
      <c r="O1116" s="233"/>
    </row>
    <row r="1117" spans="1:15" s="234" customFormat="1">
      <c r="A1117" s="404" t="str">
        <f t="shared" si="24"/>
        <v>2501701500</v>
      </c>
      <c r="B1117" s="242">
        <v>250</v>
      </c>
      <c r="C1117" s="193">
        <v>170</v>
      </c>
      <c r="D1117" s="193">
        <v>1500</v>
      </c>
      <c r="E1117" s="180"/>
      <c r="F1117" s="180"/>
      <c r="G1117" s="180"/>
      <c r="H1117" s="180"/>
      <c r="I1117" s="180"/>
      <c r="J1117" s="180"/>
      <c r="K1117" s="180"/>
      <c r="L1117" s="180"/>
      <c r="M1117" s="232"/>
      <c r="N1117" s="233"/>
      <c r="O1117" s="233"/>
    </row>
    <row r="1118" spans="1:15" s="234" customFormat="1">
      <c r="A1118" s="404" t="str">
        <f t="shared" si="24"/>
        <v>2501801500</v>
      </c>
      <c r="B1118" s="242">
        <v>250</v>
      </c>
      <c r="C1118" s="193">
        <v>180</v>
      </c>
      <c r="D1118" s="193">
        <v>1500</v>
      </c>
      <c r="E1118" s="180"/>
      <c r="F1118" s="180"/>
      <c r="G1118" s="180"/>
      <c r="H1118" s="180"/>
      <c r="I1118" s="180"/>
      <c r="J1118" s="180"/>
      <c r="K1118" s="180"/>
      <c r="L1118" s="180"/>
      <c r="M1118" s="232"/>
      <c r="N1118" s="233"/>
      <c r="O1118" s="233"/>
    </row>
    <row r="1119" spans="1:15" s="234" customFormat="1">
      <c r="A1119" s="404" t="str">
        <f t="shared" si="24"/>
        <v>2501901500</v>
      </c>
      <c r="B1119" s="242">
        <v>250</v>
      </c>
      <c r="C1119" s="193">
        <v>190</v>
      </c>
      <c r="D1119" s="193">
        <v>1500</v>
      </c>
      <c r="E1119" s="180"/>
      <c r="F1119" s="180"/>
      <c r="G1119" s="180"/>
      <c r="H1119" s="180"/>
      <c r="I1119" s="180"/>
      <c r="J1119" s="180"/>
      <c r="K1119" s="180"/>
      <c r="L1119" s="180"/>
      <c r="M1119" s="232"/>
      <c r="N1119" s="233"/>
      <c r="O1119" s="233"/>
    </row>
    <row r="1120" spans="1:15" s="234" customFormat="1">
      <c r="A1120" s="404" t="str">
        <f t="shared" si="24"/>
        <v>2502001500</v>
      </c>
      <c r="B1120" s="242">
        <v>250</v>
      </c>
      <c r="C1120" s="193">
        <v>200</v>
      </c>
      <c r="D1120" s="193">
        <v>1500</v>
      </c>
      <c r="E1120" s="180"/>
      <c r="F1120" s="180"/>
      <c r="G1120" s="180"/>
      <c r="H1120" s="180"/>
      <c r="I1120" s="180"/>
      <c r="J1120" s="180"/>
      <c r="K1120" s="180"/>
      <c r="L1120" s="180"/>
      <c r="M1120" s="232"/>
      <c r="N1120" s="233"/>
      <c r="O1120" s="233"/>
    </row>
    <row r="1121" spans="1:15" s="234" customFormat="1">
      <c r="A1121" s="404" t="str">
        <f t="shared" si="24"/>
        <v>2502101500</v>
      </c>
      <c r="B1121" s="242">
        <v>250</v>
      </c>
      <c r="C1121" s="193">
        <v>210</v>
      </c>
      <c r="D1121" s="193">
        <v>1500</v>
      </c>
      <c r="E1121" s="180"/>
      <c r="F1121" s="180"/>
      <c r="G1121" s="180"/>
      <c r="H1121" s="180"/>
      <c r="I1121" s="180"/>
      <c r="J1121" s="180"/>
      <c r="K1121" s="180"/>
      <c r="L1121" s="180"/>
      <c r="M1121" s="232"/>
      <c r="N1121" s="233"/>
      <c r="O1121" s="233"/>
    </row>
    <row r="1122" spans="1:15" s="234" customFormat="1">
      <c r="A1122" s="404" t="str">
        <f t="shared" si="24"/>
        <v>2502201500</v>
      </c>
      <c r="B1122" s="242">
        <v>250</v>
      </c>
      <c r="C1122" s="193">
        <v>220</v>
      </c>
      <c r="D1122" s="193">
        <v>1500</v>
      </c>
      <c r="E1122" s="180"/>
      <c r="F1122" s="180"/>
      <c r="G1122" s="180"/>
      <c r="H1122" s="180"/>
      <c r="I1122" s="180"/>
      <c r="J1122" s="180"/>
      <c r="K1122" s="180"/>
      <c r="L1122" s="180"/>
      <c r="M1122" s="232"/>
      <c r="N1122" s="233"/>
      <c r="O1122" s="233"/>
    </row>
    <row r="1123" spans="1:15" s="234" customFormat="1">
      <c r="A1123" s="404" t="str">
        <f t="shared" si="24"/>
        <v>2502301500</v>
      </c>
      <c r="B1123" s="242">
        <v>250</v>
      </c>
      <c r="C1123" s="193">
        <v>230</v>
      </c>
      <c r="D1123" s="193">
        <v>1500</v>
      </c>
      <c r="E1123" s="180"/>
      <c r="F1123" s="180"/>
      <c r="G1123" s="180"/>
      <c r="H1123" s="180"/>
      <c r="I1123" s="180"/>
      <c r="J1123" s="180"/>
      <c r="K1123" s="180"/>
      <c r="L1123" s="180"/>
      <c r="M1123" s="232"/>
      <c r="N1123" s="233"/>
      <c r="O1123" s="233"/>
    </row>
    <row r="1124" spans="1:15" s="234" customFormat="1">
      <c r="A1124" s="404" t="str">
        <f t="shared" si="24"/>
        <v>2502401500</v>
      </c>
      <c r="B1124" s="242">
        <v>250</v>
      </c>
      <c r="C1124" s="193">
        <v>240</v>
      </c>
      <c r="D1124" s="193">
        <v>1500</v>
      </c>
      <c r="E1124" s="398"/>
      <c r="F1124" s="398"/>
      <c r="G1124" s="180"/>
      <c r="H1124" s="180"/>
      <c r="I1124" s="180"/>
      <c r="J1124" s="180"/>
      <c r="K1124" s="180"/>
      <c r="L1124" s="180"/>
      <c r="M1124" s="232"/>
      <c r="N1124" s="233"/>
      <c r="O1124" s="233"/>
    </row>
    <row r="1125" spans="1:15" s="234" customFormat="1">
      <c r="A1125" s="404" t="str">
        <f t="shared" si="24"/>
        <v>2502501500</v>
      </c>
      <c r="B1125" s="242">
        <v>250</v>
      </c>
      <c r="C1125" s="193">
        <v>250</v>
      </c>
      <c r="D1125" s="193">
        <v>1500</v>
      </c>
      <c r="E1125" s="398"/>
      <c r="F1125" s="398"/>
      <c r="G1125" s="180"/>
      <c r="H1125" s="180"/>
      <c r="I1125" s="180"/>
      <c r="J1125" s="180"/>
      <c r="K1125" s="398"/>
      <c r="L1125" s="180"/>
      <c r="M1125" s="232"/>
      <c r="N1125" s="233"/>
      <c r="O1125" s="233"/>
    </row>
    <row r="1126" spans="1:15" s="234" customFormat="1">
      <c r="A1126" s="404" t="str">
        <f t="shared" si="24"/>
        <v>2502601500</v>
      </c>
      <c r="B1126" s="242">
        <v>250</v>
      </c>
      <c r="C1126" s="193">
        <v>260</v>
      </c>
      <c r="D1126" s="193">
        <v>1500</v>
      </c>
      <c r="E1126" s="243"/>
      <c r="F1126" s="243"/>
      <c r="G1126" s="243"/>
      <c r="H1126" s="243"/>
      <c r="I1126" s="243"/>
      <c r="J1126" s="243"/>
      <c r="K1126" s="243"/>
      <c r="L1126" s="243"/>
      <c r="M1126" s="232"/>
      <c r="N1126" s="233"/>
      <c r="O1126" s="233"/>
    </row>
    <row r="1127" spans="1:15" s="234" customFormat="1">
      <c r="A1127" s="404" t="str">
        <f t="shared" si="24"/>
        <v>2502701500</v>
      </c>
      <c r="B1127" s="242">
        <v>250</v>
      </c>
      <c r="C1127" s="193">
        <v>270</v>
      </c>
      <c r="D1127" s="193">
        <v>1500</v>
      </c>
      <c r="E1127" s="243"/>
      <c r="F1127" s="243"/>
      <c r="G1127" s="243"/>
      <c r="H1127" s="243"/>
      <c r="I1127" s="243"/>
      <c r="J1127" s="243"/>
      <c r="K1127" s="243"/>
      <c r="L1127" s="243"/>
      <c r="M1127" s="232"/>
      <c r="N1127" s="233"/>
      <c r="O1127" s="233"/>
    </row>
    <row r="1128" spans="1:15" s="234" customFormat="1">
      <c r="A1128" s="404" t="str">
        <f t="shared" si="24"/>
        <v>2502801500</v>
      </c>
      <c r="B1128" s="242">
        <v>250</v>
      </c>
      <c r="C1128" s="193">
        <v>280</v>
      </c>
      <c r="D1128" s="193">
        <v>1500</v>
      </c>
      <c r="E1128" s="243"/>
      <c r="F1128" s="243"/>
      <c r="G1128" s="243"/>
      <c r="H1128" s="243"/>
      <c r="I1128" s="243"/>
      <c r="J1128" s="243"/>
      <c r="K1128" s="243"/>
      <c r="L1128" s="243"/>
      <c r="M1128" s="232"/>
      <c r="N1128" s="233"/>
      <c r="O1128" s="233"/>
    </row>
    <row r="1129" spans="1:15" s="234" customFormat="1">
      <c r="A1129" s="404" t="str">
        <f t="shared" si="24"/>
        <v>2502901500</v>
      </c>
      <c r="B1129" s="242">
        <v>250</v>
      </c>
      <c r="C1129" s="193">
        <v>290</v>
      </c>
      <c r="D1129" s="193">
        <v>1500</v>
      </c>
      <c r="E1129" s="243"/>
      <c r="F1129" s="243"/>
      <c r="G1129" s="243"/>
      <c r="H1129" s="243"/>
      <c r="I1129" s="243"/>
      <c r="J1129" s="243"/>
      <c r="K1129" s="243"/>
      <c r="L1129" s="243"/>
      <c r="M1129" s="232"/>
      <c r="N1129" s="233"/>
      <c r="O1129" s="233"/>
    </row>
    <row r="1130" spans="1:15" s="234" customFormat="1">
      <c r="A1130" s="404" t="str">
        <f t="shared" si="24"/>
        <v>2503001500</v>
      </c>
      <c r="B1130" s="242">
        <v>250</v>
      </c>
      <c r="C1130" s="193">
        <v>300</v>
      </c>
      <c r="D1130" s="193">
        <v>1500</v>
      </c>
      <c r="E1130" s="243"/>
      <c r="F1130" s="243"/>
      <c r="G1130" s="243"/>
      <c r="H1130" s="243"/>
      <c r="I1130" s="243"/>
      <c r="J1130" s="243"/>
      <c r="K1130" s="243"/>
      <c r="L1130" s="243"/>
      <c r="M1130" s="232"/>
      <c r="N1130" s="233"/>
      <c r="O1130" s="233"/>
    </row>
    <row r="1131" spans="1:15" s="234" customFormat="1">
      <c r="A1131" s="404" t="str">
        <f t="shared" si="24"/>
        <v>2503101500</v>
      </c>
      <c r="B1131" s="242">
        <v>250</v>
      </c>
      <c r="C1131" s="193">
        <v>310</v>
      </c>
      <c r="D1131" s="193">
        <v>1500</v>
      </c>
      <c r="E1131" s="243"/>
      <c r="F1131" s="243"/>
      <c r="G1131" s="243"/>
      <c r="H1131" s="243"/>
      <c r="I1131" s="243"/>
      <c r="J1131" s="243"/>
      <c r="K1131" s="243"/>
      <c r="L1131" s="243"/>
      <c r="M1131" s="232"/>
      <c r="N1131" s="233"/>
      <c r="O1131" s="233"/>
    </row>
    <row r="1132" spans="1:15" s="234" customFormat="1">
      <c r="A1132" s="404" t="str">
        <f t="shared" si="24"/>
        <v>2503201500</v>
      </c>
      <c r="B1132" s="242">
        <v>250</v>
      </c>
      <c r="C1132" s="193">
        <v>320</v>
      </c>
      <c r="D1132" s="193">
        <v>1500</v>
      </c>
      <c r="E1132" s="243"/>
      <c r="F1132" s="243"/>
      <c r="G1132" s="243"/>
      <c r="H1132" s="243"/>
      <c r="I1132" s="243"/>
      <c r="J1132" s="243"/>
      <c r="K1132" s="243"/>
      <c r="L1132" s="243"/>
      <c r="M1132" s="232"/>
      <c r="N1132" s="233"/>
      <c r="O1132" s="233"/>
    </row>
    <row r="1133" spans="1:15" s="234" customFormat="1">
      <c r="A1133" s="404" t="str">
        <f t="shared" si="24"/>
        <v>2503301500</v>
      </c>
      <c r="B1133" s="242">
        <v>250</v>
      </c>
      <c r="C1133" s="193">
        <v>330</v>
      </c>
      <c r="D1133" s="193">
        <v>1500</v>
      </c>
      <c r="E1133" s="243"/>
      <c r="F1133" s="243"/>
      <c r="G1133" s="243"/>
      <c r="H1133" s="243"/>
      <c r="I1133" s="243"/>
      <c r="J1133" s="243"/>
      <c r="K1133" s="243"/>
      <c r="L1133" s="243"/>
      <c r="M1133" s="232"/>
      <c r="N1133" s="233"/>
      <c r="O1133" s="233"/>
    </row>
    <row r="1134" spans="1:15" s="234" customFormat="1">
      <c r="A1134" s="404" t="str">
        <f t="shared" si="24"/>
        <v>2503401500</v>
      </c>
      <c r="B1134" s="242">
        <v>250</v>
      </c>
      <c r="C1134" s="193">
        <v>340</v>
      </c>
      <c r="D1134" s="193">
        <v>1500</v>
      </c>
      <c r="E1134" s="243"/>
      <c r="F1134" s="243"/>
      <c r="G1134" s="243"/>
      <c r="H1134" s="243"/>
      <c r="I1134" s="243"/>
      <c r="J1134" s="243"/>
      <c r="K1134" s="243"/>
      <c r="L1134" s="243"/>
      <c r="M1134" s="232"/>
      <c r="N1134" s="233"/>
      <c r="O1134" s="233"/>
    </row>
    <row r="1135" spans="1:15" s="234" customFormat="1">
      <c r="A1135" s="404" t="str">
        <f t="shared" si="24"/>
        <v>2503501500</v>
      </c>
      <c r="B1135" s="242">
        <v>250</v>
      </c>
      <c r="C1135" s="193">
        <v>350</v>
      </c>
      <c r="D1135" s="193">
        <v>1500</v>
      </c>
      <c r="E1135" s="243"/>
      <c r="F1135" s="243"/>
      <c r="G1135" s="243"/>
      <c r="H1135" s="243"/>
      <c r="I1135" s="243"/>
      <c r="J1135" s="243"/>
      <c r="K1135" s="243"/>
      <c r="L1135" s="243"/>
      <c r="M1135" s="232"/>
      <c r="N1135" s="233"/>
      <c r="O1135" s="233"/>
    </row>
    <row r="1136" spans="1:15" s="234" customFormat="1">
      <c r="A1136" s="404" t="str">
        <f t="shared" si="24"/>
        <v>250201750</v>
      </c>
      <c r="B1136" s="242">
        <v>250</v>
      </c>
      <c r="C1136" s="193">
        <v>20</v>
      </c>
      <c r="D1136" s="193">
        <v>1750</v>
      </c>
      <c r="E1136" s="180"/>
      <c r="F1136" s="180"/>
      <c r="G1136" s="180"/>
      <c r="H1136" s="180"/>
      <c r="I1136" s="180"/>
      <c r="J1136" s="180"/>
      <c r="K1136" s="180"/>
      <c r="L1136" s="180"/>
      <c r="M1136" s="232"/>
      <c r="N1136" s="233"/>
      <c r="O1136" s="233"/>
    </row>
    <row r="1137" spans="1:15" s="234" customFormat="1">
      <c r="A1137" s="404" t="str">
        <f t="shared" ref="A1137:A1200" si="25">B1137&amp;C1137&amp;D1137</f>
        <v>250301750</v>
      </c>
      <c r="B1137" s="242">
        <v>250</v>
      </c>
      <c r="C1137" s="193">
        <v>30</v>
      </c>
      <c r="D1137" s="193">
        <v>1750</v>
      </c>
      <c r="E1137" s="180"/>
      <c r="F1137" s="180"/>
      <c r="G1137" s="180"/>
      <c r="H1137" s="180"/>
      <c r="I1137" s="180"/>
      <c r="J1137" s="180"/>
      <c r="K1137" s="180"/>
      <c r="L1137" s="180"/>
      <c r="M1137" s="232"/>
      <c r="N1137" s="233"/>
      <c r="O1137" s="233"/>
    </row>
    <row r="1138" spans="1:15" s="234" customFormat="1">
      <c r="A1138" s="404" t="str">
        <f t="shared" si="25"/>
        <v>250401750</v>
      </c>
      <c r="B1138" s="242">
        <v>250</v>
      </c>
      <c r="C1138" s="193">
        <v>40</v>
      </c>
      <c r="D1138" s="193">
        <v>1750</v>
      </c>
      <c r="E1138" s="180"/>
      <c r="F1138" s="180"/>
      <c r="G1138" s="180"/>
      <c r="H1138" s="180"/>
      <c r="I1138" s="180"/>
      <c r="J1138" s="180"/>
      <c r="K1138" s="180"/>
      <c r="L1138" s="180"/>
      <c r="M1138" s="232"/>
      <c r="N1138" s="233"/>
      <c r="O1138" s="233"/>
    </row>
    <row r="1139" spans="1:15" s="234" customFormat="1">
      <c r="A1139" s="404" t="str">
        <f t="shared" si="25"/>
        <v>250501750</v>
      </c>
      <c r="B1139" s="242">
        <v>250</v>
      </c>
      <c r="C1139" s="193">
        <v>50</v>
      </c>
      <c r="D1139" s="193">
        <v>1750</v>
      </c>
      <c r="E1139" s="180"/>
      <c r="F1139" s="180"/>
      <c r="G1139" s="180"/>
      <c r="H1139" s="180"/>
      <c r="I1139" s="180"/>
      <c r="J1139" s="180"/>
      <c r="K1139" s="180"/>
      <c r="L1139" s="180"/>
      <c r="M1139" s="232"/>
      <c r="N1139" s="233"/>
      <c r="O1139" s="233"/>
    </row>
    <row r="1140" spans="1:15" s="234" customFormat="1">
      <c r="A1140" s="404" t="str">
        <f t="shared" si="25"/>
        <v>250601750</v>
      </c>
      <c r="B1140" s="242">
        <v>250</v>
      </c>
      <c r="C1140" s="193">
        <v>60</v>
      </c>
      <c r="D1140" s="193">
        <v>1750</v>
      </c>
      <c r="E1140" s="180"/>
      <c r="F1140" s="180"/>
      <c r="G1140" s="180"/>
      <c r="H1140" s="180"/>
      <c r="I1140" s="180"/>
      <c r="J1140" s="180"/>
      <c r="K1140" s="180"/>
      <c r="L1140" s="180"/>
      <c r="M1140" s="232"/>
      <c r="N1140" s="233"/>
      <c r="O1140" s="233"/>
    </row>
    <row r="1141" spans="1:15" s="234" customFormat="1">
      <c r="A1141" s="404" t="str">
        <f t="shared" si="25"/>
        <v>250701750</v>
      </c>
      <c r="B1141" s="242">
        <v>250</v>
      </c>
      <c r="C1141" s="193">
        <v>70</v>
      </c>
      <c r="D1141" s="193">
        <v>1750</v>
      </c>
      <c r="E1141" s="180"/>
      <c r="F1141" s="180"/>
      <c r="G1141" s="180"/>
      <c r="H1141" s="180"/>
      <c r="I1141" s="180"/>
      <c r="J1141" s="180"/>
      <c r="K1141" s="180"/>
      <c r="L1141" s="180"/>
      <c r="M1141" s="232"/>
      <c r="N1141" s="233"/>
      <c r="O1141" s="233"/>
    </row>
    <row r="1142" spans="1:15" s="234" customFormat="1">
      <c r="A1142" s="404" t="str">
        <f t="shared" si="25"/>
        <v>250801750</v>
      </c>
      <c r="B1142" s="242">
        <v>250</v>
      </c>
      <c r="C1142" s="193">
        <v>80</v>
      </c>
      <c r="D1142" s="193">
        <v>1750</v>
      </c>
      <c r="E1142" s="180"/>
      <c r="F1142" s="180"/>
      <c r="G1142" s="180"/>
      <c r="H1142" s="180"/>
      <c r="I1142" s="180"/>
      <c r="J1142" s="180"/>
      <c r="K1142" s="180"/>
      <c r="L1142" s="180"/>
      <c r="M1142" s="232"/>
      <c r="N1142" s="233"/>
      <c r="O1142" s="233"/>
    </row>
    <row r="1143" spans="1:15" s="234" customFormat="1">
      <c r="A1143" s="404" t="str">
        <f t="shared" si="25"/>
        <v>250901750</v>
      </c>
      <c r="B1143" s="242">
        <v>250</v>
      </c>
      <c r="C1143" s="193">
        <v>90</v>
      </c>
      <c r="D1143" s="193">
        <v>1750</v>
      </c>
      <c r="E1143" s="180"/>
      <c r="F1143" s="180"/>
      <c r="G1143" s="180"/>
      <c r="H1143" s="180"/>
      <c r="I1143" s="180"/>
      <c r="J1143" s="180"/>
      <c r="K1143" s="180"/>
      <c r="L1143" s="180"/>
      <c r="M1143" s="232"/>
      <c r="N1143" s="233"/>
      <c r="O1143" s="233"/>
    </row>
    <row r="1144" spans="1:15" s="234" customFormat="1">
      <c r="A1144" s="404" t="str">
        <f t="shared" si="25"/>
        <v>2501001750</v>
      </c>
      <c r="B1144" s="242">
        <v>250</v>
      </c>
      <c r="C1144" s="193">
        <v>100</v>
      </c>
      <c r="D1144" s="193">
        <v>1750</v>
      </c>
      <c r="E1144" s="180"/>
      <c r="F1144" s="180"/>
      <c r="G1144" s="180"/>
      <c r="H1144" s="180"/>
      <c r="I1144" s="180"/>
      <c r="J1144" s="180"/>
      <c r="K1144" s="180"/>
      <c r="L1144" s="180"/>
      <c r="M1144" s="232"/>
      <c r="N1144" s="233"/>
      <c r="O1144" s="233"/>
    </row>
    <row r="1145" spans="1:15" s="234" customFormat="1">
      <c r="A1145" s="404" t="str">
        <f t="shared" si="25"/>
        <v>2501101750</v>
      </c>
      <c r="B1145" s="242">
        <v>250</v>
      </c>
      <c r="C1145" s="193">
        <v>110</v>
      </c>
      <c r="D1145" s="193">
        <v>1750</v>
      </c>
      <c r="E1145" s="180"/>
      <c r="F1145" s="180"/>
      <c r="G1145" s="180"/>
      <c r="H1145" s="180"/>
      <c r="I1145" s="180"/>
      <c r="J1145" s="180"/>
      <c r="K1145" s="180"/>
      <c r="L1145" s="180"/>
      <c r="M1145" s="232"/>
      <c r="N1145" s="233"/>
      <c r="O1145" s="233"/>
    </row>
    <row r="1146" spans="1:15" s="234" customFormat="1">
      <c r="A1146" s="404" t="str">
        <f t="shared" si="25"/>
        <v>2501201750</v>
      </c>
      <c r="B1146" s="242">
        <v>250</v>
      </c>
      <c r="C1146" s="193">
        <v>120</v>
      </c>
      <c r="D1146" s="193">
        <v>1750</v>
      </c>
      <c r="E1146" s="180"/>
      <c r="F1146" s="180"/>
      <c r="G1146" s="180"/>
      <c r="H1146" s="180"/>
      <c r="I1146" s="180"/>
      <c r="J1146" s="180"/>
      <c r="K1146" s="180"/>
      <c r="L1146" s="180"/>
      <c r="M1146" s="232"/>
      <c r="N1146" s="233"/>
      <c r="O1146" s="233"/>
    </row>
    <row r="1147" spans="1:15" s="234" customFormat="1">
      <c r="A1147" s="404" t="str">
        <f t="shared" si="25"/>
        <v>2501301750</v>
      </c>
      <c r="B1147" s="242">
        <v>250</v>
      </c>
      <c r="C1147" s="193">
        <v>130</v>
      </c>
      <c r="D1147" s="193">
        <v>1750</v>
      </c>
      <c r="E1147" s="180"/>
      <c r="F1147" s="180"/>
      <c r="G1147" s="180"/>
      <c r="H1147" s="180"/>
      <c r="I1147" s="180"/>
      <c r="J1147" s="180"/>
      <c r="K1147" s="180"/>
      <c r="L1147" s="180"/>
      <c r="M1147" s="232"/>
      <c r="N1147" s="233"/>
      <c r="O1147" s="233"/>
    </row>
    <row r="1148" spans="1:15" s="234" customFormat="1">
      <c r="A1148" s="404" t="str">
        <f t="shared" si="25"/>
        <v>2501401750</v>
      </c>
      <c r="B1148" s="242">
        <v>250</v>
      </c>
      <c r="C1148" s="193">
        <v>140</v>
      </c>
      <c r="D1148" s="193">
        <v>1750</v>
      </c>
      <c r="E1148" s="180"/>
      <c r="F1148" s="180"/>
      <c r="G1148" s="180"/>
      <c r="H1148" s="180"/>
      <c r="I1148" s="180"/>
      <c r="J1148" s="180"/>
      <c r="K1148" s="180"/>
      <c r="L1148" s="180"/>
      <c r="M1148" s="232"/>
      <c r="N1148" s="233"/>
      <c r="O1148" s="233"/>
    </row>
    <row r="1149" spans="1:15" s="234" customFormat="1">
      <c r="A1149" s="404" t="str">
        <f t="shared" si="25"/>
        <v>2501501750</v>
      </c>
      <c r="B1149" s="242">
        <v>250</v>
      </c>
      <c r="C1149" s="193">
        <v>150</v>
      </c>
      <c r="D1149" s="193">
        <v>1750</v>
      </c>
      <c r="E1149" s="180"/>
      <c r="F1149" s="180"/>
      <c r="G1149" s="180"/>
      <c r="H1149" s="180"/>
      <c r="I1149" s="180"/>
      <c r="J1149" s="180"/>
      <c r="K1149" s="180"/>
      <c r="L1149" s="180"/>
      <c r="M1149" s="232"/>
      <c r="N1149" s="233"/>
      <c r="O1149" s="233"/>
    </row>
    <row r="1150" spans="1:15" s="234" customFormat="1">
      <c r="A1150" s="404" t="str">
        <f t="shared" si="25"/>
        <v>2501601750</v>
      </c>
      <c r="B1150" s="242">
        <v>250</v>
      </c>
      <c r="C1150" s="193">
        <v>160</v>
      </c>
      <c r="D1150" s="193">
        <v>1750</v>
      </c>
      <c r="E1150" s="180"/>
      <c r="F1150" s="180"/>
      <c r="G1150" s="180"/>
      <c r="H1150" s="180"/>
      <c r="I1150" s="180"/>
      <c r="J1150" s="180"/>
      <c r="K1150" s="180"/>
      <c r="L1150" s="180"/>
      <c r="M1150" s="232"/>
      <c r="N1150" s="233"/>
      <c r="O1150" s="233"/>
    </row>
    <row r="1151" spans="1:15" s="234" customFormat="1">
      <c r="A1151" s="404" t="str">
        <f t="shared" si="25"/>
        <v>2501701750</v>
      </c>
      <c r="B1151" s="242">
        <v>250</v>
      </c>
      <c r="C1151" s="193">
        <v>170</v>
      </c>
      <c r="D1151" s="193">
        <v>1750</v>
      </c>
      <c r="E1151" s="180"/>
      <c r="F1151" s="180"/>
      <c r="G1151" s="180"/>
      <c r="H1151" s="180"/>
      <c r="I1151" s="180"/>
      <c r="J1151" s="180"/>
      <c r="K1151" s="180"/>
      <c r="L1151" s="180"/>
      <c r="M1151" s="232"/>
      <c r="N1151" s="233"/>
      <c r="O1151" s="233"/>
    </row>
    <row r="1152" spans="1:15" s="234" customFormat="1">
      <c r="A1152" s="404" t="str">
        <f t="shared" si="25"/>
        <v>2501801750</v>
      </c>
      <c r="B1152" s="242">
        <v>250</v>
      </c>
      <c r="C1152" s="193">
        <v>180</v>
      </c>
      <c r="D1152" s="193">
        <v>1750</v>
      </c>
      <c r="E1152" s="180"/>
      <c r="F1152" s="180"/>
      <c r="G1152" s="180"/>
      <c r="H1152" s="180"/>
      <c r="I1152" s="180"/>
      <c r="J1152" s="180"/>
      <c r="K1152" s="180"/>
      <c r="L1152" s="180"/>
      <c r="M1152" s="232"/>
      <c r="N1152" s="233"/>
      <c r="O1152" s="233"/>
    </row>
    <row r="1153" spans="1:15" s="234" customFormat="1">
      <c r="A1153" s="404" t="str">
        <f t="shared" si="25"/>
        <v>2501901750</v>
      </c>
      <c r="B1153" s="242">
        <v>250</v>
      </c>
      <c r="C1153" s="193">
        <v>190</v>
      </c>
      <c r="D1153" s="193">
        <v>1750</v>
      </c>
      <c r="E1153" s="180"/>
      <c r="F1153" s="180"/>
      <c r="G1153" s="180"/>
      <c r="H1153" s="180"/>
      <c r="I1153" s="180"/>
      <c r="J1153" s="180"/>
      <c r="K1153" s="180"/>
      <c r="L1153" s="180"/>
      <c r="M1153" s="232"/>
      <c r="N1153" s="233"/>
      <c r="O1153" s="233"/>
    </row>
    <row r="1154" spans="1:15" s="234" customFormat="1">
      <c r="A1154" s="404" t="str">
        <f t="shared" si="25"/>
        <v>2502001750</v>
      </c>
      <c r="B1154" s="242">
        <v>250</v>
      </c>
      <c r="C1154" s="193">
        <v>200</v>
      </c>
      <c r="D1154" s="193">
        <v>1750</v>
      </c>
      <c r="E1154" s="180"/>
      <c r="F1154" s="180"/>
      <c r="G1154" s="180"/>
      <c r="H1154" s="180"/>
      <c r="I1154" s="180"/>
      <c r="J1154" s="180"/>
      <c r="K1154" s="180"/>
      <c r="L1154" s="180"/>
      <c r="M1154" s="232"/>
      <c r="N1154" s="233"/>
      <c r="O1154" s="233"/>
    </row>
    <row r="1155" spans="1:15" s="234" customFormat="1">
      <c r="A1155" s="404" t="str">
        <f t="shared" si="25"/>
        <v>2502101750</v>
      </c>
      <c r="B1155" s="242">
        <v>250</v>
      </c>
      <c r="C1155" s="193">
        <v>210</v>
      </c>
      <c r="D1155" s="193">
        <v>1750</v>
      </c>
      <c r="E1155" s="180"/>
      <c r="F1155" s="180"/>
      <c r="G1155" s="180"/>
      <c r="H1155" s="180"/>
      <c r="I1155" s="180"/>
      <c r="J1155" s="180"/>
      <c r="K1155" s="180"/>
      <c r="L1155" s="180"/>
      <c r="M1155" s="232"/>
      <c r="N1155" s="233"/>
      <c r="O1155" s="233"/>
    </row>
    <row r="1156" spans="1:15" s="234" customFormat="1">
      <c r="A1156" s="404" t="str">
        <f t="shared" si="25"/>
        <v>2502201750</v>
      </c>
      <c r="B1156" s="242">
        <v>250</v>
      </c>
      <c r="C1156" s="193">
        <v>220</v>
      </c>
      <c r="D1156" s="193">
        <v>1750</v>
      </c>
      <c r="E1156" s="180"/>
      <c r="F1156" s="180"/>
      <c r="G1156" s="180"/>
      <c r="H1156" s="180"/>
      <c r="I1156" s="180"/>
      <c r="J1156" s="180"/>
      <c r="K1156" s="180"/>
      <c r="L1156" s="180"/>
      <c r="M1156" s="232"/>
      <c r="N1156" s="233"/>
      <c r="O1156" s="233"/>
    </row>
    <row r="1157" spans="1:15" s="234" customFormat="1">
      <c r="A1157" s="404" t="str">
        <f t="shared" si="25"/>
        <v>2502301750</v>
      </c>
      <c r="B1157" s="242">
        <v>250</v>
      </c>
      <c r="C1157" s="193">
        <v>230</v>
      </c>
      <c r="D1157" s="193">
        <v>1750</v>
      </c>
      <c r="E1157" s="180"/>
      <c r="F1157" s="180"/>
      <c r="G1157" s="180"/>
      <c r="H1157" s="180"/>
      <c r="I1157" s="180"/>
      <c r="J1157" s="180"/>
      <c r="K1157" s="180"/>
      <c r="L1157" s="180"/>
      <c r="M1157" s="232"/>
      <c r="N1157" s="233"/>
      <c r="O1157" s="233"/>
    </row>
    <row r="1158" spans="1:15" s="234" customFormat="1">
      <c r="A1158" s="404" t="str">
        <f t="shared" si="25"/>
        <v>2502401750</v>
      </c>
      <c r="B1158" s="242">
        <v>250</v>
      </c>
      <c r="C1158" s="193">
        <v>240</v>
      </c>
      <c r="D1158" s="193">
        <v>1750</v>
      </c>
      <c r="E1158" s="180"/>
      <c r="F1158" s="180"/>
      <c r="G1158" s="180"/>
      <c r="H1158" s="180"/>
      <c r="I1158" s="180"/>
      <c r="J1158" s="180"/>
      <c r="K1158" s="180"/>
      <c r="L1158" s="180"/>
      <c r="M1158" s="232"/>
      <c r="N1158" s="233"/>
      <c r="O1158" s="233"/>
    </row>
    <row r="1159" spans="1:15" s="234" customFormat="1">
      <c r="A1159" s="404" t="str">
        <f t="shared" si="25"/>
        <v>2502501750</v>
      </c>
      <c r="B1159" s="242">
        <v>250</v>
      </c>
      <c r="C1159" s="193">
        <v>250</v>
      </c>
      <c r="D1159" s="193">
        <v>1750</v>
      </c>
      <c r="E1159" s="180"/>
      <c r="F1159" s="180"/>
      <c r="G1159" s="180"/>
      <c r="H1159" s="180"/>
      <c r="I1159" s="180"/>
      <c r="J1159" s="180"/>
      <c r="K1159" s="180"/>
      <c r="L1159" s="180"/>
      <c r="M1159" s="232"/>
      <c r="N1159" s="233"/>
      <c r="O1159" s="233"/>
    </row>
    <row r="1160" spans="1:15" s="234" customFormat="1">
      <c r="A1160" s="404" t="str">
        <f t="shared" si="25"/>
        <v>2502601750</v>
      </c>
      <c r="B1160" s="242">
        <v>250</v>
      </c>
      <c r="C1160" s="193">
        <v>260</v>
      </c>
      <c r="D1160" s="193">
        <v>1750</v>
      </c>
      <c r="E1160" s="243"/>
      <c r="F1160" s="243"/>
      <c r="G1160" s="243"/>
      <c r="H1160" s="243"/>
      <c r="I1160" s="243"/>
      <c r="J1160" s="243"/>
      <c r="K1160" s="243"/>
      <c r="L1160" s="243"/>
      <c r="M1160" s="232"/>
      <c r="N1160" s="233"/>
      <c r="O1160" s="233"/>
    </row>
    <row r="1161" spans="1:15" s="234" customFormat="1">
      <c r="A1161" s="404" t="str">
        <f t="shared" si="25"/>
        <v>2502701750</v>
      </c>
      <c r="B1161" s="242">
        <v>250</v>
      </c>
      <c r="C1161" s="193">
        <v>270</v>
      </c>
      <c r="D1161" s="193">
        <v>1750</v>
      </c>
      <c r="E1161" s="243"/>
      <c r="F1161" s="243"/>
      <c r="G1161" s="243"/>
      <c r="H1161" s="243"/>
      <c r="I1161" s="243"/>
      <c r="J1161" s="243"/>
      <c r="K1161" s="243"/>
      <c r="L1161" s="243"/>
      <c r="M1161" s="232"/>
      <c r="N1161" s="233"/>
      <c r="O1161" s="233"/>
    </row>
    <row r="1162" spans="1:15" s="234" customFormat="1">
      <c r="A1162" s="404" t="str">
        <f t="shared" si="25"/>
        <v>2502801750</v>
      </c>
      <c r="B1162" s="242">
        <v>250</v>
      </c>
      <c r="C1162" s="193">
        <v>280</v>
      </c>
      <c r="D1162" s="193">
        <v>1750</v>
      </c>
      <c r="E1162" s="243"/>
      <c r="F1162" s="243"/>
      <c r="G1162" s="243"/>
      <c r="H1162" s="243"/>
      <c r="I1162" s="243"/>
      <c r="J1162" s="243"/>
      <c r="K1162" s="243"/>
      <c r="L1162" s="243"/>
      <c r="M1162" s="232"/>
      <c r="N1162" s="233"/>
      <c r="O1162" s="233"/>
    </row>
    <row r="1163" spans="1:15" s="234" customFormat="1">
      <c r="A1163" s="404" t="str">
        <f t="shared" si="25"/>
        <v>2502901750</v>
      </c>
      <c r="B1163" s="242">
        <v>250</v>
      </c>
      <c r="C1163" s="193">
        <v>290</v>
      </c>
      <c r="D1163" s="193">
        <v>1750</v>
      </c>
      <c r="E1163" s="243"/>
      <c r="F1163" s="243"/>
      <c r="G1163" s="243"/>
      <c r="H1163" s="243"/>
      <c r="I1163" s="243"/>
      <c r="J1163" s="243"/>
      <c r="K1163" s="243"/>
      <c r="L1163" s="243"/>
      <c r="M1163" s="232"/>
      <c r="N1163" s="233"/>
      <c r="O1163" s="233"/>
    </row>
    <row r="1164" spans="1:15" s="234" customFormat="1">
      <c r="A1164" s="404" t="str">
        <f t="shared" si="25"/>
        <v>2503001750</v>
      </c>
      <c r="B1164" s="242">
        <v>250</v>
      </c>
      <c r="C1164" s="193">
        <v>300</v>
      </c>
      <c r="D1164" s="193">
        <v>1750</v>
      </c>
      <c r="E1164" s="243"/>
      <c r="F1164" s="243"/>
      <c r="G1164" s="243"/>
      <c r="H1164" s="243"/>
      <c r="I1164" s="243"/>
      <c r="J1164" s="243"/>
      <c r="K1164" s="243"/>
      <c r="L1164" s="243"/>
      <c r="M1164" s="232"/>
      <c r="N1164" s="233"/>
      <c r="O1164" s="233"/>
    </row>
    <row r="1165" spans="1:15" s="234" customFormat="1">
      <c r="A1165" s="404" t="str">
        <f t="shared" si="25"/>
        <v>2503101750</v>
      </c>
      <c r="B1165" s="242">
        <v>250</v>
      </c>
      <c r="C1165" s="193">
        <v>310</v>
      </c>
      <c r="D1165" s="193">
        <v>1750</v>
      </c>
      <c r="E1165" s="243"/>
      <c r="F1165" s="243"/>
      <c r="G1165" s="243"/>
      <c r="H1165" s="243"/>
      <c r="I1165" s="243"/>
      <c r="J1165" s="243"/>
      <c r="K1165" s="243"/>
      <c r="L1165" s="243"/>
      <c r="M1165" s="232"/>
      <c r="N1165" s="233"/>
      <c r="O1165" s="233"/>
    </row>
    <row r="1166" spans="1:15" s="234" customFormat="1">
      <c r="A1166" s="404" t="str">
        <f t="shared" si="25"/>
        <v>2503201750</v>
      </c>
      <c r="B1166" s="242">
        <v>250</v>
      </c>
      <c r="C1166" s="193">
        <v>320</v>
      </c>
      <c r="D1166" s="193">
        <v>1750</v>
      </c>
      <c r="E1166" s="243"/>
      <c r="F1166" s="243"/>
      <c r="G1166" s="243"/>
      <c r="H1166" s="243"/>
      <c r="I1166" s="243"/>
      <c r="J1166" s="243"/>
      <c r="K1166" s="243"/>
      <c r="L1166" s="243"/>
      <c r="M1166" s="232"/>
      <c r="N1166" s="233"/>
      <c r="O1166" s="233"/>
    </row>
    <row r="1167" spans="1:15" s="234" customFormat="1">
      <c r="A1167" s="404" t="str">
        <f t="shared" si="25"/>
        <v>2503301750</v>
      </c>
      <c r="B1167" s="242">
        <v>250</v>
      </c>
      <c r="C1167" s="193">
        <v>330</v>
      </c>
      <c r="D1167" s="193">
        <v>1750</v>
      </c>
      <c r="E1167" s="243"/>
      <c r="F1167" s="243"/>
      <c r="G1167" s="243"/>
      <c r="H1167" s="243"/>
      <c r="I1167" s="243"/>
      <c r="J1167" s="243"/>
      <c r="K1167" s="243"/>
      <c r="L1167" s="243"/>
      <c r="M1167" s="232"/>
      <c r="N1167" s="233"/>
      <c r="O1167" s="233"/>
    </row>
    <row r="1168" spans="1:15" s="234" customFormat="1">
      <c r="A1168" s="404" t="str">
        <f t="shared" si="25"/>
        <v>2503401750</v>
      </c>
      <c r="B1168" s="242">
        <v>250</v>
      </c>
      <c r="C1168" s="193">
        <v>340</v>
      </c>
      <c r="D1168" s="193">
        <v>1750</v>
      </c>
      <c r="E1168" s="243"/>
      <c r="F1168" s="243"/>
      <c r="G1168" s="243"/>
      <c r="H1168" s="243"/>
      <c r="I1168" s="243"/>
      <c r="J1168" s="243"/>
      <c r="K1168" s="243"/>
      <c r="L1168" s="243"/>
      <c r="M1168" s="232"/>
      <c r="N1168" s="233"/>
      <c r="O1168" s="233"/>
    </row>
    <row r="1169" spans="1:15" s="234" customFormat="1">
      <c r="A1169" s="404" t="str">
        <f t="shared" si="25"/>
        <v>2503501750</v>
      </c>
      <c r="B1169" s="242">
        <v>250</v>
      </c>
      <c r="C1169" s="193">
        <v>350</v>
      </c>
      <c r="D1169" s="193">
        <v>1750</v>
      </c>
      <c r="E1169" s="243"/>
      <c r="F1169" s="243"/>
      <c r="G1169" s="243"/>
      <c r="H1169" s="243"/>
      <c r="I1169" s="243"/>
      <c r="J1169" s="243"/>
      <c r="K1169" s="243"/>
      <c r="L1169" s="243"/>
      <c r="M1169" s="232"/>
      <c r="N1169" s="233"/>
      <c r="O1169" s="233"/>
    </row>
    <row r="1170" spans="1:15" s="234" customFormat="1">
      <c r="A1170" s="404" t="str">
        <f t="shared" si="25"/>
        <v>250202000</v>
      </c>
      <c r="B1170" s="242">
        <v>250</v>
      </c>
      <c r="C1170" s="193">
        <v>20</v>
      </c>
      <c r="D1170" s="193">
        <v>2000</v>
      </c>
      <c r="E1170" s="180"/>
      <c r="F1170" s="180"/>
      <c r="G1170" s="180"/>
      <c r="H1170" s="180"/>
      <c r="I1170" s="180"/>
      <c r="J1170" s="180"/>
      <c r="K1170" s="180"/>
      <c r="L1170" s="180"/>
      <c r="M1170" s="232"/>
      <c r="N1170" s="233"/>
      <c r="O1170" s="233"/>
    </row>
    <row r="1171" spans="1:15" s="234" customFormat="1">
      <c r="A1171" s="404" t="str">
        <f t="shared" si="25"/>
        <v>250302000</v>
      </c>
      <c r="B1171" s="242">
        <v>250</v>
      </c>
      <c r="C1171" s="193">
        <v>30</v>
      </c>
      <c r="D1171" s="193">
        <v>2000</v>
      </c>
      <c r="E1171" s="180"/>
      <c r="F1171" s="180"/>
      <c r="G1171" s="180"/>
      <c r="H1171" s="180"/>
      <c r="I1171" s="180"/>
      <c r="J1171" s="180"/>
      <c r="K1171" s="180"/>
      <c r="L1171" s="180"/>
      <c r="M1171" s="232"/>
      <c r="N1171" s="233"/>
      <c r="O1171" s="233"/>
    </row>
    <row r="1172" spans="1:15" s="234" customFormat="1">
      <c r="A1172" s="404" t="str">
        <f t="shared" si="25"/>
        <v>250402000</v>
      </c>
      <c r="B1172" s="242">
        <v>250</v>
      </c>
      <c r="C1172" s="193">
        <v>40</v>
      </c>
      <c r="D1172" s="193">
        <v>2000</v>
      </c>
      <c r="E1172" s="180"/>
      <c r="F1172" s="180"/>
      <c r="G1172" s="180"/>
      <c r="H1172" s="180"/>
      <c r="I1172" s="180"/>
      <c r="J1172" s="180"/>
      <c r="K1172" s="180"/>
      <c r="L1172" s="180"/>
      <c r="M1172" s="232"/>
      <c r="N1172" s="233"/>
      <c r="O1172" s="233"/>
    </row>
    <row r="1173" spans="1:15" s="234" customFormat="1">
      <c r="A1173" s="404" t="str">
        <f t="shared" si="25"/>
        <v>250502000</v>
      </c>
      <c r="B1173" s="242">
        <v>250</v>
      </c>
      <c r="C1173" s="193">
        <v>50</v>
      </c>
      <c r="D1173" s="193">
        <v>2000</v>
      </c>
      <c r="E1173" s="180"/>
      <c r="F1173" s="180"/>
      <c r="G1173" s="180"/>
      <c r="H1173" s="180"/>
      <c r="I1173" s="180"/>
      <c r="J1173" s="180"/>
      <c r="K1173" s="180"/>
      <c r="L1173" s="180"/>
      <c r="M1173" s="232"/>
      <c r="N1173" s="233"/>
      <c r="O1173" s="233"/>
    </row>
    <row r="1174" spans="1:15" s="234" customFormat="1">
      <c r="A1174" s="404" t="str">
        <f t="shared" si="25"/>
        <v>250602000</v>
      </c>
      <c r="B1174" s="242">
        <v>250</v>
      </c>
      <c r="C1174" s="193">
        <v>60</v>
      </c>
      <c r="D1174" s="193">
        <v>2000</v>
      </c>
      <c r="E1174" s="180"/>
      <c r="F1174" s="180"/>
      <c r="G1174" s="180"/>
      <c r="H1174" s="180"/>
      <c r="I1174" s="180"/>
      <c r="J1174" s="180"/>
      <c r="K1174" s="180"/>
      <c r="L1174" s="180"/>
      <c r="M1174" s="232"/>
      <c r="N1174" s="233"/>
      <c r="O1174" s="233"/>
    </row>
    <row r="1175" spans="1:15" s="234" customFormat="1">
      <c r="A1175" s="404" t="str">
        <f t="shared" si="25"/>
        <v>250702000</v>
      </c>
      <c r="B1175" s="242">
        <v>250</v>
      </c>
      <c r="C1175" s="193">
        <v>70</v>
      </c>
      <c r="D1175" s="193">
        <v>2000</v>
      </c>
      <c r="E1175" s="180"/>
      <c r="F1175" s="180"/>
      <c r="G1175" s="180"/>
      <c r="H1175" s="180"/>
      <c r="I1175" s="180"/>
      <c r="J1175" s="180"/>
      <c r="K1175" s="180"/>
      <c r="L1175" s="180"/>
      <c r="M1175" s="232"/>
      <c r="N1175" s="233"/>
      <c r="O1175" s="233"/>
    </row>
    <row r="1176" spans="1:15" s="234" customFormat="1">
      <c r="A1176" s="404" t="str">
        <f t="shared" si="25"/>
        <v>250802000</v>
      </c>
      <c r="B1176" s="242">
        <v>250</v>
      </c>
      <c r="C1176" s="193">
        <v>80</v>
      </c>
      <c r="D1176" s="193">
        <v>2000</v>
      </c>
      <c r="E1176" s="180"/>
      <c r="F1176" s="180"/>
      <c r="G1176" s="180"/>
      <c r="H1176" s="180"/>
      <c r="I1176" s="180"/>
      <c r="J1176" s="180"/>
      <c r="K1176" s="180"/>
      <c r="L1176" s="180"/>
      <c r="M1176" s="232"/>
      <c r="N1176" s="233"/>
      <c r="O1176" s="233"/>
    </row>
    <row r="1177" spans="1:15" s="234" customFormat="1">
      <c r="A1177" s="404" t="str">
        <f t="shared" si="25"/>
        <v>250902000</v>
      </c>
      <c r="B1177" s="242">
        <v>250</v>
      </c>
      <c r="C1177" s="193">
        <v>90</v>
      </c>
      <c r="D1177" s="193">
        <v>2000</v>
      </c>
      <c r="E1177" s="180"/>
      <c r="F1177" s="180"/>
      <c r="G1177" s="180"/>
      <c r="H1177" s="180"/>
      <c r="I1177" s="180"/>
      <c r="J1177" s="180"/>
      <c r="K1177" s="180"/>
      <c r="L1177" s="180"/>
      <c r="M1177" s="232"/>
      <c r="N1177" s="233"/>
      <c r="O1177" s="233"/>
    </row>
    <row r="1178" spans="1:15" s="234" customFormat="1">
      <c r="A1178" s="404" t="str">
        <f t="shared" si="25"/>
        <v>2501002000</v>
      </c>
      <c r="B1178" s="242">
        <v>250</v>
      </c>
      <c r="C1178" s="193">
        <v>100</v>
      </c>
      <c r="D1178" s="193">
        <v>2000</v>
      </c>
      <c r="E1178" s="180"/>
      <c r="F1178" s="180"/>
      <c r="G1178" s="180"/>
      <c r="H1178" s="180"/>
      <c r="I1178" s="180"/>
      <c r="J1178" s="180"/>
      <c r="K1178" s="180"/>
      <c r="L1178" s="180"/>
      <c r="M1178" s="232"/>
      <c r="N1178" s="233"/>
      <c r="O1178" s="233"/>
    </row>
    <row r="1179" spans="1:15" s="234" customFormat="1">
      <c r="A1179" s="404" t="str">
        <f t="shared" si="25"/>
        <v>2501102000</v>
      </c>
      <c r="B1179" s="242">
        <v>250</v>
      </c>
      <c r="C1179" s="193">
        <v>110</v>
      </c>
      <c r="D1179" s="193">
        <v>2000</v>
      </c>
      <c r="E1179" s="180"/>
      <c r="F1179" s="180"/>
      <c r="G1179" s="180"/>
      <c r="H1179" s="180"/>
      <c r="I1179" s="180"/>
      <c r="J1179" s="180"/>
      <c r="K1179" s="180"/>
      <c r="L1179" s="180"/>
      <c r="M1179" s="232"/>
      <c r="N1179" s="233"/>
      <c r="O1179" s="233"/>
    </row>
    <row r="1180" spans="1:15" s="234" customFormat="1">
      <c r="A1180" s="404" t="str">
        <f t="shared" si="25"/>
        <v>2501202000</v>
      </c>
      <c r="B1180" s="242">
        <v>250</v>
      </c>
      <c r="C1180" s="193">
        <v>120</v>
      </c>
      <c r="D1180" s="193">
        <v>2000</v>
      </c>
      <c r="E1180" s="180"/>
      <c r="F1180" s="180"/>
      <c r="G1180" s="180"/>
      <c r="H1180" s="180"/>
      <c r="I1180" s="180"/>
      <c r="J1180" s="180"/>
      <c r="K1180" s="180"/>
      <c r="L1180" s="180"/>
      <c r="M1180" s="232"/>
      <c r="N1180" s="233"/>
      <c r="O1180" s="233"/>
    </row>
    <row r="1181" spans="1:15" s="234" customFormat="1">
      <c r="A1181" s="404" t="str">
        <f t="shared" si="25"/>
        <v>2501302000</v>
      </c>
      <c r="B1181" s="242">
        <v>250</v>
      </c>
      <c r="C1181" s="193">
        <v>130</v>
      </c>
      <c r="D1181" s="193">
        <v>2000</v>
      </c>
      <c r="E1181" s="180"/>
      <c r="F1181" s="180"/>
      <c r="G1181" s="180"/>
      <c r="H1181" s="180"/>
      <c r="I1181" s="180"/>
      <c r="J1181" s="180"/>
      <c r="K1181" s="180"/>
      <c r="L1181" s="180"/>
      <c r="M1181" s="232"/>
      <c r="N1181" s="233"/>
      <c r="O1181" s="233"/>
    </row>
    <row r="1182" spans="1:15" s="234" customFormat="1">
      <c r="A1182" s="404" t="str">
        <f t="shared" si="25"/>
        <v>2501402000</v>
      </c>
      <c r="B1182" s="242">
        <v>250</v>
      </c>
      <c r="C1182" s="193">
        <v>140</v>
      </c>
      <c r="D1182" s="193">
        <v>2000</v>
      </c>
      <c r="E1182" s="180"/>
      <c r="F1182" s="180"/>
      <c r="G1182" s="180"/>
      <c r="H1182" s="180"/>
      <c r="I1182" s="180"/>
      <c r="J1182" s="180"/>
      <c r="K1182" s="180"/>
      <c r="L1182" s="180"/>
      <c r="M1182" s="232"/>
      <c r="N1182" s="233"/>
      <c r="O1182" s="233"/>
    </row>
    <row r="1183" spans="1:15" s="234" customFormat="1">
      <c r="A1183" s="404" t="str">
        <f t="shared" si="25"/>
        <v>2501502000</v>
      </c>
      <c r="B1183" s="242">
        <v>250</v>
      </c>
      <c r="C1183" s="193">
        <v>150</v>
      </c>
      <c r="D1183" s="193">
        <v>2000</v>
      </c>
      <c r="E1183" s="180"/>
      <c r="F1183" s="180"/>
      <c r="G1183" s="180"/>
      <c r="H1183" s="180"/>
      <c r="I1183" s="180"/>
      <c r="J1183" s="180"/>
      <c r="K1183" s="180"/>
      <c r="L1183" s="180"/>
      <c r="M1183" s="232"/>
      <c r="N1183" s="233"/>
      <c r="O1183" s="233"/>
    </row>
    <row r="1184" spans="1:15" s="234" customFormat="1">
      <c r="A1184" s="404" t="str">
        <f t="shared" si="25"/>
        <v>2501602000</v>
      </c>
      <c r="B1184" s="242">
        <v>250</v>
      </c>
      <c r="C1184" s="193">
        <v>160</v>
      </c>
      <c r="D1184" s="193">
        <v>2000</v>
      </c>
      <c r="E1184" s="180"/>
      <c r="F1184" s="180"/>
      <c r="G1184" s="180"/>
      <c r="H1184" s="180"/>
      <c r="I1184" s="180"/>
      <c r="J1184" s="180"/>
      <c r="K1184" s="180"/>
      <c r="L1184" s="180"/>
      <c r="M1184" s="232"/>
      <c r="N1184" s="233"/>
      <c r="O1184" s="233"/>
    </row>
    <row r="1185" spans="1:15" s="234" customFormat="1">
      <c r="A1185" s="404" t="str">
        <f t="shared" si="25"/>
        <v>2501702000</v>
      </c>
      <c r="B1185" s="242">
        <v>250</v>
      </c>
      <c r="C1185" s="193">
        <v>170</v>
      </c>
      <c r="D1185" s="193">
        <v>2000</v>
      </c>
      <c r="E1185" s="180"/>
      <c r="F1185" s="180"/>
      <c r="G1185" s="180"/>
      <c r="H1185" s="180"/>
      <c r="I1185" s="180"/>
      <c r="J1185" s="180"/>
      <c r="K1185" s="180"/>
      <c r="L1185" s="180"/>
      <c r="M1185" s="232"/>
      <c r="N1185" s="233"/>
      <c r="O1185" s="233"/>
    </row>
    <row r="1186" spans="1:15" s="234" customFormat="1">
      <c r="A1186" s="404" t="str">
        <f t="shared" si="25"/>
        <v>2501802000</v>
      </c>
      <c r="B1186" s="242">
        <v>250</v>
      </c>
      <c r="C1186" s="193">
        <v>180</v>
      </c>
      <c r="D1186" s="193">
        <v>2000</v>
      </c>
      <c r="E1186" s="180"/>
      <c r="F1186" s="180"/>
      <c r="G1186" s="180"/>
      <c r="H1186" s="180"/>
      <c r="I1186" s="180"/>
      <c r="J1186" s="180"/>
      <c r="K1186" s="180"/>
      <c r="L1186" s="180"/>
      <c r="M1186" s="232"/>
      <c r="N1186" s="233"/>
      <c r="O1186" s="233"/>
    </row>
    <row r="1187" spans="1:15" s="234" customFormat="1">
      <c r="A1187" s="404" t="str">
        <f t="shared" si="25"/>
        <v>2501902000</v>
      </c>
      <c r="B1187" s="242">
        <v>250</v>
      </c>
      <c r="C1187" s="193">
        <v>190</v>
      </c>
      <c r="D1187" s="193">
        <v>2000</v>
      </c>
      <c r="E1187" s="180"/>
      <c r="F1187" s="180"/>
      <c r="G1187" s="180"/>
      <c r="H1187" s="180"/>
      <c r="I1187" s="180"/>
      <c r="J1187" s="180"/>
      <c r="K1187" s="180"/>
      <c r="L1187" s="180"/>
      <c r="M1187" s="232"/>
      <c r="N1187" s="233"/>
      <c r="O1187" s="233"/>
    </row>
    <row r="1188" spans="1:15" s="234" customFormat="1">
      <c r="A1188" s="404" t="str">
        <f t="shared" si="25"/>
        <v>2502002000</v>
      </c>
      <c r="B1188" s="242">
        <v>250</v>
      </c>
      <c r="C1188" s="193">
        <v>200</v>
      </c>
      <c r="D1188" s="193">
        <v>2000</v>
      </c>
      <c r="E1188" s="180"/>
      <c r="F1188" s="180"/>
      <c r="G1188" s="180"/>
      <c r="H1188" s="180"/>
      <c r="I1188" s="180"/>
      <c r="J1188" s="180"/>
      <c r="K1188" s="180"/>
      <c r="L1188" s="180"/>
      <c r="M1188" s="232"/>
      <c r="N1188" s="233"/>
      <c r="O1188" s="233"/>
    </row>
    <row r="1189" spans="1:15" s="234" customFormat="1">
      <c r="A1189" s="404" t="str">
        <f t="shared" si="25"/>
        <v>2502102000</v>
      </c>
      <c r="B1189" s="242">
        <v>250</v>
      </c>
      <c r="C1189" s="193">
        <v>210</v>
      </c>
      <c r="D1189" s="193">
        <v>2000</v>
      </c>
      <c r="E1189" s="180"/>
      <c r="F1189" s="180"/>
      <c r="G1189" s="180"/>
      <c r="H1189" s="180"/>
      <c r="I1189" s="180"/>
      <c r="J1189" s="180"/>
      <c r="K1189" s="180"/>
      <c r="L1189" s="180"/>
      <c r="M1189" s="232"/>
      <c r="N1189" s="233"/>
      <c r="O1189" s="233"/>
    </row>
    <row r="1190" spans="1:15" s="234" customFormat="1">
      <c r="A1190" s="404" t="str">
        <f t="shared" si="25"/>
        <v>2502202000</v>
      </c>
      <c r="B1190" s="242">
        <v>250</v>
      </c>
      <c r="C1190" s="193">
        <v>220</v>
      </c>
      <c r="D1190" s="193">
        <v>2000</v>
      </c>
      <c r="E1190" s="180"/>
      <c r="F1190" s="180"/>
      <c r="G1190" s="180"/>
      <c r="H1190" s="180"/>
      <c r="I1190" s="180"/>
      <c r="J1190" s="180"/>
      <c r="K1190" s="180"/>
      <c r="L1190" s="180"/>
      <c r="M1190" s="232"/>
      <c r="N1190" s="233"/>
      <c r="O1190" s="233"/>
    </row>
    <row r="1191" spans="1:15" s="234" customFormat="1">
      <c r="A1191" s="404" t="str">
        <f t="shared" si="25"/>
        <v>2502302000</v>
      </c>
      <c r="B1191" s="242">
        <v>250</v>
      </c>
      <c r="C1191" s="193">
        <v>230</v>
      </c>
      <c r="D1191" s="193">
        <v>2000</v>
      </c>
      <c r="E1191" s="180"/>
      <c r="F1191" s="180"/>
      <c r="G1191" s="180"/>
      <c r="H1191" s="180"/>
      <c r="I1191" s="180"/>
      <c r="J1191" s="180"/>
      <c r="K1191" s="180"/>
      <c r="L1191" s="180"/>
      <c r="M1191" s="232"/>
      <c r="N1191" s="233"/>
      <c r="O1191" s="233"/>
    </row>
    <row r="1192" spans="1:15" s="234" customFormat="1">
      <c r="A1192" s="404" t="str">
        <f t="shared" si="25"/>
        <v>2502402000</v>
      </c>
      <c r="B1192" s="242">
        <v>250</v>
      </c>
      <c r="C1192" s="193">
        <v>240</v>
      </c>
      <c r="D1192" s="193">
        <v>2000</v>
      </c>
      <c r="E1192" s="180"/>
      <c r="F1192" s="180"/>
      <c r="G1192" s="180"/>
      <c r="H1192" s="180"/>
      <c r="I1192" s="180"/>
      <c r="J1192" s="180"/>
      <c r="K1192" s="180"/>
      <c r="L1192" s="180"/>
      <c r="M1192" s="232"/>
      <c r="N1192" s="233"/>
      <c r="O1192" s="233"/>
    </row>
    <row r="1193" spans="1:15" s="234" customFormat="1">
      <c r="A1193" s="404" t="str">
        <f t="shared" si="25"/>
        <v>2502502000</v>
      </c>
      <c r="B1193" s="242">
        <v>250</v>
      </c>
      <c r="C1193" s="193">
        <v>250</v>
      </c>
      <c r="D1193" s="193">
        <v>2000</v>
      </c>
      <c r="E1193" s="180"/>
      <c r="F1193" s="180"/>
      <c r="G1193" s="180"/>
      <c r="H1193" s="180"/>
      <c r="I1193" s="180"/>
      <c r="J1193" s="180"/>
      <c r="K1193" s="180"/>
      <c r="L1193" s="180"/>
      <c r="M1193" s="232"/>
      <c r="N1193" s="233"/>
      <c r="O1193" s="233"/>
    </row>
    <row r="1194" spans="1:15" s="234" customFormat="1">
      <c r="A1194" s="404" t="str">
        <f t="shared" si="25"/>
        <v>2502602000</v>
      </c>
      <c r="B1194" s="242">
        <v>250</v>
      </c>
      <c r="C1194" s="193">
        <v>260</v>
      </c>
      <c r="D1194" s="193">
        <v>2000</v>
      </c>
      <c r="E1194" s="243"/>
      <c r="F1194" s="243"/>
      <c r="G1194" s="243"/>
      <c r="H1194" s="243"/>
      <c r="I1194" s="243"/>
      <c r="J1194" s="243"/>
      <c r="K1194" s="243"/>
      <c r="L1194" s="243"/>
      <c r="M1194" s="232"/>
      <c r="N1194" s="233"/>
      <c r="O1194" s="233"/>
    </row>
    <row r="1195" spans="1:15" s="234" customFormat="1">
      <c r="A1195" s="404" t="str">
        <f t="shared" si="25"/>
        <v>2502702000</v>
      </c>
      <c r="B1195" s="242">
        <v>250</v>
      </c>
      <c r="C1195" s="193">
        <v>270</v>
      </c>
      <c r="D1195" s="193">
        <v>2000</v>
      </c>
      <c r="E1195" s="243"/>
      <c r="F1195" s="243"/>
      <c r="G1195" s="243"/>
      <c r="H1195" s="243"/>
      <c r="I1195" s="243"/>
      <c r="J1195" s="243"/>
      <c r="K1195" s="243"/>
      <c r="L1195" s="243"/>
      <c r="M1195" s="232"/>
      <c r="N1195" s="233"/>
      <c r="O1195" s="233"/>
    </row>
    <row r="1196" spans="1:15" s="234" customFormat="1">
      <c r="A1196" s="404" t="str">
        <f t="shared" si="25"/>
        <v>2502802000</v>
      </c>
      <c r="B1196" s="242">
        <v>250</v>
      </c>
      <c r="C1196" s="193">
        <v>280</v>
      </c>
      <c r="D1196" s="193">
        <v>2000</v>
      </c>
      <c r="E1196" s="243"/>
      <c r="F1196" s="243"/>
      <c r="G1196" s="243"/>
      <c r="H1196" s="243"/>
      <c r="I1196" s="243"/>
      <c r="J1196" s="243"/>
      <c r="K1196" s="243"/>
      <c r="L1196" s="243"/>
      <c r="M1196" s="232"/>
      <c r="N1196" s="233"/>
      <c r="O1196" s="233"/>
    </row>
    <row r="1197" spans="1:15" s="234" customFormat="1">
      <c r="A1197" s="404" t="str">
        <f t="shared" si="25"/>
        <v>2502902000</v>
      </c>
      <c r="B1197" s="242">
        <v>250</v>
      </c>
      <c r="C1197" s="193">
        <v>290</v>
      </c>
      <c r="D1197" s="193">
        <v>2000</v>
      </c>
      <c r="E1197" s="243"/>
      <c r="F1197" s="243"/>
      <c r="G1197" s="243"/>
      <c r="H1197" s="243"/>
      <c r="I1197" s="243"/>
      <c r="J1197" s="243"/>
      <c r="K1197" s="243"/>
      <c r="L1197" s="243"/>
      <c r="M1197" s="232"/>
      <c r="N1197" s="233"/>
      <c r="O1197" s="233"/>
    </row>
    <row r="1198" spans="1:15" s="234" customFormat="1">
      <c r="A1198" s="404" t="str">
        <f t="shared" si="25"/>
        <v>2503002000</v>
      </c>
      <c r="B1198" s="242">
        <v>250</v>
      </c>
      <c r="C1198" s="193">
        <v>300</v>
      </c>
      <c r="D1198" s="193">
        <v>2000</v>
      </c>
      <c r="E1198" s="243"/>
      <c r="F1198" s="243"/>
      <c r="G1198" s="243"/>
      <c r="H1198" s="243"/>
      <c r="I1198" s="243"/>
      <c r="J1198" s="243"/>
      <c r="K1198" s="243"/>
      <c r="L1198" s="243"/>
      <c r="M1198" s="232"/>
      <c r="N1198" s="233"/>
      <c r="O1198" s="233"/>
    </row>
    <row r="1199" spans="1:15" s="234" customFormat="1">
      <c r="A1199" s="404" t="str">
        <f t="shared" si="25"/>
        <v>2503102000</v>
      </c>
      <c r="B1199" s="242">
        <v>250</v>
      </c>
      <c r="C1199" s="193">
        <v>310</v>
      </c>
      <c r="D1199" s="193">
        <v>2000</v>
      </c>
      <c r="E1199" s="243"/>
      <c r="F1199" s="243"/>
      <c r="G1199" s="243"/>
      <c r="H1199" s="243"/>
      <c r="I1199" s="243"/>
      <c r="J1199" s="243"/>
      <c r="K1199" s="243"/>
      <c r="L1199" s="243"/>
      <c r="M1199" s="232"/>
      <c r="N1199" s="233"/>
      <c r="O1199" s="233"/>
    </row>
    <row r="1200" spans="1:15" s="234" customFormat="1">
      <c r="A1200" s="404" t="str">
        <f t="shared" si="25"/>
        <v>2503202000</v>
      </c>
      <c r="B1200" s="242">
        <v>250</v>
      </c>
      <c r="C1200" s="193">
        <v>320</v>
      </c>
      <c r="D1200" s="193">
        <v>2000</v>
      </c>
      <c r="E1200" s="243"/>
      <c r="F1200" s="243"/>
      <c r="G1200" s="243"/>
      <c r="H1200" s="243"/>
      <c r="I1200" s="243"/>
      <c r="J1200" s="243"/>
      <c r="K1200" s="243"/>
      <c r="L1200" s="243"/>
      <c r="M1200" s="232"/>
      <c r="N1200" s="233"/>
      <c r="O1200" s="233"/>
    </row>
    <row r="1201" spans="1:15" s="234" customFormat="1">
      <c r="A1201" s="404" t="str">
        <f t="shared" ref="A1201:A1264" si="26">B1201&amp;C1201&amp;D1201</f>
        <v>2503302000</v>
      </c>
      <c r="B1201" s="242">
        <v>250</v>
      </c>
      <c r="C1201" s="193">
        <v>330</v>
      </c>
      <c r="D1201" s="193">
        <v>2000</v>
      </c>
      <c r="E1201" s="243"/>
      <c r="F1201" s="243"/>
      <c r="G1201" s="243"/>
      <c r="H1201" s="243"/>
      <c r="I1201" s="243"/>
      <c r="J1201" s="243"/>
      <c r="K1201" s="243"/>
      <c r="L1201" s="243"/>
      <c r="M1201" s="232"/>
      <c r="N1201" s="233"/>
      <c r="O1201" s="233"/>
    </row>
    <row r="1202" spans="1:15" s="234" customFormat="1">
      <c r="A1202" s="404" t="str">
        <f t="shared" si="26"/>
        <v>2503402000</v>
      </c>
      <c r="B1202" s="242">
        <v>250</v>
      </c>
      <c r="C1202" s="193">
        <v>340</v>
      </c>
      <c r="D1202" s="193">
        <v>2000</v>
      </c>
      <c r="E1202" s="243"/>
      <c r="F1202" s="243"/>
      <c r="G1202" s="243"/>
      <c r="H1202" s="243"/>
      <c r="I1202" s="243"/>
      <c r="J1202" s="243"/>
      <c r="K1202" s="243"/>
      <c r="L1202" s="243"/>
      <c r="M1202" s="232"/>
      <c r="N1202" s="233"/>
      <c r="O1202" s="233"/>
    </row>
    <row r="1203" spans="1:15" s="234" customFormat="1">
      <c r="A1203" s="404" t="str">
        <f t="shared" si="26"/>
        <v>2503502000</v>
      </c>
      <c r="B1203" s="242">
        <v>250</v>
      </c>
      <c r="C1203" s="193">
        <v>350</v>
      </c>
      <c r="D1203" s="193">
        <v>2000</v>
      </c>
      <c r="E1203" s="243"/>
      <c r="F1203" s="243"/>
      <c r="G1203" s="243"/>
      <c r="H1203" s="243"/>
      <c r="I1203" s="243"/>
      <c r="J1203" s="243"/>
      <c r="K1203" s="243"/>
      <c r="L1203" s="243"/>
      <c r="M1203" s="232"/>
      <c r="N1203" s="233"/>
      <c r="O1203" s="233"/>
    </row>
    <row r="1204" spans="1:15" s="234" customFormat="1">
      <c r="A1204" s="404" t="str">
        <f t="shared" si="26"/>
        <v>250202250</v>
      </c>
      <c r="B1204" s="242">
        <v>250</v>
      </c>
      <c r="C1204" s="193">
        <v>20</v>
      </c>
      <c r="D1204" s="193">
        <v>2250</v>
      </c>
      <c r="E1204" s="180"/>
      <c r="F1204" s="180"/>
      <c r="G1204" s="180"/>
      <c r="H1204" s="180"/>
      <c r="I1204" s="180"/>
      <c r="J1204" s="180"/>
      <c r="K1204" s="180"/>
      <c r="L1204" s="180"/>
      <c r="M1204" s="232"/>
      <c r="N1204" s="233"/>
      <c r="O1204" s="233"/>
    </row>
    <row r="1205" spans="1:15" s="234" customFormat="1">
      <c r="A1205" s="404" t="str">
        <f t="shared" si="26"/>
        <v>250302250</v>
      </c>
      <c r="B1205" s="242">
        <v>250</v>
      </c>
      <c r="C1205" s="193">
        <v>30</v>
      </c>
      <c r="D1205" s="193">
        <v>2250</v>
      </c>
      <c r="E1205" s="180"/>
      <c r="F1205" s="180"/>
      <c r="G1205" s="180"/>
      <c r="H1205" s="180"/>
      <c r="I1205" s="180"/>
      <c r="J1205" s="180"/>
      <c r="K1205" s="180"/>
      <c r="L1205" s="180"/>
      <c r="M1205" s="232"/>
      <c r="N1205" s="233"/>
      <c r="O1205" s="233"/>
    </row>
    <row r="1206" spans="1:15" s="234" customFormat="1">
      <c r="A1206" s="404" t="str">
        <f t="shared" si="26"/>
        <v>250402250</v>
      </c>
      <c r="B1206" s="242">
        <v>250</v>
      </c>
      <c r="C1206" s="193">
        <v>40</v>
      </c>
      <c r="D1206" s="193">
        <v>2250</v>
      </c>
      <c r="E1206" s="180"/>
      <c r="F1206" s="180"/>
      <c r="G1206" s="180"/>
      <c r="H1206" s="180"/>
      <c r="I1206" s="180"/>
      <c r="J1206" s="180"/>
      <c r="K1206" s="180"/>
      <c r="L1206" s="180"/>
      <c r="M1206" s="232"/>
      <c r="N1206" s="233"/>
      <c r="O1206" s="233"/>
    </row>
    <row r="1207" spans="1:15" s="234" customFormat="1">
      <c r="A1207" s="404" t="str">
        <f t="shared" si="26"/>
        <v>250502250</v>
      </c>
      <c r="B1207" s="242">
        <v>250</v>
      </c>
      <c r="C1207" s="193">
        <v>50</v>
      </c>
      <c r="D1207" s="193">
        <v>2250</v>
      </c>
      <c r="E1207" s="180"/>
      <c r="F1207" s="180"/>
      <c r="G1207" s="180"/>
      <c r="H1207" s="180"/>
      <c r="I1207" s="180"/>
      <c r="J1207" s="180"/>
      <c r="K1207" s="180"/>
      <c r="L1207" s="180"/>
      <c r="M1207" s="232"/>
      <c r="N1207" s="233"/>
      <c r="O1207" s="233"/>
    </row>
    <row r="1208" spans="1:15" s="234" customFormat="1">
      <c r="A1208" s="404" t="str">
        <f t="shared" si="26"/>
        <v>250602250</v>
      </c>
      <c r="B1208" s="242">
        <v>250</v>
      </c>
      <c r="C1208" s="193">
        <v>60</v>
      </c>
      <c r="D1208" s="193">
        <v>2250</v>
      </c>
      <c r="E1208" s="180"/>
      <c r="F1208" s="180"/>
      <c r="G1208" s="180"/>
      <c r="H1208" s="180"/>
      <c r="I1208" s="180"/>
      <c r="J1208" s="180"/>
      <c r="K1208" s="180"/>
      <c r="L1208" s="180"/>
      <c r="M1208" s="232"/>
      <c r="N1208" s="233"/>
      <c r="O1208" s="233"/>
    </row>
    <row r="1209" spans="1:15" s="234" customFormat="1">
      <c r="A1209" s="404" t="str">
        <f t="shared" si="26"/>
        <v>250702250</v>
      </c>
      <c r="B1209" s="242">
        <v>250</v>
      </c>
      <c r="C1209" s="193">
        <v>70</v>
      </c>
      <c r="D1209" s="193">
        <v>2250</v>
      </c>
      <c r="E1209" s="180"/>
      <c r="F1209" s="180"/>
      <c r="G1209" s="180"/>
      <c r="H1209" s="180"/>
      <c r="I1209" s="180"/>
      <c r="J1209" s="180"/>
      <c r="K1209" s="180"/>
      <c r="L1209" s="180"/>
      <c r="M1209" s="232"/>
      <c r="N1209" s="233"/>
      <c r="O1209" s="233"/>
    </row>
    <row r="1210" spans="1:15" s="234" customFormat="1">
      <c r="A1210" s="404" t="str">
        <f t="shared" si="26"/>
        <v>250802250</v>
      </c>
      <c r="B1210" s="242">
        <v>250</v>
      </c>
      <c r="C1210" s="193">
        <v>80</v>
      </c>
      <c r="D1210" s="193">
        <v>2250</v>
      </c>
      <c r="E1210" s="180"/>
      <c r="F1210" s="180"/>
      <c r="G1210" s="180"/>
      <c r="H1210" s="180"/>
      <c r="I1210" s="180"/>
      <c r="J1210" s="180"/>
      <c r="K1210" s="180"/>
      <c r="L1210" s="180"/>
      <c r="M1210" s="232"/>
      <c r="N1210" s="233"/>
      <c r="O1210" s="233"/>
    </row>
    <row r="1211" spans="1:15" s="234" customFormat="1">
      <c r="A1211" s="404" t="str">
        <f t="shared" si="26"/>
        <v>250902250</v>
      </c>
      <c r="B1211" s="242">
        <v>250</v>
      </c>
      <c r="C1211" s="193">
        <v>90</v>
      </c>
      <c r="D1211" s="193">
        <v>2250</v>
      </c>
      <c r="E1211" s="180"/>
      <c r="F1211" s="180"/>
      <c r="G1211" s="180"/>
      <c r="H1211" s="180"/>
      <c r="I1211" s="180"/>
      <c r="J1211" s="180"/>
      <c r="K1211" s="180"/>
      <c r="L1211" s="180"/>
      <c r="M1211" s="232"/>
      <c r="N1211" s="233"/>
      <c r="O1211" s="233"/>
    </row>
    <row r="1212" spans="1:15" s="234" customFormat="1">
      <c r="A1212" s="404" t="str">
        <f t="shared" si="26"/>
        <v>2501002250</v>
      </c>
      <c r="B1212" s="242">
        <v>250</v>
      </c>
      <c r="C1212" s="193">
        <v>100</v>
      </c>
      <c r="D1212" s="193">
        <v>2250</v>
      </c>
      <c r="E1212" s="180"/>
      <c r="F1212" s="180"/>
      <c r="G1212" s="180"/>
      <c r="H1212" s="180"/>
      <c r="I1212" s="180"/>
      <c r="J1212" s="180"/>
      <c r="K1212" s="180"/>
      <c r="L1212" s="180"/>
      <c r="M1212" s="232"/>
      <c r="N1212" s="233"/>
      <c r="O1212" s="233"/>
    </row>
    <row r="1213" spans="1:15" s="234" customFormat="1">
      <c r="A1213" s="404" t="str">
        <f t="shared" si="26"/>
        <v>2501102250</v>
      </c>
      <c r="B1213" s="242">
        <v>250</v>
      </c>
      <c r="C1213" s="193">
        <v>110</v>
      </c>
      <c r="D1213" s="193">
        <v>2250</v>
      </c>
      <c r="E1213" s="180"/>
      <c r="F1213" s="180"/>
      <c r="G1213" s="180"/>
      <c r="H1213" s="180"/>
      <c r="I1213" s="180"/>
      <c r="J1213" s="180"/>
      <c r="K1213" s="180"/>
      <c r="L1213" s="180"/>
      <c r="M1213" s="232"/>
      <c r="N1213" s="233"/>
      <c r="O1213" s="233"/>
    </row>
    <row r="1214" spans="1:15" s="234" customFormat="1">
      <c r="A1214" s="404" t="str">
        <f t="shared" si="26"/>
        <v>2501202250</v>
      </c>
      <c r="B1214" s="242">
        <v>250</v>
      </c>
      <c r="C1214" s="193">
        <v>120</v>
      </c>
      <c r="D1214" s="193">
        <v>2250</v>
      </c>
      <c r="E1214" s="180"/>
      <c r="F1214" s="180"/>
      <c r="G1214" s="180"/>
      <c r="H1214" s="180"/>
      <c r="I1214" s="180"/>
      <c r="J1214" s="180"/>
      <c r="K1214" s="180"/>
      <c r="L1214" s="180"/>
      <c r="M1214" s="232"/>
      <c r="N1214" s="233"/>
      <c r="O1214" s="233"/>
    </row>
    <row r="1215" spans="1:15" s="234" customFormat="1">
      <c r="A1215" s="404" t="str">
        <f t="shared" si="26"/>
        <v>2501302250</v>
      </c>
      <c r="B1215" s="242">
        <v>250</v>
      </c>
      <c r="C1215" s="193">
        <v>130</v>
      </c>
      <c r="D1215" s="193">
        <v>2250</v>
      </c>
      <c r="E1215" s="180"/>
      <c r="F1215" s="180"/>
      <c r="G1215" s="180"/>
      <c r="H1215" s="180"/>
      <c r="I1215" s="180"/>
      <c r="J1215" s="180"/>
      <c r="K1215" s="180"/>
      <c r="L1215" s="180"/>
      <c r="M1215" s="232"/>
      <c r="N1215" s="233"/>
      <c r="O1215" s="233"/>
    </row>
    <row r="1216" spans="1:15" s="234" customFormat="1">
      <c r="A1216" s="404" t="str">
        <f t="shared" si="26"/>
        <v>2501402250</v>
      </c>
      <c r="B1216" s="242">
        <v>250</v>
      </c>
      <c r="C1216" s="193">
        <v>140</v>
      </c>
      <c r="D1216" s="193">
        <v>2250</v>
      </c>
      <c r="E1216" s="180"/>
      <c r="F1216" s="180"/>
      <c r="G1216" s="180"/>
      <c r="H1216" s="180"/>
      <c r="I1216" s="180"/>
      <c r="J1216" s="180"/>
      <c r="K1216" s="180"/>
      <c r="L1216" s="180"/>
      <c r="M1216" s="232"/>
      <c r="N1216" s="233"/>
      <c r="O1216" s="233"/>
    </row>
    <row r="1217" spans="1:15" s="234" customFormat="1">
      <c r="A1217" s="404" t="str">
        <f t="shared" si="26"/>
        <v>2501502250</v>
      </c>
      <c r="B1217" s="242">
        <v>250</v>
      </c>
      <c r="C1217" s="193">
        <v>150</v>
      </c>
      <c r="D1217" s="193">
        <v>2250</v>
      </c>
      <c r="E1217" s="180"/>
      <c r="F1217" s="180"/>
      <c r="G1217" s="180"/>
      <c r="H1217" s="180"/>
      <c r="I1217" s="180"/>
      <c r="J1217" s="180"/>
      <c r="K1217" s="180"/>
      <c r="L1217" s="180"/>
      <c r="M1217" s="232"/>
      <c r="N1217" s="233"/>
      <c r="O1217" s="233"/>
    </row>
    <row r="1218" spans="1:15" s="234" customFormat="1">
      <c r="A1218" s="404" t="str">
        <f t="shared" si="26"/>
        <v>2501602250</v>
      </c>
      <c r="B1218" s="242">
        <v>250</v>
      </c>
      <c r="C1218" s="193">
        <v>160</v>
      </c>
      <c r="D1218" s="193">
        <v>2250</v>
      </c>
      <c r="E1218" s="180"/>
      <c r="F1218" s="180"/>
      <c r="G1218" s="180"/>
      <c r="H1218" s="180"/>
      <c r="I1218" s="180"/>
      <c r="J1218" s="180"/>
      <c r="K1218" s="180"/>
      <c r="L1218" s="180"/>
      <c r="M1218" s="232"/>
      <c r="N1218" s="233"/>
      <c r="O1218" s="233"/>
    </row>
    <row r="1219" spans="1:15" s="234" customFormat="1">
      <c r="A1219" s="404" t="str">
        <f t="shared" si="26"/>
        <v>2501702250</v>
      </c>
      <c r="B1219" s="242">
        <v>250</v>
      </c>
      <c r="C1219" s="193">
        <v>170</v>
      </c>
      <c r="D1219" s="193">
        <v>2250</v>
      </c>
      <c r="E1219" s="180"/>
      <c r="F1219" s="180"/>
      <c r="G1219" s="180"/>
      <c r="H1219" s="180"/>
      <c r="I1219" s="180"/>
      <c r="J1219" s="180"/>
      <c r="K1219" s="180"/>
      <c r="L1219" s="180"/>
      <c r="M1219" s="232"/>
      <c r="N1219" s="233"/>
      <c r="O1219" s="233"/>
    </row>
    <row r="1220" spans="1:15" s="234" customFormat="1">
      <c r="A1220" s="404" t="str">
        <f t="shared" si="26"/>
        <v>2501802250</v>
      </c>
      <c r="B1220" s="242">
        <v>250</v>
      </c>
      <c r="C1220" s="193">
        <v>180</v>
      </c>
      <c r="D1220" s="193">
        <v>2250</v>
      </c>
      <c r="E1220" s="180"/>
      <c r="F1220" s="180"/>
      <c r="G1220" s="180"/>
      <c r="H1220" s="180"/>
      <c r="I1220" s="180"/>
      <c r="J1220" s="180"/>
      <c r="K1220" s="180"/>
      <c r="L1220" s="180"/>
      <c r="M1220" s="232"/>
      <c r="N1220" s="233"/>
      <c r="O1220" s="233"/>
    </row>
    <row r="1221" spans="1:15" s="234" customFormat="1">
      <c r="A1221" s="404" t="str">
        <f t="shared" si="26"/>
        <v>2501902250</v>
      </c>
      <c r="B1221" s="242">
        <v>250</v>
      </c>
      <c r="C1221" s="193">
        <v>190</v>
      </c>
      <c r="D1221" s="193">
        <v>2250</v>
      </c>
      <c r="E1221" s="180"/>
      <c r="F1221" s="180"/>
      <c r="G1221" s="180"/>
      <c r="H1221" s="180"/>
      <c r="I1221" s="180"/>
      <c r="J1221" s="180"/>
      <c r="K1221" s="180"/>
      <c r="L1221" s="180"/>
      <c r="M1221" s="232"/>
      <c r="N1221" s="233"/>
      <c r="O1221" s="233"/>
    </row>
    <row r="1222" spans="1:15" s="234" customFormat="1">
      <c r="A1222" s="404" t="str">
        <f t="shared" si="26"/>
        <v>2502002250</v>
      </c>
      <c r="B1222" s="242">
        <v>250</v>
      </c>
      <c r="C1222" s="193">
        <v>200</v>
      </c>
      <c r="D1222" s="193">
        <v>2250</v>
      </c>
      <c r="E1222" s="180"/>
      <c r="F1222" s="180"/>
      <c r="G1222" s="180"/>
      <c r="H1222" s="180"/>
      <c r="I1222" s="180"/>
      <c r="J1222" s="180"/>
      <c r="K1222" s="180"/>
      <c r="L1222" s="180"/>
      <c r="M1222" s="232"/>
      <c r="N1222" s="233"/>
      <c r="O1222" s="233"/>
    </row>
    <row r="1223" spans="1:15" s="234" customFormat="1">
      <c r="A1223" s="404" t="str">
        <f t="shared" si="26"/>
        <v>2502102250</v>
      </c>
      <c r="B1223" s="242">
        <v>250</v>
      </c>
      <c r="C1223" s="193">
        <v>210</v>
      </c>
      <c r="D1223" s="193">
        <v>2250</v>
      </c>
      <c r="E1223" s="180"/>
      <c r="F1223" s="180"/>
      <c r="G1223" s="180"/>
      <c r="H1223" s="180"/>
      <c r="I1223" s="180"/>
      <c r="J1223" s="180"/>
      <c r="K1223" s="180"/>
      <c r="L1223" s="180"/>
      <c r="M1223" s="232"/>
      <c r="N1223" s="233"/>
      <c r="O1223" s="233"/>
    </row>
    <row r="1224" spans="1:15" s="234" customFormat="1">
      <c r="A1224" s="404" t="str">
        <f t="shared" si="26"/>
        <v>2502202250</v>
      </c>
      <c r="B1224" s="242">
        <v>250</v>
      </c>
      <c r="C1224" s="193">
        <v>220</v>
      </c>
      <c r="D1224" s="193">
        <v>2250</v>
      </c>
      <c r="E1224" s="180"/>
      <c r="F1224" s="180"/>
      <c r="G1224" s="180"/>
      <c r="H1224" s="180"/>
      <c r="I1224" s="180"/>
      <c r="J1224" s="180"/>
      <c r="K1224" s="180"/>
      <c r="L1224" s="180"/>
      <c r="M1224" s="232"/>
      <c r="N1224" s="233"/>
      <c r="O1224" s="233"/>
    </row>
    <row r="1225" spans="1:15" s="234" customFormat="1">
      <c r="A1225" s="404" t="str">
        <f t="shared" si="26"/>
        <v>2502302250</v>
      </c>
      <c r="B1225" s="242">
        <v>250</v>
      </c>
      <c r="C1225" s="193">
        <v>230</v>
      </c>
      <c r="D1225" s="193">
        <v>2250</v>
      </c>
      <c r="E1225" s="180"/>
      <c r="F1225" s="180"/>
      <c r="G1225" s="180"/>
      <c r="H1225" s="180"/>
      <c r="I1225" s="180"/>
      <c r="J1225" s="180"/>
      <c r="K1225" s="180"/>
      <c r="L1225" s="180"/>
      <c r="M1225" s="232"/>
      <c r="N1225" s="233"/>
      <c r="O1225" s="233"/>
    </row>
    <row r="1226" spans="1:15" s="234" customFormat="1">
      <c r="A1226" s="404" t="str">
        <f t="shared" si="26"/>
        <v>2502402250</v>
      </c>
      <c r="B1226" s="242">
        <v>250</v>
      </c>
      <c r="C1226" s="193">
        <v>240</v>
      </c>
      <c r="D1226" s="193">
        <v>2250</v>
      </c>
      <c r="E1226" s="180"/>
      <c r="F1226" s="180"/>
      <c r="G1226" s="180"/>
      <c r="H1226" s="180"/>
      <c r="I1226" s="180"/>
      <c r="J1226" s="180"/>
      <c r="K1226" s="180"/>
      <c r="L1226" s="180"/>
      <c r="M1226" s="232"/>
      <c r="N1226" s="233"/>
      <c r="O1226" s="233"/>
    </row>
    <row r="1227" spans="1:15" s="234" customFormat="1">
      <c r="A1227" s="404" t="str">
        <f t="shared" si="26"/>
        <v>2502502250</v>
      </c>
      <c r="B1227" s="242">
        <v>250</v>
      </c>
      <c r="C1227" s="193">
        <v>250</v>
      </c>
      <c r="D1227" s="193">
        <v>2250</v>
      </c>
      <c r="E1227" s="180"/>
      <c r="F1227" s="180"/>
      <c r="G1227" s="180"/>
      <c r="H1227" s="180"/>
      <c r="I1227" s="180"/>
      <c r="J1227" s="180"/>
      <c r="K1227" s="180"/>
      <c r="L1227" s="180"/>
      <c r="M1227" s="232"/>
      <c r="N1227" s="233"/>
      <c r="O1227" s="233"/>
    </row>
    <row r="1228" spans="1:15" s="234" customFormat="1">
      <c r="A1228" s="404" t="str">
        <f t="shared" si="26"/>
        <v>2502602250</v>
      </c>
      <c r="B1228" s="242">
        <v>250</v>
      </c>
      <c r="C1228" s="193">
        <v>260</v>
      </c>
      <c r="D1228" s="193">
        <v>2250</v>
      </c>
      <c r="E1228" s="243"/>
      <c r="F1228" s="243"/>
      <c r="G1228" s="243"/>
      <c r="H1228" s="243"/>
      <c r="I1228" s="243"/>
      <c r="J1228" s="243"/>
      <c r="K1228" s="243"/>
      <c r="L1228" s="243"/>
      <c r="M1228" s="232"/>
      <c r="N1228" s="233"/>
      <c r="O1228" s="233"/>
    </row>
    <row r="1229" spans="1:15" s="234" customFormat="1">
      <c r="A1229" s="404" t="str">
        <f t="shared" si="26"/>
        <v>2502702250</v>
      </c>
      <c r="B1229" s="242">
        <v>250</v>
      </c>
      <c r="C1229" s="193">
        <v>270</v>
      </c>
      <c r="D1229" s="193">
        <v>2250</v>
      </c>
      <c r="E1229" s="243"/>
      <c r="F1229" s="243"/>
      <c r="G1229" s="243"/>
      <c r="H1229" s="243"/>
      <c r="I1229" s="243"/>
      <c r="J1229" s="243"/>
      <c r="K1229" s="243"/>
      <c r="L1229" s="243"/>
      <c r="M1229" s="232"/>
      <c r="N1229" s="233"/>
      <c r="O1229" s="233"/>
    </row>
    <row r="1230" spans="1:15" s="234" customFormat="1">
      <c r="A1230" s="404" t="str">
        <f t="shared" si="26"/>
        <v>2502802250</v>
      </c>
      <c r="B1230" s="242">
        <v>250</v>
      </c>
      <c r="C1230" s="193">
        <v>280</v>
      </c>
      <c r="D1230" s="193">
        <v>2250</v>
      </c>
      <c r="E1230" s="243"/>
      <c r="F1230" s="243"/>
      <c r="G1230" s="243"/>
      <c r="H1230" s="243"/>
      <c r="I1230" s="243"/>
      <c r="J1230" s="243"/>
      <c r="K1230" s="243"/>
      <c r="L1230" s="243"/>
      <c r="M1230" s="232"/>
      <c r="N1230" s="233"/>
      <c r="O1230" s="233"/>
    </row>
    <row r="1231" spans="1:15" s="234" customFormat="1">
      <c r="A1231" s="404" t="str">
        <f t="shared" si="26"/>
        <v>2502902250</v>
      </c>
      <c r="B1231" s="242">
        <v>250</v>
      </c>
      <c r="C1231" s="193">
        <v>290</v>
      </c>
      <c r="D1231" s="193">
        <v>2250</v>
      </c>
      <c r="E1231" s="243"/>
      <c r="F1231" s="243"/>
      <c r="G1231" s="243"/>
      <c r="H1231" s="243"/>
      <c r="I1231" s="243"/>
      <c r="J1231" s="243"/>
      <c r="K1231" s="243"/>
      <c r="L1231" s="243"/>
      <c r="M1231" s="232"/>
      <c r="N1231" s="233"/>
      <c r="O1231" s="233"/>
    </row>
    <row r="1232" spans="1:15" s="234" customFormat="1">
      <c r="A1232" s="404" t="str">
        <f t="shared" si="26"/>
        <v>2503002250</v>
      </c>
      <c r="B1232" s="242">
        <v>250</v>
      </c>
      <c r="C1232" s="193">
        <v>300</v>
      </c>
      <c r="D1232" s="193">
        <v>2250</v>
      </c>
      <c r="E1232" s="243"/>
      <c r="F1232" s="243"/>
      <c r="G1232" s="243"/>
      <c r="H1232" s="243"/>
      <c r="I1232" s="243"/>
      <c r="J1232" s="243"/>
      <c r="K1232" s="243"/>
      <c r="L1232" s="243"/>
      <c r="M1232" s="232"/>
      <c r="N1232" s="233"/>
      <c r="O1232" s="233"/>
    </row>
    <row r="1233" spans="1:15" s="234" customFormat="1">
      <c r="A1233" s="404" t="str">
        <f t="shared" si="26"/>
        <v>2503102250</v>
      </c>
      <c r="B1233" s="242">
        <v>250</v>
      </c>
      <c r="C1233" s="193">
        <v>310</v>
      </c>
      <c r="D1233" s="193">
        <v>2250</v>
      </c>
      <c r="E1233" s="243"/>
      <c r="F1233" s="243"/>
      <c r="G1233" s="243"/>
      <c r="H1233" s="243"/>
      <c r="I1233" s="243"/>
      <c r="J1233" s="243"/>
      <c r="K1233" s="243"/>
      <c r="L1233" s="243"/>
      <c r="M1233" s="232"/>
      <c r="N1233" s="233"/>
      <c r="O1233" s="233"/>
    </row>
    <row r="1234" spans="1:15" s="234" customFormat="1">
      <c r="A1234" s="404" t="str">
        <f t="shared" si="26"/>
        <v>2503202250</v>
      </c>
      <c r="B1234" s="242">
        <v>250</v>
      </c>
      <c r="C1234" s="193">
        <v>320</v>
      </c>
      <c r="D1234" s="193">
        <v>2250</v>
      </c>
      <c r="E1234" s="243"/>
      <c r="F1234" s="243"/>
      <c r="G1234" s="243"/>
      <c r="H1234" s="243"/>
      <c r="I1234" s="243"/>
      <c r="J1234" s="243"/>
      <c r="K1234" s="243"/>
      <c r="L1234" s="243"/>
      <c r="M1234" s="232"/>
      <c r="N1234" s="233"/>
      <c r="O1234" s="233"/>
    </row>
    <row r="1235" spans="1:15" s="234" customFormat="1">
      <c r="A1235" s="404" t="str">
        <f t="shared" si="26"/>
        <v>2503302250</v>
      </c>
      <c r="B1235" s="242">
        <v>250</v>
      </c>
      <c r="C1235" s="193">
        <v>330</v>
      </c>
      <c r="D1235" s="193">
        <v>2250</v>
      </c>
      <c r="E1235" s="243"/>
      <c r="F1235" s="243"/>
      <c r="G1235" s="243"/>
      <c r="H1235" s="243"/>
      <c r="I1235" s="243"/>
      <c r="J1235" s="243"/>
      <c r="K1235" s="243"/>
      <c r="L1235" s="243"/>
      <c r="M1235" s="232"/>
      <c r="N1235" s="233"/>
      <c r="O1235" s="233"/>
    </row>
    <row r="1236" spans="1:15" s="234" customFormat="1">
      <c r="A1236" s="404" t="str">
        <f t="shared" si="26"/>
        <v>2503402250</v>
      </c>
      <c r="B1236" s="242">
        <v>250</v>
      </c>
      <c r="C1236" s="193">
        <v>340</v>
      </c>
      <c r="D1236" s="193">
        <v>2250</v>
      </c>
      <c r="E1236" s="243"/>
      <c r="F1236" s="243"/>
      <c r="G1236" s="243"/>
      <c r="H1236" s="243"/>
      <c r="I1236" s="243"/>
      <c r="J1236" s="243"/>
      <c r="K1236" s="243"/>
      <c r="L1236" s="243"/>
      <c r="M1236" s="232"/>
      <c r="N1236" s="233"/>
      <c r="O1236" s="233"/>
    </row>
    <row r="1237" spans="1:15" s="234" customFormat="1">
      <c r="A1237" s="404" t="str">
        <f t="shared" si="26"/>
        <v>2503502250</v>
      </c>
      <c r="B1237" s="242">
        <v>250</v>
      </c>
      <c r="C1237" s="193">
        <v>350</v>
      </c>
      <c r="D1237" s="193">
        <v>2250</v>
      </c>
      <c r="E1237" s="243"/>
      <c r="F1237" s="243"/>
      <c r="G1237" s="243"/>
      <c r="H1237" s="243"/>
      <c r="I1237" s="243"/>
      <c r="J1237" s="243"/>
      <c r="K1237" s="243"/>
      <c r="L1237" s="243"/>
      <c r="M1237" s="232"/>
      <c r="N1237" s="233"/>
      <c r="O1237" s="233"/>
    </row>
    <row r="1238" spans="1:15" s="234" customFormat="1">
      <c r="A1238" s="404" t="str">
        <f t="shared" si="26"/>
        <v>250202500</v>
      </c>
      <c r="B1238" s="242">
        <v>250</v>
      </c>
      <c r="C1238" s="193">
        <v>20</v>
      </c>
      <c r="D1238" s="193">
        <v>2500</v>
      </c>
      <c r="E1238" s="180"/>
      <c r="F1238" s="180"/>
      <c r="G1238" s="180"/>
      <c r="H1238" s="180"/>
      <c r="I1238" s="180"/>
      <c r="J1238" s="180"/>
      <c r="K1238" s="180"/>
      <c r="L1238" s="180"/>
      <c r="M1238" s="232"/>
      <c r="N1238" s="233"/>
      <c r="O1238" s="233"/>
    </row>
    <row r="1239" spans="1:15" s="234" customFormat="1">
      <c r="A1239" s="404" t="str">
        <f t="shared" si="26"/>
        <v>250302500</v>
      </c>
      <c r="B1239" s="242">
        <v>250</v>
      </c>
      <c r="C1239" s="193">
        <v>30</v>
      </c>
      <c r="D1239" s="193">
        <v>2500</v>
      </c>
      <c r="E1239" s="180"/>
      <c r="F1239" s="180"/>
      <c r="G1239" s="180"/>
      <c r="H1239" s="180"/>
      <c r="I1239" s="180"/>
      <c r="J1239" s="180"/>
      <c r="K1239" s="180"/>
      <c r="L1239" s="180"/>
      <c r="M1239" s="232"/>
      <c r="N1239" s="233"/>
      <c r="O1239" s="233"/>
    </row>
    <row r="1240" spans="1:15" s="234" customFormat="1">
      <c r="A1240" s="404" t="str">
        <f t="shared" si="26"/>
        <v>250402500</v>
      </c>
      <c r="B1240" s="242">
        <v>250</v>
      </c>
      <c r="C1240" s="193">
        <v>40</v>
      </c>
      <c r="D1240" s="193">
        <v>2500</v>
      </c>
      <c r="E1240" s="180"/>
      <c r="F1240" s="180"/>
      <c r="G1240" s="180"/>
      <c r="H1240" s="180"/>
      <c r="I1240" s="180"/>
      <c r="J1240" s="180"/>
      <c r="K1240" s="180"/>
      <c r="L1240" s="180"/>
      <c r="M1240" s="232"/>
      <c r="N1240" s="233"/>
      <c r="O1240" s="233"/>
    </row>
    <row r="1241" spans="1:15" s="234" customFormat="1">
      <c r="A1241" s="404" t="str">
        <f t="shared" si="26"/>
        <v>250502500</v>
      </c>
      <c r="B1241" s="242">
        <v>250</v>
      </c>
      <c r="C1241" s="193">
        <v>50</v>
      </c>
      <c r="D1241" s="193">
        <v>2500</v>
      </c>
      <c r="E1241" s="180"/>
      <c r="F1241" s="180"/>
      <c r="G1241" s="180"/>
      <c r="H1241" s="180"/>
      <c r="I1241" s="180"/>
      <c r="J1241" s="180"/>
      <c r="K1241" s="180"/>
      <c r="L1241" s="180"/>
      <c r="M1241" s="232"/>
      <c r="N1241" s="233"/>
      <c r="O1241" s="233"/>
    </row>
    <row r="1242" spans="1:15" s="234" customFormat="1">
      <c r="A1242" s="404" t="str">
        <f t="shared" si="26"/>
        <v>250602500</v>
      </c>
      <c r="B1242" s="242">
        <v>250</v>
      </c>
      <c r="C1242" s="193">
        <v>60</v>
      </c>
      <c r="D1242" s="193">
        <v>2500</v>
      </c>
      <c r="E1242" s="180"/>
      <c r="F1242" s="180"/>
      <c r="G1242" s="180"/>
      <c r="H1242" s="180"/>
      <c r="I1242" s="180"/>
      <c r="J1242" s="180"/>
      <c r="K1242" s="180"/>
      <c r="L1242" s="180"/>
      <c r="M1242" s="232"/>
      <c r="N1242" s="233"/>
      <c r="O1242" s="233"/>
    </row>
    <row r="1243" spans="1:15" s="234" customFormat="1">
      <c r="A1243" s="404" t="str">
        <f t="shared" si="26"/>
        <v>250702500</v>
      </c>
      <c r="B1243" s="242">
        <v>250</v>
      </c>
      <c r="C1243" s="193">
        <v>70</v>
      </c>
      <c r="D1243" s="193">
        <v>2500</v>
      </c>
      <c r="E1243" s="180"/>
      <c r="F1243" s="180"/>
      <c r="G1243" s="180"/>
      <c r="H1243" s="180"/>
      <c r="I1243" s="180"/>
      <c r="J1243" s="180"/>
      <c r="K1243" s="180"/>
      <c r="L1243" s="180"/>
      <c r="M1243" s="232"/>
      <c r="N1243" s="233"/>
      <c r="O1243" s="233"/>
    </row>
    <row r="1244" spans="1:15" s="234" customFormat="1">
      <c r="A1244" s="404" t="str">
        <f t="shared" si="26"/>
        <v>250802500</v>
      </c>
      <c r="B1244" s="242">
        <v>250</v>
      </c>
      <c r="C1244" s="193">
        <v>80</v>
      </c>
      <c r="D1244" s="193">
        <v>2500</v>
      </c>
      <c r="E1244" s="180"/>
      <c r="F1244" s="180"/>
      <c r="G1244" s="180"/>
      <c r="H1244" s="180"/>
      <c r="I1244" s="180"/>
      <c r="J1244" s="180"/>
      <c r="K1244" s="180"/>
      <c r="L1244" s="180"/>
      <c r="M1244" s="232"/>
      <c r="N1244" s="233"/>
      <c r="O1244" s="233"/>
    </row>
    <row r="1245" spans="1:15" s="234" customFormat="1">
      <c r="A1245" s="404" t="str">
        <f t="shared" si="26"/>
        <v>250902500</v>
      </c>
      <c r="B1245" s="242">
        <v>250</v>
      </c>
      <c r="C1245" s="193">
        <v>90</v>
      </c>
      <c r="D1245" s="193">
        <v>2500</v>
      </c>
      <c r="E1245" s="180"/>
      <c r="F1245" s="180"/>
      <c r="G1245" s="180"/>
      <c r="H1245" s="180"/>
      <c r="I1245" s="180"/>
      <c r="J1245" s="180"/>
      <c r="K1245" s="180"/>
      <c r="L1245" s="180"/>
      <c r="M1245" s="232"/>
      <c r="N1245" s="233"/>
      <c r="O1245" s="233"/>
    </row>
    <row r="1246" spans="1:15" s="234" customFormat="1">
      <c r="A1246" s="404" t="str">
        <f t="shared" si="26"/>
        <v>2501002500</v>
      </c>
      <c r="B1246" s="242">
        <v>250</v>
      </c>
      <c r="C1246" s="193">
        <v>100</v>
      </c>
      <c r="D1246" s="193">
        <v>2500</v>
      </c>
      <c r="E1246" s="180"/>
      <c r="F1246" s="180"/>
      <c r="G1246" s="180"/>
      <c r="H1246" s="180"/>
      <c r="I1246" s="180"/>
      <c r="J1246" s="180"/>
      <c r="K1246" s="180"/>
      <c r="L1246" s="180"/>
      <c r="M1246" s="232"/>
      <c r="N1246" s="233"/>
      <c r="O1246" s="233"/>
    </row>
    <row r="1247" spans="1:15" s="234" customFormat="1">
      <c r="A1247" s="404" t="str">
        <f t="shared" si="26"/>
        <v>2501102500</v>
      </c>
      <c r="B1247" s="242">
        <v>250</v>
      </c>
      <c r="C1247" s="193">
        <v>110</v>
      </c>
      <c r="D1247" s="193">
        <v>2500</v>
      </c>
      <c r="E1247" s="180"/>
      <c r="F1247" s="180"/>
      <c r="G1247" s="180"/>
      <c r="H1247" s="180"/>
      <c r="I1247" s="180"/>
      <c r="J1247" s="180"/>
      <c r="K1247" s="180"/>
      <c r="L1247" s="180"/>
      <c r="M1247" s="232"/>
      <c r="N1247" s="233"/>
      <c r="O1247" s="233"/>
    </row>
    <row r="1248" spans="1:15" s="234" customFormat="1">
      <c r="A1248" s="404" t="str">
        <f t="shared" si="26"/>
        <v>2501202500</v>
      </c>
      <c r="B1248" s="242">
        <v>250</v>
      </c>
      <c r="C1248" s="193">
        <v>120</v>
      </c>
      <c r="D1248" s="193">
        <v>2500</v>
      </c>
      <c r="E1248" s="180"/>
      <c r="F1248" s="180"/>
      <c r="G1248" s="180"/>
      <c r="H1248" s="180"/>
      <c r="I1248" s="180"/>
      <c r="J1248" s="180"/>
      <c r="K1248" s="180"/>
      <c r="L1248" s="180"/>
      <c r="M1248" s="232"/>
      <c r="N1248" s="233"/>
      <c r="O1248" s="233"/>
    </row>
    <row r="1249" spans="1:15" s="234" customFormat="1">
      <c r="A1249" s="404" t="str">
        <f t="shared" si="26"/>
        <v>2501302500</v>
      </c>
      <c r="B1249" s="242">
        <v>250</v>
      </c>
      <c r="C1249" s="193">
        <v>130</v>
      </c>
      <c r="D1249" s="193">
        <v>2500</v>
      </c>
      <c r="E1249" s="180"/>
      <c r="F1249" s="180"/>
      <c r="G1249" s="180"/>
      <c r="H1249" s="180"/>
      <c r="I1249" s="180"/>
      <c r="J1249" s="180"/>
      <c r="K1249" s="180"/>
      <c r="L1249" s="180"/>
      <c r="M1249" s="232"/>
      <c r="N1249" s="233"/>
      <c r="O1249" s="233"/>
    </row>
    <row r="1250" spans="1:15" s="234" customFormat="1">
      <c r="A1250" s="404" t="str">
        <f t="shared" si="26"/>
        <v>2501402500</v>
      </c>
      <c r="B1250" s="242">
        <v>250</v>
      </c>
      <c r="C1250" s="193">
        <v>140</v>
      </c>
      <c r="D1250" s="193">
        <v>2500</v>
      </c>
      <c r="E1250" s="180"/>
      <c r="F1250" s="180"/>
      <c r="G1250" s="180"/>
      <c r="H1250" s="180"/>
      <c r="I1250" s="180"/>
      <c r="J1250" s="180"/>
      <c r="K1250" s="180"/>
      <c r="L1250" s="180"/>
      <c r="M1250" s="232"/>
      <c r="N1250" s="233"/>
      <c r="O1250" s="233"/>
    </row>
    <row r="1251" spans="1:15" s="234" customFormat="1">
      <c r="A1251" s="404" t="str">
        <f t="shared" si="26"/>
        <v>2501502500</v>
      </c>
      <c r="B1251" s="242">
        <v>250</v>
      </c>
      <c r="C1251" s="193">
        <v>150</v>
      </c>
      <c r="D1251" s="193">
        <v>2500</v>
      </c>
      <c r="E1251" s="180"/>
      <c r="F1251" s="180"/>
      <c r="G1251" s="180"/>
      <c r="H1251" s="180"/>
      <c r="I1251" s="180"/>
      <c r="J1251" s="180"/>
      <c r="K1251" s="180"/>
      <c r="L1251" s="180"/>
      <c r="M1251" s="232"/>
      <c r="N1251" s="233"/>
      <c r="O1251" s="233"/>
    </row>
    <row r="1252" spans="1:15" s="234" customFormat="1">
      <c r="A1252" s="404" t="str">
        <f t="shared" si="26"/>
        <v>2501602500</v>
      </c>
      <c r="B1252" s="242">
        <v>250</v>
      </c>
      <c r="C1252" s="193">
        <v>160</v>
      </c>
      <c r="D1252" s="193">
        <v>2500</v>
      </c>
      <c r="E1252" s="180"/>
      <c r="F1252" s="180"/>
      <c r="G1252" s="180"/>
      <c r="H1252" s="180"/>
      <c r="I1252" s="180"/>
      <c r="J1252" s="180"/>
      <c r="K1252" s="180"/>
      <c r="L1252" s="180"/>
      <c r="M1252" s="232"/>
      <c r="N1252" s="233"/>
      <c r="O1252" s="233"/>
    </row>
    <row r="1253" spans="1:15" s="234" customFormat="1">
      <c r="A1253" s="404" t="str">
        <f t="shared" si="26"/>
        <v>2501702500</v>
      </c>
      <c r="B1253" s="242">
        <v>250</v>
      </c>
      <c r="C1253" s="193">
        <v>170</v>
      </c>
      <c r="D1253" s="193">
        <v>2500</v>
      </c>
      <c r="E1253" s="180"/>
      <c r="F1253" s="180"/>
      <c r="G1253" s="180"/>
      <c r="H1253" s="180"/>
      <c r="I1253" s="180"/>
      <c r="J1253" s="180"/>
      <c r="K1253" s="180"/>
      <c r="L1253" s="180"/>
      <c r="M1253" s="232"/>
      <c r="N1253" s="233"/>
      <c r="O1253" s="233"/>
    </row>
    <row r="1254" spans="1:15" s="234" customFormat="1">
      <c r="A1254" s="404" t="str">
        <f t="shared" si="26"/>
        <v>2501802500</v>
      </c>
      <c r="B1254" s="242">
        <v>250</v>
      </c>
      <c r="C1254" s="193">
        <v>180</v>
      </c>
      <c r="D1254" s="193">
        <v>2500</v>
      </c>
      <c r="E1254" s="180"/>
      <c r="F1254" s="180"/>
      <c r="G1254" s="180"/>
      <c r="H1254" s="180"/>
      <c r="I1254" s="180"/>
      <c r="J1254" s="180"/>
      <c r="K1254" s="180"/>
      <c r="L1254" s="180"/>
      <c r="M1254" s="232"/>
      <c r="N1254" s="233"/>
      <c r="O1254" s="233"/>
    </row>
    <row r="1255" spans="1:15" s="234" customFormat="1">
      <c r="A1255" s="404" t="str">
        <f t="shared" si="26"/>
        <v>2501902500</v>
      </c>
      <c r="B1255" s="242">
        <v>250</v>
      </c>
      <c r="C1255" s="193">
        <v>190</v>
      </c>
      <c r="D1255" s="193">
        <v>2500</v>
      </c>
      <c r="E1255" s="180"/>
      <c r="F1255" s="180"/>
      <c r="G1255" s="180"/>
      <c r="H1255" s="180"/>
      <c r="I1255" s="180"/>
      <c r="J1255" s="180"/>
      <c r="K1255" s="180"/>
      <c r="L1255" s="180"/>
      <c r="M1255" s="232"/>
      <c r="N1255" s="233"/>
      <c r="O1255" s="233"/>
    </row>
    <row r="1256" spans="1:15" s="234" customFormat="1">
      <c r="A1256" s="404" t="str">
        <f t="shared" si="26"/>
        <v>2502002500</v>
      </c>
      <c r="B1256" s="242">
        <v>250</v>
      </c>
      <c r="C1256" s="193">
        <v>200</v>
      </c>
      <c r="D1256" s="193">
        <v>2500</v>
      </c>
      <c r="E1256" s="180"/>
      <c r="F1256" s="180"/>
      <c r="G1256" s="180"/>
      <c r="H1256" s="180"/>
      <c r="I1256" s="180"/>
      <c r="J1256" s="180"/>
      <c r="K1256" s="180"/>
      <c r="L1256" s="180"/>
      <c r="M1256" s="232"/>
      <c r="N1256" s="233"/>
      <c r="O1256" s="233"/>
    </row>
    <row r="1257" spans="1:15" s="234" customFormat="1">
      <c r="A1257" s="404" t="str">
        <f t="shared" si="26"/>
        <v>2502102500</v>
      </c>
      <c r="B1257" s="242">
        <v>250</v>
      </c>
      <c r="C1257" s="193">
        <v>210</v>
      </c>
      <c r="D1257" s="193">
        <v>2500</v>
      </c>
      <c r="E1257" s="180"/>
      <c r="F1257" s="180"/>
      <c r="G1257" s="180"/>
      <c r="H1257" s="180"/>
      <c r="I1257" s="180"/>
      <c r="J1257" s="180"/>
      <c r="K1257" s="180"/>
      <c r="L1257" s="180"/>
      <c r="M1257" s="232"/>
      <c r="N1257" s="233"/>
      <c r="O1257" s="233"/>
    </row>
    <row r="1258" spans="1:15" s="234" customFormat="1">
      <c r="A1258" s="404" t="str">
        <f t="shared" si="26"/>
        <v>2502202500</v>
      </c>
      <c r="B1258" s="242">
        <v>250</v>
      </c>
      <c r="C1258" s="193">
        <v>220</v>
      </c>
      <c r="D1258" s="193">
        <v>2500</v>
      </c>
      <c r="E1258" s="180"/>
      <c r="F1258" s="180"/>
      <c r="G1258" s="180"/>
      <c r="H1258" s="180"/>
      <c r="I1258" s="180"/>
      <c r="J1258" s="180"/>
      <c r="K1258" s="180"/>
      <c r="L1258" s="180"/>
      <c r="M1258" s="232"/>
      <c r="N1258" s="233"/>
      <c r="O1258" s="233"/>
    </row>
    <row r="1259" spans="1:15" s="234" customFormat="1">
      <c r="A1259" s="404" t="str">
        <f t="shared" si="26"/>
        <v>2502302500</v>
      </c>
      <c r="B1259" s="242">
        <v>250</v>
      </c>
      <c r="C1259" s="193">
        <v>230</v>
      </c>
      <c r="D1259" s="193">
        <v>2500</v>
      </c>
      <c r="E1259" s="180"/>
      <c r="F1259" s="180"/>
      <c r="G1259" s="180"/>
      <c r="H1259" s="180"/>
      <c r="I1259" s="180"/>
      <c r="J1259" s="180"/>
      <c r="K1259" s="180"/>
      <c r="L1259" s="180"/>
      <c r="M1259" s="232"/>
      <c r="N1259" s="233"/>
      <c r="O1259" s="233"/>
    </row>
    <row r="1260" spans="1:15" s="234" customFormat="1">
      <c r="A1260" s="404" t="str">
        <f t="shared" si="26"/>
        <v>2502402500</v>
      </c>
      <c r="B1260" s="242">
        <v>250</v>
      </c>
      <c r="C1260" s="193">
        <v>240</v>
      </c>
      <c r="D1260" s="193">
        <v>2500</v>
      </c>
      <c r="E1260" s="180"/>
      <c r="F1260" s="180"/>
      <c r="G1260" s="180"/>
      <c r="H1260" s="180"/>
      <c r="I1260" s="180"/>
      <c r="J1260" s="180"/>
      <c r="K1260" s="180"/>
      <c r="L1260" s="180"/>
      <c r="M1260" s="232"/>
      <c r="N1260" s="233"/>
      <c r="O1260" s="233"/>
    </row>
    <row r="1261" spans="1:15" s="234" customFormat="1">
      <c r="A1261" s="404" t="str">
        <f t="shared" si="26"/>
        <v>2502502500</v>
      </c>
      <c r="B1261" s="242">
        <v>250</v>
      </c>
      <c r="C1261" s="193">
        <v>250</v>
      </c>
      <c r="D1261" s="193">
        <v>2500</v>
      </c>
      <c r="E1261" s="180"/>
      <c r="F1261" s="180"/>
      <c r="G1261" s="180"/>
      <c r="H1261" s="180"/>
      <c r="I1261" s="180"/>
      <c r="J1261" s="180"/>
      <c r="K1261" s="180"/>
      <c r="L1261" s="180"/>
      <c r="M1261" s="232"/>
      <c r="N1261" s="233"/>
      <c r="O1261" s="233"/>
    </row>
    <row r="1262" spans="1:15" s="234" customFormat="1">
      <c r="A1262" s="404" t="str">
        <f t="shared" si="26"/>
        <v>2502602500</v>
      </c>
      <c r="B1262" s="242">
        <v>250</v>
      </c>
      <c r="C1262" s="193">
        <v>260</v>
      </c>
      <c r="D1262" s="193">
        <v>2500</v>
      </c>
      <c r="E1262" s="243"/>
      <c r="F1262" s="243"/>
      <c r="G1262" s="243"/>
      <c r="H1262" s="243"/>
      <c r="I1262" s="243"/>
      <c r="J1262" s="243"/>
      <c r="K1262" s="243"/>
      <c r="L1262" s="243"/>
      <c r="M1262" s="232"/>
      <c r="N1262" s="233"/>
      <c r="O1262" s="233"/>
    </row>
    <row r="1263" spans="1:15" s="234" customFormat="1">
      <c r="A1263" s="404" t="str">
        <f t="shared" si="26"/>
        <v>2502702500</v>
      </c>
      <c r="B1263" s="242">
        <v>250</v>
      </c>
      <c r="C1263" s="193">
        <v>270</v>
      </c>
      <c r="D1263" s="193">
        <v>2500</v>
      </c>
      <c r="E1263" s="243"/>
      <c r="F1263" s="243"/>
      <c r="G1263" s="243"/>
      <c r="H1263" s="243"/>
      <c r="I1263" s="243"/>
      <c r="J1263" s="243"/>
      <c r="K1263" s="243"/>
      <c r="L1263" s="243"/>
      <c r="M1263" s="232"/>
      <c r="N1263" s="233"/>
      <c r="O1263" s="233"/>
    </row>
    <row r="1264" spans="1:15" s="234" customFormat="1">
      <c r="A1264" s="404" t="str">
        <f t="shared" si="26"/>
        <v>2502802500</v>
      </c>
      <c r="B1264" s="242">
        <v>250</v>
      </c>
      <c r="C1264" s="193">
        <v>280</v>
      </c>
      <c r="D1264" s="193">
        <v>2500</v>
      </c>
      <c r="E1264" s="243"/>
      <c r="F1264" s="243"/>
      <c r="G1264" s="243"/>
      <c r="H1264" s="243"/>
      <c r="I1264" s="243"/>
      <c r="J1264" s="243"/>
      <c r="K1264" s="243"/>
      <c r="L1264" s="243"/>
      <c r="M1264" s="232"/>
      <c r="N1264" s="233"/>
      <c r="O1264" s="233"/>
    </row>
    <row r="1265" spans="1:15" s="234" customFormat="1">
      <c r="A1265" s="404" t="str">
        <f t="shared" ref="A1265:A1328" si="27">B1265&amp;C1265&amp;D1265</f>
        <v>2502902500</v>
      </c>
      <c r="B1265" s="242">
        <v>250</v>
      </c>
      <c r="C1265" s="193">
        <v>290</v>
      </c>
      <c r="D1265" s="193">
        <v>2500</v>
      </c>
      <c r="E1265" s="243"/>
      <c r="F1265" s="243"/>
      <c r="G1265" s="243"/>
      <c r="H1265" s="243"/>
      <c r="I1265" s="243"/>
      <c r="J1265" s="243"/>
      <c r="K1265" s="243"/>
      <c r="L1265" s="243"/>
      <c r="M1265" s="232"/>
      <c r="N1265" s="233"/>
      <c r="O1265" s="233"/>
    </row>
    <row r="1266" spans="1:15" s="234" customFormat="1">
      <c r="A1266" s="404" t="str">
        <f t="shared" si="27"/>
        <v>2503002500</v>
      </c>
      <c r="B1266" s="242">
        <v>250</v>
      </c>
      <c r="C1266" s="193">
        <v>300</v>
      </c>
      <c r="D1266" s="193">
        <v>2500</v>
      </c>
      <c r="E1266" s="243"/>
      <c r="F1266" s="243"/>
      <c r="G1266" s="243"/>
      <c r="H1266" s="243"/>
      <c r="I1266" s="243"/>
      <c r="J1266" s="243"/>
      <c r="K1266" s="243"/>
      <c r="L1266" s="243"/>
      <c r="M1266" s="232"/>
      <c r="N1266" s="233"/>
      <c r="O1266" s="233"/>
    </row>
    <row r="1267" spans="1:15" s="234" customFormat="1">
      <c r="A1267" s="404" t="str">
        <f t="shared" si="27"/>
        <v>2503102500</v>
      </c>
      <c r="B1267" s="242">
        <v>250</v>
      </c>
      <c r="C1267" s="193">
        <v>310</v>
      </c>
      <c r="D1267" s="193">
        <v>2500</v>
      </c>
      <c r="E1267" s="243"/>
      <c r="F1267" s="243"/>
      <c r="G1267" s="243"/>
      <c r="H1267" s="243"/>
      <c r="I1267" s="243"/>
      <c r="J1267" s="243"/>
      <c r="K1267" s="243"/>
      <c r="L1267" s="243"/>
      <c r="M1267" s="232"/>
      <c r="N1267" s="233"/>
      <c r="O1267" s="233"/>
    </row>
    <row r="1268" spans="1:15" s="234" customFormat="1">
      <c r="A1268" s="404" t="str">
        <f t="shared" si="27"/>
        <v>2503202500</v>
      </c>
      <c r="B1268" s="242">
        <v>250</v>
      </c>
      <c r="C1268" s="193">
        <v>320</v>
      </c>
      <c r="D1268" s="193">
        <v>2500</v>
      </c>
      <c r="E1268" s="243"/>
      <c r="F1268" s="243"/>
      <c r="G1268" s="243"/>
      <c r="H1268" s="243"/>
      <c r="I1268" s="243"/>
      <c r="J1268" s="243"/>
      <c r="K1268" s="243"/>
      <c r="L1268" s="243"/>
      <c r="M1268" s="232"/>
      <c r="N1268" s="233"/>
      <c r="O1268" s="233"/>
    </row>
    <row r="1269" spans="1:15" s="234" customFormat="1">
      <c r="A1269" s="404" t="str">
        <f t="shared" si="27"/>
        <v>2503302500</v>
      </c>
      <c r="B1269" s="242">
        <v>250</v>
      </c>
      <c r="C1269" s="193">
        <v>330</v>
      </c>
      <c r="D1269" s="193">
        <v>2500</v>
      </c>
      <c r="E1269" s="243"/>
      <c r="F1269" s="243"/>
      <c r="G1269" s="243"/>
      <c r="H1269" s="243"/>
      <c r="I1269" s="243"/>
      <c r="J1269" s="243"/>
      <c r="K1269" s="243"/>
      <c r="L1269" s="243"/>
      <c r="M1269" s="232"/>
      <c r="N1269" s="233"/>
      <c r="O1269" s="233"/>
    </row>
    <row r="1270" spans="1:15" s="234" customFormat="1">
      <c r="A1270" s="404" t="str">
        <f t="shared" si="27"/>
        <v>2503402500</v>
      </c>
      <c r="B1270" s="242">
        <v>250</v>
      </c>
      <c r="C1270" s="193">
        <v>340</v>
      </c>
      <c r="D1270" s="193">
        <v>2500</v>
      </c>
      <c r="E1270" s="243"/>
      <c r="F1270" s="243"/>
      <c r="G1270" s="243"/>
      <c r="H1270" s="243"/>
      <c r="I1270" s="243"/>
      <c r="J1270" s="243"/>
      <c r="K1270" s="243"/>
      <c r="L1270" s="243"/>
      <c r="M1270" s="232"/>
      <c r="N1270" s="233"/>
      <c r="O1270" s="233"/>
    </row>
    <row r="1271" spans="1:15" s="234" customFormat="1">
      <c r="A1271" s="404" t="str">
        <f t="shared" si="27"/>
        <v>2503502500</v>
      </c>
      <c r="B1271" s="242">
        <v>250</v>
      </c>
      <c r="C1271" s="193">
        <v>350</v>
      </c>
      <c r="D1271" s="193">
        <v>2500</v>
      </c>
      <c r="E1271" s="243"/>
      <c r="F1271" s="243"/>
      <c r="G1271" s="243"/>
      <c r="H1271" s="243"/>
      <c r="I1271" s="243"/>
      <c r="J1271" s="243"/>
      <c r="K1271" s="243"/>
      <c r="L1271" s="243"/>
      <c r="M1271" s="232"/>
      <c r="N1271" s="233"/>
      <c r="O1271" s="233"/>
    </row>
    <row r="1272" spans="1:15" s="234" customFormat="1">
      <c r="A1272" s="404" t="str">
        <f t="shared" si="27"/>
        <v>30020500</v>
      </c>
      <c r="B1272" s="230">
        <v>300</v>
      </c>
      <c r="C1272" s="193">
        <v>20</v>
      </c>
      <c r="D1272" s="193">
        <v>500</v>
      </c>
      <c r="E1272" s="194">
        <v>15</v>
      </c>
      <c r="F1272" s="194">
        <v>32</v>
      </c>
      <c r="G1272" s="194">
        <v>41</v>
      </c>
      <c r="H1272" s="194">
        <v>50</v>
      </c>
      <c r="I1272" s="194">
        <v>55</v>
      </c>
      <c r="J1272" s="194">
        <v>60</v>
      </c>
      <c r="K1272" s="194">
        <v>58</v>
      </c>
      <c r="L1272" s="194">
        <v>56</v>
      </c>
      <c r="M1272" s="232"/>
      <c r="N1272" s="233"/>
      <c r="O1272" s="233"/>
    </row>
    <row r="1273" spans="1:15" s="234" customFormat="1">
      <c r="A1273" s="404" t="str">
        <f t="shared" si="27"/>
        <v>30030500</v>
      </c>
      <c r="B1273" s="230">
        <v>300</v>
      </c>
      <c r="C1273" s="193">
        <v>30</v>
      </c>
      <c r="D1273" s="193">
        <v>500</v>
      </c>
      <c r="E1273" s="194">
        <v>9</v>
      </c>
      <c r="F1273" s="194">
        <v>30</v>
      </c>
      <c r="G1273" s="194">
        <v>41</v>
      </c>
      <c r="H1273" s="194">
        <v>50</v>
      </c>
      <c r="I1273" s="194">
        <v>55</v>
      </c>
      <c r="J1273" s="194">
        <v>60</v>
      </c>
      <c r="K1273" s="194">
        <v>56</v>
      </c>
      <c r="L1273" s="194">
        <v>35</v>
      </c>
      <c r="M1273" s="232"/>
      <c r="N1273" s="233"/>
      <c r="O1273" s="233"/>
    </row>
    <row r="1274" spans="1:15" s="234" customFormat="1">
      <c r="A1274" s="404" t="str">
        <f t="shared" si="27"/>
        <v>30040500</v>
      </c>
      <c r="B1274" s="230">
        <v>300</v>
      </c>
      <c r="C1274" s="193">
        <v>40</v>
      </c>
      <c r="D1274" s="193">
        <v>500</v>
      </c>
      <c r="E1274" s="194">
        <v>7</v>
      </c>
      <c r="F1274" s="194">
        <v>23</v>
      </c>
      <c r="G1274" s="194">
        <v>39</v>
      </c>
      <c r="H1274" s="194">
        <v>48</v>
      </c>
      <c r="I1274" s="194">
        <v>55</v>
      </c>
      <c r="J1274" s="194">
        <v>60</v>
      </c>
      <c r="K1274" s="194">
        <v>41</v>
      </c>
      <c r="L1274" s="194">
        <v>23</v>
      </c>
      <c r="M1274" s="232"/>
      <c r="N1274" s="233"/>
      <c r="O1274" s="233"/>
    </row>
    <row r="1275" spans="1:15" s="234" customFormat="1">
      <c r="A1275" s="404" t="str">
        <f t="shared" si="27"/>
        <v>30050500</v>
      </c>
      <c r="B1275" s="230">
        <v>300</v>
      </c>
      <c r="C1275" s="193">
        <v>50</v>
      </c>
      <c r="D1275" s="193">
        <v>500</v>
      </c>
      <c r="E1275" s="194">
        <v>7</v>
      </c>
      <c r="F1275" s="194">
        <v>18</v>
      </c>
      <c r="G1275" s="194">
        <v>32</v>
      </c>
      <c r="H1275" s="194">
        <v>38</v>
      </c>
      <c r="I1275" s="194">
        <v>47</v>
      </c>
      <c r="J1275" s="194">
        <v>56</v>
      </c>
      <c r="K1275" s="194">
        <v>31</v>
      </c>
      <c r="L1275" s="194">
        <v>20</v>
      </c>
      <c r="M1275" s="232"/>
      <c r="N1275" s="233"/>
      <c r="O1275" s="233"/>
    </row>
    <row r="1276" spans="1:15" s="234" customFormat="1">
      <c r="A1276" s="404" t="str">
        <f t="shared" si="27"/>
        <v>30060500</v>
      </c>
      <c r="B1276" s="230">
        <v>300</v>
      </c>
      <c r="C1276" s="193">
        <v>60</v>
      </c>
      <c r="D1276" s="193">
        <v>500</v>
      </c>
      <c r="E1276" s="194">
        <v>6</v>
      </c>
      <c r="F1276" s="194">
        <v>13</v>
      </c>
      <c r="G1276" s="194">
        <v>25</v>
      </c>
      <c r="H1276" s="194">
        <v>26</v>
      </c>
      <c r="I1276" s="194">
        <v>39</v>
      </c>
      <c r="J1276" s="194">
        <v>50</v>
      </c>
      <c r="K1276" s="194">
        <v>22</v>
      </c>
      <c r="L1276" s="194">
        <v>15</v>
      </c>
      <c r="M1276" s="232"/>
      <c r="N1276" s="233"/>
      <c r="O1276" s="233"/>
    </row>
    <row r="1277" spans="1:15" s="234" customFormat="1">
      <c r="A1277" s="404" t="str">
        <f t="shared" si="27"/>
        <v>30070500</v>
      </c>
      <c r="B1277" s="230">
        <v>300</v>
      </c>
      <c r="C1277" s="193">
        <v>70</v>
      </c>
      <c r="D1277" s="193">
        <v>500</v>
      </c>
      <c r="E1277" s="194">
        <v>5</v>
      </c>
      <c r="F1277" s="194">
        <v>12</v>
      </c>
      <c r="G1277" s="194">
        <v>20</v>
      </c>
      <c r="H1277" s="194">
        <v>23</v>
      </c>
      <c r="I1277" s="194">
        <v>33</v>
      </c>
      <c r="J1277" s="194">
        <v>40</v>
      </c>
      <c r="K1277" s="194">
        <v>19</v>
      </c>
      <c r="L1277" s="194">
        <v>13</v>
      </c>
      <c r="M1277" s="232"/>
      <c r="N1277" s="233"/>
      <c r="O1277" s="233"/>
    </row>
    <row r="1278" spans="1:15" s="234" customFormat="1">
      <c r="A1278" s="404" t="str">
        <f t="shared" si="27"/>
        <v>30080500</v>
      </c>
      <c r="B1278" s="230">
        <v>300</v>
      </c>
      <c r="C1278" s="193">
        <v>80</v>
      </c>
      <c r="D1278" s="193">
        <v>500</v>
      </c>
      <c r="E1278" s="194">
        <v>4</v>
      </c>
      <c r="F1278" s="194">
        <v>11</v>
      </c>
      <c r="G1278" s="194">
        <v>16</v>
      </c>
      <c r="H1278" s="194">
        <v>18</v>
      </c>
      <c r="I1278" s="194">
        <v>25</v>
      </c>
      <c r="J1278" s="194">
        <v>31</v>
      </c>
      <c r="K1278" s="194">
        <v>17</v>
      </c>
      <c r="L1278" s="194">
        <v>11</v>
      </c>
      <c r="M1278" s="232"/>
      <c r="N1278" s="233"/>
      <c r="O1278" s="233"/>
    </row>
    <row r="1279" spans="1:15" s="234" customFormat="1">
      <c r="A1279" s="404" t="str">
        <f t="shared" si="27"/>
        <v>30090500</v>
      </c>
      <c r="B1279" s="230">
        <v>300</v>
      </c>
      <c r="C1279" s="193">
        <v>90</v>
      </c>
      <c r="D1279" s="193">
        <v>500</v>
      </c>
      <c r="E1279" s="194">
        <v>4</v>
      </c>
      <c r="F1279" s="194">
        <v>10</v>
      </c>
      <c r="G1279" s="194">
        <v>15</v>
      </c>
      <c r="H1279" s="194">
        <v>17</v>
      </c>
      <c r="I1279" s="194">
        <v>23</v>
      </c>
      <c r="J1279" s="194">
        <v>28</v>
      </c>
      <c r="K1279" s="194">
        <v>16</v>
      </c>
      <c r="L1279" s="194">
        <v>11</v>
      </c>
      <c r="M1279" s="232"/>
      <c r="N1279" s="233"/>
      <c r="O1279" s="233"/>
    </row>
    <row r="1280" spans="1:15" s="234" customFormat="1">
      <c r="A1280" s="404" t="str">
        <f t="shared" si="27"/>
        <v>300100500</v>
      </c>
      <c r="B1280" s="230">
        <v>300</v>
      </c>
      <c r="C1280" s="193">
        <v>100</v>
      </c>
      <c r="D1280" s="193">
        <v>500</v>
      </c>
      <c r="E1280" s="194">
        <v>3</v>
      </c>
      <c r="F1280" s="194">
        <v>8</v>
      </c>
      <c r="G1280" s="194">
        <v>12</v>
      </c>
      <c r="H1280" s="194">
        <v>15</v>
      </c>
      <c r="I1280" s="194">
        <v>20</v>
      </c>
      <c r="J1280" s="194">
        <v>23</v>
      </c>
      <c r="K1280" s="194">
        <v>13</v>
      </c>
      <c r="L1280" s="194">
        <v>10</v>
      </c>
      <c r="M1280" s="232"/>
      <c r="N1280" s="233"/>
      <c r="O1280" s="233"/>
    </row>
    <row r="1281" spans="1:15" s="234" customFormat="1">
      <c r="A1281" s="404" t="str">
        <f t="shared" si="27"/>
        <v>300110500</v>
      </c>
      <c r="B1281" s="230">
        <v>300</v>
      </c>
      <c r="C1281" s="193">
        <v>110</v>
      </c>
      <c r="D1281" s="193">
        <v>500</v>
      </c>
      <c r="E1281" s="194">
        <v>3</v>
      </c>
      <c r="F1281" s="194">
        <v>7</v>
      </c>
      <c r="G1281" s="194">
        <v>12</v>
      </c>
      <c r="H1281" s="194">
        <v>13</v>
      </c>
      <c r="I1281" s="194">
        <v>19</v>
      </c>
      <c r="J1281" s="194">
        <v>20</v>
      </c>
      <c r="K1281" s="194">
        <v>13</v>
      </c>
      <c r="L1281" s="194">
        <v>9</v>
      </c>
      <c r="M1281" s="232"/>
      <c r="N1281" s="233"/>
      <c r="O1281" s="233"/>
    </row>
    <row r="1282" spans="1:15" s="234" customFormat="1">
      <c r="A1282" s="404" t="str">
        <f t="shared" si="27"/>
        <v>300120500</v>
      </c>
      <c r="B1282" s="230">
        <v>300</v>
      </c>
      <c r="C1282" s="193">
        <v>120</v>
      </c>
      <c r="D1282" s="193">
        <v>500</v>
      </c>
      <c r="E1282" s="194">
        <v>3</v>
      </c>
      <c r="F1282" s="194">
        <v>7</v>
      </c>
      <c r="G1282" s="194">
        <v>10</v>
      </c>
      <c r="H1282" s="194">
        <v>12</v>
      </c>
      <c r="I1282" s="194">
        <v>16</v>
      </c>
      <c r="J1282" s="194">
        <v>18</v>
      </c>
      <c r="K1282" s="194">
        <v>12</v>
      </c>
      <c r="L1282" s="194">
        <v>8</v>
      </c>
      <c r="M1282" s="232"/>
      <c r="N1282" s="233"/>
      <c r="O1282" s="233"/>
    </row>
    <row r="1283" spans="1:15" s="234" customFormat="1">
      <c r="A1283" s="404" t="str">
        <f t="shared" si="27"/>
        <v>300130500</v>
      </c>
      <c r="B1283" s="230">
        <v>300</v>
      </c>
      <c r="C1283" s="193">
        <v>130</v>
      </c>
      <c r="D1283" s="193">
        <v>500</v>
      </c>
      <c r="E1283" s="194">
        <v>3</v>
      </c>
      <c r="F1283" s="194">
        <v>6</v>
      </c>
      <c r="G1283" s="194">
        <v>10</v>
      </c>
      <c r="H1283" s="194">
        <v>11</v>
      </c>
      <c r="I1283" s="194">
        <v>16</v>
      </c>
      <c r="J1283" s="194">
        <v>16</v>
      </c>
      <c r="K1283" s="194">
        <v>11</v>
      </c>
      <c r="L1283" s="194">
        <v>8</v>
      </c>
      <c r="M1283" s="232"/>
      <c r="N1283" s="233"/>
      <c r="O1283" s="233"/>
    </row>
    <row r="1284" spans="1:15" s="234" customFormat="1">
      <c r="A1284" s="404" t="str">
        <f t="shared" si="27"/>
        <v>300140500</v>
      </c>
      <c r="B1284" s="230">
        <v>300</v>
      </c>
      <c r="C1284" s="193">
        <v>140</v>
      </c>
      <c r="D1284" s="193">
        <v>500</v>
      </c>
      <c r="E1284" s="194">
        <v>3</v>
      </c>
      <c r="F1284" s="194">
        <v>5</v>
      </c>
      <c r="G1284" s="194">
        <v>10</v>
      </c>
      <c r="H1284" s="194">
        <v>11</v>
      </c>
      <c r="I1284" s="194">
        <v>15</v>
      </c>
      <c r="J1284" s="194">
        <v>15</v>
      </c>
      <c r="K1284" s="194">
        <v>9</v>
      </c>
      <c r="L1284" s="194">
        <v>8</v>
      </c>
      <c r="M1284" s="232"/>
      <c r="N1284" s="233"/>
      <c r="O1284" s="233"/>
    </row>
    <row r="1285" spans="1:15" s="234" customFormat="1">
      <c r="A1285" s="404" t="str">
        <f t="shared" si="27"/>
        <v>300150500</v>
      </c>
      <c r="B1285" s="230">
        <v>300</v>
      </c>
      <c r="C1285" s="193">
        <v>150</v>
      </c>
      <c r="D1285" s="193">
        <v>500</v>
      </c>
      <c r="E1285" s="194">
        <v>3</v>
      </c>
      <c r="F1285" s="194">
        <v>5</v>
      </c>
      <c r="G1285" s="194">
        <v>9</v>
      </c>
      <c r="H1285" s="194">
        <v>10</v>
      </c>
      <c r="I1285" s="194">
        <v>14</v>
      </c>
      <c r="J1285" s="194">
        <v>15</v>
      </c>
      <c r="K1285" s="194">
        <v>8</v>
      </c>
      <c r="L1285" s="194">
        <v>8</v>
      </c>
      <c r="M1285" s="232"/>
      <c r="N1285" s="233"/>
      <c r="O1285" s="233"/>
    </row>
    <row r="1286" spans="1:15" s="234" customFormat="1">
      <c r="A1286" s="404" t="str">
        <f t="shared" si="27"/>
        <v>300160500</v>
      </c>
      <c r="B1286" s="230">
        <v>300</v>
      </c>
      <c r="C1286" s="193">
        <v>160</v>
      </c>
      <c r="D1286" s="193">
        <v>500</v>
      </c>
      <c r="E1286" s="194">
        <v>3</v>
      </c>
      <c r="F1286" s="194">
        <v>4</v>
      </c>
      <c r="G1286" s="194">
        <v>9</v>
      </c>
      <c r="H1286" s="194">
        <v>10</v>
      </c>
      <c r="I1286" s="194">
        <v>12</v>
      </c>
      <c r="J1286" s="194">
        <v>14</v>
      </c>
      <c r="K1286" s="194">
        <v>8</v>
      </c>
      <c r="L1286" s="194">
        <v>7</v>
      </c>
      <c r="M1286" s="232"/>
      <c r="N1286" s="233"/>
      <c r="O1286" s="233"/>
    </row>
    <row r="1287" spans="1:15" s="234" customFormat="1">
      <c r="A1287" s="404" t="str">
        <f t="shared" si="27"/>
        <v>300170500</v>
      </c>
      <c r="B1287" s="230">
        <v>300</v>
      </c>
      <c r="C1287" s="193">
        <v>170</v>
      </c>
      <c r="D1287" s="193">
        <v>500</v>
      </c>
      <c r="E1287" s="194">
        <v>3</v>
      </c>
      <c r="F1287" s="194">
        <v>4</v>
      </c>
      <c r="G1287" s="194">
        <v>9</v>
      </c>
      <c r="H1287" s="194">
        <v>9</v>
      </c>
      <c r="I1287" s="194">
        <v>11</v>
      </c>
      <c r="J1287" s="194">
        <v>13</v>
      </c>
      <c r="K1287" s="194">
        <v>8</v>
      </c>
      <c r="L1287" s="194">
        <v>7</v>
      </c>
      <c r="M1287" s="232"/>
      <c r="N1287" s="233"/>
      <c r="O1287" s="233"/>
    </row>
    <row r="1288" spans="1:15" s="234" customFormat="1">
      <c r="A1288" s="404" t="str">
        <f t="shared" si="27"/>
        <v>300180500</v>
      </c>
      <c r="B1288" s="230">
        <v>300</v>
      </c>
      <c r="C1288" s="193">
        <v>180</v>
      </c>
      <c r="D1288" s="193">
        <v>500</v>
      </c>
      <c r="E1288" s="194">
        <v>2</v>
      </c>
      <c r="F1288" s="194">
        <v>4</v>
      </c>
      <c r="G1288" s="194">
        <v>8</v>
      </c>
      <c r="H1288" s="194">
        <v>9</v>
      </c>
      <c r="I1288" s="194">
        <v>11</v>
      </c>
      <c r="J1288" s="194">
        <v>13</v>
      </c>
      <c r="K1288" s="194">
        <v>8</v>
      </c>
      <c r="L1288" s="194">
        <v>6</v>
      </c>
      <c r="M1288" s="232"/>
      <c r="N1288" s="233"/>
      <c r="O1288" s="233"/>
    </row>
    <row r="1289" spans="1:15" s="234" customFormat="1">
      <c r="A1289" s="404" t="str">
        <f t="shared" si="27"/>
        <v>300190500</v>
      </c>
      <c r="B1289" s="230">
        <v>300</v>
      </c>
      <c r="C1289" s="193">
        <v>190</v>
      </c>
      <c r="D1289" s="193">
        <v>500</v>
      </c>
      <c r="E1289" s="194">
        <v>2</v>
      </c>
      <c r="F1289" s="194">
        <v>4</v>
      </c>
      <c r="G1289" s="194">
        <v>8</v>
      </c>
      <c r="H1289" s="194">
        <v>9</v>
      </c>
      <c r="I1289" s="194">
        <v>10</v>
      </c>
      <c r="J1289" s="194">
        <v>12</v>
      </c>
      <c r="K1289" s="194">
        <v>8</v>
      </c>
      <c r="L1289" s="194">
        <v>6</v>
      </c>
      <c r="M1289" s="232"/>
      <c r="N1289" s="233"/>
      <c r="O1289" s="233"/>
    </row>
    <row r="1290" spans="1:15" s="234" customFormat="1">
      <c r="A1290" s="404" t="str">
        <f t="shared" si="27"/>
        <v>300200500</v>
      </c>
      <c r="B1290" s="230">
        <v>300</v>
      </c>
      <c r="C1290" s="193">
        <v>200</v>
      </c>
      <c r="D1290" s="193">
        <v>500</v>
      </c>
      <c r="E1290" s="194">
        <v>2</v>
      </c>
      <c r="F1290" s="194">
        <v>4</v>
      </c>
      <c r="G1290" s="194">
        <v>7</v>
      </c>
      <c r="H1290" s="194">
        <v>8</v>
      </c>
      <c r="I1290" s="194">
        <v>9</v>
      </c>
      <c r="J1290" s="194">
        <v>12</v>
      </c>
      <c r="K1290" s="194">
        <v>7</v>
      </c>
      <c r="L1290" s="194">
        <v>5</v>
      </c>
      <c r="M1290" s="232"/>
      <c r="N1290" s="233"/>
      <c r="O1290" s="233"/>
    </row>
    <row r="1291" spans="1:15" s="234" customFormat="1">
      <c r="A1291" s="404" t="str">
        <f t="shared" si="27"/>
        <v>300210500</v>
      </c>
      <c r="B1291" s="230">
        <v>300</v>
      </c>
      <c r="C1291" s="193">
        <v>210</v>
      </c>
      <c r="D1291" s="193">
        <v>500</v>
      </c>
      <c r="E1291" s="194">
        <v>2</v>
      </c>
      <c r="F1291" s="194">
        <v>4</v>
      </c>
      <c r="G1291" s="194">
        <v>7</v>
      </c>
      <c r="H1291" s="194">
        <v>8</v>
      </c>
      <c r="I1291" s="194">
        <v>9</v>
      </c>
      <c r="J1291" s="194">
        <v>12</v>
      </c>
      <c r="K1291" s="194">
        <v>7</v>
      </c>
      <c r="L1291" s="194">
        <v>5</v>
      </c>
      <c r="M1291" s="232"/>
      <c r="N1291" s="233"/>
      <c r="O1291" s="233"/>
    </row>
    <row r="1292" spans="1:15" s="234" customFormat="1">
      <c r="A1292" s="404" t="str">
        <f t="shared" si="27"/>
        <v>300220500</v>
      </c>
      <c r="B1292" s="230">
        <v>300</v>
      </c>
      <c r="C1292" s="193">
        <v>220</v>
      </c>
      <c r="D1292" s="193">
        <v>500</v>
      </c>
      <c r="E1292" s="194">
        <v>2</v>
      </c>
      <c r="F1292" s="194">
        <v>3</v>
      </c>
      <c r="G1292" s="194">
        <v>6</v>
      </c>
      <c r="H1292" s="194">
        <v>7</v>
      </c>
      <c r="I1292" s="194">
        <v>8</v>
      </c>
      <c r="J1292" s="194">
        <v>11</v>
      </c>
      <c r="K1292" s="194">
        <v>6</v>
      </c>
      <c r="L1292" s="194">
        <v>4</v>
      </c>
      <c r="M1292" s="232"/>
      <c r="N1292" s="233"/>
      <c r="O1292" s="233"/>
    </row>
    <row r="1293" spans="1:15" s="234" customFormat="1">
      <c r="A1293" s="404" t="str">
        <f t="shared" si="27"/>
        <v>300230500</v>
      </c>
      <c r="B1293" s="230">
        <v>300</v>
      </c>
      <c r="C1293" s="193">
        <v>230</v>
      </c>
      <c r="D1293" s="193">
        <v>500</v>
      </c>
      <c r="E1293" s="194">
        <v>2</v>
      </c>
      <c r="F1293" s="194">
        <v>3</v>
      </c>
      <c r="G1293" s="194">
        <v>6</v>
      </c>
      <c r="H1293" s="194">
        <v>7</v>
      </c>
      <c r="I1293" s="194">
        <v>9</v>
      </c>
      <c r="J1293" s="194">
        <v>10</v>
      </c>
      <c r="K1293" s="194">
        <v>6</v>
      </c>
      <c r="L1293" s="194">
        <v>4</v>
      </c>
      <c r="M1293" s="232"/>
      <c r="N1293" s="233"/>
      <c r="O1293" s="233"/>
    </row>
    <row r="1294" spans="1:15" s="234" customFormat="1">
      <c r="A1294" s="404" t="str">
        <f t="shared" si="27"/>
        <v>300240500</v>
      </c>
      <c r="B1294" s="230">
        <v>300</v>
      </c>
      <c r="C1294" s="193">
        <v>240</v>
      </c>
      <c r="D1294" s="193">
        <v>500</v>
      </c>
      <c r="E1294" s="194">
        <v>2</v>
      </c>
      <c r="F1294" s="194">
        <v>3</v>
      </c>
      <c r="G1294" s="194">
        <v>5</v>
      </c>
      <c r="H1294" s="194">
        <v>6</v>
      </c>
      <c r="I1294" s="194">
        <v>8</v>
      </c>
      <c r="J1294" s="194">
        <v>9</v>
      </c>
      <c r="K1294" s="194">
        <v>5</v>
      </c>
      <c r="L1294" s="194">
        <v>4</v>
      </c>
      <c r="M1294" s="232"/>
      <c r="N1294" s="233"/>
      <c r="O1294" s="233"/>
    </row>
    <row r="1295" spans="1:15" s="234" customFormat="1">
      <c r="A1295" s="404" t="str">
        <f t="shared" si="27"/>
        <v>300250500</v>
      </c>
      <c r="B1295" s="230">
        <v>300</v>
      </c>
      <c r="C1295" s="193">
        <v>250</v>
      </c>
      <c r="D1295" s="193">
        <v>500</v>
      </c>
      <c r="E1295" s="194">
        <v>2</v>
      </c>
      <c r="F1295" s="194">
        <v>3</v>
      </c>
      <c r="G1295" s="194">
        <v>5</v>
      </c>
      <c r="H1295" s="194">
        <v>6</v>
      </c>
      <c r="I1295" s="194">
        <v>8</v>
      </c>
      <c r="J1295" s="194">
        <v>9</v>
      </c>
      <c r="K1295" s="194">
        <v>5</v>
      </c>
      <c r="L1295" s="194">
        <v>4</v>
      </c>
      <c r="M1295" s="232"/>
      <c r="N1295" s="233"/>
      <c r="O1295" s="233"/>
    </row>
    <row r="1296" spans="1:15" s="234" customFormat="1">
      <c r="A1296" s="404" t="str">
        <f t="shared" si="27"/>
        <v>300260500</v>
      </c>
      <c r="B1296" s="230">
        <v>300</v>
      </c>
      <c r="C1296" s="193">
        <v>260</v>
      </c>
      <c r="D1296" s="193">
        <v>500</v>
      </c>
      <c r="E1296" s="194">
        <v>1</v>
      </c>
      <c r="F1296" s="194">
        <v>2</v>
      </c>
      <c r="G1296" s="194">
        <v>4</v>
      </c>
      <c r="H1296" s="194">
        <v>5</v>
      </c>
      <c r="I1296" s="194">
        <v>7</v>
      </c>
      <c r="J1296" s="194">
        <v>9</v>
      </c>
      <c r="K1296" s="194">
        <v>5</v>
      </c>
      <c r="L1296" s="194">
        <v>3</v>
      </c>
      <c r="M1296" s="232"/>
      <c r="N1296" s="233"/>
      <c r="O1296" s="233"/>
    </row>
    <row r="1297" spans="1:15" s="234" customFormat="1">
      <c r="A1297" s="404" t="str">
        <f t="shared" si="27"/>
        <v>300270500</v>
      </c>
      <c r="B1297" s="230">
        <v>300</v>
      </c>
      <c r="C1297" s="193">
        <v>270</v>
      </c>
      <c r="D1297" s="193">
        <v>500</v>
      </c>
      <c r="E1297" s="194">
        <v>1</v>
      </c>
      <c r="F1297" s="194">
        <v>2</v>
      </c>
      <c r="G1297" s="194">
        <v>4</v>
      </c>
      <c r="H1297" s="194">
        <v>5</v>
      </c>
      <c r="I1297" s="194">
        <v>7</v>
      </c>
      <c r="J1297" s="194">
        <v>9</v>
      </c>
      <c r="K1297" s="194">
        <v>5</v>
      </c>
      <c r="L1297" s="194">
        <v>3</v>
      </c>
      <c r="M1297" s="232"/>
      <c r="N1297" s="233"/>
      <c r="O1297" s="233"/>
    </row>
    <row r="1298" spans="1:15" s="234" customFormat="1">
      <c r="A1298" s="404" t="str">
        <f t="shared" si="27"/>
        <v>300280500</v>
      </c>
      <c r="B1298" s="230">
        <v>300</v>
      </c>
      <c r="C1298" s="193">
        <v>280</v>
      </c>
      <c r="D1298" s="193">
        <v>500</v>
      </c>
      <c r="E1298" s="194">
        <v>0</v>
      </c>
      <c r="F1298" s="194">
        <v>2</v>
      </c>
      <c r="G1298" s="194">
        <v>4</v>
      </c>
      <c r="H1298" s="194">
        <v>5</v>
      </c>
      <c r="I1298" s="194">
        <v>6</v>
      </c>
      <c r="J1298" s="194">
        <v>8</v>
      </c>
      <c r="K1298" s="194">
        <v>4</v>
      </c>
      <c r="L1298" s="194">
        <v>3</v>
      </c>
      <c r="M1298" s="232"/>
      <c r="N1298" s="233"/>
      <c r="O1298" s="233"/>
    </row>
    <row r="1299" spans="1:15" s="234" customFormat="1">
      <c r="A1299" s="404" t="str">
        <f t="shared" si="27"/>
        <v>300290500</v>
      </c>
      <c r="B1299" s="230">
        <v>300</v>
      </c>
      <c r="C1299" s="193">
        <v>290</v>
      </c>
      <c r="D1299" s="193">
        <v>500</v>
      </c>
      <c r="E1299" s="194">
        <v>0</v>
      </c>
      <c r="F1299" s="194">
        <v>2</v>
      </c>
      <c r="G1299" s="194">
        <v>4</v>
      </c>
      <c r="H1299" s="194">
        <v>5</v>
      </c>
      <c r="I1299" s="194">
        <v>6</v>
      </c>
      <c r="J1299" s="194">
        <v>8</v>
      </c>
      <c r="K1299" s="194">
        <v>4</v>
      </c>
      <c r="L1299" s="194">
        <v>3</v>
      </c>
      <c r="M1299" s="232"/>
      <c r="N1299" s="233"/>
      <c r="O1299" s="233"/>
    </row>
    <row r="1300" spans="1:15" s="234" customFormat="1">
      <c r="A1300" s="404" t="str">
        <f t="shared" si="27"/>
        <v>300300500</v>
      </c>
      <c r="B1300" s="230">
        <v>300</v>
      </c>
      <c r="C1300" s="193">
        <v>300</v>
      </c>
      <c r="D1300" s="193">
        <v>500</v>
      </c>
      <c r="E1300" s="194">
        <v>0</v>
      </c>
      <c r="F1300" s="194">
        <v>2</v>
      </c>
      <c r="G1300" s="194">
        <v>3</v>
      </c>
      <c r="H1300" s="194">
        <v>4</v>
      </c>
      <c r="I1300" s="194">
        <v>6</v>
      </c>
      <c r="J1300" s="194">
        <v>7</v>
      </c>
      <c r="K1300" s="194">
        <v>4</v>
      </c>
      <c r="L1300" s="194">
        <v>3</v>
      </c>
      <c r="M1300" s="232"/>
      <c r="N1300" s="233"/>
      <c r="O1300" s="233"/>
    </row>
    <row r="1301" spans="1:15" s="234" customFormat="1">
      <c r="A1301" s="404" t="str">
        <f t="shared" si="27"/>
        <v>300310500</v>
      </c>
      <c r="B1301" s="230">
        <v>300</v>
      </c>
      <c r="C1301" s="193">
        <v>310</v>
      </c>
      <c r="D1301" s="193">
        <v>500</v>
      </c>
      <c r="E1301" s="271"/>
      <c r="F1301" s="271"/>
      <c r="G1301" s="271"/>
      <c r="H1301" s="271"/>
      <c r="I1301" s="271"/>
      <c r="J1301" s="271"/>
      <c r="K1301" s="271"/>
      <c r="L1301" s="271"/>
      <c r="M1301" s="232"/>
      <c r="N1301" s="233"/>
      <c r="O1301" s="233"/>
    </row>
    <row r="1302" spans="1:15" s="234" customFormat="1">
      <c r="A1302" s="404" t="str">
        <f t="shared" si="27"/>
        <v>300320500</v>
      </c>
      <c r="B1302" s="230">
        <v>300</v>
      </c>
      <c r="C1302" s="193">
        <v>320</v>
      </c>
      <c r="D1302" s="193">
        <v>500</v>
      </c>
      <c r="E1302" s="271"/>
      <c r="F1302" s="271"/>
      <c r="G1302" s="271"/>
      <c r="H1302" s="271"/>
      <c r="I1302" s="271"/>
      <c r="J1302" s="271"/>
      <c r="K1302" s="271"/>
      <c r="L1302" s="271"/>
      <c r="M1302" s="232"/>
      <c r="N1302" s="233"/>
      <c r="O1302" s="233"/>
    </row>
    <row r="1303" spans="1:15" s="234" customFormat="1">
      <c r="A1303" s="404" t="str">
        <f t="shared" si="27"/>
        <v>300330500</v>
      </c>
      <c r="B1303" s="230">
        <v>300</v>
      </c>
      <c r="C1303" s="193">
        <v>330</v>
      </c>
      <c r="D1303" s="193">
        <v>500</v>
      </c>
      <c r="E1303" s="271"/>
      <c r="F1303" s="271"/>
      <c r="G1303" s="271"/>
      <c r="H1303" s="271"/>
      <c r="I1303" s="271"/>
      <c r="J1303" s="271"/>
      <c r="K1303" s="271"/>
      <c r="L1303" s="271"/>
      <c r="M1303" s="232"/>
      <c r="N1303" s="233"/>
      <c r="O1303" s="233"/>
    </row>
    <row r="1304" spans="1:15" s="234" customFormat="1">
      <c r="A1304" s="404" t="str">
        <f t="shared" si="27"/>
        <v>300340500</v>
      </c>
      <c r="B1304" s="230">
        <v>300</v>
      </c>
      <c r="C1304" s="193">
        <v>340</v>
      </c>
      <c r="D1304" s="193">
        <v>500</v>
      </c>
      <c r="E1304" s="271"/>
      <c r="F1304" s="271"/>
      <c r="G1304" s="271"/>
      <c r="H1304" s="271"/>
      <c r="I1304" s="271"/>
      <c r="J1304" s="271"/>
      <c r="K1304" s="271"/>
      <c r="L1304" s="271"/>
      <c r="M1304" s="232"/>
      <c r="N1304" s="233"/>
      <c r="O1304" s="233"/>
    </row>
    <row r="1305" spans="1:15" s="234" customFormat="1">
      <c r="A1305" s="404" t="str">
        <f t="shared" si="27"/>
        <v>300350500</v>
      </c>
      <c r="B1305" s="230">
        <v>300</v>
      </c>
      <c r="C1305" s="193">
        <v>350</v>
      </c>
      <c r="D1305" s="193">
        <v>500</v>
      </c>
      <c r="E1305" s="271"/>
      <c r="F1305" s="271"/>
      <c r="G1305" s="271"/>
      <c r="H1305" s="271"/>
      <c r="I1305" s="271"/>
      <c r="J1305" s="271"/>
      <c r="K1305" s="271"/>
      <c r="L1305" s="271"/>
      <c r="M1305" s="232"/>
      <c r="N1305" s="233"/>
      <c r="O1305" s="233"/>
    </row>
    <row r="1306" spans="1:15" s="234" customFormat="1">
      <c r="A1306" s="404" t="str">
        <f t="shared" si="27"/>
        <v>30020750</v>
      </c>
      <c r="B1306" s="230">
        <v>300</v>
      </c>
      <c r="C1306" s="193">
        <v>20</v>
      </c>
      <c r="D1306" s="193">
        <v>750</v>
      </c>
      <c r="E1306" s="231">
        <v>18</v>
      </c>
      <c r="F1306" s="231">
        <v>32</v>
      </c>
      <c r="G1306" s="231">
        <v>41</v>
      </c>
      <c r="H1306" s="231">
        <v>50</v>
      </c>
      <c r="I1306" s="231">
        <v>55</v>
      </c>
      <c r="J1306" s="231">
        <v>60</v>
      </c>
      <c r="K1306" s="231">
        <v>58</v>
      </c>
      <c r="L1306" s="231">
        <v>56</v>
      </c>
      <c r="M1306" s="232"/>
      <c r="N1306" s="233"/>
      <c r="O1306" s="233"/>
    </row>
    <row r="1307" spans="1:15" s="234" customFormat="1">
      <c r="A1307" s="404" t="str">
        <f t="shared" si="27"/>
        <v>30030750</v>
      </c>
      <c r="B1307" s="230">
        <v>300</v>
      </c>
      <c r="C1307" s="193">
        <v>30</v>
      </c>
      <c r="D1307" s="193">
        <v>750</v>
      </c>
      <c r="E1307" s="231">
        <v>13</v>
      </c>
      <c r="F1307" s="231">
        <v>31</v>
      </c>
      <c r="G1307" s="231">
        <v>41</v>
      </c>
      <c r="H1307" s="231">
        <v>50</v>
      </c>
      <c r="I1307" s="231">
        <v>55</v>
      </c>
      <c r="J1307" s="231">
        <v>60</v>
      </c>
      <c r="K1307" s="231">
        <v>57</v>
      </c>
      <c r="L1307" s="231">
        <v>45</v>
      </c>
      <c r="M1307" s="232"/>
      <c r="N1307" s="233"/>
      <c r="O1307" s="233"/>
    </row>
    <row r="1308" spans="1:15" s="234" customFormat="1">
      <c r="A1308" s="404" t="str">
        <f t="shared" si="27"/>
        <v>30040750</v>
      </c>
      <c r="B1308" s="230">
        <v>300</v>
      </c>
      <c r="C1308" s="193">
        <v>40</v>
      </c>
      <c r="D1308" s="193">
        <v>750</v>
      </c>
      <c r="E1308" s="231">
        <v>10</v>
      </c>
      <c r="F1308" s="231">
        <v>27</v>
      </c>
      <c r="G1308" s="231">
        <v>40</v>
      </c>
      <c r="H1308" s="231">
        <v>49</v>
      </c>
      <c r="I1308" s="231">
        <v>55</v>
      </c>
      <c r="J1308" s="231">
        <v>60</v>
      </c>
      <c r="K1308" s="231">
        <v>49</v>
      </c>
      <c r="L1308" s="231">
        <v>34</v>
      </c>
      <c r="M1308" s="232"/>
      <c r="N1308" s="233"/>
      <c r="O1308" s="233"/>
    </row>
    <row r="1309" spans="1:15" s="234" customFormat="1">
      <c r="A1309" s="404" t="str">
        <f t="shared" si="27"/>
        <v>30050750</v>
      </c>
      <c r="B1309" s="230">
        <v>300</v>
      </c>
      <c r="C1309" s="193">
        <v>50</v>
      </c>
      <c r="D1309" s="193">
        <v>750</v>
      </c>
      <c r="E1309" s="231">
        <v>9</v>
      </c>
      <c r="F1309" s="231">
        <v>23</v>
      </c>
      <c r="G1309" s="231">
        <v>36</v>
      </c>
      <c r="H1309" s="231">
        <v>43</v>
      </c>
      <c r="I1309" s="231">
        <v>51</v>
      </c>
      <c r="J1309" s="231">
        <v>58</v>
      </c>
      <c r="K1309" s="231">
        <v>41</v>
      </c>
      <c r="L1309" s="231">
        <v>29</v>
      </c>
      <c r="M1309" s="232"/>
      <c r="N1309" s="233"/>
      <c r="O1309" s="233"/>
    </row>
    <row r="1310" spans="1:15" s="234" customFormat="1">
      <c r="A1310" s="404" t="str">
        <f t="shared" si="27"/>
        <v>30060750</v>
      </c>
      <c r="B1310" s="230">
        <v>300</v>
      </c>
      <c r="C1310" s="193">
        <v>60</v>
      </c>
      <c r="D1310" s="193">
        <v>750</v>
      </c>
      <c r="E1310" s="231">
        <v>7</v>
      </c>
      <c r="F1310" s="231">
        <v>19</v>
      </c>
      <c r="G1310" s="231">
        <v>32</v>
      </c>
      <c r="H1310" s="231">
        <v>36</v>
      </c>
      <c r="I1310" s="231">
        <v>47</v>
      </c>
      <c r="J1310" s="231">
        <v>55</v>
      </c>
      <c r="K1310" s="231">
        <v>33</v>
      </c>
      <c r="L1310" s="231">
        <v>23</v>
      </c>
      <c r="M1310" s="232"/>
      <c r="N1310" s="233"/>
      <c r="O1310" s="233"/>
    </row>
    <row r="1311" spans="1:15" s="234" customFormat="1">
      <c r="A1311" s="404" t="str">
        <f t="shared" si="27"/>
        <v>30070750</v>
      </c>
      <c r="B1311" s="230">
        <v>300</v>
      </c>
      <c r="C1311" s="193">
        <v>70</v>
      </c>
      <c r="D1311" s="193">
        <v>750</v>
      </c>
      <c r="E1311" s="231">
        <v>6</v>
      </c>
      <c r="F1311" s="231">
        <v>17</v>
      </c>
      <c r="G1311" s="231">
        <v>28</v>
      </c>
      <c r="H1311" s="231">
        <v>32</v>
      </c>
      <c r="I1311" s="231">
        <v>42</v>
      </c>
      <c r="J1311" s="231">
        <v>49</v>
      </c>
      <c r="K1311" s="231">
        <v>29</v>
      </c>
      <c r="L1311" s="231">
        <v>20</v>
      </c>
      <c r="M1311" s="232"/>
      <c r="N1311" s="233"/>
      <c r="O1311" s="233"/>
    </row>
    <row r="1312" spans="1:15" s="234" customFormat="1">
      <c r="A1312" s="404" t="str">
        <f t="shared" si="27"/>
        <v>30080750</v>
      </c>
      <c r="B1312" s="230">
        <v>300</v>
      </c>
      <c r="C1312" s="193">
        <v>80</v>
      </c>
      <c r="D1312" s="193">
        <v>750</v>
      </c>
      <c r="E1312" s="231">
        <v>5</v>
      </c>
      <c r="F1312" s="231">
        <v>15</v>
      </c>
      <c r="G1312" s="231">
        <v>24</v>
      </c>
      <c r="H1312" s="231">
        <v>27</v>
      </c>
      <c r="I1312" s="231">
        <v>36</v>
      </c>
      <c r="J1312" s="231">
        <v>43</v>
      </c>
      <c r="K1312" s="231">
        <v>25</v>
      </c>
      <c r="L1312" s="231">
        <v>17</v>
      </c>
      <c r="M1312" s="232"/>
      <c r="N1312" s="233"/>
      <c r="O1312" s="233"/>
    </row>
    <row r="1313" spans="1:15" s="234" customFormat="1">
      <c r="A1313" s="404" t="str">
        <f t="shared" si="27"/>
        <v>30090750</v>
      </c>
      <c r="B1313" s="230">
        <v>300</v>
      </c>
      <c r="C1313" s="193">
        <v>90</v>
      </c>
      <c r="D1313" s="193">
        <v>750</v>
      </c>
      <c r="E1313" s="231">
        <v>5</v>
      </c>
      <c r="F1313" s="231">
        <v>14</v>
      </c>
      <c r="G1313" s="231">
        <v>22</v>
      </c>
      <c r="H1313" s="231">
        <v>25</v>
      </c>
      <c r="I1313" s="231">
        <v>33</v>
      </c>
      <c r="J1313" s="231">
        <v>39</v>
      </c>
      <c r="K1313" s="231">
        <v>23</v>
      </c>
      <c r="L1313" s="231">
        <v>16</v>
      </c>
      <c r="M1313" s="232"/>
      <c r="N1313" s="233"/>
      <c r="O1313" s="233"/>
    </row>
    <row r="1314" spans="1:15" s="234" customFormat="1">
      <c r="A1314" s="404" t="str">
        <f t="shared" si="27"/>
        <v>300100750</v>
      </c>
      <c r="B1314" s="230">
        <v>300</v>
      </c>
      <c r="C1314" s="193">
        <v>100</v>
      </c>
      <c r="D1314" s="193">
        <v>750</v>
      </c>
      <c r="E1314" s="231">
        <v>4</v>
      </c>
      <c r="F1314" s="231">
        <v>12</v>
      </c>
      <c r="G1314" s="231">
        <v>19</v>
      </c>
      <c r="H1314" s="231">
        <v>22</v>
      </c>
      <c r="I1314" s="231">
        <v>29</v>
      </c>
      <c r="J1314" s="231">
        <v>34</v>
      </c>
      <c r="K1314" s="231">
        <v>20</v>
      </c>
      <c r="L1314" s="231">
        <v>14</v>
      </c>
      <c r="M1314" s="232"/>
      <c r="N1314" s="233"/>
      <c r="O1314" s="233"/>
    </row>
    <row r="1315" spans="1:15" s="234" customFormat="1">
      <c r="A1315" s="404" t="str">
        <f t="shared" si="27"/>
        <v>300110750</v>
      </c>
      <c r="B1315" s="230">
        <v>300</v>
      </c>
      <c r="C1315" s="193">
        <v>110</v>
      </c>
      <c r="D1315" s="193">
        <v>750</v>
      </c>
      <c r="E1315" s="231">
        <v>4</v>
      </c>
      <c r="F1315" s="231">
        <v>11</v>
      </c>
      <c r="G1315" s="231">
        <v>18</v>
      </c>
      <c r="H1315" s="231">
        <v>20</v>
      </c>
      <c r="I1315" s="231">
        <v>27</v>
      </c>
      <c r="J1315" s="231">
        <v>31</v>
      </c>
      <c r="K1315" s="231">
        <v>19</v>
      </c>
      <c r="L1315" s="231">
        <v>13</v>
      </c>
      <c r="M1315" s="232"/>
      <c r="N1315" s="233"/>
      <c r="O1315" s="233"/>
    </row>
    <row r="1316" spans="1:15" s="234" customFormat="1">
      <c r="A1316" s="404" t="str">
        <f t="shared" si="27"/>
        <v>300120750</v>
      </c>
      <c r="B1316" s="230">
        <v>300</v>
      </c>
      <c r="C1316" s="193">
        <v>120</v>
      </c>
      <c r="D1316" s="193">
        <v>750</v>
      </c>
      <c r="E1316" s="231">
        <v>3</v>
      </c>
      <c r="F1316" s="231">
        <v>10</v>
      </c>
      <c r="G1316" s="231">
        <v>16</v>
      </c>
      <c r="H1316" s="231">
        <v>18</v>
      </c>
      <c r="I1316" s="231">
        <v>24</v>
      </c>
      <c r="J1316" s="231">
        <v>28</v>
      </c>
      <c r="K1316" s="231">
        <v>17</v>
      </c>
      <c r="L1316" s="231">
        <v>11</v>
      </c>
      <c r="M1316" s="232"/>
      <c r="N1316" s="233"/>
      <c r="O1316" s="233"/>
    </row>
    <row r="1317" spans="1:15" s="234" customFormat="1">
      <c r="A1317" s="404" t="str">
        <f t="shared" si="27"/>
        <v>300130750</v>
      </c>
      <c r="B1317" s="230">
        <v>300</v>
      </c>
      <c r="C1317" s="193">
        <v>130</v>
      </c>
      <c r="D1317" s="193">
        <v>750</v>
      </c>
      <c r="E1317" s="231">
        <v>3</v>
      </c>
      <c r="F1317" s="231">
        <v>9</v>
      </c>
      <c r="G1317" s="231">
        <v>15</v>
      </c>
      <c r="H1317" s="231">
        <v>17</v>
      </c>
      <c r="I1317" s="231">
        <v>23</v>
      </c>
      <c r="J1317" s="231">
        <v>26</v>
      </c>
      <c r="K1317" s="231">
        <v>16</v>
      </c>
      <c r="L1317" s="231">
        <v>11</v>
      </c>
      <c r="M1317" s="232"/>
      <c r="N1317" s="233"/>
      <c r="O1317" s="233"/>
    </row>
    <row r="1318" spans="1:15" s="234" customFormat="1">
      <c r="A1318" s="404" t="str">
        <f t="shared" si="27"/>
        <v>300140750</v>
      </c>
      <c r="B1318" s="230">
        <v>300</v>
      </c>
      <c r="C1318" s="193">
        <v>140</v>
      </c>
      <c r="D1318" s="193">
        <v>750</v>
      </c>
      <c r="E1318" s="231">
        <v>3</v>
      </c>
      <c r="F1318" s="231">
        <v>8</v>
      </c>
      <c r="G1318" s="231">
        <v>14</v>
      </c>
      <c r="H1318" s="231">
        <v>16</v>
      </c>
      <c r="I1318" s="231">
        <v>21</v>
      </c>
      <c r="J1318" s="231">
        <v>24</v>
      </c>
      <c r="K1318" s="231">
        <v>14</v>
      </c>
      <c r="L1318" s="231">
        <v>10</v>
      </c>
      <c r="M1318" s="232"/>
      <c r="N1318" s="233"/>
      <c r="O1318" s="233"/>
    </row>
    <row r="1319" spans="1:15" s="234" customFormat="1">
      <c r="A1319" s="404" t="str">
        <f t="shared" si="27"/>
        <v>300150750</v>
      </c>
      <c r="B1319" s="230">
        <v>300</v>
      </c>
      <c r="C1319" s="193">
        <v>150</v>
      </c>
      <c r="D1319" s="193">
        <v>750</v>
      </c>
      <c r="E1319" s="231">
        <v>3</v>
      </c>
      <c r="F1319" s="231">
        <v>8</v>
      </c>
      <c r="G1319" s="231">
        <v>13</v>
      </c>
      <c r="H1319" s="231">
        <v>15</v>
      </c>
      <c r="I1319" s="231">
        <v>20</v>
      </c>
      <c r="J1319" s="231">
        <v>23</v>
      </c>
      <c r="K1319" s="231">
        <v>13</v>
      </c>
      <c r="L1319" s="231">
        <v>10</v>
      </c>
      <c r="M1319" s="232"/>
      <c r="N1319" s="233"/>
      <c r="O1319" s="233"/>
    </row>
    <row r="1320" spans="1:15" s="234" customFormat="1">
      <c r="A1320" s="404" t="str">
        <f t="shared" si="27"/>
        <v>300160750</v>
      </c>
      <c r="B1320" s="230">
        <v>300</v>
      </c>
      <c r="C1320" s="193">
        <v>160</v>
      </c>
      <c r="D1320" s="193">
        <v>750</v>
      </c>
      <c r="E1320" s="231">
        <v>3</v>
      </c>
      <c r="F1320" s="231">
        <v>7</v>
      </c>
      <c r="G1320" s="231">
        <v>12</v>
      </c>
      <c r="H1320" s="231">
        <v>14</v>
      </c>
      <c r="I1320" s="231">
        <v>18</v>
      </c>
      <c r="J1320" s="231">
        <v>21</v>
      </c>
      <c r="K1320" s="231">
        <v>12</v>
      </c>
      <c r="L1320" s="231">
        <v>9</v>
      </c>
      <c r="M1320" s="232"/>
      <c r="N1320" s="233"/>
      <c r="O1320" s="233"/>
    </row>
    <row r="1321" spans="1:15" s="234" customFormat="1">
      <c r="A1321" s="404" t="str">
        <f t="shared" si="27"/>
        <v>300170750</v>
      </c>
      <c r="B1321" s="230">
        <v>300</v>
      </c>
      <c r="C1321" s="193">
        <v>170</v>
      </c>
      <c r="D1321" s="193">
        <v>750</v>
      </c>
      <c r="E1321" s="231">
        <v>3</v>
      </c>
      <c r="F1321" s="231">
        <v>7</v>
      </c>
      <c r="G1321" s="231">
        <v>12</v>
      </c>
      <c r="H1321" s="231">
        <v>13</v>
      </c>
      <c r="I1321" s="231">
        <v>17</v>
      </c>
      <c r="J1321" s="231">
        <v>20</v>
      </c>
      <c r="K1321" s="231">
        <v>12</v>
      </c>
      <c r="L1321" s="231">
        <v>9</v>
      </c>
      <c r="M1321" s="232"/>
      <c r="N1321" s="233"/>
      <c r="O1321" s="233"/>
    </row>
    <row r="1322" spans="1:15" s="234" customFormat="1">
      <c r="A1322" s="404" t="str">
        <f t="shared" si="27"/>
        <v>300180750</v>
      </c>
      <c r="B1322" s="230">
        <v>300</v>
      </c>
      <c r="C1322" s="193">
        <v>180</v>
      </c>
      <c r="D1322" s="193">
        <v>750</v>
      </c>
      <c r="E1322" s="231">
        <v>2</v>
      </c>
      <c r="F1322" s="231">
        <v>7</v>
      </c>
      <c r="G1322" s="231">
        <v>11</v>
      </c>
      <c r="H1322" s="231">
        <v>12</v>
      </c>
      <c r="I1322" s="231">
        <v>16</v>
      </c>
      <c r="J1322" s="231">
        <v>19</v>
      </c>
      <c r="K1322" s="231">
        <v>11</v>
      </c>
      <c r="L1322" s="231">
        <v>8</v>
      </c>
      <c r="M1322" s="232"/>
      <c r="N1322" s="233"/>
      <c r="O1322" s="233"/>
    </row>
    <row r="1323" spans="1:15" s="234" customFormat="1">
      <c r="A1323" s="404" t="str">
        <f t="shared" si="27"/>
        <v>300190750</v>
      </c>
      <c r="B1323" s="230">
        <v>300</v>
      </c>
      <c r="C1323" s="193">
        <v>190</v>
      </c>
      <c r="D1323" s="193">
        <v>750</v>
      </c>
      <c r="E1323" s="231">
        <v>2</v>
      </c>
      <c r="F1323" s="231">
        <v>7</v>
      </c>
      <c r="G1323" s="231">
        <v>11</v>
      </c>
      <c r="H1323" s="231">
        <v>12</v>
      </c>
      <c r="I1323" s="231">
        <v>15</v>
      </c>
      <c r="J1323" s="231">
        <v>18</v>
      </c>
      <c r="K1323" s="231">
        <v>11</v>
      </c>
      <c r="L1323" s="231">
        <v>8</v>
      </c>
      <c r="M1323" s="232"/>
      <c r="N1323" s="233"/>
      <c r="O1323" s="233"/>
    </row>
    <row r="1324" spans="1:15" s="234" customFormat="1">
      <c r="A1324" s="404" t="str">
        <f t="shared" si="27"/>
        <v>300200750</v>
      </c>
      <c r="B1324" s="230">
        <v>300</v>
      </c>
      <c r="C1324" s="193">
        <v>200</v>
      </c>
      <c r="D1324" s="193">
        <v>750</v>
      </c>
      <c r="E1324" s="231">
        <v>2</v>
      </c>
      <c r="F1324" s="231">
        <v>6</v>
      </c>
      <c r="G1324" s="231">
        <v>10</v>
      </c>
      <c r="H1324" s="231">
        <v>11</v>
      </c>
      <c r="I1324" s="231">
        <v>14</v>
      </c>
      <c r="J1324" s="231">
        <v>17</v>
      </c>
      <c r="K1324" s="231">
        <v>10</v>
      </c>
      <c r="L1324" s="231">
        <v>7</v>
      </c>
      <c r="M1324" s="232"/>
      <c r="N1324" s="233"/>
      <c r="O1324" s="233"/>
    </row>
    <row r="1325" spans="1:15" s="234" customFormat="1">
      <c r="A1325" s="404" t="str">
        <f t="shared" si="27"/>
        <v>300210750</v>
      </c>
      <c r="B1325" s="230">
        <v>300</v>
      </c>
      <c r="C1325" s="193">
        <v>210</v>
      </c>
      <c r="D1325" s="193">
        <v>750</v>
      </c>
      <c r="E1325" s="231">
        <v>2</v>
      </c>
      <c r="F1325" s="231">
        <v>6</v>
      </c>
      <c r="G1325" s="231">
        <v>10</v>
      </c>
      <c r="H1325" s="231">
        <v>11</v>
      </c>
      <c r="I1325" s="231">
        <v>14</v>
      </c>
      <c r="J1325" s="231">
        <v>17</v>
      </c>
      <c r="K1325" s="231">
        <v>10</v>
      </c>
      <c r="L1325" s="231">
        <v>7</v>
      </c>
      <c r="M1325" s="232"/>
      <c r="N1325" s="233"/>
      <c r="O1325" s="233"/>
    </row>
    <row r="1326" spans="1:15" s="234" customFormat="1">
      <c r="A1326" s="404" t="str">
        <f t="shared" si="27"/>
        <v>300220750</v>
      </c>
      <c r="B1326" s="230">
        <v>300</v>
      </c>
      <c r="C1326" s="193">
        <v>220</v>
      </c>
      <c r="D1326" s="193">
        <v>750</v>
      </c>
      <c r="E1326" s="231">
        <v>2</v>
      </c>
      <c r="F1326" s="231">
        <v>5</v>
      </c>
      <c r="G1326" s="231">
        <v>9</v>
      </c>
      <c r="H1326" s="231">
        <v>10</v>
      </c>
      <c r="I1326" s="231">
        <v>13</v>
      </c>
      <c r="J1326" s="231">
        <v>16</v>
      </c>
      <c r="K1326" s="231">
        <v>9</v>
      </c>
      <c r="L1326" s="231">
        <v>6</v>
      </c>
      <c r="M1326" s="232"/>
      <c r="N1326" s="233"/>
      <c r="O1326" s="233"/>
    </row>
    <row r="1327" spans="1:15" s="234" customFormat="1">
      <c r="A1327" s="404" t="str">
        <f t="shared" si="27"/>
        <v>300230750</v>
      </c>
      <c r="B1327" s="230">
        <v>300</v>
      </c>
      <c r="C1327" s="193">
        <v>230</v>
      </c>
      <c r="D1327" s="193">
        <v>750</v>
      </c>
      <c r="E1327" s="231">
        <v>2</v>
      </c>
      <c r="F1327" s="231">
        <v>5</v>
      </c>
      <c r="G1327" s="231">
        <v>9</v>
      </c>
      <c r="H1327" s="231">
        <v>10</v>
      </c>
      <c r="I1327" s="231">
        <v>13</v>
      </c>
      <c r="J1327" s="231">
        <v>15</v>
      </c>
      <c r="K1327" s="231">
        <v>9</v>
      </c>
      <c r="L1327" s="231">
        <v>6</v>
      </c>
      <c r="M1327" s="232"/>
      <c r="N1327" s="233"/>
      <c r="O1327" s="233"/>
    </row>
    <row r="1328" spans="1:15" s="234" customFormat="1">
      <c r="A1328" s="404" t="str">
        <f t="shared" si="27"/>
        <v>300240750</v>
      </c>
      <c r="B1328" s="230">
        <v>300</v>
      </c>
      <c r="C1328" s="193">
        <v>240</v>
      </c>
      <c r="D1328" s="193">
        <v>750</v>
      </c>
      <c r="E1328" s="231">
        <v>2</v>
      </c>
      <c r="F1328" s="231">
        <v>5</v>
      </c>
      <c r="G1328" s="231">
        <v>8</v>
      </c>
      <c r="H1328" s="231">
        <v>9</v>
      </c>
      <c r="I1328" s="231">
        <v>12</v>
      </c>
      <c r="J1328" s="231">
        <v>14</v>
      </c>
      <c r="K1328" s="231">
        <v>8</v>
      </c>
      <c r="L1328" s="231">
        <v>6</v>
      </c>
      <c r="M1328" s="232"/>
      <c r="N1328" s="233"/>
      <c r="O1328" s="233"/>
    </row>
    <row r="1329" spans="1:15" s="234" customFormat="1">
      <c r="A1329" s="404" t="str">
        <f t="shared" ref="A1329:A1392" si="28">B1329&amp;C1329&amp;D1329</f>
        <v>300250750</v>
      </c>
      <c r="B1329" s="230">
        <v>300</v>
      </c>
      <c r="C1329" s="193">
        <v>250</v>
      </c>
      <c r="D1329" s="193">
        <v>750</v>
      </c>
      <c r="E1329" s="231">
        <v>2</v>
      </c>
      <c r="F1329" s="231">
        <v>5</v>
      </c>
      <c r="G1329" s="231">
        <v>8</v>
      </c>
      <c r="H1329" s="231">
        <v>9</v>
      </c>
      <c r="I1329" s="231">
        <v>12</v>
      </c>
      <c r="J1329" s="231">
        <v>14</v>
      </c>
      <c r="K1329" s="231">
        <v>8</v>
      </c>
      <c r="L1329" s="231">
        <v>6</v>
      </c>
      <c r="M1329" s="232"/>
      <c r="N1329" s="233"/>
      <c r="O1329" s="233"/>
    </row>
    <row r="1330" spans="1:15" s="234" customFormat="1">
      <c r="A1330" s="404" t="str">
        <f t="shared" si="28"/>
        <v>300260750</v>
      </c>
      <c r="B1330" s="230">
        <v>300</v>
      </c>
      <c r="C1330" s="193">
        <v>260</v>
      </c>
      <c r="D1330" s="193">
        <v>750</v>
      </c>
      <c r="E1330" s="231">
        <v>2</v>
      </c>
      <c r="F1330" s="231">
        <v>5</v>
      </c>
      <c r="G1330" s="231">
        <v>7</v>
      </c>
      <c r="H1330" s="231">
        <v>8</v>
      </c>
      <c r="I1330" s="231">
        <v>11</v>
      </c>
      <c r="J1330" s="231">
        <v>13</v>
      </c>
      <c r="K1330" s="231">
        <v>8</v>
      </c>
      <c r="L1330" s="231">
        <v>5</v>
      </c>
      <c r="M1330" s="232"/>
      <c r="N1330" s="233"/>
      <c r="O1330" s="233"/>
    </row>
    <row r="1331" spans="1:15" s="234" customFormat="1">
      <c r="A1331" s="404" t="str">
        <f t="shared" si="28"/>
        <v>300270750</v>
      </c>
      <c r="B1331" s="230">
        <v>300</v>
      </c>
      <c r="C1331" s="193">
        <v>270</v>
      </c>
      <c r="D1331" s="193">
        <v>750</v>
      </c>
      <c r="E1331" s="231">
        <v>2</v>
      </c>
      <c r="F1331" s="231">
        <v>5</v>
      </c>
      <c r="G1331" s="231">
        <v>7</v>
      </c>
      <c r="H1331" s="231">
        <v>8</v>
      </c>
      <c r="I1331" s="231">
        <v>11</v>
      </c>
      <c r="J1331" s="231">
        <v>13</v>
      </c>
      <c r="K1331" s="231">
        <v>8</v>
      </c>
      <c r="L1331" s="231">
        <v>5</v>
      </c>
      <c r="M1331" s="232"/>
      <c r="N1331" s="233"/>
      <c r="O1331" s="233"/>
    </row>
    <row r="1332" spans="1:15" s="234" customFormat="1">
      <c r="A1332" s="404" t="str">
        <f t="shared" si="28"/>
        <v>300280750</v>
      </c>
      <c r="B1332" s="230">
        <v>300</v>
      </c>
      <c r="C1332" s="193">
        <v>280</v>
      </c>
      <c r="D1332" s="193">
        <v>750</v>
      </c>
      <c r="E1332" s="231">
        <v>1</v>
      </c>
      <c r="F1332" s="231">
        <v>4</v>
      </c>
      <c r="G1332" s="231">
        <v>7</v>
      </c>
      <c r="H1332" s="231">
        <v>8</v>
      </c>
      <c r="I1332" s="231">
        <v>10</v>
      </c>
      <c r="J1332" s="231">
        <v>12</v>
      </c>
      <c r="K1332" s="231">
        <v>7</v>
      </c>
      <c r="L1332" s="231">
        <v>5</v>
      </c>
      <c r="M1332" s="232"/>
      <c r="N1332" s="233"/>
      <c r="O1332" s="233"/>
    </row>
    <row r="1333" spans="1:15" s="234" customFormat="1">
      <c r="A1333" s="404" t="str">
        <f t="shared" si="28"/>
        <v>300290750</v>
      </c>
      <c r="B1333" s="230">
        <v>300</v>
      </c>
      <c r="C1333" s="193">
        <v>290</v>
      </c>
      <c r="D1333" s="193">
        <v>750</v>
      </c>
      <c r="E1333" s="231">
        <v>1</v>
      </c>
      <c r="F1333" s="231">
        <v>4</v>
      </c>
      <c r="G1333" s="231">
        <v>7</v>
      </c>
      <c r="H1333" s="231">
        <v>8</v>
      </c>
      <c r="I1333" s="231">
        <v>10</v>
      </c>
      <c r="J1333" s="231">
        <v>12</v>
      </c>
      <c r="K1333" s="231">
        <v>7</v>
      </c>
      <c r="L1333" s="231">
        <v>5</v>
      </c>
      <c r="M1333" s="232"/>
      <c r="N1333" s="233"/>
      <c r="O1333" s="233"/>
    </row>
    <row r="1334" spans="1:15" s="234" customFormat="1">
      <c r="A1334" s="404" t="str">
        <f t="shared" si="28"/>
        <v>300300750</v>
      </c>
      <c r="B1334" s="230">
        <v>300</v>
      </c>
      <c r="C1334" s="193">
        <v>300</v>
      </c>
      <c r="D1334" s="193">
        <v>750</v>
      </c>
      <c r="E1334" s="231">
        <v>1</v>
      </c>
      <c r="F1334" s="231">
        <v>4</v>
      </c>
      <c r="G1334" s="231">
        <v>6</v>
      </c>
      <c r="H1334" s="231">
        <v>7</v>
      </c>
      <c r="I1334" s="231">
        <v>10</v>
      </c>
      <c r="J1334" s="231">
        <v>11</v>
      </c>
      <c r="K1334" s="231">
        <v>7</v>
      </c>
      <c r="L1334" s="231">
        <v>5</v>
      </c>
      <c r="M1334" s="232"/>
      <c r="N1334" s="233"/>
      <c r="O1334" s="233"/>
    </row>
    <row r="1335" spans="1:15" s="234" customFormat="1">
      <c r="A1335" s="404" t="str">
        <f t="shared" si="28"/>
        <v>300310750</v>
      </c>
      <c r="B1335" s="230">
        <v>300</v>
      </c>
      <c r="C1335" s="193">
        <v>310</v>
      </c>
      <c r="D1335" s="193">
        <v>750</v>
      </c>
      <c r="E1335" s="243"/>
      <c r="F1335" s="243"/>
      <c r="G1335" s="243"/>
      <c r="H1335" s="243"/>
      <c r="I1335" s="243"/>
      <c r="J1335" s="243"/>
      <c r="K1335" s="243"/>
      <c r="L1335" s="243"/>
      <c r="M1335" s="232"/>
      <c r="N1335" s="233"/>
      <c r="O1335" s="233"/>
    </row>
    <row r="1336" spans="1:15" s="234" customFormat="1">
      <c r="A1336" s="404" t="str">
        <f t="shared" si="28"/>
        <v>300320750</v>
      </c>
      <c r="B1336" s="230">
        <v>300</v>
      </c>
      <c r="C1336" s="193">
        <v>320</v>
      </c>
      <c r="D1336" s="193">
        <v>750</v>
      </c>
      <c r="E1336" s="243"/>
      <c r="F1336" s="243"/>
      <c r="G1336" s="243"/>
      <c r="H1336" s="243"/>
      <c r="I1336" s="243"/>
      <c r="J1336" s="243"/>
      <c r="K1336" s="243"/>
      <c r="L1336" s="243"/>
      <c r="M1336" s="232"/>
      <c r="N1336" s="233"/>
      <c r="O1336" s="233"/>
    </row>
    <row r="1337" spans="1:15" s="234" customFormat="1">
      <c r="A1337" s="404" t="str">
        <f t="shared" si="28"/>
        <v>300330750</v>
      </c>
      <c r="B1337" s="230">
        <v>300</v>
      </c>
      <c r="C1337" s="193">
        <v>330</v>
      </c>
      <c r="D1337" s="193">
        <v>750</v>
      </c>
      <c r="E1337" s="243"/>
      <c r="F1337" s="243"/>
      <c r="G1337" s="243"/>
      <c r="H1337" s="243"/>
      <c r="I1337" s="243"/>
      <c r="J1337" s="243"/>
      <c r="K1337" s="243"/>
      <c r="L1337" s="243"/>
      <c r="M1337" s="232"/>
      <c r="N1337" s="233"/>
      <c r="O1337" s="233"/>
    </row>
    <row r="1338" spans="1:15" s="234" customFormat="1">
      <c r="A1338" s="404" t="str">
        <f t="shared" si="28"/>
        <v>300340750</v>
      </c>
      <c r="B1338" s="230">
        <v>300</v>
      </c>
      <c r="C1338" s="193">
        <v>340</v>
      </c>
      <c r="D1338" s="193">
        <v>750</v>
      </c>
      <c r="E1338" s="243"/>
      <c r="F1338" s="243"/>
      <c r="G1338" s="243"/>
      <c r="H1338" s="243"/>
      <c r="I1338" s="243"/>
      <c r="J1338" s="243"/>
      <c r="K1338" s="243"/>
      <c r="L1338" s="243"/>
      <c r="M1338" s="232"/>
      <c r="N1338" s="233"/>
      <c r="O1338" s="233"/>
    </row>
    <row r="1339" spans="1:15" s="234" customFormat="1">
      <c r="A1339" s="404" t="str">
        <f t="shared" si="28"/>
        <v>300350750</v>
      </c>
      <c r="B1339" s="230">
        <v>300</v>
      </c>
      <c r="C1339" s="193">
        <v>350</v>
      </c>
      <c r="D1339" s="193">
        <v>750</v>
      </c>
      <c r="E1339" s="243"/>
      <c r="F1339" s="243"/>
      <c r="G1339" s="243"/>
      <c r="H1339" s="243"/>
      <c r="I1339" s="243"/>
      <c r="J1339" s="243"/>
      <c r="K1339" s="243"/>
      <c r="L1339" s="243"/>
      <c r="M1339" s="232"/>
      <c r="N1339" s="233"/>
      <c r="O1339" s="233"/>
    </row>
    <row r="1340" spans="1:15" s="234" customFormat="1">
      <c r="A1340" s="404" t="str">
        <f t="shared" si="28"/>
        <v>300201000</v>
      </c>
      <c r="B1340" s="230">
        <v>300</v>
      </c>
      <c r="C1340" s="193">
        <v>20</v>
      </c>
      <c r="D1340" s="193">
        <v>1000</v>
      </c>
      <c r="E1340" s="231">
        <v>21</v>
      </c>
      <c r="F1340" s="231">
        <v>32</v>
      </c>
      <c r="G1340" s="231">
        <v>41</v>
      </c>
      <c r="H1340" s="231">
        <v>50</v>
      </c>
      <c r="I1340" s="231">
        <v>55</v>
      </c>
      <c r="J1340" s="231">
        <v>60</v>
      </c>
      <c r="K1340" s="231">
        <v>58</v>
      </c>
      <c r="L1340" s="231">
        <v>56</v>
      </c>
      <c r="M1340" s="232"/>
      <c r="N1340" s="233"/>
      <c r="O1340" s="233"/>
    </row>
    <row r="1341" spans="1:15" s="234" customFormat="1">
      <c r="A1341" s="404" t="str">
        <f t="shared" si="28"/>
        <v>300301000</v>
      </c>
      <c r="B1341" s="230">
        <v>300</v>
      </c>
      <c r="C1341" s="193">
        <v>30</v>
      </c>
      <c r="D1341" s="193">
        <v>1000</v>
      </c>
      <c r="E1341" s="231">
        <v>17</v>
      </c>
      <c r="F1341" s="231">
        <v>32</v>
      </c>
      <c r="G1341" s="231">
        <v>41</v>
      </c>
      <c r="H1341" s="231">
        <v>50</v>
      </c>
      <c r="I1341" s="231">
        <v>55</v>
      </c>
      <c r="J1341" s="231">
        <v>60</v>
      </c>
      <c r="K1341" s="231">
        <v>58</v>
      </c>
      <c r="L1341" s="231">
        <v>55</v>
      </c>
      <c r="M1341" s="232"/>
      <c r="N1341" s="233"/>
      <c r="O1341" s="233"/>
    </row>
    <row r="1342" spans="1:15" s="234" customFormat="1">
      <c r="A1342" s="404" t="str">
        <f t="shared" si="28"/>
        <v>300401000</v>
      </c>
      <c r="B1342" s="230">
        <v>300</v>
      </c>
      <c r="C1342" s="193">
        <v>40</v>
      </c>
      <c r="D1342" s="193">
        <v>1000</v>
      </c>
      <c r="E1342" s="231">
        <v>13</v>
      </c>
      <c r="F1342" s="231">
        <v>31</v>
      </c>
      <c r="G1342" s="231">
        <v>41</v>
      </c>
      <c r="H1342" s="231">
        <v>50</v>
      </c>
      <c r="I1342" s="231">
        <v>55</v>
      </c>
      <c r="J1342" s="231">
        <v>60</v>
      </c>
      <c r="K1342" s="231">
        <v>57</v>
      </c>
      <c r="L1342" s="231">
        <v>45</v>
      </c>
      <c r="M1342" s="232"/>
      <c r="N1342" s="233"/>
      <c r="O1342" s="233"/>
    </row>
    <row r="1343" spans="1:15" s="234" customFormat="1">
      <c r="A1343" s="404" t="str">
        <f t="shared" si="28"/>
        <v>300501000</v>
      </c>
      <c r="B1343" s="230">
        <v>300</v>
      </c>
      <c r="C1343" s="193">
        <v>50</v>
      </c>
      <c r="D1343" s="193">
        <v>1000</v>
      </c>
      <c r="E1343" s="231">
        <v>11</v>
      </c>
      <c r="F1343" s="231">
        <v>28</v>
      </c>
      <c r="G1343" s="231">
        <v>40</v>
      </c>
      <c r="H1343" s="231">
        <v>48</v>
      </c>
      <c r="I1343" s="231">
        <v>55</v>
      </c>
      <c r="J1343" s="231">
        <v>60</v>
      </c>
      <c r="K1343" s="231">
        <v>51</v>
      </c>
      <c r="L1343" s="231">
        <v>38</v>
      </c>
      <c r="M1343" s="232"/>
      <c r="N1343" s="233"/>
      <c r="O1343" s="233"/>
    </row>
    <row r="1344" spans="1:15" s="234" customFormat="1">
      <c r="A1344" s="404" t="str">
        <f t="shared" si="28"/>
        <v>300601000</v>
      </c>
      <c r="B1344" s="230">
        <v>300</v>
      </c>
      <c r="C1344" s="193">
        <v>60</v>
      </c>
      <c r="D1344" s="193">
        <v>1000</v>
      </c>
      <c r="E1344" s="231">
        <v>9</v>
      </c>
      <c r="F1344" s="231">
        <v>25</v>
      </c>
      <c r="G1344" s="231">
        <v>39</v>
      </c>
      <c r="H1344" s="231">
        <v>46</v>
      </c>
      <c r="I1344" s="231">
        <v>55</v>
      </c>
      <c r="J1344" s="231">
        <v>60</v>
      </c>
      <c r="K1344" s="231">
        <v>44</v>
      </c>
      <c r="L1344" s="231">
        <v>31</v>
      </c>
      <c r="M1344" s="232"/>
      <c r="N1344" s="233"/>
      <c r="O1344" s="233"/>
    </row>
    <row r="1345" spans="1:15" s="234" customFormat="1">
      <c r="A1345" s="404" t="str">
        <f t="shared" si="28"/>
        <v>300701000</v>
      </c>
      <c r="B1345" s="230">
        <v>300</v>
      </c>
      <c r="C1345" s="193">
        <v>70</v>
      </c>
      <c r="D1345" s="193">
        <v>1000</v>
      </c>
      <c r="E1345" s="231">
        <v>8</v>
      </c>
      <c r="F1345" s="231">
        <v>22</v>
      </c>
      <c r="G1345" s="231">
        <v>36</v>
      </c>
      <c r="H1345" s="231">
        <v>41</v>
      </c>
      <c r="I1345" s="231">
        <v>51</v>
      </c>
      <c r="J1345" s="231">
        <v>58</v>
      </c>
      <c r="K1345" s="231">
        <v>39</v>
      </c>
      <c r="L1345" s="231">
        <v>27</v>
      </c>
      <c r="M1345" s="232"/>
      <c r="N1345" s="233"/>
      <c r="O1345" s="233"/>
    </row>
    <row r="1346" spans="1:15" s="234" customFormat="1">
      <c r="A1346" s="404" t="str">
        <f t="shared" si="28"/>
        <v>300801000</v>
      </c>
      <c r="B1346" s="230">
        <v>300</v>
      </c>
      <c r="C1346" s="193">
        <v>80</v>
      </c>
      <c r="D1346" s="193">
        <v>1000</v>
      </c>
      <c r="E1346" s="231">
        <v>7</v>
      </c>
      <c r="F1346" s="231">
        <v>19</v>
      </c>
      <c r="G1346" s="231">
        <v>32</v>
      </c>
      <c r="H1346" s="231">
        <v>36</v>
      </c>
      <c r="I1346" s="231">
        <v>47</v>
      </c>
      <c r="J1346" s="231">
        <v>55</v>
      </c>
      <c r="K1346" s="231">
        <v>33</v>
      </c>
      <c r="L1346" s="231">
        <v>23</v>
      </c>
      <c r="M1346" s="232"/>
      <c r="N1346" s="233"/>
      <c r="O1346" s="233"/>
    </row>
    <row r="1347" spans="1:15" s="234" customFormat="1">
      <c r="A1347" s="404" t="str">
        <f t="shared" si="28"/>
        <v>300901000</v>
      </c>
      <c r="B1347" s="230">
        <v>300</v>
      </c>
      <c r="C1347" s="193">
        <v>90</v>
      </c>
      <c r="D1347" s="193">
        <v>1000</v>
      </c>
      <c r="E1347" s="231">
        <v>6</v>
      </c>
      <c r="F1347" s="231">
        <v>18</v>
      </c>
      <c r="G1347" s="231">
        <v>29</v>
      </c>
      <c r="H1347" s="231">
        <v>33</v>
      </c>
      <c r="I1347" s="231">
        <v>43</v>
      </c>
      <c r="J1347" s="231">
        <v>50</v>
      </c>
      <c r="K1347" s="231">
        <v>30</v>
      </c>
      <c r="L1347" s="231">
        <v>21</v>
      </c>
      <c r="M1347" s="232"/>
      <c r="N1347" s="233"/>
      <c r="O1347" s="233"/>
    </row>
    <row r="1348" spans="1:15" s="234" customFormat="1">
      <c r="A1348" s="404" t="str">
        <f t="shared" si="28"/>
        <v>3001001000</v>
      </c>
      <c r="B1348" s="230">
        <v>300</v>
      </c>
      <c r="C1348" s="193">
        <v>100</v>
      </c>
      <c r="D1348" s="193">
        <v>1000</v>
      </c>
      <c r="E1348" s="231">
        <v>5</v>
      </c>
      <c r="F1348" s="231">
        <v>16</v>
      </c>
      <c r="G1348" s="231">
        <v>26</v>
      </c>
      <c r="H1348" s="231">
        <v>29</v>
      </c>
      <c r="I1348" s="231">
        <v>38</v>
      </c>
      <c r="J1348" s="231">
        <v>45</v>
      </c>
      <c r="K1348" s="231">
        <v>27</v>
      </c>
      <c r="L1348" s="231">
        <v>18</v>
      </c>
      <c r="M1348" s="232"/>
      <c r="N1348" s="233"/>
      <c r="O1348" s="233"/>
    </row>
    <row r="1349" spans="1:15" s="234" customFormat="1">
      <c r="A1349" s="404" t="str">
        <f t="shared" si="28"/>
        <v>3001101000</v>
      </c>
      <c r="B1349" s="230">
        <v>300</v>
      </c>
      <c r="C1349" s="193">
        <v>110</v>
      </c>
      <c r="D1349" s="193">
        <v>1000</v>
      </c>
      <c r="E1349" s="231">
        <v>5</v>
      </c>
      <c r="F1349" s="231">
        <v>15</v>
      </c>
      <c r="G1349" s="231">
        <v>24</v>
      </c>
      <c r="H1349" s="231">
        <v>27</v>
      </c>
      <c r="I1349" s="231">
        <v>35</v>
      </c>
      <c r="J1349" s="231">
        <v>42</v>
      </c>
      <c r="K1349" s="231">
        <v>25</v>
      </c>
      <c r="L1349" s="231">
        <v>17</v>
      </c>
      <c r="M1349" s="232"/>
      <c r="N1349" s="233"/>
      <c r="O1349" s="233"/>
    </row>
    <row r="1350" spans="1:15" s="234" customFormat="1">
      <c r="A1350" s="404" t="str">
        <f t="shared" si="28"/>
        <v>3001201000</v>
      </c>
      <c r="B1350" s="230">
        <v>300</v>
      </c>
      <c r="C1350" s="193">
        <v>120</v>
      </c>
      <c r="D1350" s="193">
        <v>1000</v>
      </c>
      <c r="E1350" s="231">
        <v>5</v>
      </c>
      <c r="F1350" s="231">
        <v>13</v>
      </c>
      <c r="G1350" s="231">
        <v>22</v>
      </c>
      <c r="H1350" s="231">
        <v>24</v>
      </c>
      <c r="I1350" s="231">
        <v>32</v>
      </c>
      <c r="J1350" s="231">
        <v>38</v>
      </c>
      <c r="K1350" s="231">
        <v>22</v>
      </c>
      <c r="L1350" s="231">
        <v>15</v>
      </c>
      <c r="M1350" s="232"/>
      <c r="N1350" s="233"/>
      <c r="O1350" s="233"/>
    </row>
    <row r="1351" spans="1:15" s="234" customFormat="1">
      <c r="A1351" s="404" t="str">
        <f t="shared" si="28"/>
        <v>3001301000</v>
      </c>
      <c r="B1351" s="230">
        <v>300</v>
      </c>
      <c r="C1351" s="193">
        <v>130</v>
      </c>
      <c r="D1351" s="193">
        <v>1000</v>
      </c>
      <c r="E1351" s="231">
        <v>5</v>
      </c>
      <c r="F1351" s="231">
        <v>12</v>
      </c>
      <c r="G1351" s="231">
        <v>20</v>
      </c>
      <c r="H1351" s="231">
        <v>23</v>
      </c>
      <c r="I1351" s="231">
        <v>30</v>
      </c>
      <c r="J1351" s="231">
        <v>36</v>
      </c>
      <c r="K1351" s="231">
        <v>21</v>
      </c>
      <c r="L1351" s="231">
        <v>14</v>
      </c>
      <c r="M1351" s="232"/>
      <c r="N1351" s="233"/>
      <c r="O1351" s="233"/>
    </row>
    <row r="1352" spans="1:15" s="234" customFormat="1">
      <c r="A1352" s="404" t="str">
        <f t="shared" si="28"/>
        <v>3001401000</v>
      </c>
      <c r="B1352" s="230">
        <v>300</v>
      </c>
      <c r="C1352" s="193">
        <v>140</v>
      </c>
      <c r="D1352" s="193">
        <v>1000</v>
      </c>
      <c r="E1352" s="231">
        <v>4</v>
      </c>
      <c r="F1352" s="231">
        <v>11</v>
      </c>
      <c r="G1352" s="231">
        <v>18</v>
      </c>
      <c r="H1352" s="231">
        <v>21</v>
      </c>
      <c r="I1352" s="231">
        <v>27</v>
      </c>
      <c r="J1352" s="231">
        <v>33</v>
      </c>
      <c r="K1352" s="231">
        <v>19</v>
      </c>
      <c r="L1352" s="231">
        <v>13</v>
      </c>
      <c r="M1352" s="232"/>
      <c r="N1352" s="233"/>
      <c r="O1352" s="233"/>
    </row>
    <row r="1353" spans="1:15" s="234" customFormat="1">
      <c r="A1353" s="404" t="str">
        <f t="shared" si="28"/>
        <v>3001501000</v>
      </c>
      <c r="B1353" s="230">
        <v>300</v>
      </c>
      <c r="C1353" s="193">
        <v>150</v>
      </c>
      <c r="D1353" s="193">
        <v>1000</v>
      </c>
      <c r="E1353" s="231">
        <v>4</v>
      </c>
      <c r="F1353" s="231">
        <v>11</v>
      </c>
      <c r="G1353" s="231">
        <v>17</v>
      </c>
      <c r="H1353" s="231">
        <v>20</v>
      </c>
      <c r="I1353" s="231">
        <v>26</v>
      </c>
      <c r="J1353" s="231">
        <v>31</v>
      </c>
      <c r="K1353" s="231">
        <v>18</v>
      </c>
      <c r="L1353" s="231">
        <v>12</v>
      </c>
      <c r="M1353" s="232"/>
      <c r="N1353" s="233"/>
      <c r="O1353" s="233"/>
    </row>
    <row r="1354" spans="1:15" s="234" customFormat="1">
      <c r="A1354" s="404" t="str">
        <f t="shared" si="28"/>
        <v>3001601000</v>
      </c>
      <c r="B1354" s="230">
        <v>300</v>
      </c>
      <c r="C1354" s="193">
        <v>160</v>
      </c>
      <c r="D1354" s="193">
        <v>1000</v>
      </c>
      <c r="E1354" s="231">
        <v>3</v>
      </c>
      <c r="F1354" s="231">
        <v>10</v>
      </c>
      <c r="G1354" s="231">
        <v>16</v>
      </c>
      <c r="H1354" s="231">
        <v>18</v>
      </c>
      <c r="I1354" s="231">
        <v>24</v>
      </c>
      <c r="J1354" s="231">
        <v>28</v>
      </c>
      <c r="K1354" s="231">
        <v>17</v>
      </c>
      <c r="L1354" s="231">
        <v>11</v>
      </c>
      <c r="M1354" s="232"/>
      <c r="N1354" s="233"/>
      <c r="O1354" s="233"/>
    </row>
    <row r="1355" spans="1:15" s="234" customFormat="1">
      <c r="A1355" s="404" t="str">
        <f t="shared" si="28"/>
        <v>3001701000</v>
      </c>
      <c r="B1355" s="230">
        <v>300</v>
      </c>
      <c r="C1355" s="193">
        <v>170</v>
      </c>
      <c r="D1355" s="193">
        <v>1000</v>
      </c>
      <c r="E1355" s="231">
        <v>3</v>
      </c>
      <c r="F1355" s="231">
        <v>10</v>
      </c>
      <c r="G1355" s="231">
        <v>15</v>
      </c>
      <c r="H1355" s="231">
        <v>17</v>
      </c>
      <c r="I1355" s="231">
        <v>23</v>
      </c>
      <c r="J1355" s="231">
        <v>27</v>
      </c>
      <c r="K1355" s="231">
        <v>16</v>
      </c>
      <c r="L1355" s="231">
        <v>11</v>
      </c>
      <c r="M1355" s="232"/>
      <c r="N1355" s="233"/>
      <c r="O1355" s="233"/>
    </row>
    <row r="1356" spans="1:15" s="234" customFormat="1">
      <c r="A1356" s="404" t="str">
        <f t="shared" si="28"/>
        <v>3001801000</v>
      </c>
      <c r="B1356" s="230">
        <v>300</v>
      </c>
      <c r="C1356" s="193">
        <v>180</v>
      </c>
      <c r="D1356" s="193">
        <v>1000</v>
      </c>
      <c r="E1356" s="231">
        <v>3</v>
      </c>
      <c r="F1356" s="231">
        <v>9</v>
      </c>
      <c r="G1356" s="231">
        <v>14</v>
      </c>
      <c r="H1356" s="231">
        <v>16</v>
      </c>
      <c r="I1356" s="231">
        <v>21</v>
      </c>
      <c r="J1356" s="231">
        <v>25</v>
      </c>
      <c r="K1356" s="231">
        <v>15</v>
      </c>
      <c r="L1356" s="231">
        <v>10</v>
      </c>
      <c r="M1356" s="232"/>
      <c r="N1356" s="233"/>
      <c r="O1356" s="233"/>
    </row>
    <row r="1357" spans="1:15" s="234" customFormat="1">
      <c r="A1357" s="404" t="str">
        <f t="shared" si="28"/>
        <v>3001901000</v>
      </c>
      <c r="B1357" s="230">
        <v>300</v>
      </c>
      <c r="C1357" s="193">
        <v>190</v>
      </c>
      <c r="D1357" s="193">
        <v>1000</v>
      </c>
      <c r="E1357" s="231">
        <v>3</v>
      </c>
      <c r="F1357" s="231">
        <v>9</v>
      </c>
      <c r="G1357" s="231">
        <v>14</v>
      </c>
      <c r="H1357" s="231">
        <v>15</v>
      </c>
      <c r="I1357" s="231">
        <v>20</v>
      </c>
      <c r="J1357" s="231">
        <v>24</v>
      </c>
      <c r="K1357" s="231">
        <v>14</v>
      </c>
      <c r="L1357" s="231">
        <v>10</v>
      </c>
      <c r="M1357" s="232"/>
      <c r="N1357" s="233"/>
      <c r="O1357" s="233"/>
    </row>
    <row r="1358" spans="1:15" s="234" customFormat="1">
      <c r="A1358" s="404" t="str">
        <f t="shared" si="28"/>
        <v>3002001000</v>
      </c>
      <c r="B1358" s="230">
        <v>300</v>
      </c>
      <c r="C1358" s="193">
        <v>200</v>
      </c>
      <c r="D1358" s="193">
        <v>1000</v>
      </c>
      <c r="E1358" s="231">
        <v>3</v>
      </c>
      <c r="F1358" s="231">
        <v>8</v>
      </c>
      <c r="G1358" s="231">
        <v>13</v>
      </c>
      <c r="H1358" s="231">
        <v>14</v>
      </c>
      <c r="I1358" s="231">
        <v>19</v>
      </c>
      <c r="J1358" s="231">
        <v>23</v>
      </c>
      <c r="K1358" s="231">
        <v>13</v>
      </c>
      <c r="L1358" s="231">
        <v>9</v>
      </c>
      <c r="M1358" s="232"/>
      <c r="N1358" s="233"/>
      <c r="O1358" s="233"/>
    </row>
    <row r="1359" spans="1:15" s="234" customFormat="1">
      <c r="A1359" s="404" t="str">
        <f t="shared" si="28"/>
        <v>3002101000</v>
      </c>
      <c r="B1359" s="230">
        <v>300</v>
      </c>
      <c r="C1359" s="193">
        <v>210</v>
      </c>
      <c r="D1359" s="193">
        <v>1000</v>
      </c>
      <c r="E1359" s="231">
        <v>3</v>
      </c>
      <c r="F1359" s="231">
        <v>8</v>
      </c>
      <c r="G1359" s="231">
        <v>13</v>
      </c>
      <c r="H1359" s="231">
        <v>14</v>
      </c>
      <c r="I1359" s="231">
        <v>19</v>
      </c>
      <c r="J1359" s="231">
        <v>22</v>
      </c>
      <c r="K1359" s="231">
        <v>13</v>
      </c>
      <c r="L1359" s="231">
        <v>9</v>
      </c>
      <c r="M1359" s="232"/>
      <c r="N1359" s="233"/>
      <c r="O1359" s="233"/>
    </row>
    <row r="1360" spans="1:15" s="234" customFormat="1">
      <c r="A1360" s="404" t="str">
        <f t="shared" si="28"/>
        <v>3002201000</v>
      </c>
      <c r="B1360" s="230">
        <v>300</v>
      </c>
      <c r="C1360" s="193">
        <v>220</v>
      </c>
      <c r="D1360" s="193">
        <v>1000</v>
      </c>
      <c r="E1360" s="231">
        <v>3</v>
      </c>
      <c r="F1360" s="231">
        <v>7</v>
      </c>
      <c r="G1360" s="231">
        <v>12</v>
      </c>
      <c r="H1360" s="231">
        <v>13</v>
      </c>
      <c r="I1360" s="231">
        <v>18</v>
      </c>
      <c r="J1360" s="231">
        <v>21</v>
      </c>
      <c r="K1360" s="231">
        <v>12</v>
      </c>
      <c r="L1360" s="231">
        <v>8</v>
      </c>
      <c r="M1360" s="232"/>
      <c r="N1360" s="233"/>
      <c r="O1360" s="233"/>
    </row>
    <row r="1361" spans="1:15" s="234" customFormat="1">
      <c r="A1361" s="404" t="str">
        <f t="shared" si="28"/>
        <v>3002301000</v>
      </c>
      <c r="B1361" s="230">
        <v>300</v>
      </c>
      <c r="C1361" s="193">
        <v>230</v>
      </c>
      <c r="D1361" s="193">
        <v>1000</v>
      </c>
      <c r="E1361" s="231">
        <v>3</v>
      </c>
      <c r="F1361" s="231">
        <v>7</v>
      </c>
      <c r="G1361" s="231">
        <v>12</v>
      </c>
      <c r="H1361" s="231">
        <v>13</v>
      </c>
      <c r="I1361" s="231">
        <v>17</v>
      </c>
      <c r="J1361" s="231">
        <v>20</v>
      </c>
      <c r="K1361" s="231">
        <v>12</v>
      </c>
      <c r="L1361" s="231">
        <v>8</v>
      </c>
      <c r="M1361" s="232"/>
      <c r="N1361" s="233"/>
      <c r="O1361" s="233"/>
    </row>
    <row r="1362" spans="1:15" s="234" customFormat="1">
      <c r="A1362" s="404" t="str">
        <f t="shared" si="28"/>
        <v>3002401000</v>
      </c>
      <c r="B1362" s="230">
        <v>300</v>
      </c>
      <c r="C1362" s="193">
        <v>240</v>
      </c>
      <c r="D1362" s="193">
        <v>1000</v>
      </c>
      <c r="E1362" s="231">
        <v>2</v>
      </c>
      <c r="F1362" s="231">
        <v>7</v>
      </c>
      <c r="G1362" s="231">
        <v>11</v>
      </c>
      <c r="H1362" s="231">
        <v>12</v>
      </c>
      <c r="I1362" s="231">
        <v>16</v>
      </c>
      <c r="J1362" s="231">
        <v>19</v>
      </c>
      <c r="K1362" s="231">
        <v>11</v>
      </c>
      <c r="L1362" s="231">
        <v>8</v>
      </c>
      <c r="M1362" s="232"/>
      <c r="N1362" s="233"/>
      <c r="O1362" s="233"/>
    </row>
    <row r="1363" spans="1:15" s="234" customFormat="1">
      <c r="A1363" s="404" t="str">
        <f t="shared" si="28"/>
        <v>3002501000</v>
      </c>
      <c r="B1363" s="230">
        <v>300</v>
      </c>
      <c r="C1363" s="193">
        <v>250</v>
      </c>
      <c r="D1363" s="193">
        <v>1000</v>
      </c>
      <c r="E1363" s="231">
        <v>2</v>
      </c>
      <c r="F1363" s="231">
        <v>7</v>
      </c>
      <c r="G1363" s="231">
        <v>11</v>
      </c>
      <c r="H1363" s="231">
        <v>12</v>
      </c>
      <c r="I1363" s="231">
        <v>16</v>
      </c>
      <c r="J1363" s="231">
        <v>19</v>
      </c>
      <c r="K1363" s="231">
        <v>11</v>
      </c>
      <c r="L1363" s="231">
        <v>8</v>
      </c>
      <c r="M1363" s="232"/>
      <c r="N1363" s="233"/>
      <c r="O1363" s="233"/>
    </row>
    <row r="1364" spans="1:15" s="234" customFormat="1">
      <c r="A1364" s="404" t="str">
        <f t="shared" si="28"/>
        <v>3002601000</v>
      </c>
      <c r="B1364" s="230">
        <v>300</v>
      </c>
      <c r="C1364" s="193">
        <v>260</v>
      </c>
      <c r="D1364" s="193">
        <v>1000</v>
      </c>
      <c r="E1364" s="231">
        <v>2</v>
      </c>
      <c r="F1364" s="231">
        <v>6</v>
      </c>
      <c r="G1364" s="231">
        <v>10</v>
      </c>
      <c r="H1364" s="231">
        <v>11</v>
      </c>
      <c r="I1364" s="231">
        <v>15</v>
      </c>
      <c r="J1364" s="231">
        <v>18</v>
      </c>
      <c r="K1364" s="231">
        <v>10</v>
      </c>
      <c r="L1364" s="231">
        <v>7</v>
      </c>
      <c r="M1364" s="232"/>
      <c r="N1364" s="233"/>
      <c r="O1364" s="233"/>
    </row>
    <row r="1365" spans="1:15" s="234" customFormat="1">
      <c r="A1365" s="404" t="str">
        <f t="shared" si="28"/>
        <v>3002701000</v>
      </c>
      <c r="B1365" s="230">
        <v>300</v>
      </c>
      <c r="C1365" s="193">
        <v>270</v>
      </c>
      <c r="D1365" s="193">
        <v>1000</v>
      </c>
      <c r="E1365" s="231">
        <v>2</v>
      </c>
      <c r="F1365" s="231">
        <v>6</v>
      </c>
      <c r="G1365" s="231">
        <v>10</v>
      </c>
      <c r="H1365" s="231">
        <v>11</v>
      </c>
      <c r="I1365" s="231">
        <v>15</v>
      </c>
      <c r="J1365" s="231">
        <v>17</v>
      </c>
      <c r="K1365" s="231">
        <v>10</v>
      </c>
      <c r="L1365" s="231">
        <v>7</v>
      </c>
      <c r="M1365" s="232"/>
      <c r="N1365" s="233"/>
      <c r="O1365" s="233"/>
    </row>
    <row r="1366" spans="1:15" s="234" customFormat="1">
      <c r="A1366" s="404" t="str">
        <f t="shared" si="28"/>
        <v>3002801000</v>
      </c>
      <c r="B1366" s="230">
        <v>300</v>
      </c>
      <c r="C1366" s="193">
        <v>280</v>
      </c>
      <c r="D1366" s="193">
        <v>1000</v>
      </c>
      <c r="E1366" s="231">
        <v>2</v>
      </c>
      <c r="F1366" s="231">
        <v>6</v>
      </c>
      <c r="G1366" s="231">
        <v>9</v>
      </c>
      <c r="H1366" s="231">
        <v>10</v>
      </c>
      <c r="I1366" s="231">
        <v>14</v>
      </c>
      <c r="J1366" s="231">
        <v>16</v>
      </c>
      <c r="K1366" s="231">
        <v>10</v>
      </c>
      <c r="L1366" s="231">
        <v>7</v>
      </c>
      <c r="M1366" s="232"/>
      <c r="N1366" s="233"/>
      <c r="O1366" s="233"/>
    </row>
    <row r="1367" spans="1:15" s="234" customFormat="1">
      <c r="A1367" s="404" t="str">
        <f t="shared" si="28"/>
        <v>3002901000</v>
      </c>
      <c r="B1367" s="230">
        <v>300</v>
      </c>
      <c r="C1367" s="193">
        <v>290</v>
      </c>
      <c r="D1367" s="193">
        <v>1000</v>
      </c>
      <c r="E1367" s="231">
        <v>2</v>
      </c>
      <c r="F1367" s="231">
        <v>6</v>
      </c>
      <c r="G1367" s="231">
        <v>9</v>
      </c>
      <c r="H1367" s="231">
        <v>10</v>
      </c>
      <c r="I1367" s="231">
        <v>14</v>
      </c>
      <c r="J1367" s="231">
        <v>16</v>
      </c>
      <c r="K1367" s="231">
        <v>10</v>
      </c>
      <c r="L1367" s="231">
        <v>7</v>
      </c>
      <c r="M1367" s="232"/>
      <c r="N1367" s="233"/>
      <c r="O1367" s="233"/>
    </row>
    <row r="1368" spans="1:15" s="234" customFormat="1">
      <c r="A1368" s="404" t="str">
        <f t="shared" si="28"/>
        <v>3003001000</v>
      </c>
      <c r="B1368" s="230">
        <v>300</v>
      </c>
      <c r="C1368" s="193">
        <v>300</v>
      </c>
      <c r="D1368" s="193">
        <v>1000</v>
      </c>
      <c r="E1368" s="231">
        <v>2</v>
      </c>
      <c r="F1368" s="231">
        <v>5</v>
      </c>
      <c r="G1368" s="231">
        <v>9</v>
      </c>
      <c r="H1368" s="231">
        <v>10</v>
      </c>
      <c r="I1368" s="231">
        <v>13</v>
      </c>
      <c r="J1368" s="231">
        <v>15</v>
      </c>
      <c r="K1368" s="231">
        <v>9</v>
      </c>
      <c r="L1368" s="231">
        <v>6</v>
      </c>
      <c r="M1368" s="232"/>
      <c r="N1368" s="233"/>
      <c r="O1368" s="233"/>
    </row>
    <row r="1369" spans="1:15" s="234" customFormat="1">
      <c r="A1369" s="404" t="str">
        <f t="shared" si="28"/>
        <v>3003101000</v>
      </c>
      <c r="B1369" s="230">
        <v>300</v>
      </c>
      <c r="C1369" s="193">
        <v>310</v>
      </c>
      <c r="D1369" s="193">
        <v>1000</v>
      </c>
      <c r="E1369" s="243"/>
      <c r="F1369" s="243"/>
      <c r="G1369" s="243"/>
      <c r="H1369" s="243"/>
      <c r="I1369" s="243"/>
      <c r="J1369" s="243"/>
      <c r="K1369" s="243"/>
      <c r="L1369" s="243"/>
      <c r="M1369" s="232"/>
      <c r="N1369" s="233"/>
      <c r="O1369" s="233"/>
    </row>
    <row r="1370" spans="1:15" s="234" customFormat="1">
      <c r="A1370" s="404" t="str">
        <f t="shared" si="28"/>
        <v>3003201000</v>
      </c>
      <c r="B1370" s="230">
        <v>300</v>
      </c>
      <c r="C1370" s="193">
        <v>320</v>
      </c>
      <c r="D1370" s="193">
        <v>1000</v>
      </c>
      <c r="E1370" s="243"/>
      <c r="F1370" s="243"/>
      <c r="G1370" s="243"/>
      <c r="H1370" s="243"/>
      <c r="I1370" s="243"/>
      <c r="J1370" s="243"/>
      <c r="K1370" s="243"/>
      <c r="L1370" s="243"/>
      <c r="M1370" s="232"/>
      <c r="N1370" s="233"/>
      <c r="O1370" s="233"/>
    </row>
    <row r="1371" spans="1:15" s="234" customFormat="1">
      <c r="A1371" s="404" t="str">
        <f t="shared" si="28"/>
        <v>3003301000</v>
      </c>
      <c r="B1371" s="230">
        <v>300</v>
      </c>
      <c r="C1371" s="193">
        <v>330</v>
      </c>
      <c r="D1371" s="193">
        <v>1000</v>
      </c>
      <c r="E1371" s="243"/>
      <c r="F1371" s="243"/>
      <c r="G1371" s="243"/>
      <c r="H1371" s="243"/>
      <c r="I1371" s="243"/>
      <c r="J1371" s="243"/>
      <c r="K1371" s="243"/>
      <c r="L1371" s="243"/>
      <c r="M1371" s="232"/>
      <c r="N1371" s="233"/>
      <c r="O1371" s="233"/>
    </row>
    <row r="1372" spans="1:15" s="234" customFormat="1">
      <c r="A1372" s="404" t="str">
        <f t="shared" si="28"/>
        <v>3003401000</v>
      </c>
      <c r="B1372" s="230">
        <v>300</v>
      </c>
      <c r="C1372" s="193">
        <v>340</v>
      </c>
      <c r="D1372" s="193">
        <v>1000</v>
      </c>
      <c r="E1372" s="243"/>
      <c r="F1372" s="243"/>
      <c r="G1372" s="243"/>
      <c r="H1372" s="243"/>
      <c r="I1372" s="243"/>
      <c r="J1372" s="243"/>
      <c r="K1372" s="243"/>
      <c r="L1372" s="243"/>
      <c r="M1372" s="232"/>
      <c r="N1372" s="233"/>
      <c r="O1372" s="233"/>
    </row>
    <row r="1373" spans="1:15" s="234" customFormat="1">
      <c r="A1373" s="404" t="str">
        <f t="shared" si="28"/>
        <v>3003501000</v>
      </c>
      <c r="B1373" s="230">
        <v>300</v>
      </c>
      <c r="C1373" s="193">
        <v>350</v>
      </c>
      <c r="D1373" s="193">
        <v>1000</v>
      </c>
      <c r="E1373" s="243"/>
      <c r="F1373" s="243"/>
      <c r="G1373" s="243"/>
      <c r="H1373" s="243"/>
      <c r="I1373" s="243"/>
      <c r="J1373" s="243"/>
      <c r="K1373" s="243"/>
      <c r="L1373" s="243"/>
      <c r="M1373" s="232"/>
      <c r="N1373" s="233"/>
      <c r="O1373" s="233"/>
    </row>
    <row r="1374" spans="1:15" s="234" customFormat="1">
      <c r="A1374" s="404" t="str">
        <f t="shared" si="28"/>
        <v>300201250</v>
      </c>
      <c r="B1374" s="230">
        <v>300</v>
      </c>
      <c r="C1374" s="193">
        <v>20</v>
      </c>
      <c r="D1374" s="193">
        <v>1250</v>
      </c>
      <c r="E1374" s="231">
        <v>22</v>
      </c>
      <c r="F1374" s="231">
        <v>32</v>
      </c>
      <c r="G1374" s="231">
        <v>41</v>
      </c>
      <c r="H1374" s="231">
        <v>50</v>
      </c>
      <c r="I1374" s="231">
        <v>55</v>
      </c>
      <c r="J1374" s="231">
        <v>60</v>
      </c>
      <c r="K1374" s="231">
        <v>58</v>
      </c>
      <c r="L1374" s="231">
        <v>56</v>
      </c>
      <c r="M1374" s="232"/>
      <c r="N1374" s="233"/>
      <c r="O1374" s="233"/>
    </row>
    <row r="1375" spans="1:15" s="234" customFormat="1">
      <c r="A1375" s="404" t="str">
        <f t="shared" si="28"/>
        <v>300301250</v>
      </c>
      <c r="B1375" s="230">
        <v>300</v>
      </c>
      <c r="C1375" s="193">
        <v>30</v>
      </c>
      <c r="D1375" s="193">
        <v>1250</v>
      </c>
      <c r="E1375" s="231">
        <v>19</v>
      </c>
      <c r="F1375" s="231">
        <v>32</v>
      </c>
      <c r="G1375" s="231">
        <v>41</v>
      </c>
      <c r="H1375" s="231">
        <v>50</v>
      </c>
      <c r="I1375" s="231">
        <v>55</v>
      </c>
      <c r="J1375" s="231">
        <v>60</v>
      </c>
      <c r="K1375" s="231">
        <v>58</v>
      </c>
      <c r="L1375" s="231">
        <v>56</v>
      </c>
      <c r="M1375" s="232"/>
      <c r="N1375" s="233"/>
      <c r="O1375" s="233"/>
    </row>
    <row r="1376" spans="1:15" s="234" customFormat="1">
      <c r="A1376" s="404" t="str">
        <f t="shared" si="28"/>
        <v>300401250</v>
      </c>
      <c r="B1376" s="230">
        <v>300</v>
      </c>
      <c r="C1376" s="193">
        <v>40</v>
      </c>
      <c r="D1376" s="193">
        <v>1250</v>
      </c>
      <c r="E1376" s="231">
        <v>16</v>
      </c>
      <c r="F1376" s="231">
        <v>32</v>
      </c>
      <c r="G1376" s="231">
        <v>41</v>
      </c>
      <c r="H1376" s="231">
        <v>50</v>
      </c>
      <c r="I1376" s="231">
        <v>55</v>
      </c>
      <c r="J1376" s="231">
        <v>60</v>
      </c>
      <c r="K1376" s="231">
        <v>58</v>
      </c>
      <c r="L1376" s="231">
        <v>54</v>
      </c>
      <c r="M1376" s="232"/>
      <c r="N1376" s="233"/>
      <c r="O1376" s="233"/>
    </row>
    <row r="1377" spans="1:15" s="234" customFormat="1">
      <c r="A1377" s="404" t="str">
        <f t="shared" si="28"/>
        <v>300501250</v>
      </c>
      <c r="B1377" s="230">
        <v>300</v>
      </c>
      <c r="C1377" s="193">
        <v>50</v>
      </c>
      <c r="D1377" s="193">
        <v>1250</v>
      </c>
      <c r="E1377" s="231">
        <v>14</v>
      </c>
      <c r="F1377" s="231">
        <v>31</v>
      </c>
      <c r="G1377" s="231">
        <v>41</v>
      </c>
      <c r="H1377" s="231">
        <v>50</v>
      </c>
      <c r="I1377" s="231">
        <v>55</v>
      </c>
      <c r="J1377" s="231">
        <v>60</v>
      </c>
      <c r="K1377" s="231">
        <v>56</v>
      </c>
      <c r="L1377" s="231">
        <v>46</v>
      </c>
      <c r="M1377" s="232"/>
      <c r="N1377" s="233"/>
      <c r="O1377" s="233"/>
    </row>
    <row r="1378" spans="1:15" s="234" customFormat="1">
      <c r="A1378" s="404" t="str">
        <f t="shared" si="28"/>
        <v>300601250</v>
      </c>
      <c r="B1378" s="230">
        <v>300</v>
      </c>
      <c r="C1378" s="193">
        <v>60</v>
      </c>
      <c r="D1378" s="193">
        <v>1250</v>
      </c>
      <c r="E1378" s="231">
        <v>11</v>
      </c>
      <c r="F1378" s="231">
        <v>29</v>
      </c>
      <c r="G1378" s="231">
        <v>41</v>
      </c>
      <c r="H1378" s="231">
        <v>50</v>
      </c>
      <c r="I1378" s="231">
        <v>55</v>
      </c>
      <c r="J1378" s="231">
        <v>60</v>
      </c>
      <c r="K1378" s="231">
        <v>53</v>
      </c>
      <c r="L1378" s="231">
        <v>38</v>
      </c>
      <c r="M1378" s="232"/>
      <c r="N1378" s="233"/>
      <c r="O1378" s="233"/>
    </row>
    <row r="1379" spans="1:15" s="234" customFormat="1">
      <c r="A1379" s="404" t="str">
        <f t="shared" si="28"/>
        <v>300701250</v>
      </c>
      <c r="B1379" s="230">
        <v>300</v>
      </c>
      <c r="C1379" s="193">
        <v>70</v>
      </c>
      <c r="D1379" s="193">
        <v>1250</v>
      </c>
      <c r="E1379" s="231">
        <v>10</v>
      </c>
      <c r="F1379" s="231">
        <v>27</v>
      </c>
      <c r="G1379" s="231">
        <v>40</v>
      </c>
      <c r="H1379" s="231">
        <v>47</v>
      </c>
      <c r="I1379" s="231">
        <v>55</v>
      </c>
      <c r="J1379" s="231">
        <v>60</v>
      </c>
      <c r="K1379" s="231">
        <v>47</v>
      </c>
      <c r="L1379" s="231">
        <v>34</v>
      </c>
      <c r="M1379" s="232"/>
      <c r="N1379" s="233"/>
      <c r="O1379" s="233"/>
    </row>
    <row r="1380" spans="1:15" s="234" customFormat="1">
      <c r="A1380" s="404" t="str">
        <f t="shared" si="28"/>
        <v>300801250</v>
      </c>
      <c r="B1380" s="230">
        <v>300</v>
      </c>
      <c r="C1380" s="193">
        <v>80</v>
      </c>
      <c r="D1380" s="193">
        <v>1250</v>
      </c>
      <c r="E1380" s="231">
        <v>8</v>
      </c>
      <c r="F1380" s="231">
        <v>24</v>
      </c>
      <c r="G1380" s="231">
        <v>38</v>
      </c>
      <c r="H1380" s="231">
        <v>44</v>
      </c>
      <c r="I1380" s="231">
        <v>54</v>
      </c>
      <c r="J1380" s="231">
        <v>60</v>
      </c>
      <c r="K1380" s="231">
        <v>41</v>
      </c>
      <c r="L1380" s="231">
        <v>29</v>
      </c>
      <c r="M1380" s="232"/>
      <c r="N1380" s="233"/>
      <c r="O1380" s="233"/>
    </row>
    <row r="1381" spans="1:15" s="234" customFormat="1">
      <c r="A1381" s="404" t="str">
        <f t="shared" si="28"/>
        <v>300901250</v>
      </c>
      <c r="B1381" s="230">
        <v>300</v>
      </c>
      <c r="C1381" s="193">
        <v>90</v>
      </c>
      <c r="D1381" s="193">
        <v>1250</v>
      </c>
      <c r="E1381" s="231">
        <v>8</v>
      </c>
      <c r="F1381" s="231">
        <v>22</v>
      </c>
      <c r="G1381" s="231">
        <v>35</v>
      </c>
      <c r="H1381" s="231">
        <v>40</v>
      </c>
      <c r="I1381" s="231">
        <v>51</v>
      </c>
      <c r="J1381" s="231">
        <v>58</v>
      </c>
      <c r="K1381" s="231">
        <v>37</v>
      </c>
      <c r="L1381" s="231">
        <v>26</v>
      </c>
      <c r="M1381" s="232"/>
      <c r="N1381" s="233"/>
      <c r="O1381" s="233"/>
    </row>
    <row r="1382" spans="1:15" s="234" customFormat="1">
      <c r="A1382" s="404" t="str">
        <f t="shared" si="28"/>
        <v>3001001250</v>
      </c>
      <c r="B1382" s="230">
        <v>300</v>
      </c>
      <c r="C1382" s="193">
        <v>100</v>
      </c>
      <c r="D1382" s="193">
        <v>1250</v>
      </c>
      <c r="E1382" s="231">
        <v>7</v>
      </c>
      <c r="F1382" s="231">
        <v>19</v>
      </c>
      <c r="G1382" s="231">
        <v>32</v>
      </c>
      <c r="H1382" s="231">
        <v>36</v>
      </c>
      <c r="I1382" s="231">
        <v>47</v>
      </c>
      <c r="J1382" s="231">
        <v>55</v>
      </c>
      <c r="K1382" s="231">
        <v>33</v>
      </c>
      <c r="L1382" s="231">
        <v>23</v>
      </c>
      <c r="M1382" s="232"/>
      <c r="N1382" s="233"/>
      <c r="O1382" s="233"/>
    </row>
    <row r="1383" spans="1:15" s="234" customFormat="1">
      <c r="A1383" s="404" t="str">
        <f t="shared" si="28"/>
        <v>3001101250</v>
      </c>
      <c r="B1383" s="230">
        <v>300</v>
      </c>
      <c r="C1383" s="193">
        <v>110</v>
      </c>
      <c r="D1383" s="193">
        <v>1250</v>
      </c>
      <c r="E1383" s="231">
        <v>7</v>
      </c>
      <c r="F1383" s="231">
        <v>18</v>
      </c>
      <c r="G1383" s="231">
        <v>30</v>
      </c>
      <c r="H1383" s="231">
        <v>33</v>
      </c>
      <c r="I1383" s="231">
        <v>44</v>
      </c>
      <c r="J1383" s="231">
        <v>51</v>
      </c>
      <c r="K1383" s="231">
        <v>31</v>
      </c>
      <c r="L1383" s="231">
        <v>21</v>
      </c>
      <c r="M1383" s="232"/>
      <c r="N1383" s="233"/>
      <c r="O1383" s="233"/>
    </row>
    <row r="1384" spans="1:15" s="234" customFormat="1">
      <c r="A1384" s="404" t="str">
        <f t="shared" si="28"/>
        <v>3001201250</v>
      </c>
      <c r="B1384" s="230">
        <v>300</v>
      </c>
      <c r="C1384" s="193">
        <v>120</v>
      </c>
      <c r="D1384" s="193">
        <v>1250</v>
      </c>
      <c r="E1384" s="231">
        <v>6</v>
      </c>
      <c r="F1384" s="231">
        <v>16</v>
      </c>
      <c r="G1384" s="231">
        <v>27</v>
      </c>
      <c r="H1384" s="231">
        <v>30</v>
      </c>
      <c r="I1384" s="231">
        <v>40</v>
      </c>
      <c r="J1384" s="231">
        <v>47</v>
      </c>
      <c r="K1384" s="231">
        <v>28</v>
      </c>
      <c r="L1384" s="231">
        <v>19</v>
      </c>
      <c r="M1384" s="232"/>
      <c r="N1384" s="233"/>
      <c r="O1384" s="233"/>
    </row>
    <row r="1385" spans="1:15" s="234" customFormat="1">
      <c r="A1385" s="404" t="str">
        <f t="shared" si="28"/>
        <v>3001301250</v>
      </c>
      <c r="B1385" s="230">
        <v>300</v>
      </c>
      <c r="C1385" s="193">
        <v>130</v>
      </c>
      <c r="D1385" s="193">
        <v>1250</v>
      </c>
      <c r="E1385" s="231">
        <v>6</v>
      </c>
      <c r="F1385" s="231">
        <v>15</v>
      </c>
      <c r="G1385" s="231">
        <v>25</v>
      </c>
      <c r="H1385" s="231">
        <v>28</v>
      </c>
      <c r="I1385" s="231">
        <v>37</v>
      </c>
      <c r="J1385" s="231">
        <v>44</v>
      </c>
      <c r="K1385" s="231">
        <v>26</v>
      </c>
      <c r="L1385" s="231">
        <v>18</v>
      </c>
      <c r="M1385" s="232"/>
      <c r="N1385" s="233"/>
      <c r="O1385" s="233"/>
    </row>
    <row r="1386" spans="1:15" s="234" customFormat="1">
      <c r="A1386" s="404" t="str">
        <f t="shared" si="28"/>
        <v>3001401250</v>
      </c>
      <c r="B1386" s="230">
        <v>300</v>
      </c>
      <c r="C1386" s="193">
        <v>140</v>
      </c>
      <c r="D1386" s="193">
        <v>1250</v>
      </c>
      <c r="E1386" s="231">
        <v>5</v>
      </c>
      <c r="F1386" s="231">
        <v>14</v>
      </c>
      <c r="G1386" s="231">
        <v>23</v>
      </c>
      <c r="H1386" s="231">
        <v>26</v>
      </c>
      <c r="I1386" s="231">
        <v>34</v>
      </c>
      <c r="J1386" s="231">
        <v>41</v>
      </c>
      <c r="K1386" s="231">
        <v>24</v>
      </c>
      <c r="L1386" s="231">
        <v>16</v>
      </c>
      <c r="M1386" s="232"/>
      <c r="N1386" s="233"/>
      <c r="O1386" s="233"/>
    </row>
    <row r="1387" spans="1:15" s="234" customFormat="1">
      <c r="A1387" s="404" t="str">
        <f t="shared" si="28"/>
        <v>3001501250</v>
      </c>
      <c r="B1387" s="230">
        <v>300</v>
      </c>
      <c r="C1387" s="193">
        <v>150</v>
      </c>
      <c r="D1387" s="193">
        <v>1250</v>
      </c>
      <c r="E1387" s="231">
        <v>5</v>
      </c>
      <c r="F1387" s="231">
        <v>13</v>
      </c>
      <c r="G1387" s="231">
        <v>22</v>
      </c>
      <c r="H1387" s="231">
        <v>25</v>
      </c>
      <c r="I1387" s="231">
        <v>32</v>
      </c>
      <c r="J1387" s="231">
        <v>39</v>
      </c>
      <c r="K1387" s="231">
        <v>23</v>
      </c>
      <c r="L1387" s="231">
        <v>15</v>
      </c>
      <c r="M1387" s="232"/>
      <c r="N1387" s="233"/>
      <c r="O1387" s="233"/>
    </row>
    <row r="1388" spans="1:15" s="234" customFormat="1">
      <c r="A1388" s="404" t="str">
        <f t="shared" si="28"/>
        <v>3001601250</v>
      </c>
      <c r="B1388" s="230">
        <v>300</v>
      </c>
      <c r="C1388" s="193">
        <v>160</v>
      </c>
      <c r="D1388" s="193">
        <v>1250</v>
      </c>
      <c r="E1388" s="231">
        <v>4</v>
      </c>
      <c r="F1388" s="231">
        <v>12</v>
      </c>
      <c r="G1388" s="231">
        <v>20</v>
      </c>
      <c r="H1388" s="231">
        <v>23</v>
      </c>
      <c r="I1388" s="231">
        <v>30</v>
      </c>
      <c r="J1388" s="231">
        <v>36</v>
      </c>
      <c r="K1388" s="231">
        <v>21</v>
      </c>
      <c r="L1388" s="231">
        <v>14</v>
      </c>
      <c r="M1388" s="232"/>
      <c r="N1388" s="233"/>
      <c r="O1388" s="233"/>
    </row>
    <row r="1389" spans="1:15" s="234" customFormat="1">
      <c r="A1389" s="404" t="str">
        <f t="shared" si="28"/>
        <v>3001701250</v>
      </c>
      <c r="B1389" s="230">
        <v>300</v>
      </c>
      <c r="C1389" s="193">
        <v>170</v>
      </c>
      <c r="D1389" s="193">
        <v>1250</v>
      </c>
      <c r="E1389" s="231">
        <v>4</v>
      </c>
      <c r="F1389" s="231">
        <v>12</v>
      </c>
      <c r="G1389" s="231">
        <v>19</v>
      </c>
      <c r="H1389" s="231">
        <v>22</v>
      </c>
      <c r="I1389" s="231">
        <v>29</v>
      </c>
      <c r="J1389" s="231">
        <v>34</v>
      </c>
      <c r="K1389" s="231">
        <v>20</v>
      </c>
      <c r="L1389" s="231">
        <v>14</v>
      </c>
      <c r="M1389" s="232"/>
      <c r="N1389" s="233"/>
      <c r="O1389" s="233"/>
    </row>
    <row r="1390" spans="1:15" s="234" customFormat="1">
      <c r="A1390" s="404" t="str">
        <f t="shared" si="28"/>
        <v>3001801250</v>
      </c>
      <c r="B1390" s="230">
        <v>300</v>
      </c>
      <c r="C1390" s="193">
        <v>180</v>
      </c>
      <c r="D1390" s="193">
        <v>1250</v>
      </c>
      <c r="E1390" s="231">
        <v>4</v>
      </c>
      <c r="F1390" s="231">
        <v>11</v>
      </c>
      <c r="G1390" s="231">
        <v>18</v>
      </c>
      <c r="H1390" s="231">
        <v>20</v>
      </c>
      <c r="I1390" s="231">
        <v>27</v>
      </c>
      <c r="J1390" s="231">
        <v>32</v>
      </c>
      <c r="K1390" s="231">
        <v>18</v>
      </c>
      <c r="L1390" s="231">
        <v>13</v>
      </c>
      <c r="M1390" s="232"/>
      <c r="N1390" s="233"/>
      <c r="O1390" s="233"/>
    </row>
    <row r="1391" spans="1:15" s="234" customFormat="1">
      <c r="A1391" s="404" t="str">
        <f t="shared" si="28"/>
        <v>3001901250</v>
      </c>
      <c r="B1391" s="230">
        <v>300</v>
      </c>
      <c r="C1391" s="193">
        <v>190</v>
      </c>
      <c r="D1391" s="193">
        <v>1250</v>
      </c>
      <c r="E1391" s="231">
        <v>4</v>
      </c>
      <c r="F1391" s="231">
        <v>11</v>
      </c>
      <c r="G1391" s="231">
        <v>17</v>
      </c>
      <c r="H1391" s="231">
        <v>19</v>
      </c>
      <c r="I1391" s="231">
        <v>26</v>
      </c>
      <c r="J1391" s="231">
        <v>30</v>
      </c>
      <c r="K1391" s="231">
        <v>18</v>
      </c>
      <c r="L1391" s="231">
        <v>12</v>
      </c>
      <c r="M1391" s="232"/>
      <c r="N1391" s="233"/>
      <c r="O1391" s="233"/>
    </row>
    <row r="1392" spans="1:15" s="234" customFormat="1">
      <c r="A1392" s="404" t="str">
        <f t="shared" si="28"/>
        <v>3002001250</v>
      </c>
      <c r="B1392" s="230">
        <v>300</v>
      </c>
      <c r="C1392" s="193">
        <v>200</v>
      </c>
      <c r="D1392" s="193">
        <v>1250</v>
      </c>
      <c r="E1392" s="231">
        <v>3</v>
      </c>
      <c r="F1392" s="231">
        <v>10</v>
      </c>
      <c r="G1392" s="231">
        <v>16</v>
      </c>
      <c r="H1392" s="231">
        <v>18</v>
      </c>
      <c r="I1392" s="231">
        <v>24</v>
      </c>
      <c r="J1392" s="231">
        <v>28</v>
      </c>
      <c r="K1392" s="231">
        <v>17</v>
      </c>
      <c r="L1392" s="231">
        <v>11</v>
      </c>
      <c r="M1392" s="232"/>
      <c r="N1392" s="233"/>
      <c r="O1392" s="233"/>
    </row>
    <row r="1393" spans="1:15" s="234" customFormat="1">
      <c r="A1393" s="404" t="str">
        <f t="shared" ref="A1393:A1456" si="29">B1393&amp;C1393&amp;D1393</f>
        <v>3002101250</v>
      </c>
      <c r="B1393" s="230">
        <v>300</v>
      </c>
      <c r="C1393" s="193">
        <v>210</v>
      </c>
      <c r="D1393" s="193">
        <v>1250</v>
      </c>
      <c r="E1393" s="231">
        <v>3</v>
      </c>
      <c r="F1393" s="231">
        <v>10</v>
      </c>
      <c r="G1393" s="231">
        <v>16</v>
      </c>
      <c r="H1393" s="231">
        <v>17</v>
      </c>
      <c r="I1393" s="231">
        <v>23</v>
      </c>
      <c r="J1393" s="231">
        <v>27</v>
      </c>
      <c r="K1393" s="231">
        <v>16</v>
      </c>
      <c r="L1393" s="231">
        <v>11</v>
      </c>
      <c r="M1393" s="232"/>
      <c r="N1393" s="233"/>
      <c r="O1393" s="233"/>
    </row>
    <row r="1394" spans="1:15" s="234" customFormat="1">
      <c r="A1394" s="404" t="str">
        <f t="shared" si="29"/>
        <v>3002201250</v>
      </c>
      <c r="B1394" s="230">
        <v>300</v>
      </c>
      <c r="C1394" s="193">
        <v>220</v>
      </c>
      <c r="D1394" s="193">
        <v>1250</v>
      </c>
      <c r="E1394" s="231">
        <v>3</v>
      </c>
      <c r="F1394" s="231">
        <v>9</v>
      </c>
      <c r="G1394" s="231">
        <v>15</v>
      </c>
      <c r="H1394" s="231">
        <v>16</v>
      </c>
      <c r="I1394" s="231">
        <v>22</v>
      </c>
      <c r="J1394" s="231">
        <v>26</v>
      </c>
      <c r="K1394" s="231">
        <v>15</v>
      </c>
      <c r="L1394" s="231">
        <v>10</v>
      </c>
      <c r="M1394" s="232"/>
      <c r="N1394" s="233"/>
      <c r="O1394" s="233"/>
    </row>
    <row r="1395" spans="1:15" s="234" customFormat="1">
      <c r="A1395" s="404" t="str">
        <f t="shared" si="29"/>
        <v>3002301250</v>
      </c>
      <c r="B1395" s="230">
        <v>300</v>
      </c>
      <c r="C1395" s="193">
        <v>230</v>
      </c>
      <c r="D1395" s="193">
        <v>1250</v>
      </c>
      <c r="E1395" s="231">
        <v>3</v>
      </c>
      <c r="F1395" s="231">
        <v>9</v>
      </c>
      <c r="G1395" s="231">
        <v>14</v>
      </c>
      <c r="H1395" s="231">
        <v>16</v>
      </c>
      <c r="I1395" s="231">
        <v>21</v>
      </c>
      <c r="J1395" s="231">
        <v>25</v>
      </c>
      <c r="K1395" s="231">
        <v>15</v>
      </c>
      <c r="L1395" s="231">
        <v>10</v>
      </c>
      <c r="M1395" s="232"/>
      <c r="N1395" s="233"/>
      <c r="O1395" s="233"/>
    </row>
    <row r="1396" spans="1:15" s="234" customFormat="1">
      <c r="A1396" s="404" t="str">
        <f t="shared" si="29"/>
        <v>3002401250</v>
      </c>
      <c r="B1396" s="230">
        <v>300</v>
      </c>
      <c r="C1396" s="193">
        <v>240</v>
      </c>
      <c r="D1396" s="193">
        <v>1250</v>
      </c>
      <c r="E1396" s="231">
        <v>3</v>
      </c>
      <c r="F1396" s="231">
        <v>8</v>
      </c>
      <c r="G1396" s="231">
        <v>13</v>
      </c>
      <c r="H1396" s="231">
        <v>15</v>
      </c>
      <c r="I1396" s="231">
        <v>20</v>
      </c>
      <c r="J1396" s="231">
        <v>24</v>
      </c>
      <c r="K1396" s="231">
        <v>14</v>
      </c>
      <c r="L1396" s="231">
        <v>10</v>
      </c>
      <c r="M1396" s="232"/>
      <c r="N1396" s="233"/>
      <c r="O1396" s="233"/>
    </row>
    <row r="1397" spans="1:15" s="234" customFormat="1">
      <c r="A1397" s="404" t="str">
        <f t="shared" si="29"/>
        <v>3002501250</v>
      </c>
      <c r="B1397" s="230">
        <v>300</v>
      </c>
      <c r="C1397" s="193">
        <v>250</v>
      </c>
      <c r="D1397" s="193">
        <v>1250</v>
      </c>
      <c r="E1397" s="231">
        <v>3</v>
      </c>
      <c r="F1397" s="231">
        <v>8</v>
      </c>
      <c r="G1397" s="231">
        <v>13</v>
      </c>
      <c r="H1397" s="231">
        <v>15</v>
      </c>
      <c r="I1397" s="231">
        <v>20</v>
      </c>
      <c r="J1397" s="231">
        <v>23</v>
      </c>
      <c r="K1397" s="231">
        <v>14</v>
      </c>
      <c r="L1397" s="231">
        <v>10</v>
      </c>
      <c r="M1397" s="232"/>
      <c r="N1397" s="233"/>
      <c r="O1397" s="233"/>
    </row>
    <row r="1398" spans="1:15" s="234" customFormat="1">
      <c r="A1398" s="404" t="str">
        <f t="shared" si="29"/>
        <v>3002601250</v>
      </c>
      <c r="B1398" s="230">
        <v>300</v>
      </c>
      <c r="C1398" s="193">
        <v>260</v>
      </c>
      <c r="D1398" s="193">
        <v>1250</v>
      </c>
      <c r="E1398" s="231">
        <v>3</v>
      </c>
      <c r="F1398" s="231">
        <v>8</v>
      </c>
      <c r="G1398" s="231">
        <v>12</v>
      </c>
      <c r="H1398" s="231">
        <v>14</v>
      </c>
      <c r="I1398" s="231">
        <v>19</v>
      </c>
      <c r="J1398" s="231">
        <v>22</v>
      </c>
      <c r="K1398" s="231">
        <v>13</v>
      </c>
      <c r="L1398" s="231">
        <v>9</v>
      </c>
      <c r="M1398" s="232"/>
      <c r="N1398" s="233"/>
      <c r="O1398" s="233"/>
    </row>
    <row r="1399" spans="1:15" s="234" customFormat="1">
      <c r="A1399" s="404" t="str">
        <f t="shared" si="29"/>
        <v>3002701250</v>
      </c>
      <c r="B1399" s="230">
        <v>300</v>
      </c>
      <c r="C1399" s="193">
        <v>270</v>
      </c>
      <c r="D1399" s="193">
        <v>1250</v>
      </c>
      <c r="E1399" s="231">
        <v>3</v>
      </c>
      <c r="F1399" s="231">
        <v>8</v>
      </c>
      <c r="G1399" s="231">
        <v>12</v>
      </c>
      <c r="H1399" s="231">
        <v>14</v>
      </c>
      <c r="I1399" s="231">
        <v>18</v>
      </c>
      <c r="J1399" s="231">
        <v>21</v>
      </c>
      <c r="K1399" s="231">
        <v>13</v>
      </c>
      <c r="L1399" s="231">
        <v>9</v>
      </c>
      <c r="M1399" s="232"/>
      <c r="N1399" s="233"/>
      <c r="O1399" s="233"/>
    </row>
    <row r="1400" spans="1:15" s="234" customFormat="1">
      <c r="A1400" s="404" t="str">
        <f t="shared" si="29"/>
        <v>3002801250</v>
      </c>
      <c r="B1400" s="230">
        <v>300</v>
      </c>
      <c r="C1400" s="193">
        <v>280</v>
      </c>
      <c r="D1400" s="193">
        <v>1250</v>
      </c>
      <c r="E1400" s="231">
        <v>2</v>
      </c>
      <c r="F1400" s="231">
        <v>7</v>
      </c>
      <c r="G1400" s="231">
        <v>12</v>
      </c>
      <c r="H1400" s="231">
        <v>13</v>
      </c>
      <c r="I1400" s="231">
        <v>17</v>
      </c>
      <c r="J1400" s="231">
        <v>20</v>
      </c>
      <c r="K1400" s="231">
        <v>12</v>
      </c>
      <c r="L1400" s="231">
        <v>8</v>
      </c>
      <c r="M1400" s="232"/>
      <c r="N1400" s="233"/>
      <c r="O1400" s="233"/>
    </row>
    <row r="1401" spans="1:15" s="234" customFormat="1">
      <c r="A1401" s="404" t="str">
        <f t="shared" si="29"/>
        <v>3002901250</v>
      </c>
      <c r="B1401" s="230">
        <v>300</v>
      </c>
      <c r="C1401" s="193">
        <v>290</v>
      </c>
      <c r="D1401" s="193">
        <v>1250</v>
      </c>
      <c r="E1401" s="231">
        <v>2</v>
      </c>
      <c r="F1401" s="231">
        <v>7</v>
      </c>
      <c r="G1401" s="231">
        <v>12</v>
      </c>
      <c r="H1401" s="231">
        <v>13</v>
      </c>
      <c r="I1401" s="231">
        <v>17</v>
      </c>
      <c r="J1401" s="231">
        <v>20</v>
      </c>
      <c r="K1401" s="231">
        <v>12</v>
      </c>
      <c r="L1401" s="231">
        <v>8</v>
      </c>
      <c r="M1401" s="232"/>
      <c r="N1401" s="233"/>
      <c r="O1401" s="233"/>
    </row>
    <row r="1402" spans="1:15" s="234" customFormat="1">
      <c r="A1402" s="404" t="str">
        <f t="shared" si="29"/>
        <v>3003001250</v>
      </c>
      <c r="B1402" s="230">
        <v>300</v>
      </c>
      <c r="C1402" s="193">
        <v>300</v>
      </c>
      <c r="D1402" s="193">
        <v>1250</v>
      </c>
      <c r="E1402" s="231">
        <v>2</v>
      </c>
      <c r="F1402" s="231">
        <v>7</v>
      </c>
      <c r="G1402" s="231">
        <v>11</v>
      </c>
      <c r="H1402" s="231">
        <v>12</v>
      </c>
      <c r="I1402" s="231">
        <v>16</v>
      </c>
      <c r="J1402" s="231">
        <v>19</v>
      </c>
      <c r="K1402" s="231">
        <v>11</v>
      </c>
      <c r="L1402" s="231">
        <v>8</v>
      </c>
      <c r="M1402" s="232"/>
      <c r="N1402" s="233"/>
      <c r="O1402" s="233"/>
    </row>
    <row r="1403" spans="1:15" s="234" customFormat="1">
      <c r="A1403" s="404" t="str">
        <f t="shared" si="29"/>
        <v>3003101250</v>
      </c>
      <c r="B1403" s="230">
        <v>300</v>
      </c>
      <c r="C1403" s="193">
        <v>310</v>
      </c>
      <c r="D1403" s="193">
        <v>1250</v>
      </c>
      <c r="E1403" s="243"/>
      <c r="F1403" s="243"/>
      <c r="G1403" s="243"/>
      <c r="H1403" s="243"/>
      <c r="I1403" s="243"/>
      <c r="J1403" s="243"/>
      <c r="K1403" s="243"/>
      <c r="L1403" s="243"/>
      <c r="M1403" s="232"/>
      <c r="N1403" s="233"/>
      <c r="O1403" s="233"/>
    </row>
    <row r="1404" spans="1:15" s="234" customFormat="1">
      <c r="A1404" s="404" t="str">
        <f t="shared" si="29"/>
        <v>3003201250</v>
      </c>
      <c r="B1404" s="230">
        <v>300</v>
      </c>
      <c r="C1404" s="193">
        <v>320</v>
      </c>
      <c r="D1404" s="193">
        <v>1250</v>
      </c>
      <c r="E1404" s="243"/>
      <c r="F1404" s="243"/>
      <c r="G1404" s="243"/>
      <c r="H1404" s="243"/>
      <c r="I1404" s="243"/>
      <c r="J1404" s="243"/>
      <c r="K1404" s="243"/>
      <c r="L1404" s="243"/>
      <c r="M1404" s="232"/>
      <c r="N1404" s="233"/>
      <c r="O1404" s="233"/>
    </row>
    <row r="1405" spans="1:15" s="234" customFormat="1">
      <c r="A1405" s="404" t="str">
        <f t="shared" si="29"/>
        <v>3003301250</v>
      </c>
      <c r="B1405" s="230">
        <v>300</v>
      </c>
      <c r="C1405" s="193">
        <v>330</v>
      </c>
      <c r="D1405" s="193">
        <v>1250</v>
      </c>
      <c r="E1405" s="243"/>
      <c r="F1405" s="243"/>
      <c r="G1405" s="243"/>
      <c r="H1405" s="243"/>
      <c r="I1405" s="243"/>
      <c r="J1405" s="243"/>
      <c r="K1405" s="243"/>
      <c r="L1405" s="243"/>
      <c r="M1405" s="232"/>
      <c r="N1405" s="233"/>
      <c r="O1405" s="233"/>
    </row>
    <row r="1406" spans="1:15" s="234" customFormat="1">
      <c r="A1406" s="404" t="str">
        <f t="shared" si="29"/>
        <v>3003401250</v>
      </c>
      <c r="B1406" s="230">
        <v>300</v>
      </c>
      <c r="C1406" s="193">
        <v>340</v>
      </c>
      <c r="D1406" s="193">
        <v>1250</v>
      </c>
      <c r="E1406" s="243"/>
      <c r="F1406" s="243"/>
      <c r="G1406" s="243"/>
      <c r="H1406" s="243"/>
      <c r="I1406" s="243"/>
      <c r="J1406" s="243"/>
      <c r="K1406" s="243"/>
      <c r="L1406" s="243"/>
      <c r="M1406" s="232"/>
      <c r="N1406" s="233"/>
      <c r="O1406" s="233"/>
    </row>
    <row r="1407" spans="1:15" s="234" customFormat="1">
      <c r="A1407" s="404" t="str">
        <f t="shared" si="29"/>
        <v>3003501250</v>
      </c>
      <c r="B1407" s="230">
        <v>300</v>
      </c>
      <c r="C1407" s="193">
        <v>350</v>
      </c>
      <c r="D1407" s="193">
        <v>1250</v>
      </c>
      <c r="E1407" s="243"/>
      <c r="F1407" s="243"/>
      <c r="G1407" s="243"/>
      <c r="H1407" s="243"/>
      <c r="I1407" s="243"/>
      <c r="J1407" s="243"/>
      <c r="K1407" s="243"/>
      <c r="L1407" s="243"/>
      <c r="M1407" s="232"/>
      <c r="N1407" s="233"/>
      <c r="O1407" s="233"/>
    </row>
    <row r="1408" spans="1:15" s="234" customFormat="1">
      <c r="A1408" s="404" t="str">
        <f t="shared" si="29"/>
        <v>300201500</v>
      </c>
      <c r="B1408" s="230">
        <v>300</v>
      </c>
      <c r="C1408" s="193">
        <v>20</v>
      </c>
      <c r="D1408" s="193">
        <v>1500</v>
      </c>
      <c r="E1408" s="231">
        <v>22</v>
      </c>
      <c r="F1408" s="231">
        <v>32</v>
      </c>
      <c r="G1408" s="231">
        <v>41</v>
      </c>
      <c r="H1408" s="231">
        <v>50</v>
      </c>
      <c r="I1408" s="231">
        <v>55</v>
      </c>
      <c r="J1408" s="231">
        <v>60</v>
      </c>
      <c r="K1408" s="231">
        <v>58</v>
      </c>
      <c r="L1408" s="231">
        <v>56</v>
      </c>
      <c r="M1408" s="232"/>
      <c r="N1408" s="233"/>
      <c r="O1408" s="233"/>
    </row>
    <row r="1409" spans="1:15" s="234" customFormat="1">
      <c r="A1409" s="404" t="str">
        <f t="shared" si="29"/>
        <v>300301500</v>
      </c>
      <c r="B1409" s="230">
        <v>300</v>
      </c>
      <c r="C1409" s="193">
        <v>30</v>
      </c>
      <c r="D1409" s="193">
        <v>1500</v>
      </c>
      <c r="E1409" s="231">
        <v>21</v>
      </c>
      <c r="F1409" s="231">
        <v>32</v>
      </c>
      <c r="G1409" s="231">
        <v>41</v>
      </c>
      <c r="H1409" s="231">
        <v>50</v>
      </c>
      <c r="I1409" s="231">
        <v>55</v>
      </c>
      <c r="J1409" s="231">
        <v>60</v>
      </c>
      <c r="K1409" s="231">
        <v>58</v>
      </c>
      <c r="L1409" s="231">
        <v>56</v>
      </c>
      <c r="M1409" s="232"/>
      <c r="N1409" s="233"/>
      <c r="O1409" s="233"/>
    </row>
    <row r="1410" spans="1:15" s="234" customFormat="1">
      <c r="A1410" s="404" t="str">
        <f t="shared" si="29"/>
        <v>300401500</v>
      </c>
      <c r="B1410" s="230">
        <v>300</v>
      </c>
      <c r="C1410" s="193">
        <v>40</v>
      </c>
      <c r="D1410" s="193">
        <v>1500</v>
      </c>
      <c r="E1410" s="231">
        <v>18</v>
      </c>
      <c r="F1410" s="231">
        <v>32</v>
      </c>
      <c r="G1410" s="231">
        <v>41</v>
      </c>
      <c r="H1410" s="231">
        <v>50</v>
      </c>
      <c r="I1410" s="231">
        <v>55</v>
      </c>
      <c r="J1410" s="231">
        <v>60</v>
      </c>
      <c r="K1410" s="231">
        <v>58</v>
      </c>
      <c r="L1410" s="231">
        <v>56</v>
      </c>
      <c r="M1410" s="232"/>
      <c r="N1410" s="233"/>
      <c r="O1410" s="233"/>
    </row>
    <row r="1411" spans="1:15" s="234" customFormat="1">
      <c r="A1411" s="404" t="str">
        <f t="shared" si="29"/>
        <v>300501500</v>
      </c>
      <c r="B1411" s="230">
        <v>300</v>
      </c>
      <c r="C1411" s="193">
        <v>50</v>
      </c>
      <c r="D1411" s="193">
        <v>1500</v>
      </c>
      <c r="E1411" s="231">
        <v>16</v>
      </c>
      <c r="F1411" s="231">
        <v>32</v>
      </c>
      <c r="G1411" s="231">
        <v>41</v>
      </c>
      <c r="H1411" s="231">
        <v>50</v>
      </c>
      <c r="I1411" s="231">
        <v>55</v>
      </c>
      <c r="J1411" s="231">
        <v>60</v>
      </c>
      <c r="K1411" s="231">
        <v>58</v>
      </c>
      <c r="L1411" s="231">
        <v>51</v>
      </c>
      <c r="M1411" s="232"/>
      <c r="N1411" s="233"/>
      <c r="O1411" s="233"/>
    </row>
    <row r="1412" spans="1:15" s="234" customFormat="1">
      <c r="A1412" s="404" t="str">
        <f t="shared" si="29"/>
        <v>300601500</v>
      </c>
      <c r="B1412" s="230">
        <v>300</v>
      </c>
      <c r="C1412" s="193">
        <v>60</v>
      </c>
      <c r="D1412" s="193">
        <v>1500</v>
      </c>
      <c r="E1412" s="231">
        <v>13</v>
      </c>
      <c r="F1412" s="231">
        <v>31</v>
      </c>
      <c r="G1412" s="231">
        <v>41</v>
      </c>
      <c r="H1412" s="231">
        <v>50</v>
      </c>
      <c r="I1412" s="231">
        <v>55</v>
      </c>
      <c r="J1412" s="231">
        <v>60</v>
      </c>
      <c r="K1412" s="231">
        <v>57</v>
      </c>
      <c r="L1412" s="231">
        <v>45</v>
      </c>
      <c r="M1412" s="232"/>
      <c r="N1412" s="233"/>
      <c r="O1412" s="233"/>
    </row>
    <row r="1413" spans="1:15" s="234" customFormat="1">
      <c r="A1413" s="404" t="str">
        <f t="shared" si="29"/>
        <v>300701500</v>
      </c>
      <c r="B1413" s="230">
        <v>300</v>
      </c>
      <c r="C1413" s="193">
        <v>70</v>
      </c>
      <c r="D1413" s="193">
        <v>1500</v>
      </c>
      <c r="E1413" s="231">
        <v>12</v>
      </c>
      <c r="F1413" s="231">
        <v>29</v>
      </c>
      <c r="G1413" s="231">
        <v>41</v>
      </c>
      <c r="H1413" s="231">
        <v>50</v>
      </c>
      <c r="I1413" s="231">
        <v>55</v>
      </c>
      <c r="J1413" s="231">
        <v>60</v>
      </c>
      <c r="K1413" s="231">
        <v>53</v>
      </c>
      <c r="L1413" s="231">
        <v>40</v>
      </c>
      <c r="M1413" s="232"/>
      <c r="N1413" s="233"/>
      <c r="O1413" s="233"/>
    </row>
    <row r="1414" spans="1:15" s="234" customFormat="1">
      <c r="A1414" s="404" t="str">
        <f t="shared" si="29"/>
        <v>300801500</v>
      </c>
      <c r="B1414" s="230">
        <v>300</v>
      </c>
      <c r="C1414" s="193">
        <v>80</v>
      </c>
      <c r="D1414" s="193">
        <v>1500</v>
      </c>
      <c r="E1414" s="231">
        <v>10</v>
      </c>
      <c r="F1414" s="231">
        <v>27</v>
      </c>
      <c r="G1414" s="231">
        <v>40</v>
      </c>
      <c r="H1414" s="231">
        <v>49</v>
      </c>
      <c r="I1414" s="231">
        <v>55</v>
      </c>
      <c r="J1414" s="231">
        <v>60</v>
      </c>
      <c r="K1414" s="231">
        <v>49</v>
      </c>
      <c r="L1414" s="231">
        <v>34</v>
      </c>
      <c r="M1414" s="232"/>
      <c r="N1414" s="233"/>
      <c r="O1414" s="233"/>
    </row>
    <row r="1415" spans="1:15" s="234" customFormat="1">
      <c r="A1415" s="404" t="str">
        <f t="shared" si="29"/>
        <v>300901500</v>
      </c>
      <c r="B1415" s="230">
        <v>300</v>
      </c>
      <c r="C1415" s="193">
        <v>90</v>
      </c>
      <c r="D1415" s="193">
        <v>1500</v>
      </c>
      <c r="E1415" s="231">
        <v>9</v>
      </c>
      <c r="F1415" s="231">
        <v>25</v>
      </c>
      <c r="G1415" s="231">
        <v>39</v>
      </c>
      <c r="H1415" s="231">
        <v>46</v>
      </c>
      <c r="I1415" s="231">
        <v>54</v>
      </c>
      <c r="J1415" s="231">
        <v>60</v>
      </c>
      <c r="K1415" s="231">
        <v>45</v>
      </c>
      <c r="L1415" s="231">
        <v>31</v>
      </c>
      <c r="M1415" s="232"/>
      <c r="N1415" s="233"/>
      <c r="O1415" s="233"/>
    </row>
    <row r="1416" spans="1:15" s="234" customFormat="1">
      <c r="A1416" s="404" t="str">
        <f t="shared" si="29"/>
        <v>3001001500</v>
      </c>
      <c r="B1416" s="230">
        <v>300</v>
      </c>
      <c r="C1416" s="193">
        <v>100</v>
      </c>
      <c r="D1416" s="193">
        <v>1500</v>
      </c>
      <c r="E1416" s="231">
        <v>8</v>
      </c>
      <c r="F1416" s="231">
        <v>23</v>
      </c>
      <c r="G1416" s="231">
        <v>37</v>
      </c>
      <c r="H1416" s="231">
        <v>43</v>
      </c>
      <c r="I1416" s="231">
        <v>53</v>
      </c>
      <c r="J1416" s="231">
        <v>59</v>
      </c>
      <c r="K1416" s="231">
        <v>40</v>
      </c>
      <c r="L1416" s="231">
        <v>27</v>
      </c>
      <c r="M1416" s="232"/>
      <c r="N1416" s="233"/>
      <c r="O1416" s="233"/>
    </row>
    <row r="1417" spans="1:15" s="234" customFormat="1">
      <c r="A1417" s="404" t="str">
        <f t="shared" si="29"/>
        <v>3001101500</v>
      </c>
      <c r="B1417" s="230">
        <v>300</v>
      </c>
      <c r="C1417" s="193">
        <v>110</v>
      </c>
      <c r="D1417" s="193">
        <v>1500</v>
      </c>
      <c r="E1417" s="231">
        <v>8</v>
      </c>
      <c r="F1417" s="231">
        <v>21</v>
      </c>
      <c r="G1417" s="231">
        <v>35</v>
      </c>
      <c r="H1417" s="231">
        <v>40</v>
      </c>
      <c r="I1417" s="231">
        <v>50</v>
      </c>
      <c r="J1417" s="231">
        <v>57</v>
      </c>
      <c r="K1417" s="231">
        <v>37</v>
      </c>
      <c r="L1417" s="231">
        <v>25</v>
      </c>
      <c r="M1417" s="232"/>
      <c r="N1417" s="233"/>
      <c r="O1417" s="233"/>
    </row>
    <row r="1418" spans="1:15" s="234" customFormat="1">
      <c r="A1418" s="404" t="str">
        <f t="shared" si="29"/>
        <v>3001201500</v>
      </c>
      <c r="B1418" s="230">
        <v>300</v>
      </c>
      <c r="C1418" s="193">
        <v>120</v>
      </c>
      <c r="D1418" s="193">
        <v>1500</v>
      </c>
      <c r="E1418" s="231">
        <v>7</v>
      </c>
      <c r="F1418" s="231">
        <v>19</v>
      </c>
      <c r="G1418" s="231">
        <v>32</v>
      </c>
      <c r="H1418" s="231">
        <v>36</v>
      </c>
      <c r="I1418" s="231">
        <v>47</v>
      </c>
      <c r="J1418" s="231">
        <v>55</v>
      </c>
      <c r="K1418" s="231">
        <v>33</v>
      </c>
      <c r="L1418" s="231">
        <v>23</v>
      </c>
      <c r="M1418" s="232"/>
      <c r="N1418" s="233"/>
      <c r="O1418" s="233"/>
    </row>
    <row r="1419" spans="1:15" s="234" customFormat="1">
      <c r="A1419" s="404" t="str">
        <f t="shared" si="29"/>
        <v>3001301500</v>
      </c>
      <c r="B1419" s="230">
        <v>300</v>
      </c>
      <c r="C1419" s="193">
        <v>130</v>
      </c>
      <c r="D1419" s="193">
        <v>1500</v>
      </c>
      <c r="E1419" s="231">
        <v>7</v>
      </c>
      <c r="F1419" s="231">
        <v>18</v>
      </c>
      <c r="G1419" s="231">
        <v>30</v>
      </c>
      <c r="H1419" s="231">
        <v>34</v>
      </c>
      <c r="I1419" s="231">
        <v>44</v>
      </c>
      <c r="J1419" s="231">
        <v>52</v>
      </c>
      <c r="K1419" s="231">
        <v>31</v>
      </c>
      <c r="L1419" s="231">
        <v>22</v>
      </c>
      <c r="M1419" s="232"/>
      <c r="N1419" s="233"/>
      <c r="O1419" s="233"/>
    </row>
    <row r="1420" spans="1:15" s="234" customFormat="1">
      <c r="A1420" s="404" t="str">
        <f t="shared" si="29"/>
        <v>3001401500</v>
      </c>
      <c r="B1420" s="230">
        <v>300</v>
      </c>
      <c r="C1420" s="193">
        <v>140</v>
      </c>
      <c r="D1420" s="193">
        <v>1500</v>
      </c>
      <c r="E1420" s="231">
        <v>6</v>
      </c>
      <c r="F1420" s="231">
        <v>17</v>
      </c>
      <c r="G1420" s="231">
        <v>27</v>
      </c>
      <c r="H1420" s="231">
        <v>31</v>
      </c>
      <c r="I1420" s="231">
        <v>41</v>
      </c>
      <c r="J1420" s="231">
        <v>48</v>
      </c>
      <c r="K1420" s="231">
        <v>28</v>
      </c>
      <c r="L1420" s="231">
        <v>20</v>
      </c>
      <c r="M1420" s="232"/>
      <c r="N1420" s="233"/>
      <c r="O1420" s="233"/>
    </row>
    <row r="1421" spans="1:15" s="234" customFormat="1">
      <c r="A1421" s="404" t="str">
        <f t="shared" si="29"/>
        <v>3001501500</v>
      </c>
      <c r="B1421" s="230">
        <v>300</v>
      </c>
      <c r="C1421" s="193">
        <v>150</v>
      </c>
      <c r="D1421" s="193">
        <v>1500</v>
      </c>
      <c r="E1421" s="231">
        <v>6</v>
      </c>
      <c r="F1421" s="231">
        <v>16</v>
      </c>
      <c r="G1421" s="231">
        <v>26</v>
      </c>
      <c r="H1421" s="231">
        <v>29</v>
      </c>
      <c r="I1421" s="231">
        <v>39</v>
      </c>
      <c r="J1421" s="231">
        <v>46</v>
      </c>
      <c r="K1421" s="231">
        <v>27</v>
      </c>
      <c r="L1421" s="231">
        <v>19</v>
      </c>
      <c r="M1421" s="232"/>
      <c r="N1421" s="233"/>
      <c r="O1421" s="233"/>
    </row>
    <row r="1422" spans="1:15" s="234" customFormat="1">
      <c r="A1422" s="404" t="str">
        <f t="shared" si="29"/>
        <v>3001601500</v>
      </c>
      <c r="B1422" s="230">
        <v>300</v>
      </c>
      <c r="C1422" s="193">
        <v>160</v>
      </c>
      <c r="D1422" s="193">
        <v>1500</v>
      </c>
      <c r="E1422" s="231">
        <v>5</v>
      </c>
      <c r="F1422" s="231">
        <v>15</v>
      </c>
      <c r="G1422" s="231">
        <v>24</v>
      </c>
      <c r="H1422" s="231">
        <v>27</v>
      </c>
      <c r="I1422" s="231">
        <v>36</v>
      </c>
      <c r="J1422" s="231">
        <v>43</v>
      </c>
      <c r="K1422" s="231">
        <v>25</v>
      </c>
      <c r="L1422" s="231">
        <v>17</v>
      </c>
      <c r="M1422" s="232"/>
      <c r="N1422" s="233"/>
      <c r="O1422" s="233"/>
    </row>
    <row r="1423" spans="1:15" s="234" customFormat="1">
      <c r="A1423" s="404" t="str">
        <f t="shared" si="29"/>
        <v>3001701500</v>
      </c>
      <c r="B1423" s="230">
        <v>300</v>
      </c>
      <c r="C1423" s="193">
        <v>170</v>
      </c>
      <c r="D1423" s="193">
        <v>1500</v>
      </c>
      <c r="E1423" s="231">
        <v>5</v>
      </c>
      <c r="F1423" s="231">
        <v>14</v>
      </c>
      <c r="G1423" s="231">
        <v>23</v>
      </c>
      <c r="H1423" s="231">
        <v>26</v>
      </c>
      <c r="I1423" s="231">
        <v>34</v>
      </c>
      <c r="J1423" s="231">
        <v>41</v>
      </c>
      <c r="K1423" s="231">
        <v>24</v>
      </c>
      <c r="L1423" s="231">
        <v>16</v>
      </c>
      <c r="M1423" s="232"/>
      <c r="N1423" s="233"/>
      <c r="O1423" s="233"/>
    </row>
    <row r="1424" spans="1:15" s="234" customFormat="1">
      <c r="A1424" s="404" t="str">
        <f t="shared" si="29"/>
        <v>3001801500</v>
      </c>
      <c r="B1424" s="230">
        <v>300</v>
      </c>
      <c r="C1424" s="193">
        <v>180</v>
      </c>
      <c r="D1424" s="193">
        <v>1500</v>
      </c>
      <c r="E1424" s="231">
        <v>5</v>
      </c>
      <c r="F1424" s="231">
        <v>13</v>
      </c>
      <c r="G1424" s="231">
        <v>22</v>
      </c>
      <c r="H1424" s="231">
        <v>24</v>
      </c>
      <c r="I1424" s="231">
        <v>32</v>
      </c>
      <c r="J1424" s="231">
        <v>38</v>
      </c>
      <c r="K1424" s="231">
        <v>22</v>
      </c>
      <c r="L1424" s="231">
        <v>15</v>
      </c>
      <c r="M1424" s="232"/>
      <c r="N1424" s="233"/>
      <c r="O1424" s="233"/>
    </row>
    <row r="1425" spans="1:15" s="234" customFormat="1">
      <c r="A1425" s="404" t="str">
        <f t="shared" si="29"/>
        <v>3001901500</v>
      </c>
      <c r="B1425" s="230">
        <v>300</v>
      </c>
      <c r="C1425" s="193">
        <v>190</v>
      </c>
      <c r="D1425" s="193">
        <v>1500</v>
      </c>
      <c r="E1425" s="231">
        <v>5</v>
      </c>
      <c r="F1425" s="231">
        <v>13</v>
      </c>
      <c r="G1425" s="231">
        <v>21</v>
      </c>
      <c r="H1425" s="231">
        <v>23</v>
      </c>
      <c r="I1425" s="231">
        <v>31</v>
      </c>
      <c r="J1425" s="231">
        <v>36</v>
      </c>
      <c r="K1425" s="231">
        <v>21</v>
      </c>
      <c r="L1425" s="231">
        <v>15</v>
      </c>
      <c r="M1425" s="232"/>
      <c r="N1425" s="233"/>
      <c r="O1425" s="233"/>
    </row>
    <row r="1426" spans="1:15" s="234" customFormat="1">
      <c r="A1426" s="404" t="str">
        <f t="shared" si="29"/>
        <v>3002001500</v>
      </c>
      <c r="B1426" s="230">
        <v>300</v>
      </c>
      <c r="C1426" s="193">
        <v>200</v>
      </c>
      <c r="D1426" s="193">
        <v>1500</v>
      </c>
      <c r="E1426" s="231">
        <v>4</v>
      </c>
      <c r="F1426" s="231">
        <v>12</v>
      </c>
      <c r="G1426" s="231">
        <v>19</v>
      </c>
      <c r="H1426" s="231">
        <v>22</v>
      </c>
      <c r="I1426" s="231">
        <v>29</v>
      </c>
      <c r="J1426" s="231">
        <v>34</v>
      </c>
      <c r="K1426" s="231">
        <v>20</v>
      </c>
      <c r="L1426" s="231">
        <v>14</v>
      </c>
      <c r="M1426" s="232"/>
      <c r="N1426" s="233"/>
      <c r="O1426" s="233"/>
    </row>
    <row r="1427" spans="1:15" s="234" customFormat="1">
      <c r="A1427" s="404" t="str">
        <f t="shared" si="29"/>
        <v>3002101500</v>
      </c>
      <c r="B1427" s="230">
        <v>300</v>
      </c>
      <c r="C1427" s="193">
        <v>210</v>
      </c>
      <c r="D1427" s="193">
        <v>1500</v>
      </c>
      <c r="E1427" s="231">
        <v>4</v>
      </c>
      <c r="F1427" s="231">
        <v>12</v>
      </c>
      <c r="G1427" s="231">
        <v>19</v>
      </c>
      <c r="H1427" s="231">
        <v>21</v>
      </c>
      <c r="I1427" s="231">
        <v>28</v>
      </c>
      <c r="J1427" s="231">
        <v>33</v>
      </c>
      <c r="K1427" s="231">
        <v>19</v>
      </c>
      <c r="L1427" s="231">
        <v>14</v>
      </c>
      <c r="M1427" s="232"/>
      <c r="N1427" s="233"/>
      <c r="O1427" s="233"/>
    </row>
    <row r="1428" spans="1:15" s="234" customFormat="1">
      <c r="A1428" s="404" t="str">
        <f t="shared" si="29"/>
        <v>3002201500</v>
      </c>
      <c r="B1428" s="230">
        <v>300</v>
      </c>
      <c r="C1428" s="193">
        <v>220</v>
      </c>
      <c r="D1428" s="193">
        <v>1500</v>
      </c>
      <c r="E1428" s="231">
        <v>4</v>
      </c>
      <c r="F1428" s="231">
        <v>11</v>
      </c>
      <c r="G1428" s="231">
        <v>18</v>
      </c>
      <c r="H1428" s="231">
        <v>20</v>
      </c>
      <c r="I1428" s="231">
        <v>26</v>
      </c>
      <c r="J1428" s="231">
        <v>31</v>
      </c>
      <c r="K1428" s="231">
        <v>18</v>
      </c>
      <c r="L1428" s="231">
        <v>13</v>
      </c>
      <c r="M1428" s="232"/>
      <c r="N1428" s="233"/>
      <c r="O1428" s="233"/>
    </row>
    <row r="1429" spans="1:15" s="234" customFormat="1">
      <c r="A1429" s="404" t="str">
        <f t="shared" si="29"/>
        <v>3002301500</v>
      </c>
      <c r="B1429" s="230">
        <v>300</v>
      </c>
      <c r="C1429" s="193">
        <v>230</v>
      </c>
      <c r="D1429" s="193">
        <v>1500</v>
      </c>
      <c r="E1429" s="231">
        <v>4</v>
      </c>
      <c r="F1429" s="231">
        <v>11</v>
      </c>
      <c r="G1429" s="231">
        <v>17</v>
      </c>
      <c r="H1429" s="231">
        <v>19</v>
      </c>
      <c r="I1429" s="231">
        <v>25</v>
      </c>
      <c r="J1429" s="231">
        <v>30</v>
      </c>
      <c r="K1429" s="231">
        <v>18</v>
      </c>
      <c r="L1429" s="231">
        <v>12</v>
      </c>
      <c r="M1429" s="232"/>
      <c r="N1429" s="233"/>
      <c r="O1429" s="233"/>
    </row>
    <row r="1430" spans="1:15" s="234" customFormat="1">
      <c r="A1430" s="404" t="str">
        <f t="shared" si="29"/>
        <v>3002401500</v>
      </c>
      <c r="B1430" s="230">
        <v>300</v>
      </c>
      <c r="C1430" s="193">
        <v>240</v>
      </c>
      <c r="D1430" s="193">
        <v>1500</v>
      </c>
      <c r="E1430" s="231">
        <v>3</v>
      </c>
      <c r="F1430" s="231">
        <v>10</v>
      </c>
      <c r="G1430" s="231">
        <v>16</v>
      </c>
      <c r="H1430" s="231">
        <v>18</v>
      </c>
      <c r="I1430" s="231">
        <v>24</v>
      </c>
      <c r="J1430" s="231">
        <v>28</v>
      </c>
      <c r="K1430" s="231">
        <v>17</v>
      </c>
      <c r="L1430" s="231">
        <v>11</v>
      </c>
      <c r="M1430" s="232"/>
      <c r="N1430" s="233"/>
      <c r="O1430" s="233"/>
    </row>
    <row r="1431" spans="1:15" s="234" customFormat="1">
      <c r="A1431" s="404" t="str">
        <f t="shared" si="29"/>
        <v>3002501500</v>
      </c>
      <c r="B1431" s="230">
        <v>300</v>
      </c>
      <c r="C1431" s="193">
        <v>250</v>
      </c>
      <c r="D1431" s="193">
        <v>1500</v>
      </c>
      <c r="E1431" s="231">
        <v>3</v>
      </c>
      <c r="F1431" s="231">
        <v>10</v>
      </c>
      <c r="G1431" s="231">
        <v>16</v>
      </c>
      <c r="H1431" s="231">
        <v>18</v>
      </c>
      <c r="I1431" s="231">
        <v>23</v>
      </c>
      <c r="J1431" s="231">
        <v>27</v>
      </c>
      <c r="K1431" s="231">
        <v>16</v>
      </c>
      <c r="L1431" s="231">
        <v>11</v>
      </c>
      <c r="M1431" s="232"/>
      <c r="N1431" s="233"/>
      <c r="O1431" s="233"/>
    </row>
    <row r="1432" spans="1:15" s="234" customFormat="1">
      <c r="A1432" s="404" t="str">
        <f t="shared" si="29"/>
        <v>3002601500</v>
      </c>
      <c r="B1432" s="230">
        <v>300</v>
      </c>
      <c r="C1432" s="193">
        <v>260</v>
      </c>
      <c r="D1432" s="193">
        <v>1500</v>
      </c>
      <c r="E1432" s="231">
        <v>3</v>
      </c>
      <c r="F1432" s="231">
        <v>9</v>
      </c>
      <c r="G1432" s="231">
        <v>15</v>
      </c>
      <c r="H1432" s="231">
        <v>17</v>
      </c>
      <c r="I1432" s="231">
        <v>22</v>
      </c>
      <c r="J1432" s="231">
        <v>26</v>
      </c>
      <c r="K1432" s="231">
        <v>15</v>
      </c>
      <c r="L1432" s="231">
        <v>11</v>
      </c>
      <c r="M1432" s="232"/>
      <c r="N1432" s="233"/>
      <c r="O1432" s="233"/>
    </row>
    <row r="1433" spans="1:15" s="234" customFormat="1">
      <c r="A1433" s="404" t="str">
        <f t="shared" si="29"/>
        <v>3002701500</v>
      </c>
      <c r="B1433" s="230">
        <v>300</v>
      </c>
      <c r="C1433" s="193">
        <v>270</v>
      </c>
      <c r="D1433" s="193">
        <v>1500</v>
      </c>
      <c r="E1433" s="231">
        <v>3</v>
      </c>
      <c r="F1433" s="231">
        <v>9</v>
      </c>
      <c r="G1433" s="231">
        <v>15</v>
      </c>
      <c r="H1433" s="231">
        <v>17</v>
      </c>
      <c r="I1433" s="231">
        <v>22</v>
      </c>
      <c r="J1433" s="231">
        <v>25</v>
      </c>
      <c r="K1433" s="231">
        <v>15</v>
      </c>
      <c r="L1433" s="231">
        <v>11</v>
      </c>
      <c r="M1433" s="232"/>
      <c r="N1433" s="233"/>
      <c r="O1433" s="233"/>
    </row>
    <row r="1434" spans="1:15" s="234" customFormat="1">
      <c r="A1434" s="404" t="str">
        <f t="shared" si="29"/>
        <v>3002801500</v>
      </c>
      <c r="B1434" s="230">
        <v>300</v>
      </c>
      <c r="C1434" s="193">
        <v>280</v>
      </c>
      <c r="D1434" s="193">
        <v>1500</v>
      </c>
      <c r="E1434" s="231">
        <v>3</v>
      </c>
      <c r="F1434" s="231">
        <v>8</v>
      </c>
      <c r="G1434" s="231">
        <v>14</v>
      </c>
      <c r="H1434" s="231">
        <v>16</v>
      </c>
      <c r="I1434" s="231">
        <v>21</v>
      </c>
      <c r="J1434" s="231">
        <v>24</v>
      </c>
      <c r="K1434" s="231">
        <v>14</v>
      </c>
      <c r="L1434" s="231">
        <v>10</v>
      </c>
      <c r="M1434" s="232"/>
      <c r="N1434" s="233"/>
      <c r="O1434" s="233"/>
    </row>
    <row r="1435" spans="1:15" s="234" customFormat="1">
      <c r="A1435" s="404" t="str">
        <f t="shared" si="29"/>
        <v>3002901500</v>
      </c>
      <c r="B1435" s="230">
        <v>300</v>
      </c>
      <c r="C1435" s="193">
        <v>290</v>
      </c>
      <c r="D1435" s="193">
        <v>1500</v>
      </c>
      <c r="E1435" s="231">
        <v>3</v>
      </c>
      <c r="F1435" s="231">
        <v>8</v>
      </c>
      <c r="G1435" s="231">
        <v>14</v>
      </c>
      <c r="H1435" s="231">
        <v>15</v>
      </c>
      <c r="I1435" s="231">
        <v>20</v>
      </c>
      <c r="J1435" s="231">
        <v>24</v>
      </c>
      <c r="K1435" s="231">
        <v>14</v>
      </c>
      <c r="L1435" s="231">
        <v>10</v>
      </c>
      <c r="M1435" s="232"/>
      <c r="N1435" s="233"/>
      <c r="O1435" s="233"/>
    </row>
    <row r="1436" spans="1:15" s="234" customFormat="1">
      <c r="A1436" s="404" t="str">
        <f t="shared" si="29"/>
        <v>3003001500</v>
      </c>
      <c r="B1436" s="230">
        <v>300</v>
      </c>
      <c r="C1436" s="193">
        <v>300</v>
      </c>
      <c r="D1436" s="193">
        <v>1500</v>
      </c>
      <c r="E1436" s="231">
        <v>3</v>
      </c>
      <c r="F1436" s="231">
        <v>8</v>
      </c>
      <c r="G1436" s="231">
        <v>13</v>
      </c>
      <c r="H1436" s="231">
        <v>14</v>
      </c>
      <c r="I1436" s="231">
        <v>19</v>
      </c>
      <c r="J1436" s="231">
        <v>23</v>
      </c>
      <c r="K1436" s="231">
        <v>13</v>
      </c>
      <c r="L1436" s="231">
        <v>9</v>
      </c>
      <c r="M1436" s="232"/>
      <c r="N1436" s="233"/>
      <c r="O1436" s="233"/>
    </row>
    <row r="1437" spans="1:15" s="234" customFormat="1">
      <c r="A1437" s="404" t="str">
        <f t="shared" si="29"/>
        <v>3003101500</v>
      </c>
      <c r="B1437" s="230">
        <v>300</v>
      </c>
      <c r="C1437" s="193">
        <v>310</v>
      </c>
      <c r="D1437" s="193">
        <v>1500</v>
      </c>
      <c r="E1437" s="243"/>
      <c r="F1437" s="243"/>
      <c r="G1437" s="243"/>
      <c r="H1437" s="243"/>
      <c r="I1437" s="243"/>
      <c r="J1437" s="243"/>
      <c r="K1437" s="243"/>
      <c r="L1437" s="243"/>
      <c r="M1437" s="232"/>
      <c r="N1437" s="233"/>
      <c r="O1437" s="233"/>
    </row>
    <row r="1438" spans="1:15" s="234" customFormat="1">
      <c r="A1438" s="404" t="str">
        <f t="shared" si="29"/>
        <v>3003201500</v>
      </c>
      <c r="B1438" s="230">
        <v>300</v>
      </c>
      <c r="C1438" s="193">
        <v>320</v>
      </c>
      <c r="D1438" s="193">
        <v>1500</v>
      </c>
      <c r="E1438" s="243"/>
      <c r="F1438" s="243"/>
      <c r="G1438" s="243"/>
      <c r="H1438" s="243"/>
      <c r="I1438" s="243"/>
      <c r="J1438" s="243"/>
      <c r="K1438" s="243"/>
      <c r="L1438" s="243"/>
      <c r="M1438" s="232"/>
      <c r="N1438" s="233"/>
      <c r="O1438" s="233"/>
    </row>
    <row r="1439" spans="1:15" s="234" customFormat="1">
      <c r="A1439" s="404" t="str">
        <f t="shared" si="29"/>
        <v>3003301500</v>
      </c>
      <c r="B1439" s="230">
        <v>300</v>
      </c>
      <c r="C1439" s="193">
        <v>330</v>
      </c>
      <c r="D1439" s="193">
        <v>1500</v>
      </c>
      <c r="E1439" s="243"/>
      <c r="F1439" s="243"/>
      <c r="G1439" s="243"/>
      <c r="H1439" s="243"/>
      <c r="I1439" s="243"/>
      <c r="J1439" s="243"/>
      <c r="K1439" s="243"/>
      <c r="L1439" s="243"/>
      <c r="M1439" s="232"/>
      <c r="N1439" s="233"/>
      <c r="O1439" s="233"/>
    </row>
    <row r="1440" spans="1:15" s="234" customFormat="1">
      <c r="A1440" s="404" t="str">
        <f t="shared" si="29"/>
        <v>3003401500</v>
      </c>
      <c r="B1440" s="230">
        <v>300</v>
      </c>
      <c r="C1440" s="193">
        <v>340</v>
      </c>
      <c r="D1440" s="193">
        <v>1500</v>
      </c>
      <c r="E1440" s="243"/>
      <c r="F1440" s="243"/>
      <c r="G1440" s="243"/>
      <c r="H1440" s="243"/>
      <c r="I1440" s="243"/>
      <c r="J1440" s="243"/>
      <c r="K1440" s="243"/>
      <c r="L1440" s="243"/>
      <c r="M1440" s="232"/>
      <c r="N1440" s="233"/>
      <c r="O1440" s="233"/>
    </row>
    <row r="1441" spans="1:15" s="234" customFormat="1">
      <c r="A1441" s="404" t="str">
        <f t="shared" si="29"/>
        <v>3003501500</v>
      </c>
      <c r="B1441" s="230">
        <v>300</v>
      </c>
      <c r="C1441" s="193">
        <v>350</v>
      </c>
      <c r="D1441" s="193">
        <v>1500</v>
      </c>
      <c r="E1441" s="243"/>
      <c r="F1441" s="243"/>
      <c r="G1441" s="243"/>
      <c r="H1441" s="243"/>
      <c r="I1441" s="243"/>
      <c r="J1441" s="243"/>
      <c r="K1441" s="243"/>
      <c r="L1441" s="243"/>
      <c r="M1441" s="232"/>
      <c r="N1441" s="233"/>
      <c r="O1441" s="233"/>
    </row>
    <row r="1442" spans="1:15" s="234" customFormat="1">
      <c r="A1442" s="404" t="str">
        <f t="shared" si="29"/>
        <v>300201750</v>
      </c>
      <c r="B1442" s="230">
        <v>300</v>
      </c>
      <c r="C1442" s="193">
        <v>20</v>
      </c>
      <c r="D1442" s="193">
        <v>1750</v>
      </c>
      <c r="E1442" s="231">
        <v>22</v>
      </c>
      <c r="F1442" s="231">
        <v>32</v>
      </c>
      <c r="G1442" s="231">
        <v>41</v>
      </c>
      <c r="H1442" s="231">
        <v>50</v>
      </c>
      <c r="I1442" s="231">
        <v>55</v>
      </c>
      <c r="J1442" s="231">
        <v>60</v>
      </c>
      <c r="K1442" s="231">
        <v>58</v>
      </c>
      <c r="L1442" s="231">
        <v>56</v>
      </c>
      <c r="M1442" s="232"/>
      <c r="N1442" s="233"/>
      <c r="O1442" s="233"/>
    </row>
    <row r="1443" spans="1:15" s="234" customFormat="1">
      <c r="A1443" s="404" t="str">
        <f t="shared" si="29"/>
        <v>300301750</v>
      </c>
      <c r="B1443" s="230">
        <v>300</v>
      </c>
      <c r="C1443" s="193">
        <v>30</v>
      </c>
      <c r="D1443" s="193">
        <v>1750</v>
      </c>
      <c r="E1443" s="231">
        <v>22</v>
      </c>
      <c r="F1443" s="231">
        <v>32</v>
      </c>
      <c r="G1443" s="231">
        <v>41</v>
      </c>
      <c r="H1443" s="231">
        <v>50</v>
      </c>
      <c r="I1443" s="231">
        <v>55</v>
      </c>
      <c r="J1443" s="231">
        <v>60</v>
      </c>
      <c r="K1443" s="231">
        <v>58</v>
      </c>
      <c r="L1443" s="231">
        <v>56</v>
      </c>
      <c r="M1443" s="232"/>
      <c r="N1443" s="233"/>
      <c r="O1443" s="233"/>
    </row>
    <row r="1444" spans="1:15" s="234" customFormat="1">
      <c r="A1444" s="404" t="str">
        <f t="shared" si="29"/>
        <v>300401750</v>
      </c>
      <c r="B1444" s="230">
        <v>300</v>
      </c>
      <c r="C1444" s="193">
        <v>40</v>
      </c>
      <c r="D1444" s="193">
        <v>1750</v>
      </c>
      <c r="E1444" s="231">
        <v>20</v>
      </c>
      <c r="F1444" s="231">
        <v>32</v>
      </c>
      <c r="G1444" s="231">
        <v>41</v>
      </c>
      <c r="H1444" s="231">
        <v>50</v>
      </c>
      <c r="I1444" s="231">
        <v>55</v>
      </c>
      <c r="J1444" s="231">
        <v>60</v>
      </c>
      <c r="K1444" s="231">
        <v>58</v>
      </c>
      <c r="L1444" s="231">
        <v>56</v>
      </c>
      <c r="M1444" s="232"/>
      <c r="N1444" s="233"/>
      <c r="O1444" s="233"/>
    </row>
    <row r="1445" spans="1:15" s="234" customFormat="1">
      <c r="A1445" s="404" t="str">
        <f t="shared" si="29"/>
        <v>300501750</v>
      </c>
      <c r="B1445" s="230">
        <v>300</v>
      </c>
      <c r="C1445" s="193">
        <v>50</v>
      </c>
      <c r="D1445" s="193">
        <v>1750</v>
      </c>
      <c r="E1445" s="231">
        <v>18</v>
      </c>
      <c r="F1445" s="231">
        <v>32</v>
      </c>
      <c r="G1445" s="231">
        <v>41</v>
      </c>
      <c r="H1445" s="231">
        <v>50</v>
      </c>
      <c r="I1445" s="231">
        <v>55</v>
      </c>
      <c r="J1445" s="231">
        <v>60</v>
      </c>
      <c r="K1445" s="231">
        <v>58</v>
      </c>
      <c r="L1445" s="231">
        <v>54</v>
      </c>
      <c r="M1445" s="232"/>
      <c r="N1445" s="233"/>
      <c r="O1445" s="233"/>
    </row>
    <row r="1446" spans="1:15" s="234" customFormat="1">
      <c r="A1446" s="404" t="str">
        <f t="shared" si="29"/>
        <v>300601750</v>
      </c>
      <c r="B1446" s="230">
        <v>300</v>
      </c>
      <c r="C1446" s="193">
        <v>60</v>
      </c>
      <c r="D1446" s="193">
        <v>1750</v>
      </c>
      <c r="E1446" s="231">
        <v>15</v>
      </c>
      <c r="F1446" s="231">
        <v>32</v>
      </c>
      <c r="G1446" s="231">
        <v>41</v>
      </c>
      <c r="H1446" s="231">
        <v>50</v>
      </c>
      <c r="I1446" s="231">
        <v>55</v>
      </c>
      <c r="J1446" s="231">
        <v>60</v>
      </c>
      <c r="K1446" s="231">
        <v>58</v>
      </c>
      <c r="L1446" s="231">
        <v>52</v>
      </c>
      <c r="M1446" s="232"/>
      <c r="N1446" s="233"/>
      <c r="O1446" s="233"/>
    </row>
    <row r="1447" spans="1:15" s="234" customFormat="1">
      <c r="A1447" s="404" t="str">
        <f t="shared" si="29"/>
        <v>300701750</v>
      </c>
      <c r="B1447" s="230">
        <v>300</v>
      </c>
      <c r="C1447" s="193">
        <v>70</v>
      </c>
      <c r="D1447" s="193">
        <v>1750</v>
      </c>
      <c r="E1447" s="231">
        <v>14</v>
      </c>
      <c r="F1447" s="231">
        <v>31</v>
      </c>
      <c r="G1447" s="231">
        <v>41</v>
      </c>
      <c r="H1447" s="231">
        <v>50</v>
      </c>
      <c r="I1447" s="231">
        <v>55</v>
      </c>
      <c r="J1447" s="231">
        <v>60</v>
      </c>
      <c r="K1447" s="231">
        <v>57</v>
      </c>
      <c r="L1447" s="231">
        <v>46</v>
      </c>
      <c r="M1447" s="232"/>
      <c r="N1447" s="233"/>
      <c r="O1447" s="233"/>
    </row>
    <row r="1448" spans="1:15" s="234" customFormat="1">
      <c r="A1448" s="404" t="str">
        <f t="shared" si="29"/>
        <v>300801750</v>
      </c>
      <c r="B1448" s="230">
        <v>300</v>
      </c>
      <c r="C1448" s="193">
        <v>80</v>
      </c>
      <c r="D1448" s="193">
        <v>1750</v>
      </c>
      <c r="E1448" s="231">
        <v>12</v>
      </c>
      <c r="F1448" s="231">
        <v>30</v>
      </c>
      <c r="G1448" s="231">
        <v>41</v>
      </c>
      <c r="H1448" s="231">
        <v>50</v>
      </c>
      <c r="I1448" s="231">
        <v>55</v>
      </c>
      <c r="J1448" s="231">
        <v>60</v>
      </c>
      <c r="K1448" s="231">
        <v>55</v>
      </c>
      <c r="L1448" s="231">
        <v>40</v>
      </c>
      <c r="M1448" s="232"/>
      <c r="N1448" s="233"/>
      <c r="O1448" s="233"/>
    </row>
    <row r="1449" spans="1:15" s="234" customFormat="1">
      <c r="A1449" s="404" t="str">
        <f t="shared" si="29"/>
        <v>300901750</v>
      </c>
      <c r="B1449" s="230">
        <v>300</v>
      </c>
      <c r="C1449" s="193">
        <v>90</v>
      </c>
      <c r="D1449" s="193">
        <v>1750</v>
      </c>
      <c r="E1449" s="231">
        <v>11</v>
      </c>
      <c r="F1449" s="231">
        <v>28</v>
      </c>
      <c r="G1449" s="231">
        <v>41</v>
      </c>
      <c r="H1449" s="231">
        <v>49</v>
      </c>
      <c r="I1449" s="231">
        <v>55</v>
      </c>
      <c r="J1449" s="231">
        <v>60</v>
      </c>
      <c r="K1449" s="231">
        <v>51</v>
      </c>
      <c r="L1449" s="231">
        <v>36</v>
      </c>
      <c r="M1449" s="232"/>
      <c r="N1449" s="233"/>
      <c r="O1449" s="233"/>
    </row>
    <row r="1450" spans="1:15" s="234" customFormat="1">
      <c r="A1450" s="404" t="str">
        <f t="shared" si="29"/>
        <v>3001001750</v>
      </c>
      <c r="B1450" s="230">
        <v>300</v>
      </c>
      <c r="C1450" s="193">
        <v>100</v>
      </c>
      <c r="D1450" s="193">
        <v>1750</v>
      </c>
      <c r="E1450" s="231">
        <v>9</v>
      </c>
      <c r="F1450" s="231">
        <v>26</v>
      </c>
      <c r="G1450" s="231">
        <v>40</v>
      </c>
      <c r="H1450" s="231">
        <v>47</v>
      </c>
      <c r="I1450" s="231">
        <v>55</v>
      </c>
      <c r="J1450" s="231">
        <v>60</v>
      </c>
      <c r="K1450" s="231">
        <v>46</v>
      </c>
      <c r="L1450" s="231">
        <v>32</v>
      </c>
      <c r="M1450" s="232"/>
      <c r="N1450" s="233"/>
      <c r="O1450" s="233"/>
    </row>
    <row r="1451" spans="1:15" s="234" customFormat="1">
      <c r="A1451" s="404" t="str">
        <f t="shared" si="29"/>
        <v>3001101750</v>
      </c>
      <c r="B1451" s="230">
        <v>300</v>
      </c>
      <c r="C1451" s="193">
        <v>110</v>
      </c>
      <c r="D1451" s="193">
        <v>1750</v>
      </c>
      <c r="E1451" s="231">
        <v>9</v>
      </c>
      <c r="F1451" s="231">
        <v>24</v>
      </c>
      <c r="G1451" s="231">
        <v>38</v>
      </c>
      <c r="H1451" s="231">
        <v>45</v>
      </c>
      <c r="I1451" s="231">
        <v>54</v>
      </c>
      <c r="J1451" s="231">
        <v>60</v>
      </c>
      <c r="K1451" s="231">
        <v>43</v>
      </c>
      <c r="L1451" s="231">
        <v>30</v>
      </c>
      <c r="M1451" s="232"/>
      <c r="N1451" s="233"/>
      <c r="O1451" s="233"/>
    </row>
    <row r="1452" spans="1:15" s="234" customFormat="1">
      <c r="A1452" s="404" t="str">
        <f t="shared" si="29"/>
        <v>3001201750</v>
      </c>
      <c r="B1452" s="230">
        <v>300</v>
      </c>
      <c r="C1452" s="193">
        <v>120</v>
      </c>
      <c r="D1452" s="193">
        <v>1750</v>
      </c>
      <c r="E1452" s="231">
        <v>8</v>
      </c>
      <c r="F1452" s="231">
        <v>22</v>
      </c>
      <c r="G1452" s="231">
        <v>36</v>
      </c>
      <c r="H1452" s="231">
        <v>42</v>
      </c>
      <c r="I1452" s="231">
        <v>53</v>
      </c>
      <c r="J1452" s="231">
        <v>59</v>
      </c>
      <c r="K1452" s="231">
        <v>39</v>
      </c>
      <c r="L1452" s="231">
        <v>27</v>
      </c>
      <c r="M1452" s="232"/>
      <c r="N1452" s="233"/>
      <c r="O1452" s="233"/>
    </row>
    <row r="1453" spans="1:15" s="234" customFormat="1">
      <c r="A1453" s="404" t="str">
        <f t="shared" si="29"/>
        <v>3001301750</v>
      </c>
      <c r="B1453" s="230">
        <v>300</v>
      </c>
      <c r="C1453" s="193">
        <v>130</v>
      </c>
      <c r="D1453" s="193">
        <v>1750</v>
      </c>
      <c r="E1453" s="231">
        <v>8</v>
      </c>
      <c r="F1453" s="231">
        <v>21</v>
      </c>
      <c r="G1453" s="231">
        <v>34</v>
      </c>
      <c r="H1453" s="231">
        <v>39</v>
      </c>
      <c r="I1453" s="231">
        <v>50</v>
      </c>
      <c r="J1453" s="231">
        <v>57</v>
      </c>
      <c r="K1453" s="231">
        <v>36</v>
      </c>
      <c r="L1453" s="231">
        <v>25</v>
      </c>
      <c r="M1453" s="232"/>
      <c r="N1453" s="233"/>
      <c r="O1453" s="233"/>
    </row>
    <row r="1454" spans="1:15" s="234" customFormat="1">
      <c r="A1454" s="404" t="str">
        <f t="shared" si="29"/>
        <v>3001401750</v>
      </c>
      <c r="B1454" s="230">
        <v>300</v>
      </c>
      <c r="C1454" s="193">
        <v>140</v>
      </c>
      <c r="D1454" s="193">
        <v>1750</v>
      </c>
      <c r="E1454" s="231">
        <v>7</v>
      </c>
      <c r="F1454" s="231">
        <v>19</v>
      </c>
      <c r="G1454" s="231">
        <v>32</v>
      </c>
      <c r="H1454" s="231">
        <v>36</v>
      </c>
      <c r="I1454" s="231">
        <v>47</v>
      </c>
      <c r="J1454" s="231">
        <v>55</v>
      </c>
      <c r="K1454" s="231">
        <v>33</v>
      </c>
      <c r="L1454" s="231">
        <v>23</v>
      </c>
      <c r="M1454" s="232"/>
      <c r="N1454" s="233"/>
      <c r="O1454" s="233"/>
    </row>
    <row r="1455" spans="1:15" s="234" customFormat="1">
      <c r="A1455" s="404" t="str">
        <f t="shared" si="29"/>
        <v>3001501750</v>
      </c>
      <c r="B1455" s="230">
        <v>300</v>
      </c>
      <c r="C1455" s="193">
        <v>150</v>
      </c>
      <c r="D1455" s="193">
        <v>1750</v>
      </c>
      <c r="E1455" s="231">
        <v>7</v>
      </c>
      <c r="F1455" s="231">
        <v>18</v>
      </c>
      <c r="G1455" s="231">
        <v>30</v>
      </c>
      <c r="H1455" s="231">
        <v>34</v>
      </c>
      <c r="I1455" s="231">
        <v>45</v>
      </c>
      <c r="J1455" s="231">
        <v>52</v>
      </c>
      <c r="K1455" s="231">
        <v>31</v>
      </c>
      <c r="L1455" s="231">
        <v>22</v>
      </c>
      <c r="M1455" s="232"/>
      <c r="N1455" s="233"/>
      <c r="O1455" s="233"/>
    </row>
    <row r="1456" spans="1:15" s="234" customFormat="1">
      <c r="A1456" s="404" t="str">
        <f t="shared" si="29"/>
        <v>3001601750</v>
      </c>
      <c r="B1456" s="230">
        <v>300</v>
      </c>
      <c r="C1456" s="193">
        <v>160</v>
      </c>
      <c r="D1456" s="193">
        <v>1750</v>
      </c>
      <c r="E1456" s="231">
        <v>6</v>
      </c>
      <c r="F1456" s="231">
        <v>17</v>
      </c>
      <c r="G1456" s="231">
        <v>28</v>
      </c>
      <c r="H1456" s="231">
        <v>32</v>
      </c>
      <c r="I1456" s="231">
        <v>42</v>
      </c>
      <c r="J1456" s="231">
        <v>49</v>
      </c>
      <c r="K1456" s="231">
        <v>29</v>
      </c>
      <c r="L1456" s="231">
        <v>20</v>
      </c>
      <c r="M1456" s="232"/>
      <c r="N1456" s="233"/>
      <c r="O1456" s="233"/>
    </row>
    <row r="1457" spans="1:15" s="234" customFormat="1">
      <c r="A1457" s="404" t="str">
        <f t="shared" ref="A1457:A1520" si="30">B1457&amp;C1457&amp;D1457</f>
        <v>3001701750</v>
      </c>
      <c r="B1457" s="230">
        <v>300</v>
      </c>
      <c r="C1457" s="193">
        <v>170</v>
      </c>
      <c r="D1457" s="193">
        <v>1750</v>
      </c>
      <c r="E1457" s="231">
        <v>6</v>
      </c>
      <c r="F1457" s="231">
        <v>16</v>
      </c>
      <c r="G1457" s="231">
        <v>27</v>
      </c>
      <c r="H1457" s="231">
        <v>30</v>
      </c>
      <c r="I1457" s="231">
        <v>40</v>
      </c>
      <c r="J1457" s="231">
        <v>47</v>
      </c>
      <c r="K1457" s="231">
        <v>28</v>
      </c>
      <c r="L1457" s="231">
        <v>19</v>
      </c>
      <c r="M1457" s="232"/>
      <c r="N1457" s="233"/>
      <c r="O1457" s="233"/>
    </row>
    <row r="1458" spans="1:15" s="234" customFormat="1">
      <c r="A1458" s="404" t="str">
        <f t="shared" si="30"/>
        <v>3001801750</v>
      </c>
      <c r="B1458" s="230">
        <v>300</v>
      </c>
      <c r="C1458" s="193">
        <v>180</v>
      </c>
      <c r="D1458" s="193">
        <v>1750</v>
      </c>
      <c r="E1458" s="231">
        <v>5</v>
      </c>
      <c r="F1458" s="231">
        <v>15</v>
      </c>
      <c r="G1458" s="231">
        <v>25</v>
      </c>
      <c r="H1458" s="231">
        <v>28</v>
      </c>
      <c r="I1458" s="231">
        <v>37</v>
      </c>
      <c r="J1458" s="231">
        <v>44</v>
      </c>
      <c r="K1458" s="231">
        <v>26</v>
      </c>
      <c r="L1458" s="231">
        <v>18</v>
      </c>
      <c r="M1458" s="232"/>
      <c r="N1458" s="233"/>
      <c r="O1458" s="233"/>
    </row>
    <row r="1459" spans="1:15" s="234" customFormat="1">
      <c r="A1459" s="404" t="str">
        <f t="shared" si="30"/>
        <v>3001901750</v>
      </c>
      <c r="B1459" s="230">
        <v>300</v>
      </c>
      <c r="C1459" s="193">
        <v>190</v>
      </c>
      <c r="D1459" s="193">
        <v>1750</v>
      </c>
      <c r="E1459" s="231">
        <v>5</v>
      </c>
      <c r="F1459" s="231">
        <v>15</v>
      </c>
      <c r="G1459" s="231">
        <v>24</v>
      </c>
      <c r="H1459" s="231">
        <v>27</v>
      </c>
      <c r="I1459" s="231">
        <v>36</v>
      </c>
      <c r="J1459" s="231">
        <v>42</v>
      </c>
      <c r="K1459" s="231">
        <v>25</v>
      </c>
      <c r="L1459" s="231">
        <v>17</v>
      </c>
      <c r="M1459" s="232"/>
      <c r="N1459" s="233"/>
      <c r="O1459" s="233"/>
    </row>
    <row r="1460" spans="1:15" s="234" customFormat="1">
      <c r="A1460" s="404" t="str">
        <f t="shared" si="30"/>
        <v>3002001750</v>
      </c>
      <c r="B1460" s="230">
        <v>300</v>
      </c>
      <c r="C1460" s="193">
        <v>200</v>
      </c>
      <c r="D1460" s="193">
        <v>1750</v>
      </c>
      <c r="E1460" s="231">
        <v>5</v>
      </c>
      <c r="F1460" s="231">
        <v>14</v>
      </c>
      <c r="G1460" s="231">
        <v>23</v>
      </c>
      <c r="H1460" s="231">
        <v>25</v>
      </c>
      <c r="I1460" s="231">
        <v>34</v>
      </c>
      <c r="J1460" s="231">
        <v>40</v>
      </c>
      <c r="K1460" s="231">
        <v>23</v>
      </c>
      <c r="L1460" s="231">
        <v>16</v>
      </c>
      <c r="M1460" s="232"/>
      <c r="N1460" s="233"/>
      <c r="O1460" s="233"/>
    </row>
    <row r="1461" spans="1:15" s="234" customFormat="1">
      <c r="A1461" s="404" t="str">
        <f t="shared" si="30"/>
        <v>3002101750</v>
      </c>
      <c r="B1461" s="230">
        <v>300</v>
      </c>
      <c r="C1461" s="193">
        <v>210</v>
      </c>
      <c r="D1461" s="193">
        <v>1750</v>
      </c>
      <c r="E1461" s="231">
        <v>5</v>
      </c>
      <c r="F1461" s="231">
        <v>13</v>
      </c>
      <c r="G1461" s="231">
        <v>22</v>
      </c>
      <c r="H1461" s="231">
        <v>24</v>
      </c>
      <c r="I1461" s="231">
        <v>33</v>
      </c>
      <c r="J1461" s="231">
        <v>38</v>
      </c>
      <c r="K1461" s="231">
        <v>22</v>
      </c>
      <c r="L1461" s="231">
        <v>16</v>
      </c>
      <c r="M1461" s="232"/>
      <c r="N1461" s="233"/>
      <c r="O1461" s="233"/>
    </row>
    <row r="1462" spans="1:15" s="234" customFormat="1">
      <c r="A1462" s="404" t="str">
        <f t="shared" si="30"/>
        <v>3002201750</v>
      </c>
      <c r="B1462" s="230">
        <v>300</v>
      </c>
      <c r="C1462" s="193">
        <v>220</v>
      </c>
      <c r="D1462" s="193">
        <v>1750</v>
      </c>
      <c r="E1462" s="231">
        <v>4</v>
      </c>
      <c r="F1462" s="231">
        <v>12</v>
      </c>
      <c r="G1462" s="231">
        <v>21</v>
      </c>
      <c r="H1462" s="231">
        <v>23</v>
      </c>
      <c r="I1462" s="231">
        <v>31</v>
      </c>
      <c r="J1462" s="231">
        <v>36</v>
      </c>
      <c r="K1462" s="231">
        <v>21</v>
      </c>
      <c r="L1462" s="231">
        <v>15</v>
      </c>
      <c r="M1462" s="232"/>
      <c r="N1462" s="233"/>
      <c r="O1462" s="233"/>
    </row>
    <row r="1463" spans="1:15" s="234" customFormat="1">
      <c r="A1463" s="404" t="str">
        <f t="shared" si="30"/>
        <v>3002301750</v>
      </c>
      <c r="B1463" s="230">
        <v>300</v>
      </c>
      <c r="C1463" s="193">
        <v>230</v>
      </c>
      <c r="D1463" s="193">
        <v>1750</v>
      </c>
      <c r="E1463" s="231">
        <v>4</v>
      </c>
      <c r="F1463" s="231">
        <v>12</v>
      </c>
      <c r="G1463" s="231">
        <v>20</v>
      </c>
      <c r="H1463" s="231">
        <v>22</v>
      </c>
      <c r="I1463" s="231">
        <v>30</v>
      </c>
      <c r="J1463" s="231">
        <v>35</v>
      </c>
      <c r="K1463" s="231">
        <v>20</v>
      </c>
      <c r="L1463" s="231">
        <v>14</v>
      </c>
      <c r="M1463" s="232"/>
      <c r="N1463" s="233"/>
      <c r="O1463" s="233"/>
    </row>
    <row r="1464" spans="1:15" s="234" customFormat="1">
      <c r="A1464" s="404" t="str">
        <f t="shared" si="30"/>
        <v>3002401750</v>
      </c>
      <c r="B1464" s="230">
        <v>300</v>
      </c>
      <c r="C1464" s="193">
        <v>240</v>
      </c>
      <c r="D1464" s="193">
        <v>1750</v>
      </c>
      <c r="E1464" s="231">
        <v>4</v>
      </c>
      <c r="F1464" s="231">
        <v>11</v>
      </c>
      <c r="G1464" s="231">
        <v>19</v>
      </c>
      <c r="H1464" s="231">
        <v>21</v>
      </c>
      <c r="I1464" s="231">
        <v>28</v>
      </c>
      <c r="J1464" s="231">
        <v>33</v>
      </c>
      <c r="K1464" s="231">
        <v>19</v>
      </c>
      <c r="L1464" s="231">
        <v>13</v>
      </c>
      <c r="M1464" s="232"/>
      <c r="N1464" s="233"/>
      <c r="O1464" s="233"/>
    </row>
    <row r="1465" spans="1:15" s="234" customFormat="1">
      <c r="A1465" s="404" t="str">
        <f t="shared" si="30"/>
        <v>3002501750</v>
      </c>
      <c r="B1465" s="230">
        <v>300</v>
      </c>
      <c r="C1465" s="193">
        <v>250</v>
      </c>
      <c r="D1465" s="193">
        <v>1750</v>
      </c>
      <c r="E1465" s="231">
        <v>4</v>
      </c>
      <c r="F1465" s="231">
        <v>11</v>
      </c>
      <c r="G1465" s="231">
        <v>18</v>
      </c>
      <c r="H1465" s="231">
        <v>20</v>
      </c>
      <c r="I1465" s="231">
        <v>27</v>
      </c>
      <c r="J1465" s="231">
        <v>32</v>
      </c>
      <c r="K1465" s="231">
        <v>19</v>
      </c>
      <c r="L1465" s="231">
        <v>13</v>
      </c>
      <c r="M1465" s="232"/>
      <c r="N1465" s="233"/>
      <c r="O1465" s="233"/>
    </row>
    <row r="1466" spans="1:15" s="234" customFormat="1">
      <c r="A1466" s="404" t="str">
        <f t="shared" si="30"/>
        <v>3002601750</v>
      </c>
      <c r="B1466" s="230">
        <v>300</v>
      </c>
      <c r="C1466" s="193">
        <v>260</v>
      </c>
      <c r="D1466" s="193">
        <v>1750</v>
      </c>
      <c r="E1466" s="231">
        <v>4</v>
      </c>
      <c r="F1466" s="231">
        <v>11</v>
      </c>
      <c r="G1466" s="231">
        <v>17</v>
      </c>
      <c r="H1466" s="231">
        <v>19</v>
      </c>
      <c r="I1466" s="231">
        <v>26</v>
      </c>
      <c r="J1466" s="231">
        <v>31</v>
      </c>
      <c r="K1466" s="231">
        <v>18</v>
      </c>
      <c r="L1466" s="231">
        <v>12</v>
      </c>
      <c r="M1466" s="232"/>
      <c r="N1466" s="233"/>
      <c r="O1466" s="233"/>
    </row>
    <row r="1467" spans="1:15" s="234" customFormat="1">
      <c r="A1467" s="404" t="str">
        <f t="shared" si="30"/>
        <v>3002701750</v>
      </c>
      <c r="B1467" s="230">
        <v>300</v>
      </c>
      <c r="C1467" s="193">
        <v>270</v>
      </c>
      <c r="D1467" s="193">
        <v>1750</v>
      </c>
      <c r="E1467" s="231">
        <v>4</v>
      </c>
      <c r="F1467" s="231">
        <v>11</v>
      </c>
      <c r="G1467" s="231">
        <v>17</v>
      </c>
      <c r="H1467" s="231">
        <v>19</v>
      </c>
      <c r="I1467" s="231">
        <v>25</v>
      </c>
      <c r="J1467" s="231">
        <v>30</v>
      </c>
      <c r="K1467" s="231">
        <v>18</v>
      </c>
      <c r="L1467" s="231">
        <v>12</v>
      </c>
      <c r="M1467" s="232"/>
      <c r="N1467" s="233"/>
      <c r="O1467" s="233"/>
    </row>
    <row r="1468" spans="1:15" s="234" customFormat="1">
      <c r="A1468" s="404" t="str">
        <f t="shared" si="30"/>
        <v>3002801750</v>
      </c>
      <c r="B1468" s="230">
        <v>300</v>
      </c>
      <c r="C1468" s="193">
        <v>280</v>
      </c>
      <c r="D1468" s="193">
        <v>1750</v>
      </c>
      <c r="E1468" s="231">
        <v>3</v>
      </c>
      <c r="F1468" s="231">
        <v>10</v>
      </c>
      <c r="G1468" s="231">
        <v>16</v>
      </c>
      <c r="H1468" s="231">
        <v>18</v>
      </c>
      <c r="I1468" s="231">
        <v>24</v>
      </c>
      <c r="J1468" s="231">
        <v>28</v>
      </c>
      <c r="K1468" s="231">
        <v>17</v>
      </c>
      <c r="L1468" s="231">
        <v>11</v>
      </c>
      <c r="M1468" s="232"/>
      <c r="N1468" s="233"/>
      <c r="O1468" s="233"/>
    </row>
    <row r="1469" spans="1:15" s="234" customFormat="1">
      <c r="A1469" s="404" t="str">
        <f t="shared" si="30"/>
        <v>3002901750</v>
      </c>
      <c r="B1469" s="230">
        <v>300</v>
      </c>
      <c r="C1469" s="193">
        <v>290</v>
      </c>
      <c r="D1469" s="193">
        <v>1750</v>
      </c>
      <c r="E1469" s="231">
        <v>3</v>
      </c>
      <c r="F1469" s="231">
        <v>10</v>
      </c>
      <c r="G1469" s="231">
        <v>16</v>
      </c>
      <c r="H1469" s="231">
        <v>18</v>
      </c>
      <c r="I1469" s="231">
        <v>23</v>
      </c>
      <c r="J1469" s="231">
        <v>28</v>
      </c>
      <c r="K1469" s="231">
        <v>17</v>
      </c>
      <c r="L1469" s="231">
        <v>11</v>
      </c>
      <c r="M1469" s="232"/>
      <c r="N1469" s="233"/>
      <c r="O1469" s="233"/>
    </row>
    <row r="1470" spans="1:15" s="234" customFormat="1">
      <c r="A1470" s="404" t="str">
        <f t="shared" si="30"/>
        <v>3003001750</v>
      </c>
      <c r="B1470" s="230">
        <v>300</v>
      </c>
      <c r="C1470" s="193">
        <v>300</v>
      </c>
      <c r="D1470" s="193">
        <v>1750</v>
      </c>
      <c r="E1470" s="231">
        <v>3</v>
      </c>
      <c r="F1470" s="231">
        <v>9</v>
      </c>
      <c r="G1470" s="231">
        <v>15</v>
      </c>
      <c r="H1470" s="231">
        <v>17</v>
      </c>
      <c r="I1470" s="231">
        <v>22</v>
      </c>
      <c r="J1470" s="231">
        <v>27</v>
      </c>
      <c r="K1470" s="231">
        <v>16</v>
      </c>
      <c r="L1470" s="231">
        <v>11</v>
      </c>
      <c r="M1470" s="232"/>
      <c r="N1470" s="233"/>
      <c r="O1470" s="233"/>
    </row>
    <row r="1471" spans="1:15" s="234" customFormat="1">
      <c r="A1471" s="404" t="str">
        <f t="shared" si="30"/>
        <v>3003101750</v>
      </c>
      <c r="B1471" s="230">
        <v>300</v>
      </c>
      <c r="C1471" s="193">
        <v>310</v>
      </c>
      <c r="D1471" s="193">
        <v>1750</v>
      </c>
      <c r="E1471" s="243"/>
      <c r="F1471" s="243"/>
      <c r="G1471" s="243"/>
      <c r="H1471" s="243"/>
      <c r="I1471" s="243"/>
      <c r="J1471" s="243"/>
      <c r="K1471" s="243"/>
      <c r="L1471" s="243"/>
      <c r="M1471" s="232"/>
      <c r="N1471" s="233"/>
      <c r="O1471" s="233"/>
    </row>
    <row r="1472" spans="1:15" s="234" customFormat="1">
      <c r="A1472" s="404" t="str">
        <f t="shared" si="30"/>
        <v>3003201750</v>
      </c>
      <c r="B1472" s="230">
        <v>300</v>
      </c>
      <c r="C1472" s="193">
        <v>320</v>
      </c>
      <c r="D1472" s="193">
        <v>1750</v>
      </c>
      <c r="E1472" s="243"/>
      <c r="F1472" s="243"/>
      <c r="G1472" s="243"/>
      <c r="H1472" s="243"/>
      <c r="I1472" s="243"/>
      <c r="J1472" s="243"/>
      <c r="K1472" s="243"/>
      <c r="L1472" s="243"/>
      <c r="M1472" s="232"/>
      <c r="N1472" s="233"/>
      <c r="O1472" s="233"/>
    </row>
    <row r="1473" spans="1:15" s="234" customFormat="1">
      <c r="A1473" s="404" t="str">
        <f t="shared" si="30"/>
        <v>3003301750</v>
      </c>
      <c r="B1473" s="230">
        <v>300</v>
      </c>
      <c r="C1473" s="193">
        <v>330</v>
      </c>
      <c r="D1473" s="193">
        <v>1750</v>
      </c>
      <c r="E1473" s="243"/>
      <c r="F1473" s="243"/>
      <c r="G1473" s="243"/>
      <c r="H1473" s="243"/>
      <c r="I1473" s="243"/>
      <c r="J1473" s="243"/>
      <c r="K1473" s="243"/>
      <c r="L1473" s="243"/>
      <c r="M1473" s="232"/>
      <c r="N1473" s="233"/>
      <c r="O1473" s="233"/>
    </row>
    <row r="1474" spans="1:15" s="234" customFormat="1">
      <c r="A1474" s="404" t="str">
        <f t="shared" si="30"/>
        <v>3003401750</v>
      </c>
      <c r="B1474" s="230">
        <v>300</v>
      </c>
      <c r="C1474" s="193">
        <v>340</v>
      </c>
      <c r="D1474" s="193">
        <v>1750</v>
      </c>
      <c r="E1474" s="243"/>
      <c r="F1474" s="243"/>
      <c r="G1474" s="243"/>
      <c r="H1474" s="243"/>
      <c r="I1474" s="243"/>
      <c r="J1474" s="243"/>
      <c r="K1474" s="243"/>
      <c r="L1474" s="243"/>
      <c r="M1474" s="232"/>
      <c r="N1474" s="233"/>
      <c r="O1474" s="233"/>
    </row>
    <row r="1475" spans="1:15" s="234" customFormat="1">
      <c r="A1475" s="404" t="str">
        <f t="shared" si="30"/>
        <v>3003501750</v>
      </c>
      <c r="B1475" s="230">
        <v>300</v>
      </c>
      <c r="C1475" s="193">
        <v>350</v>
      </c>
      <c r="D1475" s="193">
        <v>1750</v>
      </c>
      <c r="E1475" s="243"/>
      <c r="F1475" s="243"/>
      <c r="G1475" s="243"/>
      <c r="H1475" s="243"/>
      <c r="I1475" s="243"/>
      <c r="J1475" s="243"/>
      <c r="K1475" s="243"/>
      <c r="L1475" s="243"/>
      <c r="M1475" s="232"/>
      <c r="N1475" s="233"/>
      <c r="O1475" s="233"/>
    </row>
    <row r="1476" spans="1:15" s="234" customFormat="1">
      <c r="A1476" s="404" t="str">
        <f t="shared" si="30"/>
        <v>300202000</v>
      </c>
      <c r="B1476" s="230">
        <v>300</v>
      </c>
      <c r="C1476" s="193">
        <v>20</v>
      </c>
      <c r="D1476" s="193">
        <v>2000</v>
      </c>
      <c r="E1476" s="231">
        <v>22</v>
      </c>
      <c r="F1476" s="231">
        <v>32</v>
      </c>
      <c r="G1476" s="231">
        <v>41</v>
      </c>
      <c r="H1476" s="231">
        <v>50</v>
      </c>
      <c r="I1476" s="231">
        <v>55</v>
      </c>
      <c r="J1476" s="231">
        <v>60</v>
      </c>
      <c r="K1476" s="231">
        <v>58</v>
      </c>
      <c r="L1476" s="231">
        <v>56</v>
      </c>
      <c r="M1476" s="232"/>
      <c r="N1476" s="233"/>
      <c r="O1476" s="233"/>
    </row>
    <row r="1477" spans="1:15" s="234" customFormat="1">
      <c r="A1477" s="404" t="str">
        <f t="shared" si="30"/>
        <v>300302000</v>
      </c>
      <c r="B1477" s="230">
        <v>300</v>
      </c>
      <c r="C1477" s="193">
        <v>30</v>
      </c>
      <c r="D1477" s="193">
        <v>2000</v>
      </c>
      <c r="E1477" s="231">
        <v>22</v>
      </c>
      <c r="F1477" s="231">
        <v>32</v>
      </c>
      <c r="G1477" s="231">
        <v>41</v>
      </c>
      <c r="H1477" s="231">
        <v>50</v>
      </c>
      <c r="I1477" s="231">
        <v>55</v>
      </c>
      <c r="J1477" s="231">
        <v>60</v>
      </c>
      <c r="K1477" s="231">
        <v>58</v>
      </c>
      <c r="L1477" s="231">
        <v>56</v>
      </c>
      <c r="M1477" s="232"/>
      <c r="N1477" s="233"/>
      <c r="O1477" s="233"/>
    </row>
    <row r="1478" spans="1:15" s="234" customFormat="1">
      <c r="A1478" s="404" t="str">
        <f t="shared" si="30"/>
        <v>300402000</v>
      </c>
      <c r="B1478" s="230">
        <v>300</v>
      </c>
      <c r="C1478" s="193">
        <v>40</v>
      </c>
      <c r="D1478" s="193">
        <v>2000</v>
      </c>
      <c r="E1478" s="231">
        <v>21</v>
      </c>
      <c r="F1478" s="231">
        <v>32</v>
      </c>
      <c r="G1478" s="231">
        <v>41</v>
      </c>
      <c r="H1478" s="231">
        <v>50</v>
      </c>
      <c r="I1478" s="231">
        <v>55</v>
      </c>
      <c r="J1478" s="231">
        <v>60</v>
      </c>
      <c r="K1478" s="231">
        <v>58</v>
      </c>
      <c r="L1478" s="231">
        <v>56</v>
      </c>
      <c r="M1478" s="232"/>
      <c r="N1478" s="233"/>
      <c r="O1478" s="233"/>
    </row>
    <row r="1479" spans="1:15" s="234" customFormat="1">
      <c r="A1479" s="404" t="str">
        <f t="shared" si="30"/>
        <v>300502000</v>
      </c>
      <c r="B1479" s="230">
        <v>300</v>
      </c>
      <c r="C1479" s="193">
        <v>50</v>
      </c>
      <c r="D1479" s="193">
        <v>2000</v>
      </c>
      <c r="E1479" s="231">
        <v>19</v>
      </c>
      <c r="F1479" s="231">
        <v>32</v>
      </c>
      <c r="G1479" s="231">
        <v>41</v>
      </c>
      <c r="H1479" s="231">
        <v>50</v>
      </c>
      <c r="I1479" s="231">
        <v>55</v>
      </c>
      <c r="J1479" s="231">
        <v>60</v>
      </c>
      <c r="K1479" s="231">
        <v>58</v>
      </c>
      <c r="L1479" s="231">
        <v>56</v>
      </c>
      <c r="M1479" s="232"/>
      <c r="N1479" s="233"/>
      <c r="O1479" s="233"/>
    </row>
    <row r="1480" spans="1:15" s="234" customFormat="1">
      <c r="A1480" s="404" t="str">
        <f t="shared" si="30"/>
        <v>300602000</v>
      </c>
      <c r="B1480" s="230">
        <v>300</v>
      </c>
      <c r="C1480" s="193">
        <v>60</v>
      </c>
      <c r="D1480" s="193">
        <v>2000</v>
      </c>
      <c r="E1480" s="231">
        <v>17</v>
      </c>
      <c r="F1480" s="231">
        <v>32</v>
      </c>
      <c r="G1480" s="231">
        <v>41</v>
      </c>
      <c r="H1480" s="231">
        <v>50</v>
      </c>
      <c r="I1480" s="231">
        <v>55</v>
      </c>
      <c r="J1480" s="231">
        <v>60</v>
      </c>
      <c r="K1480" s="231">
        <v>58</v>
      </c>
      <c r="L1480" s="231">
        <v>55</v>
      </c>
      <c r="M1480" s="232"/>
      <c r="N1480" s="233"/>
      <c r="O1480" s="233"/>
    </row>
    <row r="1481" spans="1:15" s="234" customFormat="1">
      <c r="A1481" s="404" t="str">
        <f t="shared" si="30"/>
        <v>300702000</v>
      </c>
      <c r="B1481" s="230">
        <v>300</v>
      </c>
      <c r="C1481" s="193">
        <v>70</v>
      </c>
      <c r="D1481" s="193">
        <v>2000</v>
      </c>
      <c r="E1481" s="231">
        <v>15</v>
      </c>
      <c r="F1481" s="231">
        <v>32</v>
      </c>
      <c r="G1481" s="231">
        <v>41</v>
      </c>
      <c r="H1481" s="231">
        <v>50</v>
      </c>
      <c r="I1481" s="231">
        <v>55</v>
      </c>
      <c r="J1481" s="231">
        <v>60</v>
      </c>
      <c r="K1481" s="231">
        <v>58</v>
      </c>
      <c r="L1481" s="231">
        <v>50</v>
      </c>
      <c r="M1481" s="232"/>
      <c r="N1481" s="233"/>
      <c r="O1481" s="233"/>
    </row>
    <row r="1482" spans="1:15" s="234" customFormat="1">
      <c r="A1482" s="404" t="str">
        <f t="shared" si="30"/>
        <v>300802000</v>
      </c>
      <c r="B1482" s="230">
        <v>300</v>
      </c>
      <c r="C1482" s="193">
        <v>80</v>
      </c>
      <c r="D1482" s="193">
        <v>2000</v>
      </c>
      <c r="E1482" s="231">
        <v>13</v>
      </c>
      <c r="F1482" s="231">
        <v>31</v>
      </c>
      <c r="G1482" s="231">
        <v>41</v>
      </c>
      <c r="H1482" s="231">
        <v>50</v>
      </c>
      <c r="I1482" s="231">
        <v>55</v>
      </c>
      <c r="J1482" s="231">
        <v>60</v>
      </c>
      <c r="K1482" s="231">
        <v>57</v>
      </c>
      <c r="L1482" s="231">
        <v>45</v>
      </c>
      <c r="M1482" s="232"/>
      <c r="N1482" s="233"/>
      <c r="O1482" s="233"/>
    </row>
    <row r="1483" spans="1:15" s="234" customFormat="1">
      <c r="A1483" s="404" t="str">
        <f t="shared" si="30"/>
        <v>300902000</v>
      </c>
      <c r="B1483" s="230">
        <v>300</v>
      </c>
      <c r="C1483" s="193">
        <v>90</v>
      </c>
      <c r="D1483" s="193">
        <v>2000</v>
      </c>
      <c r="E1483" s="231">
        <v>12</v>
      </c>
      <c r="F1483" s="231">
        <v>30</v>
      </c>
      <c r="G1483" s="231">
        <v>41</v>
      </c>
      <c r="H1483" s="231">
        <v>50</v>
      </c>
      <c r="I1483" s="231">
        <v>55</v>
      </c>
      <c r="J1483" s="231">
        <v>60</v>
      </c>
      <c r="K1483" s="231">
        <v>55</v>
      </c>
      <c r="L1483" s="231">
        <v>41</v>
      </c>
      <c r="M1483" s="232"/>
      <c r="N1483" s="233"/>
      <c r="O1483" s="233"/>
    </row>
    <row r="1484" spans="1:15" s="234" customFormat="1">
      <c r="A1484" s="404" t="str">
        <f t="shared" si="30"/>
        <v>3001002000</v>
      </c>
      <c r="B1484" s="230">
        <v>300</v>
      </c>
      <c r="C1484" s="193">
        <v>100</v>
      </c>
      <c r="D1484" s="193">
        <v>2000</v>
      </c>
      <c r="E1484" s="231">
        <v>11</v>
      </c>
      <c r="F1484" s="231">
        <v>29</v>
      </c>
      <c r="G1484" s="231">
        <v>41</v>
      </c>
      <c r="H1484" s="231">
        <v>49</v>
      </c>
      <c r="I1484" s="231">
        <v>55</v>
      </c>
      <c r="J1484" s="231">
        <v>60</v>
      </c>
      <c r="K1484" s="231">
        <v>52</v>
      </c>
      <c r="L1484" s="231">
        <v>37</v>
      </c>
      <c r="M1484" s="232"/>
      <c r="N1484" s="233"/>
      <c r="O1484" s="233"/>
    </row>
    <row r="1485" spans="1:15" s="234" customFormat="1">
      <c r="A1485" s="404" t="str">
        <f t="shared" si="30"/>
        <v>3001102000</v>
      </c>
      <c r="B1485" s="230">
        <v>300</v>
      </c>
      <c r="C1485" s="193">
        <v>110</v>
      </c>
      <c r="D1485" s="193">
        <v>2000</v>
      </c>
      <c r="E1485" s="231">
        <v>10</v>
      </c>
      <c r="F1485" s="231">
        <v>27</v>
      </c>
      <c r="G1485" s="231">
        <v>40</v>
      </c>
      <c r="H1485" s="231">
        <v>48</v>
      </c>
      <c r="I1485" s="231">
        <v>55</v>
      </c>
      <c r="J1485" s="231">
        <v>60</v>
      </c>
      <c r="K1485" s="231">
        <v>48</v>
      </c>
      <c r="L1485" s="231">
        <v>34</v>
      </c>
      <c r="M1485" s="232"/>
      <c r="N1485" s="233"/>
      <c r="O1485" s="233"/>
    </row>
    <row r="1486" spans="1:15" s="234" customFormat="1">
      <c r="A1486" s="404" t="str">
        <f t="shared" si="30"/>
        <v>3001202000</v>
      </c>
      <c r="B1486" s="230">
        <v>300</v>
      </c>
      <c r="C1486" s="193">
        <v>120</v>
      </c>
      <c r="D1486" s="193">
        <v>2000</v>
      </c>
      <c r="E1486" s="231">
        <v>9</v>
      </c>
      <c r="F1486" s="231">
        <v>25</v>
      </c>
      <c r="G1486" s="231">
        <v>39</v>
      </c>
      <c r="H1486" s="231">
        <v>46</v>
      </c>
      <c r="I1486" s="231">
        <v>55</v>
      </c>
      <c r="J1486" s="231">
        <v>60</v>
      </c>
      <c r="K1486" s="231">
        <v>44</v>
      </c>
      <c r="L1486" s="231">
        <v>31</v>
      </c>
      <c r="M1486" s="232"/>
      <c r="N1486" s="233"/>
      <c r="O1486" s="233"/>
    </row>
    <row r="1487" spans="1:15" s="234" customFormat="1">
      <c r="A1487" s="404" t="str">
        <f t="shared" si="30"/>
        <v>3001302000</v>
      </c>
      <c r="B1487" s="230">
        <v>300</v>
      </c>
      <c r="C1487" s="193">
        <v>130</v>
      </c>
      <c r="D1487" s="193">
        <v>2000</v>
      </c>
      <c r="E1487" s="231">
        <v>9</v>
      </c>
      <c r="F1487" s="231">
        <v>24</v>
      </c>
      <c r="G1487" s="231">
        <v>37</v>
      </c>
      <c r="H1487" s="231">
        <v>44</v>
      </c>
      <c r="I1487" s="231">
        <v>54</v>
      </c>
      <c r="J1487" s="231">
        <v>60</v>
      </c>
      <c r="K1487" s="231">
        <v>41</v>
      </c>
      <c r="L1487" s="231">
        <v>29</v>
      </c>
      <c r="M1487" s="232"/>
      <c r="N1487" s="233"/>
      <c r="O1487" s="233"/>
    </row>
    <row r="1488" spans="1:15" s="234" customFormat="1">
      <c r="A1488" s="404" t="str">
        <f t="shared" si="30"/>
        <v>3001402000</v>
      </c>
      <c r="B1488" s="230">
        <v>300</v>
      </c>
      <c r="C1488" s="193">
        <v>140</v>
      </c>
      <c r="D1488" s="193">
        <v>2000</v>
      </c>
      <c r="E1488" s="231">
        <v>8</v>
      </c>
      <c r="F1488" s="231">
        <v>22</v>
      </c>
      <c r="G1488" s="231">
        <v>35</v>
      </c>
      <c r="H1488" s="231">
        <v>41</v>
      </c>
      <c r="I1488" s="231">
        <v>52</v>
      </c>
      <c r="J1488" s="231">
        <v>59</v>
      </c>
      <c r="K1488" s="231">
        <v>38</v>
      </c>
      <c r="L1488" s="231">
        <v>26</v>
      </c>
      <c r="M1488" s="232"/>
      <c r="N1488" s="233"/>
      <c r="O1488" s="233"/>
    </row>
    <row r="1489" spans="1:15" s="234" customFormat="1">
      <c r="A1489" s="404" t="str">
        <f t="shared" si="30"/>
        <v>3001502000</v>
      </c>
      <c r="B1489" s="230">
        <v>300</v>
      </c>
      <c r="C1489" s="193">
        <v>150</v>
      </c>
      <c r="D1489" s="193">
        <v>2000</v>
      </c>
      <c r="E1489" s="231">
        <v>8</v>
      </c>
      <c r="F1489" s="231">
        <v>21</v>
      </c>
      <c r="G1489" s="231">
        <v>34</v>
      </c>
      <c r="H1489" s="231">
        <v>39</v>
      </c>
      <c r="I1489" s="231">
        <v>50</v>
      </c>
      <c r="J1489" s="231">
        <v>57</v>
      </c>
      <c r="K1489" s="231">
        <v>36</v>
      </c>
      <c r="L1489" s="231">
        <v>25</v>
      </c>
      <c r="M1489" s="232"/>
      <c r="N1489" s="233"/>
      <c r="O1489" s="233"/>
    </row>
    <row r="1490" spans="1:15" s="234" customFormat="1">
      <c r="A1490" s="404" t="str">
        <f t="shared" si="30"/>
        <v>3001602000</v>
      </c>
      <c r="B1490" s="230">
        <v>300</v>
      </c>
      <c r="C1490" s="193">
        <v>160</v>
      </c>
      <c r="D1490" s="193">
        <v>2000</v>
      </c>
      <c r="E1490" s="231">
        <v>7</v>
      </c>
      <c r="F1490" s="231">
        <v>19</v>
      </c>
      <c r="G1490" s="231">
        <v>32</v>
      </c>
      <c r="H1490" s="231">
        <v>36</v>
      </c>
      <c r="I1490" s="231">
        <v>47</v>
      </c>
      <c r="J1490" s="231">
        <v>55</v>
      </c>
      <c r="K1490" s="231">
        <v>33</v>
      </c>
      <c r="L1490" s="231">
        <v>23</v>
      </c>
      <c r="M1490" s="232"/>
      <c r="N1490" s="233"/>
      <c r="O1490" s="233"/>
    </row>
    <row r="1491" spans="1:15" s="234" customFormat="1">
      <c r="A1491" s="404" t="str">
        <f t="shared" si="30"/>
        <v>3001702000</v>
      </c>
      <c r="B1491" s="230">
        <v>300</v>
      </c>
      <c r="C1491" s="193">
        <v>170</v>
      </c>
      <c r="D1491" s="193">
        <v>2000</v>
      </c>
      <c r="E1491" s="231">
        <v>7</v>
      </c>
      <c r="F1491" s="231">
        <v>18</v>
      </c>
      <c r="G1491" s="231">
        <v>30</v>
      </c>
      <c r="H1491" s="231">
        <v>34</v>
      </c>
      <c r="I1491" s="231">
        <v>45</v>
      </c>
      <c r="J1491" s="231">
        <v>53</v>
      </c>
      <c r="K1491" s="231">
        <v>31</v>
      </c>
      <c r="L1491" s="231">
        <v>22</v>
      </c>
      <c r="M1491" s="232"/>
      <c r="N1491" s="233"/>
      <c r="O1491" s="233"/>
    </row>
    <row r="1492" spans="1:15" s="234" customFormat="1">
      <c r="A1492" s="404" t="str">
        <f t="shared" si="30"/>
        <v>3001802000</v>
      </c>
      <c r="B1492" s="230">
        <v>300</v>
      </c>
      <c r="C1492" s="193">
        <v>180</v>
      </c>
      <c r="D1492" s="193">
        <v>2000</v>
      </c>
      <c r="E1492" s="231">
        <v>6</v>
      </c>
      <c r="F1492" s="231">
        <v>17</v>
      </c>
      <c r="G1492" s="231">
        <v>28</v>
      </c>
      <c r="H1492" s="231">
        <v>32</v>
      </c>
      <c r="I1492" s="231">
        <v>42</v>
      </c>
      <c r="J1492" s="231">
        <v>50</v>
      </c>
      <c r="K1492" s="231">
        <v>29</v>
      </c>
      <c r="L1492" s="231">
        <v>20</v>
      </c>
      <c r="M1492" s="232"/>
      <c r="N1492" s="233"/>
      <c r="O1492" s="233"/>
    </row>
    <row r="1493" spans="1:15" s="234" customFormat="1">
      <c r="A1493" s="404" t="str">
        <f t="shared" si="30"/>
        <v>3001902000</v>
      </c>
      <c r="B1493" s="230">
        <v>300</v>
      </c>
      <c r="C1493" s="193">
        <v>190</v>
      </c>
      <c r="D1493" s="193">
        <v>2000</v>
      </c>
      <c r="E1493" s="231">
        <v>6</v>
      </c>
      <c r="F1493" s="231">
        <v>17</v>
      </c>
      <c r="G1493" s="231">
        <v>27</v>
      </c>
      <c r="H1493" s="231">
        <v>31</v>
      </c>
      <c r="I1493" s="231">
        <v>40</v>
      </c>
      <c r="J1493" s="231">
        <v>48</v>
      </c>
      <c r="K1493" s="231">
        <v>28</v>
      </c>
      <c r="L1493" s="231">
        <v>19</v>
      </c>
      <c r="M1493" s="232"/>
      <c r="N1493" s="233"/>
      <c r="O1493" s="233"/>
    </row>
    <row r="1494" spans="1:15" s="234" customFormat="1">
      <c r="A1494" s="404" t="str">
        <f t="shared" si="30"/>
        <v>3002002000</v>
      </c>
      <c r="B1494" s="230">
        <v>300</v>
      </c>
      <c r="C1494" s="193">
        <v>200</v>
      </c>
      <c r="D1494" s="193">
        <v>2000</v>
      </c>
      <c r="E1494" s="231">
        <v>5</v>
      </c>
      <c r="F1494" s="231">
        <v>16</v>
      </c>
      <c r="G1494" s="231">
        <v>26</v>
      </c>
      <c r="H1494" s="231">
        <v>29</v>
      </c>
      <c r="I1494" s="231">
        <v>38</v>
      </c>
      <c r="J1494" s="231">
        <v>45</v>
      </c>
      <c r="K1494" s="231">
        <v>27</v>
      </c>
      <c r="L1494" s="231">
        <v>18</v>
      </c>
      <c r="M1494" s="232"/>
      <c r="N1494" s="233"/>
      <c r="O1494" s="233"/>
    </row>
    <row r="1495" spans="1:15" s="234" customFormat="1">
      <c r="A1495" s="404" t="str">
        <f t="shared" si="30"/>
        <v>3002102000</v>
      </c>
      <c r="B1495" s="230">
        <v>300</v>
      </c>
      <c r="C1495" s="193">
        <v>210</v>
      </c>
      <c r="D1495" s="193">
        <v>2000</v>
      </c>
      <c r="E1495" s="231">
        <v>5</v>
      </c>
      <c r="F1495" s="231">
        <v>15</v>
      </c>
      <c r="G1495" s="231">
        <v>25</v>
      </c>
      <c r="H1495" s="231">
        <v>28</v>
      </c>
      <c r="I1495" s="231">
        <v>37</v>
      </c>
      <c r="J1495" s="231">
        <v>43</v>
      </c>
      <c r="K1495" s="231">
        <v>26</v>
      </c>
      <c r="L1495" s="231">
        <v>18</v>
      </c>
      <c r="M1495" s="232"/>
      <c r="N1495" s="233"/>
      <c r="O1495" s="233"/>
    </row>
    <row r="1496" spans="1:15" s="234" customFormat="1">
      <c r="A1496" s="404" t="str">
        <f t="shared" si="30"/>
        <v>3002202000</v>
      </c>
      <c r="B1496" s="230">
        <v>300</v>
      </c>
      <c r="C1496" s="193">
        <v>220</v>
      </c>
      <c r="D1496" s="193">
        <v>2000</v>
      </c>
      <c r="E1496" s="231">
        <v>5</v>
      </c>
      <c r="F1496" s="231">
        <v>14</v>
      </c>
      <c r="G1496" s="231">
        <v>23</v>
      </c>
      <c r="H1496" s="231">
        <v>26</v>
      </c>
      <c r="I1496" s="231">
        <v>35</v>
      </c>
      <c r="J1496" s="231">
        <v>41</v>
      </c>
      <c r="K1496" s="231">
        <v>24</v>
      </c>
      <c r="L1496" s="231">
        <v>17</v>
      </c>
      <c r="M1496" s="232"/>
      <c r="N1496" s="233"/>
      <c r="O1496" s="233"/>
    </row>
    <row r="1497" spans="1:15" s="234" customFormat="1">
      <c r="A1497" s="404" t="str">
        <f t="shared" si="30"/>
        <v>3002302000</v>
      </c>
      <c r="B1497" s="230">
        <v>300</v>
      </c>
      <c r="C1497" s="193">
        <v>230</v>
      </c>
      <c r="D1497" s="193">
        <v>2000</v>
      </c>
      <c r="E1497" s="231">
        <v>5</v>
      </c>
      <c r="F1497" s="231">
        <v>14</v>
      </c>
      <c r="G1497" s="231">
        <v>23</v>
      </c>
      <c r="H1497" s="231">
        <v>25</v>
      </c>
      <c r="I1497" s="231">
        <v>34</v>
      </c>
      <c r="J1497" s="231">
        <v>40</v>
      </c>
      <c r="K1497" s="231">
        <v>23</v>
      </c>
      <c r="L1497" s="231">
        <v>16</v>
      </c>
      <c r="M1497" s="232"/>
      <c r="N1497" s="233"/>
      <c r="O1497" s="233"/>
    </row>
    <row r="1498" spans="1:15" s="234" customFormat="1">
      <c r="A1498" s="404" t="str">
        <f t="shared" si="30"/>
        <v>3002402000</v>
      </c>
      <c r="B1498" s="230">
        <v>300</v>
      </c>
      <c r="C1498" s="193">
        <v>240</v>
      </c>
      <c r="D1498" s="193">
        <v>2000</v>
      </c>
      <c r="E1498" s="231">
        <v>5</v>
      </c>
      <c r="F1498" s="231">
        <v>13</v>
      </c>
      <c r="G1498" s="231">
        <v>22</v>
      </c>
      <c r="H1498" s="231">
        <v>24</v>
      </c>
      <c r="I1498" s="231">
        <v>32</v>
      </c>
      <c r="J1498" s="231">
        <v>38</v>
      </c>
      <c r="K1498" s="231">
        <v>22</v>
      </c>
      <c r="L1498" s="231">
        <v>15</v>
      </c>
      <c r="M1498" s="232"/>
      <c r="N1498" s="233"/>
      <c r="O1498" s="233"/>
    </row>
    <row r="1499" spans="1:15" s="234" customFormat="1">
      <c r="A1499" s="404" t="str">
        <f t="shared" si="30"/>
        <v>3002502000</v>
      </c>
      <c r="B1499" s="230">
        <v>300</v>
      </c>
      <c r="C1499" s="193">
        <v>250</v>
      </c>
      <c r="D1499" s="193">
        <v>2000</v>
      </c>
      <c r="E1499" s="231">
        <v>5</v>
      </c>
      <c r="F1499" s="231">
        <v>13</v>
      </c>
      <c r="G1499" s="231">
        <v>21</v>
      </c>
      <c r="H1499" s="231">
        <v>23</v>
      </c>
      <c r="I1499" s="231">
        <v>31</v>
      </c>
      <c r="J1499" s="231">
        <v>37</v>
      </c>
      <c r="K1499" s="231">
        <v>21</v>
      </c>
      <c r="L1499" s="231">
        <v>15</v>
      </c>
      <c r="M1499" s="232"/>
      <c r="N1499" s="233"/>
      <c r="O1499" s="233"/>
    </row>
    <row r="1500" spans="1:15" s="234" customFormat="1">
      <c r="A1500" s="404" t="str">
        <f t="shared" si="30"/>
        <v>3002602000</v>
      </c>
      <c r="B1500" s="230">
        <v>300</v>
      </c>
      <c r="C1500" s="193">
        <v>260</v>
      </c>
      <c r="D1500" s="193">
        <v>2000</v>
      </c>
      <c r="E1500" s="231">
        <v>4</v>
      </c>
      <c r="F1500" s="231">
        <v>12</v>
      </c>
      <c r="G1500" s="231">
        <v>20</v>
      </c>
      <c r="H1500" s="231">
        <v>22</v>
      </c>
      <c r="I1500" s="231">
        <v>30</v>
      </c>
      <c r="J1500" s="231">
        <v>35</v>
      </c>
      <c r="K1500" s="231">
        <v>20</v>
      </c>
      <c r="L1500" s="231">
        <v>14</v>
      </c>
      <c r="M1500" s="232"/>
      <c r="N1500" s="233"/>
      <c r="O1500" s="233"/>
    </row>
    <row r="1501" spans="1:15" s="234" customFormat="1">
      <c r="A1501" s="404" t="str">
        <f t="shared" si="30"/>
        <v>3002702000</v>
      </c>
      <c r="B1501" s="230">
        <v>300</v>
      </c>
      <c r="C1501" s="193">
        <v>270</v>
      </c>
      <c r="D1501" s="193">
        <v>2000</v>
      </c>
      <c r="E1501" s="231">
        <v>4</v>
      </c>
      <c r="F1501" s="231">
        <v>12</v>
      </c>
      <c r="G1501" s="231">
        <v>19</v>
      </c>
      <c r="H1501" s="231">
        <v>22</v>
      </c>
      <c r="I1501" s="231">
        <v>29</v>
      </c>
      <c r="J1501" s="231">
        <v>34</v>
      </c>
      <c r="K1501" s="231">
        <v>20</v>
      </c>
      <c r="L1501" s="231">
        <v>14</v>
      </c>
      <c r="M1501" s="232"/>
      <c r="N1501" s="233"/>
      <c r="O1501" s="233"/>
    </row>
    <row r="1502" spans="1:15" s="234" customFormat="1">
      <c r="A1502" s="404" t="str">
        <f t="shared" si="30"/>
        <v>3002802000</v>
      </c>
      <c r="B1502" s="230">
        <v>300</v>
      </c>
      <c r="C1502" s="193">
        <v>280</v>
      </c>
      <c r="D1502" s="193">
        <v>2000</v>
      </c>
      <c r="E1502" s="231">
        <v>4</v>
      </c>
      <c r="F1502" s="231">
        <v>11</v>
      </c>
      <c r="G1502" s="231">
        <v>18</v>
      </c>
      <c r="H1502" s="231">
        <v>21</v>
      </c>
      <c r="I1502" s="231">
        <v>27</v>
      </c>
      <c r="J1502" s="231">
        <v>33</v>
      </c>
      <c r="K1502" s="231">
        <v>19</v>
      </c>
      <c r="L1502" s="231">
        <v>13</v>
      </c>
      <c r="M1502" s="232"/>
      <c r="N1502" s="233"/>
      <c r="O1502" s="233"/>
    </row>
    <row r="1503" spans="1:15" s="234" customFormat="1">
      <c r="A1503" s="404" t="str">
        <f t="shared" si="30"/>
        <v>3002902000</v>
      </c>
      <c r="B1503" s="230">
        <v>300</v>
      </c>
      <c r="C1503" s="193">
        <v>290</v>
      </c>
      <c r="D1503" s="193">
        <v>2000</v>
      </c>
      <c r="E1503" s="231">
        <v>4</v>
      </c>
      <c r="F1503" s="231">
        <v>11</v>
      </c>
      <c r="G1503" s="231">
        <v>18</v>
      </c>
      <c r="H1503" s="231">
        <v>20</v>
      </c>
      <c r="I1503" s="231">
        <v>27</v>
      </c>
      <c r="J1503" s="231">
        <v>32</v>
      </c>
      <c r="K1503" s="231">
        <v>19</v>
      </c>
      <c r="L1503" s="231">
        <v>13</v>
      </c>
      <c r="M1503" s="232"/>
      <c r="N1503" s="233"/>
      <c r="O1503" s="233"/>
    </row>
    <row r="1504" spans="1:15" s="234" customFormat="1">
      <c r="A1504" s="404" t="str">
        <f t="shared" si="30"/>
        <v>3003002000</v>
      </c>
      <c r="B1504" s="230">
        <v>300</v>
      </c>
      <c r="C1504" s="193">
        <v>300</v>
      </c>
      <c r="D1504" s="193">
        <v>2000</v>
      </c>
      <c r="E1504" s="231">
        <v>4</v>
      </c>
      <c r="F1504" s="231">
        <v>10</v>
      </c>
      <c r="G1504" s="231">
        <v>17</v>
      </c>
      <c r="H1504" s="231">
        <v>19</v>
      </c>
      <c r="I1504" s="231">
        <v>26</v>
      </c>
      <c r="J1504" s="231">
        <v>30</v>
      </c>
      <c r="K1504" s="231">
        <v>18</v>
      </c>
      <c r="L1504" s="231">
        <v>12</v>
      </c>
      <c r="M1504" s="232"/>
      <c r="N1504" s="233"/>
      <c r="O1504" s="233"/>
    </row>
    <row r="1505" spans="1:15" s="234" customFormat="1">
      <c r="A1505" s="404" t="str">
        <f t="shared" si="30"/>
        <v>3003102000</v>
      </c>
      <c r="B1505" s="230">
        <v>300</v>
      </c>
      <c r="C1505" s="193">
        <v>310</v>
      </c>
      <c r="D1505" s="193">
        <v>2000</v>
      </c>
      <c r="E1505" s="243"/>
      <c r="F1505" s="243"/>
      <c r="G1505" s="243"/>
      <c r="H1505" s="243"/>
      <c r="I1505" s="243"/>
      <c r="J1505" s="243"/>
      <c r="K1505" s="243"/>
      <c r="L1505" s="243"/>
      <c r="M1505" s="232"/>
      <c r="N1505" s="233"/>
      <c r="O1505" s="233"/>
    </row>
    <row r="1506" spans="1:15" s="234" customFormat="1">
      <c r="A1506" s="404" t="str">
        <f t="shared" si="30"/>
        <v>3003202000</v>
      </c>
      <c r="B1506" s="230">
        <v>300</v>
      </c>
      <c r="C1506" s="193">
        <v>320</v>
      </c>
      <c r="D1506" s="193">
        <v>2000</v>
      </c>
      <c r="E1506" s="243"/>
      <c r="F1506" s="243"/>
      <c r="G1506" s="243"/>
      <c r="H1506" s="243"/>
      <c r="I1506" s="243"/>
      <c r="J1506" s="243"/>
      <c r="K1506" s="243"/>
      <c r="L1506" s="243"/>
      <c r="M1506" s="232"/>
      <c r="N1506" s="233"/>
      <c r="O1506" s="233"/>
    </row>
    <row r="1507" spans="1:15" s="234" customFormat="1">
      <c r="A1507" s="404" t="str">
        <f t="shared" si="30"/>
        <v>3003302000</v>
      </c>
      <c r="B1507" s="230">
        <v>300</v>
      </c>
      <c r="C1507" s="193">
        <v>330</v>
      </c>
      <c r="D1507" s="193">
        <v>2000</v>
      </c>
      <c r="E1507" s="243"/>
      <c r="F1507" s="243"/>
      <c r="G1507" s="243"/>
      <c r="H1507" s="243"/>
      <c r="I1507" s="243"/>
      <c r="J1507" s="243"/>
      <c r="K1507" s="243"/>
      <c r="L1507" s="243"/>
      <c r="M1507" s="232"/>
      <c r="N1507" s="233"/>
      <c r="O1507" s="233"/>
    </row>
    <row r="1508" spans="1:15" s="234" customFormat="1">
      <c r="A1508" s="404" t="str">
        <f t="shared" si="30"/>
        <v>3003402000</v>
      </c>
      <c r="B1508" s="230">
        <v>300</v>
      </c>
      <c r="C1508" s="193">
        <v>340</v>
      </c>
      <c r="D1508" s="193">
        <v>2000</v>
      </c>
      <c r="E1508" s="243"/>
      <c r="F1508" s="243"/>
      <c r="G1508" s="243"/>
      <c r="H1508" s="243"/>
      <c r="I1508" s="243"/>
      <c r="J1508" s="243"/>
      <c r="K1508" s="243"/>
      <c r="L1508" s="243"/>
      <c r="M1508" s="232"/>
      <c r="N1508" s="233"/>
      <c r="O1508" s="233"/>
    </row>
    <row r="1509" spans="1:15" s="234" customFormat="1">
      <c r="A1509" s="404" t="str">
        <f t="shared" si="30"/>
        <v>3003502000</v>
      </c>
      <c r="B1509" s="230">
        <v>300</v>
      </c>
      <c r="C1509" s="193">
        <v>350</v>
      </c>
      <c r="D1509" s="193">
        <v>2000</v>
      </c>
      <c r="E1509" s="243"/>
      <c r="F1509" s="243"/>
      <c r="G1509" s="243"/>
      <c r="H1509" s="243"/>
      <c r="I1509" s="243"/>
      <c r="J1509" s="243"/>
      <c r="K1509" s="243"/>
      <c r="L1509" s="243"/>
      <c r="M1509" s="232"/>
      <c r="N1509" s="233"/>
      <c r="O1509" s="233"/>
    </row>
    <row r="1510" spans="1:15" s="234" customFormat="1">
      <c r="A1510" s="404" t="str">
        <f t="shared" si="30"/>
        <v>300202250</v>
      </c>
      <c r="B1510" s="230">
        <v>300</v>
      </c>
      <c r="C1510" s="193">
        <v>20</v>
      </c>
      <c r="D1510" s="193">
        <v>2250</v>
      </c>
      <c r="E1510" s="231">
        <v>22</v>
      </c>
      <c r="F1510" s="231">
        <v>32</v>
      </c>
      <c r="G1510" s="231">
        <v>41</v>
      </c>
      <c r="H1510" s="231">
        <v>50</v>
      </c>
      <c r="I1510" s="231">
        <v>55</v>
      </c>
      <c r="J1510" s="231">
        <v>60</v>
      </c>
      <c r="K1510" s="231">
        <v>58</v>
      </c>
      <c r="L1510" s="231">
        <v>56</v>
      </c>
      <c r="M1510" s="232"/>
      <c r="N1510" s="233"/>
      <c r="O1510" s="233"/>
    </row>
    <row r="1511" spans="1:15" s="234" customFormat="1">
      <c r="A1511" s="404" t="str">
        <f t="shared" si="30"/>
        <v>300302250</v>
      </c>
      <c r="B1511" s="230">
        <v>300</v>
      </c>
      <c r="C1511" s="193">
        <v>30</v>
      </c>
      <c r="D1511" s="193">
        <v>2250</v>
      </c>
      <c r="E1511" s="231">
        <v>22</v>
      </c>
      <c r="F1511" s="231">
        <v>32</v>
      </c>
      <c r="G1511" s="231">
        <v>41</v>
      </c>
      <c r="H1511" s="231">
        <v>50</v>
      </c>
      <c r="I1511" s="231">
        <v>55</v>
      </c>
      <c r="J1511" s="231">
        <v>60</v>
      </c>
      <c r="K1511" s="231">
        <v>58</v>
      </c>
      <c r="L1511" s="231">
        <v>56</v>
      </c>
      <c r="M1511" s="232"/>
      <c r="N1511" s="233"/>
      <c r="O1511" s="233"/>
    </row>
    <row r="1512" spans="1:15" s="234" customFormat="1">
      <c r="A1512" s="404" t="str">
        <f t="shared" si="30"/>
        <v>300402250</v>
      </c>
      <c r="B1512" s="230">
        <v>300</v>
      </c>
      <c r="C1512" s="193">
        <v>40</v>
      </c>
      <c r="D1512" s="193">
        <v>2250</v>
      </c>
      <c r="E1512" s="231">
        <v>22</v>
      </c>
      <c r="F1512" s="231">
        <v>32</v>
      </c>
      <c r="G1512" s="231">
        <v>41</v>
      </c>
      <c r="H1512" s="231">
        <v>50</v>
      </c>
      <c r="I1512" s="231">
        <v>55</v>
      </c>
      <c r="J1512" s="231">
        <v>60</v>
      </c>
      <c r="K1512" s="231">
        <v>58</v>
      </c>
      <c r="L1512" s="231">
        <v>56</v>
      </c>
      <c r="M1512" s="232"/>
      <c r="N1512" s="233"/>
      <c r="O1512" s="233"/>
    </row>
    <row r="1513" spans="1:15" s="234" customFormat="1">
      <c r="A1513" s="404" t="str">
        <f t="shared" si="30"/>
        <v>300502250</v>
      </c>
      <c r="B1513" s="230">
        <v>300</v>
      </c>
      <c r="C1513" s="193">
        <v>50</v>
      </c>
      <c r="D1513" s="193">
        <v>2250</v>
      </c>
      <c r="E1513" s="231">
        <v>20</v>
      </c>
      <c r="F1513" s="231">
        <v>32</v>
      </c>
      <c r="G1513" s="231">
        <v>41</v>
      </c>
      <c r="H1513" s="231">
        <v>50</v>
      </c>
      <c r="I1513" s="231">
        <v>55</v>
      </c>
      <c r="J1513" s="231">
        <v>60</v>
      </c>
      <c r="K1513" s="231">
        <v>58</v>
      </c>
      <c r="L1513" s="231">
        <v>56</v>
      </c>
      <c r="M1513" s="232"/>
      <c r="N1513" s="233"/>
      <c r="O1513" s="233"/>
    </row>
    <row r="1514" spans="1:15" s="234" customFormat="1">
      <c r="A1514" s="404" t="str">
        <f t="shared" si="30"/>
        <v>300602250</v>
      </c>
      <c r="B1514" s="230">
        <v>300</v>
      </c>
      <c r="C1514" s="193">
        <v>60</v>
      </c>
      <c r="D1514" s="193">
        <v>2250</v>
      </c>
      <c r="E1514" s="231">
        <v>18</v>
      </c>
      <c r="F1514" s="231">
        <v>32</v>
      </c>
      <c r="G1514" s="231">
        <v>41</v>
      </c>
      <c r="H1514" s="231">
        <v>50</v>
      </c>
      <c r="I1514" s="231">
        <v>55</v>
      </c>
      <c r="J1514" s="231">
        <v>60</v>
      </c>
      <c r="K1514" s="231">
        <v>58</v>
      </c>
      <c r="L1514" s="231">
        <v>56</v>
      </c>
      <c r="M1514" s="232"/>
      <c r="N1514" s="233"/>
      <c r="O1514" s="233"/>
    </row>
    <row r="1515" spans="1:15" s="234" customFormat="1">
      <c r="A1515" s="404" t="str">
        <f t="shared" si="30"/>
        <v>300702250</v>
      </c>
      <c r="B1515" s="230">
        <v>300</v>
      </c>
      <c r="C1515" s="193">
        <v>70</v>
      </c>
      <c r="D1515" s="193">
        <v>2250</v>
      </c>
      <c r="E1515" s="231">
        <v>17</v>
      </c>
      <c r="F1515" s="231">
        <v>32</v>
      </c>
      <c r="G1515" s="231">
        <v>41</v>
      </c>
      <c r="H1515" s="231">
        <v>50</v>
      </c>
      <c r="I1515" s="231">
        <v>55</v>
      </c>
      <c r="J1515" s="231">
        <v>60</v>
      </c>
      <c r="K1515" s="231">
        <v>58</v>
      </c>
      <c r="L1515" s="231">
        <v>53</v>
      </c>
      <c r="M1515" s="232"/>
      <c r="N1515" s="233"/>
      <c r="O1515" s="233"/>
    </row>
    <row r="1516" spans="1:15" s="234" customFormat="1">
      <c r="A1516" s="404" t="str">
        <f t="shared" si="30"/>
        <v>300802250</v>
      </c>
      <c r="B1516" s="230">
        <v>300</v>
      </c>
      <c r="C1516" s="193">
        <v>80</v>
      </c>
      <c r="D1516" s="193">
        <v>2250</v>
      </c>
      <c r="E1516" s="231">
        <v>15</v>
      </c>
      <c r="F1516" s="231">
        <v>32</v>
      </c>
      <c r="G1516" s="231">
        <v>41</v>
      </c>
      <c r="H1516" s="231">
        <v>50</v>
      </c>
      <c r="I1516" s="231">
        <v>55</v>
      </c>
      <c r="J1516" s="231">
        <v>60</v>
      </c>
      <c r="K1516" s="231">
        <v>58</v>
      </c>
      <c r="L1516" s="231">
        <v>50</v>
      </c>
      <c r="M1516" s="232"/>
      <c r="N1516" s="233"/>
      <c r="O1516" s="233"/>
    </row>
    <row r="1517" spans="1:15" s="234" customFormat="1">
      <c r="A1517" s="404" t="str">
        <f t="shared" si="30"/>
        <v>300902250</v>
      </c>
      <c r="B1517" s="230">
        <v>300</v>
      </c>
      <c r="C1517" s="193">
        <v>90</v>
      </c>
      <c r="D1517" s="193">
        <v>2250</v>
      </c>
      <c r="E1517" s="231">
        <v>14</v>
      </c>
      <c r="F1517" s="231">
        <v>31</v>
      </c>
      <c r="G1517" s="231">
        <v>41</v>
      </c>
      <c r="H1517" s="231">
        <v>50</v>
      </c>
      <c r="I1517" s="231">
        <v>55</v>
      </c>
      <c r="J1517" s="231">
        <v>60</v>
      </c>
      <c r="K1517" s="231">
        <v>57</v>
      </c>
      <c r="L1517" s="231">
        <v>46</v>
      </c>
      <c r="M1517" s="232"/>
      <c r="N1517" s="233"/>
      <c r="O1517" s="233"/>
    </row>
    <row r="1518" spans="1:15" s="234" customFormat="1">
      <c r="A1518" s="404" t="str">
        <f t="shared" si="30"/>
        <v>3001002250</v>
      </c>
      <c r="B1518" s="230">
        <v>300</v>
      </c>
      <c r="C1518" s="193">
        <v>100</v>
      </c>
      <c r="D1518" s="193">
        <v>2250</v>
      </c>
      <c r="E1518" s="231">
        <v>12</v>
      </c>
      <c r="F1518" s="231">
        <v>30</v>
      </c>
      <c r="G1518" s="231">
        <v>41</v>
      </c>
      <c r="H1518" s="231">
        <v>50</v>
      </c>
      <c r="I1518" s="231">
        <v>55</v>
      </c>
      <c r="J1518" s="231">
        <v>60</v>
      </c>
      <c r="K1518" s="231">
        <v>56</v>
      </c>
      <c r="L1518" s="231">
        <v>41</v>
      </c>
      <c r="M1518" s="232"/>
      <c r="N1518" s="233"/>
      <c r="O1518" s="233"/>
    </row>
    <row r="1519" spans="1:15" s="234" customFormat="1">
      <c r="A1519" s="404" t="str">
        <f t="shared" si="30"/>
        <v>3001102250</v>
      </c>
      <c r="B1519" s="230">
        <v>300</v>
      </c>
      <c r="C1519" s="193">
        <v>110</v>
      </c>
      <c r="D1519" s="193">
        <v>2250</v>
      </c>
      <c r="E1519" s="231">
        <v>11</v>
      </c>
      <c r="F1519" s="231">
        <v>29</v>
      </c>
      <c r="G1519" s="231">
        <v>41</v>
      </c>
      <c r="H1519" s="231">
        <v>50</v>
      </c>
      <c r="I1519" s="231">
        <v>55</v>
      </c>
      <c r="J1519" s="231">
        <v>60</v>
      </c>
      <c r="K1519" s="231">
        <v>53</v>
      </c>
      <c r="L1519" s="231">
        <v>38</v>
      </c>
      <c r="M1519" s="232"/>
      <c r="N1519" s="233"/>
      <c r="O1519" s="233"/>
    </row>
    <row r="1520" spans="1:15" s="234" customFormat="1">
      <c r="A1520" s="404" t="str">
        <f t="shared" si="30"/>
        <v>3001202250</v>
      </c>
      <c r="B1520" s="230">
        <v>300</v>
      </c>
      <c r="C1520" s="193">
        <v>120</v>
      </c>
      <c r="D1520" s="193">
        <v>2250</v>
      </c>
      <c r="E1520" s="231">
        <v>10</v>
      </c>
      <c r="F1520" s="231">
        <v>27</v>
      </c>
      <c r="G1520" s="231">
        <v>40</v>
      </c>
      <c r="H1520" s="231">
        <v>49</v>
      </c>
      <c r="I1520" s="231">
        <v>55</v>
      </c>
      <c r="J1520" s="231">
        <v>60</v>
      </c>
      <c r="K1520" s="231">
        <v>49</v>
      </c>
      <c r="L1520" s="231">
        <v>34</v>
      </c>
      <c r="M1520" s="232"/>
      <c r="N1520" s="233"/>
      <c r="O1520" s="233"/>
    </row>
    <row r="1521" spans="1:15" s="234" customFormat="1">
      <c r="A1521" s="404" t="str">
        <f t="shared" ref="A1521:A1584" si="31">B1521&amp;C1521&amp;D1521</f>
        <v>3001302250</v>
      </c>
      <c r="B1521" s="230">
        <v>300</v>
      </c>
      <c r="C1521" s="193">
        <v>130</v>
      </c>
      <c r="D1521" s="193">
        <v>2250</v>
      </c>
      <c r="E1521" s="231">
        <v>10</v>
      </c>
      <c r="F1521" s="231">
        <v>26</v>
      </c>
      <c r="G1521" s="231">
        <v>39</v>
      </c>
      <c r="H1521" s="231">
        <v>47</v>
      </c>
      <c r="I1521" s="231">
        <v>55</v>
      </c>
      <c r="J1521" s="231">
        <v>60</v>
      </c>
      <c r="K1521" s="231">
        <v>46</v>
      </c>
      <c r="L1521" s="231">
        <v>32</v>
      </c>
      <c r="M1521" s="232"/>
      <c r="N1521" s="233"/>
      <c r="O1521" s="233"/>
    </row>
    <row r="1522" spans="1:15" s="234" customFormat="1">
      <c r="A1522" s="404" t="str">
        <f t="shared" si="31"/>
        <v>3001402250</v>
      </c>
      <c r="B1522" s="230">
        <v>300</v>
      </c>
      <c r="C1522" s="193">
        <v>140</v>
      </c>
      <c r="D1522" s="193">
        <v>2250</v>
      </c>
      <c r="E1522" s="231">
        <v>9</v>
      </c>
      <c r="F1522" s="231">
        <v>24</v>
      </c>
      <c r="G1522" s="231">
        <v>38</v>
      </c>
      <c r="H1522" s="231">
        <v>45</v>
      </c>
      <c r="I1522" s="231">
        <v>54</v>
      </c>
      <c r="J1522" s="231">
        <v>60</v>
      </c>
      <c r="K1522" s="231">
        <v>43</v>
      </c>
      <c r="L1522" s="231">
        <v>29</v>
      </c>
      <c r="M1522" s="232"/>
      <c r="N1522" s="233"/>
      <c r="O1522" s="233"/>
    </row>
    <row r="1523" spans="1:15" s="234" customFormat="1">
      <c r="A1523" s="404" t="str">
        <f t="shared" si="31"/>
        <v>3001502250</v>
      </c>
      <c r="B1523" s="230">
        <v>300</v>
      </c>
      <c r="C1523" s="193">
        <v>150</v>
      </c>
      <c r="D1523" s="193">
        <v>2250</v>
      </c>
      <c r="E1523" s="231">
        <v>9</v>
      </c>
      <c r="F1523" s="231">
        <v>23</v>
      </c>
      <c r="G1523" s="231">
        <v>37</v>
      </c>
      <c r="H1523" s="231">
        <v>43</v>
      </c>
      <c r="I1523" s="231">
        <v>53</v>
      </c>
      <c r="J1523" s="231">
        <v>60</v>
      </c>
      <c r="K1523" s="231">
        <v>40</v>
      </c>
      <c r="L1523" s="231">
        <v>28</v>
      </c>
      <c r="M1523" s="232"/>
      <c r="N1523" s="233"/>
      <c r="O1523" s="233"/>
    </row>
    <row r="1524" spans="1:15" s="234" customFormat="1">
      <c r="A1524" s="404" t="str">
        <f t="shared" si="31"/>
        <v>3001602250</v>
      </c>
      <c r="B1524" s="230">
        <v>300</v>
      </c>
      <c r="C1524" s="193">
        <v>160</v>
      </c>
      <c r="D1524" s="193">
        <v>2250</v>
      </c>
      <c r="E1524" s="231">
        <v>8</v>
      </c>
      <c r="F1524" s="231">
        <v>22</v>
      </c>
      <c r="G1524" s="231">
        <v>35</v>
      </c>
      <c r="H1524" s="231">
        <v>40</v>
      </c>
      <c r="I1524" s="231">
        <v>52</v>
      </c>
      <c r="J1524" s="231">
        <v>59</v>
      </c>
      <c r="K1524" s="231">
        <v>37</v>
      </c>
      <c r="L1524" s="231">
        <v>26</v>
      </c>
      <c r="M1524" s="232"/>
      <c r="N1524" s="233"/>
      <c r="O1524" s="233"/>
    </row>
    <row r="1525" spans="1:15" s="234" customFormat="1">
      <c r="A1525" s="404" t="str">
        <f t="shared" si="31"/>
        <v>3001702250</v>
      </c>
      <c r="B1525" s="230">
        <v>300</v>
      </c>
      <c r="C1525" s="193">
        <v>170</v>
      </c>
      <c r="D1525" s="193">
        <v>2250</v>
      </c>
      <c r="E1525" s="231">
        <v>8</v>
      </c>
      <c r="F1525" s="231">
        <v>21</v>
      </c>
      <c r="G1525" s="231">
        <v>34</v>
      </c>
      <c r="H1525" s="231">
        <v>38</v>
      </c>
      <c r="I1525" s="231">
        <v>50</v>
      </c>
      <c r="J1525" s="231">
        <v>57</v>
      </c>
      <c r="K1525" s="231">
        <v>35</v>
      </c>
      <c r="L1525" s="231">
        <v>25</v>
      </c>
      <c r="M1525" s="232"/>
      <c r="N1525" s="233"/>
      <c r="O1525" s="233"/>
    </row>
    <row r="1526" spans="1:15" s="234" customFormat="1">
      <c r="A1526" s="404" t="str">
        <f t="shared" si="31"/>
        <v>3001802250</v>
      </c>
      <c r="B1526" s="230">
        <v>300</v>
      </c>
      <c r="C1526" s="193">
        <v>180</v>
      </c>
      <c r="D1526" s="193">
        <v>2250</v>
      </c>
      <c r="E1526" s="231">
        <v>7</v>
      </c>
      <c r="F1526" s="231">
        <v>19</v>
      </c>
      <c r="G1526" s="231">
        <v>32</v>
      </c>
      <c r="H1526" s="231">
        <v>36</v>
      </c>
      <c r="I1526" s="231">
        <v>47</v>
      </c>
      <c r="J1526" s="231">
        <v>55</v>
      </c>
      <c r="K1526" s="231">
        <v>33</v>
      </c>
      <c r="L1526" s="231">
        <v>23</v>
      </c>
      <c r="M1526" s="232"/>
      <c r="N1526" s="233"/>
      <c r="O1526" s="233"/>
    </row>
    <row r="1527" spans="1:15" s="234" customFormat="1">
      <c r="A1527" s="404" t="str">
        <f t="shared" si="31"/>
        <v>3001902250</v>
      </c>
      <c r="B1527" s="230">
        <v>300</v>
      </c>
      <c r="C1527" s="193">
        <v>190</v>
      </c>
      <c r="D1527" s="193">
        <v>2250</v>
      </c>
      <c r="E1527" s="231">
        <v>7</v>
      </c>
      <c r="F1527" s="231">
        <v>18</v>
      </c>
      <c r="G1527" s="231">
        <v>31</v>
      </c>
      <c r="H1527" s="231">
        <v>34</v>
      </c>
      <c r="I1527" s="231">
        <v>45</v>
      </c>
      <c r="J1527" s="231">
        <v>53</v>
      </c>
      <c r="K1527" s="231">
        <v>32</v>
      </c>
      <c r="L1527" s="231">
        <v>22</v>
      </c>
      <c r="M1527" s="232"/>
      <c r="N1527" s="233"/>
      <c r="O1527" s="233"/>
    </row>
    <row r="1528" spans="1:15" s="234" customFormat="1">
      <c r="A1528" s="404" t="str">
        <f t="shared" si="31"/>
        <v>3002002250</v>
      </c>
      <c r="B1528" s="230">
        <v>300</v>
      </c>
      <c r="C1528" s="193">
        <v>200</v>
      </c>
      <c r="D1528" s="193">
        <v>2250</v>
      </c>
      <c r="E1528" s="231">
        <v>6</v>
      </c>
      <c r="F1528" s="231">
        <v>17</v>
      </c>
      <c r="G1528" s="231">
        <v>29</v>
      </c>
      <c r="H1528" s="231">
        <v>32</v>
      </c>
      <c r="I1528" s="231">
        <v>43</v>
      </c>
      <c r="J1528" s="231">
        <v>51</v>
      </c>
      <c r="K1528" s="231">
        <v>30</v>
      </c>
      <c r="L1528" s="231">
        <v>21</v>
      </c>
      <c r="M1528" s="232"/>
      <c r="N1528" s="233"/>
      <c r="O1528" s="233"/>
    </row>
    <row r="1529" spans="1:15" s="234" customFormat="1">
      <c r="A1529" s="404" t="str">
        <f t="shared" si="31"/>
        <v>3002102250</v>
      </c>
      <c r="B1529" s="230">
        <v>300</v>
      </c>
      <c r="C1529" s="193">
        <v>210</v>
      </c>
      <c r="D1529" s="193">
        <v>2250</v>
      </c>
      <c r="E1529" s="231">
        <v>6</v>
      </c>
      <c r="F1529" s="231">
        <v>17</v>
      </c>
      <c r="G1529" s="231">
        <v>28</v>
      </c>
      <c r="H1529" s="231">
        <v>31</v>
      </c>
      <c r="I1529" s="231">
        <v>41</v>
      </c>
      <c r="J1529" s="231">
        <v>49</v>
      </c>
      <c r="K1529" s="231">
        <v>29</v>
      </c>
      <c r="L1529" s="231">
        <v>20</v>
      </c>
      <c r="M1529" s="232"/>
      <c r="N1529" s="233"/>
      <c r="O1529" s="233"/>
    </row>
    <row r="1530" spans="1:15" s="234" customFormat="1">
      <c r="A1530" s="404" t="str">
        <f t="shared" si="31"/>
        <v>3002202250</v>
      </c>
      <c r="B1530" s="230">
        <v>300</v>
      </c>
      <c r="C1530" s="193">
        <v>220</v>
      </c>
      <c r="D1530" s="193">
        <v>2250</v>
      </c>
      <c r="E1530" s="231">
        <v>6</v>
      </c>
      <c r="F1530" s="231">
        <v>16</v>
      </c>
      <c r="G1530" s="231">
        <v>26</v>
      </c>
      <c r="H1530" s="231">
        <v>30</v>
      </c>
      <c r="I1530" s="231">
        <v>39</v>
      </c>
      <c r="J1530" s="231">
        <v>46</v>
      </c>
      <c r="K1530" s="231">
        <v>27</v>
      </c>
      <c r="L1530" s="231">
        <v>19</v>
      </c>
      <c r="M1530" s="232"/>
      <c r="N1530" s="233"/>
      <c r="O1530" s="233"/>
    </row>
    <row r="1531" spans="1:15" s="234" customFormat="1">
      <c r="A1531" s="404" t="str">
        <f t="shared" si="31"/>
        <v>3002302250</v>
      </c>
      <c r="B1531" s="230">
        <v>300</v>
      </c>
      <c r="C1531" s="193">
        <v>230</v>
      </c>
      <c r="D1531" s="193">
        <v>2250</v>
      </c>
      <c r="E1531" s="231">
        <v>6</v>
      </c>
      <c r="F1531" s="231">
        <v>16</v>
      </c>
      <c r="G1531" s="231">
        <v>25</v>
      </c>
      <c r="H1531" s="231">
        <v>29</v>
      </c>
      <c r="I1531" s="231">
        <v>38</v>
      </c>
      <c r="J1531" s="231">
        <v>45</v>
      </c>
      <c r="K1531" s="231">
        <v>26</v>
      </c>
      <c r="L1531" s="231">
        <v>18</v>
      </c>
      <c r="M1531" s="232"/>
      <c r="N1531" s="233"/>
      <c r="O1531" s="233"/>
    </row>
    <row r="1532" spans="1:15" s="234" customFormat="1">
      <c r="A1532" s="404" t="str">
        <f t="shared" si="31"/>
        <v>3002402250</v>
      </c>
      <c r="B1532" s="230">
        <v>300</v>
      </c>
      <c r="C1532" s="193">
        <v>240</v>
      </c>
      <c r="D1532" s="193">
        <v>2250</v>
      </c>
      <c r="E1532" s="231">
        <v>5</v>
      </c>
      <c r="F1532" s="231">
        <v>15</v>
      </c>
      <c r="G1532" s="231">
        <v>24</v>
      </c>
      <c r="H1532" s="231">
        <v>27</v>
      </c>
      <c r="I1532" s="231">
        <v>36</v>
      </c>
      <c r="J1532" s="231">
        <v>43</v>
      </c>
      <c r="K1532" s="231">
        <v>25</v>
      </c>
      <c r="L1532" s="231">
        <v>17</v>
      </c>
      <c r="M1532" s="232"/>
      <c r="N1532" s="233"/>
      <c r="O1532" s="233"/>
    </row>
    <row r="1533" spans="1:15" s="234" customFormat="1">
      <c r="A1533" s="404" t="str">
        <f t="shared" si="31"/>
        <v>3002502250</v>
      </c>
      <c r="B1533" s="230">
        <v>300</v>
      </c>
      <c r="C1533" s="193">
        <v>250</v>
      </c>
      <c r="D1533" s="193">
        <v>2250</v>
      </c>
      <c r="E1533" s="231">
        <v>5</v>
      </c>
      <c r="F1533" s="231">
        <v>14</v>
      </c>
      <c r="G1533" s="231">
        <v>23</v>
      </c>
      <c r="H1533" s="231">
        <v>26</v>
      </c>
      <c r="I1533" s="231">
        <v>35</v>
      </c>
      <c r="J1533" s="231">
        <v>41</v>
      </c>
      <c r="K1533" s="231">
        <v>24</v>
      </c>
      <c r="L1533" s="231">
        <v>17</v>
      </c>
      <c r="M1533" s="232"/>
      <c r="N1533" s="233"/>
      <c r="O1533" s="233"/>
    </row>
    <row r="1534" spans="1:15" s="234" customFormat="1">
      <c r="A1534" s="404" t="str">
        <f t="shared" si="31"/>
        <v>3002602250</v>
      </c>
      <c r="B1534" s="230">
        <v>300</v>
      </c>
      <c r="C1534" s="193">
        <v>260</v>
      </c>
      <c r="D1534" s="193">
        <v>2250</v>
      </c>
      <c r="E1534" s="231">
        <v>5</v>
      </c>
      <c r="F1534" s="231">
        <v>13</v>
      </c>
      <c r="G1534" s="231">
        <v>22</v>
      </c>
      <c r="H1534" s="231">
        <v>25</v>
      </c>
      <c r="I1534" s="231">
        <v>33</v>
      </c>
      <c r="J1534" s="231">
        <v>39</v>
      </c>
      <c r="K1534" s="231">
        <v>23</v>
      </c>
      <c r="L1534" s="231">
        <v>16</v>
      </c>
      <c r="M1534" s="232"/>
      <c r="N1534" s="233"/>
      <c r="O1534" s="233"/>
    </row>
    <row r="1535" spans="1:15" s="234" customFormat="1">
      <c r="A1535" s="404" t="str">
        <f t="shared" si="31"/>
        <v>3002702250</v>
      </c>
      <c r="B1535" s="230">
        <v>300</v>
      </c>
      <c r="C1535" s="193">
        <v>270</v>
      </c>
      <c r="D1535" s="193">
        <v>2250</v>
      </c>
      <c r="E1535" s="231">
        <v>5</v>
      </c>
      <c r="F1535" s="231">
        <v>13</v>
      </c>
      <c r="G1535" s="231">
        <v>22</v>
      </c>
      <c r="H1535" s="231">
        <v>24</v>
      </c>
      <c r="I1535" s="231">
        <v>32</v>
      </c>
      <c r="J1535" s="231">
        <v>38</v>
      </c>
      <c r="K1535" s="231">
        <v>22</v>
      </c>
      <c r="L1535" s="231">
        <v>16</v>
      </c>
      <c r="M1535" s="232"/>
      <c r="N1535" s="233"/>
      <c r="O1535" s="233"/>
    </row>
    <row r="1536" spans="1:15" s="234" customFormat="1">
      <c r="A1536" s="404" t="str">
        <f t="shared" si="31"/>
        <v>3002802250</v>
      </c>
      <c r="B1536" s="230">
        <v>300</v>
      </c>
      <c r="C1536" s="193">
        <v>280</v>
      </c>
      <c r="D1536" s="193">
        <v>2250</v>
      </c>
      <c r="E1536" s="231">
        <v>4</v>
      </c>
      <c r="F1536" s="231">
        <v>13</v>
      </c>
      <c r="G1536" s="231">
        <v>21</v>
      </c>
      <c r="H1536" s="231">
        <v>23</v>
      </c>
      <c r="I1536" s="231">
        <v>31</v>
      </c>
      <c r="J1536" s="231">
        <v>37</v>
      </c>
      <c r="K1536" s="231">
        <v>21</v>
      </c>
      <c r="L1536" s="231">
        <v>15</v>
      </c>
      <c r="M1536" s="232"/>
      <c r="N1536" s="233"/>
      <c r="O1536" s="233"/>
    </row>
    <row r="1537" spans="1:15" s="234" customFormat="1">
      <c r="A1537" s="404" t="str">
        <f t="shared" si="31"/>
        <v>3002902250</v>
      </c>
      <c r="B1537" s="230">
        <v>300</v>
      </c>
      <c r="C1537" s="193">
        <v>290</v>
      </c>
      <c r="D1537" s="193">
        <v>2250</v>
      </c>
      <c r="E1537" s="231">
        <v>4</v>
      </c>
      <c r="F1537" s="231">
        <v>13</v>
      </c>
      <c r="G1537" s="231">
        <v>20</v>
      </c>
      <c r="H1537" s="231">
        <v>23</v>
      </c>
      <c r="I1537" s="231">
        <v>30</v>
      </c>
      <c r="J1537" s="231">
        <v>36</v>
      </c>
      <c r="K1537" s="231">
        <v>21</v>
      </c>
      <c r="L1537" s="231">
        <v>15</v>
      </c>
      <c r="M1537" s="232"/>
      <c r="N1537" s="233"/>
      <c r="O1537" s="233"/>
    </row>
    <row r="1538" spans="1:15" s="234" customFormat="1">
      <c r="A1538" s="404" t="str">
        <f t="shared" si="31"/>
        <v>3003002250</v>
      </c>
      <c r="B1538" s="230">
        <v>300</v>
      </c>
      <c r="C1538" s="193">
        <v>300</v>
      </c>
      <c r="D1538" s="193">
        <v>2250</v>
      </c>
      <c r="E1538" s="231">
        <v>4</v>
      </c>
      <c r="F1538" s="231">
        <v>12</v>
      </c>
      <c r="G1538" s="231">
        <v>19</v>
      </c>
      <c r="H1538" s="231">
        <v>22</v>
      </c>
      <c r="I1538" s="231">
        <v>29</v>
      </c>
      <c r="J1538" s="231">
        <v>34</v>
      </c>
      <c r="K1538" s="231">
        <v>20</v>
      </c>
      <c r="L1538" s="231">
        <v>14</v>
      </c>
      <c r="M1538" s="232"/>
      <c r="N1538" s="233"/>
      <c r="O1538" s="233"/>
    </row>
    <row r="1539" spans="1:15" s="234" customFormat="1">
      <c r="A1539" s="404" t="str">
        <f t="shared" si="31"/>
        <v>3003102250</v>
      </c>
      <c r="B1539" s="230">
        <v>300</v>
      </c>
      <c r="C1539" s="193">
        <v>310</v>
      </c>
      <c r="D1539" s="193">
        <v>2250</v>
      </c>
      <c r="E1539" s="243"/>
      <c r="F1539" s="243"/>
      <c r="G1539" s="243"/>
      <c r="H1539" s="243"/>
      <c r="I1539" s="243"/>
      <c r="J1539" s="243"/>
      <c r="K1539" s="243"/>
      <c r="L1539" s="243"/>
      <c r="M1539" s="232"/>
      <c r="N1539" s="233"/>
      <c r="O1539" s="233"/>
    </row>
    <row r="1540" spans="1:15" s="234" customFormat="1">
      <c r="A1540" s="404" t="str">
        <f t="shared" si="31"/>
        <v>3003202250</v>
      </c>
      <c r="B1540" s="230">
        <v>300</v>
      </c>
      <c r="C1540" s="193">
        <v>320</v>
      </c>
      <c r="D1540" s="193">
        <v>2250</v>
      </c>
      <c r="E1540" s="243"/>
      <c r="F1540" s="243"/>
      <c r="G1540" s="243"/>
      <c r="H1540" s="243"/>
      <c r="I1540" s="243"/>
      <c r="J1540" s="243"/>
      <c r="K1540" s="243"/>
      <c r="L1540" s="243"/>
      <c r="M1540" s="232"/>
      <c r="N1540" s="233"/>
      <c r="O1540" s="233"/>
    </row>
    <row r="1541" spans="1:15" s="234" customFormat="1">
      <c r="A1541" s="404" t="str">
        <f t="shared" si="31"/>
        <v>3003302250</v>
      </c>
      <c r="B1541" s="230">
        <v>300</v>
      </c>
      <c r="C1541" s="193">
        <v>330</v>
      </c>
      <c r="D1541" s="193">
        <v>2250</v>
      </c>
      <c r="E1541" s="243"/>
      <c r="F1541" s="243"/>
      <c r="G1541" s="243"/>
      <c r="H1541" s="243"/>
      <c r="I1541" s="243"/>
      <c r="J1541" s="243"/>
      <c r="K1541" s="243"/>
      <c r="L1541" s="243"/>
      <c r="M1541" s="232"/>
      <c r="N1541" s="233"/>
      <c r="O1541" s="233"/>
    </row>
    <row r="1542" spans="1:15" s="234" customFormat="1">
      <c r="A1542" s="404" t="str">
        <f t="shared" si="31"/>
        <v>3003402250</v>
      </c>
      <c r="B1542" s="230">
        <v>300</v>
      </c>
      <c r="C1542" s="193">
        <v>340</v>
      </c>
      <c r="D1542" s="193">
        <v>2250</v>
      </c>
      <c r="E1542" s="243"/>
      <c r="F1542" s="243"/>
      <c r="G1542" s="243"/>
      <c r="H1542" s="243"/>
      <c r="I1542" s="243"/>
      <c r="J1542" s="243"/>
      <c r="K1542" s="243"/>
      <c r="L1542" s="243"/>
      <c r="M1542" s="232"/>
      <c r="N1542" s="233"/>
      <c r="O1542" s="233"/>
    </row>
    <row r="1543" spans="1:15" s="234" customFormat="1">
      <c r="A1543" s="404" t="str">
        <f t="shared" si="31"/>
        <v>3003502250</v>
      </c>
      <c r="B1543" s="230">
        <v>300</v>
      </c>
      <c r="C1543" s="193">
        <v>350</v>
      </c>
      <c r="D1543" s="193">
        <v>2250</v>
      </c>
      <c r="E1543" s="243"/>
      <c r="F1543" s="243"/>
      <c r="G1543" s="243"/>
      <c r="H1543" s="243"/>
      <c r="I1543" s="243"/>
      <c r="J1543" s="243"/>
      <c r="K1543" s="243"/>
      <c r="L1543" s="243"/>
      <c r="M1543" s="232"/>
      <c r="N1543" s="233"/>
      <c r="O1543" s="233"/>
    </row>
    <row r="1544" spans="1:15" s="234" customFormat="1">
      <c r="A1544" s="404" t="str">
        <f t="shared" si="31"/>
        <v>300202500</v>
      </c>
      <c r="B1544" s="230">
        <v>300</v>
      </c>
      <c r="C1544" s="193">
        <v>20</v>
      </c>
      <c r="D1544" s="193">
        <v>2500</v>
      </c>
      <c r="E1544" s="231">
        <v>22</v>
      </c>
      <c r="F1544" s="231">
        <v>32</v>
      </c>
      <c r="G1544" s="231">
        <v>41</v>
      </c>
      <c r="H1544" s="231">
        <v>50</v>
      </c>
      <c r="I1544" s="231">
        <v>55</v>
      </c>
      <c r="J1544" s="231">
        <v>60</v>
      </c>
      <c r="K1544" s="231">
        <v>58</v>
      </c>
      <c r="L1544" s="231">
        <v>56</v>
      </c>
      <c r="M1544" s="232"/>
      <c r="N1544" s="233"/>
      <c r="O1544" s="233"/>
    </row>
    <row r="1545" spans="1:15" s="234" customFormat="1">
      <c r="A1545" s="404" t="str">
        <f t="shared" si="31"/>
        <v>300302500</v>
      </c>
      <c r="B1545" s="230">
        <v>300</v>
      </c>
      <c r="C1545" s="193">
        <v>30</v>
      </c>
      <c r="D1545" s="193">
        <v>2500</v>
      </c>
      <c r="E1545" s="231">
        <v>22</v>
      </c>
      <c r="F1545" s="231">
        <v>32</v>
      </c>
      <c r="G1545" s="231">
        <v>41</v>
      </c>
      <c r="H1545" s="231">
        <v>50</v>
      </c>
      <c r="I1545" s="231">
        <v>55</v>
      </c>
      <c r="J1545" s="231">
        <v>60</v>
      </c>
      <c r="K1545" s="231">
        <v>58</v>
      </c>
      <c r="L1545" s="231">
        <v>56</v>
      </c>
      <c r="M1545" s="232"/>
      <c r="N1545" s="233"/>
      <c r="O1545" s="233"/>
    </row>
    <row r="1546" spans="1:15" s="234" customFormat="1">
      <c r="A1546" s="404" t="str">
        <f t="shared" si="31"/>
        <v>300402500</v>
      </c>
      <c r="B1546" s="230">
        <v>300</v>
      </c>
      <c r="C1546" s="193">
        <v>40</v>
      </c>
      <c r="D1546" s="193">
        <v>2500</v>
      </c>
      <c r="E1546" s="231">
        <v>22</v>
      </c>
      <c r="F1546" s="231">
        <v>32</v>
      </c>
      <c r="G1546" s="231">
        <v>41</v>
      </c>
      <c r="H1546" s="231">
        <v>50</v>
      </c>
      <c r="I1546" s="231">
        <v>55</v>
      </c>
      <c r="J1546" s="231">
        <v>60</v>
      </c>
      <c r="K1546" s="231">
        <v>58</v>
      </c>
      <c r="L1546" s="231">
        <v>56</v>
      </c>
      <c r="M1546" s="232"/>
      <c r="N1546" s="233"/>
      <c r="O1546" s="233"/>
    </row>
    <row r="1547" spans="1:15" s="234" customFormat="1">
      <c r="A1547" s="404" t="str">
        <f t="shared" si="31"/>
        <v>300502500</v>
      </c>
      <c r="B1547" s="230">
        <v>300</v>
      </c>
      <c r="C1547" s="193">
        <v>50</v>
      </c>
      <c r="D1547" s="193">
        <v>2500</v>
      </c>
      <c r="E1547" s="231">
        <v>21</v>
      </c>
      <c r="F1547" s="231">
        <v>32</v>
      </c>
      <c r="G1547" s="231">
        <v>41</v>
      </c>
      <c r="H1547" s="231">
        <v>50</v>
      </c>
      <c r="I1547" s="231">
        <v>55</v>
      </c>
      <c r="J1547" s="231">
        <v>60</v>
      </c>
      <c r="K1547" s="231">
        <v>58</v>
      </c>
      <c r="L1547" s="231">
        <v>56</v>
      </c>
      <c r="M1547" s="232"/>
      <c r="N1547" s="233"/>
      <c r="O1547" s="233"/>
    </row>
    <row r="1548" spans="1:15" s="234" customFormat="1">
      <c r="A1548" s="404" t="str">
        <f t="shared" si="31"/>
        <v>300602500</v>
      </c>
      <c r="B1548" s="230">
        <v>300</v>
      </c>
      <c r="C1548" s="193">
        <v>60</v>
      </c>
      <c r="D1548" s="193">
        <v>2500</v>
      </c>
      <c r="E1548" s="231">
        <v>19</v>
      </c>
      <c r="F1548" s="231">
        <v>32</v>
      </c>
      <c r="G1548" s="231">
        <v>41</v>
      </c>
      <c r="H1548" s="231">
        <v>50</v>
      </c>
      <c r="I1548" s="231">
        <v>55</v>
      </c>
      <c r="J1548" s="231">
        <v>60</v>
      </c>
      <c r="K1548" s="231">
        <v>58</v>
      </c>
      <c r="L1548" s="231">
        <v>56</v>
      </c>
      <c r="M1548" s="232"/>
      <c r="N1548" s="233"/>
      <c r="O1548" s="233"/>
    </row>
    <row r="1549" spans="1:15" s="234" customFormat="1">
      <c r="A1549" s="404" t="str">
        <f t="shared" si="31"/>
        <v>300702500</v>
      </c>
      <c r="B1549" s="230">
        <v>300</v>
      </c>
      <c r="C1549" s="193">
        <v>70</v>
      </c>
      <c r="D1549" s="193">
        <v>2500</v>
      </c>
      <c r="E1549" s="231">
        <v>18</v>
      </c>
      <c r="F1549" s="231">
        <v>32</v>
      </c>
      <c r="G1549" s="231">
        <v>41</v>
      </c>
      <c r="H1549" s="231">
        <v>50</v>
      </c>
      <c r="I1549" s="231">
        <v>55</v>
      </c>
      <c r="J1549" s="231">
        <v>60</v>
      </c>
      <c r="K1549" s="231">
        <v>58</v>
      </c>
      <c r="L1549" s="231">
        <v>55</v>
      </c>
      <c r="M1549" s="232"/>
      <c r="N1549" s="233"/>
      <c r="O1549" s="233"/>
    </row>
    <row r="1550" spans="1:15" s="234" customFormat="1">
      <c r="A1550" s="404" t="str">
        <f t="shared" si="31"/>
        <v>300802500</v>
      </c>
      <c r="B1550" s="230">
        <v>300</v>
      </c>
      <c r="C1550" s="193">
        <v>80</v>
      </c>
      <c r="D1550" s="193">
        <v>2500</v>
      </c>
      <c r="E1550" s="231">
        <v>16</v>
      </c>
      <c r="F1550" s="231">
        <v>32</v>
      </c>
      <c r="G1550" s="231">
        <v>41</v>
      </c>
      <c r="H1550" s="231">
        <v>50</v>
      </c>
      <c r="I1550" s="231">
        <v>55</v>
      </c>
      <c r="J1550" s="231">
        <v>60</v>
      </c>
      <c r="K1550" s="231">
        <v>58</v>
      </c>
      <c r="L1550" s="231">
        <v>54</v>
      </c>
      <c r="M1550" s="232"/>
      <c r="N1550" s="233"/>
      <c r="O1550" s="233"/>
    </row>
    <row r="1551" spans="1:15" s="234" customFormat="1">
      <c r="A1551" s="404" t="str">
        <f t="shared" si="31"/>
        <v>300902500</v>
      </c>
      <c r="B1551" s="230">
        <v>300</v>
      </c>
      <c r="C1551" s="193">
        <v>90</v>
      </c>
      <c r="D1551" s="193">
        <v>2500</v>
      </c>
      <c r="E1551" s="231">
        <v>15</v>
      </c>
      <c r="F1551" s="231">
        <v>32</v>
      </c>
      <c r="G1551" s="231">
        <v>41</v>
      </c>
      <c r="H1551" s="231">
        <v>50</v>
      </c>
      <c r="I1551" s="231">
        <v>55</v>
      </c>
      <c r="J1551" s="231">
        <v>60</v>
      </c>
      <c r="K1551" s="231">
        <v>58</v>
      </c>
      <c r="L1551" s="231">
        <v>50</v>
      </c>
      <c r="M1551" s="232"/>
      <c r="N1551" s="233"/>
      <c r="O1551" s="233"/>
    </row>
    <row r="1552" spans="1:15" s="234" customFormat="1">
      <c r="A1552" s="404" t="str">
        <f t="shared" si="31"/>
        <v>3001002500</v>
      </c>
      <c r="B1552" s="230">
        <v>300</v>
      </c>
      <c r="C1552" s="193">
        <v>100</v>
      </c>
      <c r="D1552" s="193">
        <v>2500</v>
      </c>
      <c r="E1552" s="231">
        <v>13</v>
      </c>
      <c r="F1552" s="231">
        <v>31</v>
      </c>
      <c r="G1552" s="231">
        <v>41</v>
      </c>
      <c r="H1552" s="231">
        <v>50</v>
      </c>
      <c r="I1552" s="231">
        <v>55</v>
      </c>
      <c r="J1552" s="231">
        <v>60</v>
      </c>
      <c r="K1552" s="231">
        <v>57</v>
      </c>
      <c r="L1552" s="231">
        <v>45</v>
      </c>
      <c r="M1552" s="232"/>
      <c r="N1552" s="233"/>
      <c r="O1552" s="233"/>
    </row>
    <row r="1553" spans="1:15" s="234" customFormat="1">
      <c r="A1553" s="404" t="str">
        <f t="shared" si="31"/>
        <v>3001102500</v>
      </c>
      <c r="B1553" s="230">
        <v>300</v>
      </c>
      <c r="C1553" s="193">
        <v>110</v>
      </c>
      <c r="D1553" s="193">
        <v>2500</v>
      </c>
      <c r="E1553" s="231">
        <v>12</v>
      </c>
      <c r="F1553" s="231">
        <v>30</v>
      </c>
      <c r="G1553" s="231">
        <v>41</v>
      </c>
      <c r="H1553" s="231">
        <v>50</v>
      </c>
      <c r="I1553" s="231">
        <v>55</v>
      </c>
      <c r="J1553" s="231">
        <v>60</v>
      </c>
      <c r="K1553" s="231">
        <v>55</v>
      </c>
      <c r="L1553" s="231">
        <v>42</v>
      </c>
      <c r="M1553" s="232"/>
      <c r="N1553" s="233"/>
      <c r="O1553" s="233"/>
    </row>
    <row r="1554" spans="1:15" s="234" customFormat="1">
      <c r="A1554" s="404" t="str">
        <f t="shared" si="31"/>
        <v>3001202500</v>
      </c>
      <c r="B1554" s="230">
        <v>300</v>
      </c>
      <c r="C1554" s="193">
        <v>120</v>
      </c>
      <c r="D1554" s="193">
        <v>2500</v>
      </c>
      <c r="E1554" s="231">
        <v>11</v>
      </c>
      <c r="F1554" s="231">
        <v>29</v>
      </c>
      <c r="G1554" s="231">
        <v>41</v>
      </c>
      <c r="H1554" s="231">
        <v>50</v>
      </c>
      <c r="I1554" s="231">
        <v>55</v>
      </c>
      <c r="J1554" s="231">
        <v>60</v>
      </c>
      <c r="K1554" s="231">
        <v>53</v>
      </c>
      <c r="L1554" s="231">
        <v>38</v>
      </c>
      <c r="M1554" s="232"/>
      <c r="N1554" s="233"/>
      <c r="O1554" s="233"/>
    </row>
    <row r="1555" spans="1:15" s="234" customFormat="1">
      <c r="A1555" s="404" t="str">
        <f t="shared" si="31"/>
        <v>3001302500</v>
      </c>
      <c r="B1555" s="230">
        <v>300</v>
      </c>
      <c r="C1555" s="193">
        <v>130</v>
      </c>
      <c r="D1555" s="193">
        <v>2500</v>
      </c>
      <c r="E1555" s="231">
        <v>11</v>
      </c>
      <c r="F1555" s="231">
        <v>28</v>
      </c>
      <c r="G1555" s="231">
        <v>41</v>
      </c>
      <c r="H1555" s="231">
        <v>49</v>
      </c>
      <c r="I1555" s="231">
        <v>55</v>
      </c>
      <c r="J1555" s="231">
        <v>60</v>
      </c>
      <c r="K1555" s="231">
        <v>50</v>
      </c>
      <c r="L1555" s="231">
        <v>36</v>
      </c>
      <c r="M1555" s="232"/>
      <c r="N1555" s="233"/>
      <c r="O1555" s="233"/>
    </row>
    <row r="1556" spans="1:15" s="234" customFormat="1">
      <c r="A1556" s="404" t="str">
        <f t="shared" si="31"/>
        <v>3001402500</v>
      </c>
      <c r="B1556" s="230">
        <v>300</v>
      </c>
      <c r="C1556" s="193">
        <v>140</v>
      </c>
      <c r="D1556" s="193">
        <v>2500</v>
      </c>
      <c r="E1556" s="231">
        <v>10</v>
      </c>
      <c r="F1556" s="231">
        <v>26</v>
      </c>
      <c r="G1556" s="231">
        <v>40</v>
      </c>
      <c r="H1556" s="231">
        <v>48</v>
      </c>
      <c r="I1556" s="231">
        <v>55</v>
      </c>
      <c r="J1556" s="231">
        <v>60</v>
      </c>
      <c r="K1556" s="231">
        <v>47</v>
      </c>
      <c r="L1556" s="231">
        <v>33</v>
      </c>
      <c r="M1556" s="232"/>
      <c r="N1556" s="233"/>
      <c r="O1556" s="233"/>
    </row>
    <row r="1557" spans="1:15" s="234" customFormat="1">
      <c r="A1557" s="404" t="str">
        <f t="shared" si="31"/>
        <v>3001502500</v>
      </c>
      <c r="B1557" s="230">
        <v>300</v>
      </c>
      <c r="C1557" s="193">
        <v>150</v>
      </c>
      <c r="D1557" s="193">
        <v>2500</v>
      </c>
      <c r="E1557" s="231">
        <v>9</v>
      </c>
      <c r="F1557" s="231">
        <v>25</v>
      </c>
      <c r="G1557" s="231">
        <v>39</v>
      </c>
      <c r="H1557" s="231">
        <v>46</v>
      </c>
      <c r="I1557" s="231">
        <v>55</v>
      </c>
      <c r="J1557" s="231">
        <v>60</v>
      </c>
      <c r="K1557" s="231">
        <v>44</v>
      </c>
      <c r="L1557" s="231">
        <v>31</v>
      </c>
      <c r="M1557" s="232"/>
      <c r="N1557" s="233"/>
      <c r="O1557" s="233"/>
    </row>
    <row r="1558" spans="1:15" s="234" customFormat="1">
      <c r="A1558" s="404" t="str">
        <f t="shared" si="31"/>
        <v>3001602500</v>
      </c>
      <c r="B1558" s="230">
        <v>300</v>
      </c>
      <c r="C1558" s="193">
        <v>160</v>
      </c>
      <c r="D1558" s="193">
        <v>2500</v>
      </c>
      <c r="E1558" s="231">
        <v>8</v>
      </c>
      <c r="F1558" s="231">
        <v>24</v>
      </c>
      <c r="G1558" s="231">
        <v>38</v>
      </c>
      <c r="H1558" s="231">
        <v>44</v>
      </c>
      <c r="I1558" s="231">
        <v>54</v>
      </c>
      <c r="J1558" s="231">
        <v>60</v>
      </c>
      <c r="K1558" s="231">
        <v>41</v>
      </c>
      <c r="L1558" s="231">
        <v>29</v>
      </c>
      <c r="M1558" s="232"/>
      <c r="N1558" s="233"/>
      <c r="O1558" s="233"/>
    </row>
    <row r="1559" spans="1:15" s="234" customFormat="1">
      <c r="A1559" s="404" t="str">
        <f t="shared" si="31"/>
        <v>3001702500</v>
      </c>
      <c r="B1559" s="230">
        <v>300</v>
      </c>
      <c r="C1559" s="193">
        <v>170</v>
      </c>
      <c r="D1559" s="193">
        <v>2500</v>
      </c>
      <c r="E1559" s="231">
        <v>8</v>
      </c>
      <c r="F1559" s="231">
        <v>23</v>
      </c>
      <c r="G1559" s="231">
        <v>37</v>
      </c>
      <c r="H1559" s="231">
        <v>42</v>
      </c>
      <c r="I1559" s="231">
        <v>53</v>
      </c>
      <c r="J1559" s="231">
        <v>59</v>
      </c>
      <c r="K1559" s="231">
        <v>39</v>
      </c>
      <c r="L1559" s="231">
        <v>27</v>
      </c>
      <c r="M1559" s="232"/>
      <c r="N1559" s="233"/>
      <c r="O1559" s="233"/>
    </row>
    <row r="1560" spans="1:15" s="234" customFormat="1">
      <c r="A1560" s="404" t="str">
        <f t="shared" si="31"/>
        <v>3001802500</v>
      </c>
      <c r="B1560" s="230">
        <v>300</v>
      </c>
      <c r="C1560" s="193">
        <v>180</v>
      </c>
      <c r="D1560" s="193">
        <v>2500</v>
      </c>
      <c r="E1560" s="231">
        <v>8</v>
      </c>
      <c r="F1560" s="231">
        <v>21</v>
      </c>
      <c r="G1560" s="231">
        <v>35</v>
      </c>
      <c r="H1560" s="231">
        <v>40</v>
      </c>
      <c r="I1560" s="231">
        <v>51</v>
      </c>
      <c r="J1560" s="231">
        <v>58</v>
      </c>
      <c r="K1560" s="231">
        <v>37</v>
      </c>
      <c r="L1560" s="231">
        <v>25</v>
      </c>
      <c r="M1560" s="232"/>
      <c r="N1560" s="233"/>
      <c r="O1560" s="233"/>
    </row>
    <row r="1561" spans="1:15" s="234" customFormat="1">
      <c r="A1561" s="404" t="str">
        <f t="shared" si="31"/>
        <v>3001902500</v>
      </c>
      <c r="B1561" s="230">
        <v>300</v>
      </c>
      <c r="C1561" s="193">
        <v>190</v>
      </c>
      <c r="D1561" s="193">
        <v>2500</v>
      </c>
      <c r="E1561" s="231">
        <v>8</v>
      </c>
      <c r="F1561" s="231">
        <v>20</v>
      </c>
      <c r="G1561" s="231">
        <v>34</v>
      </c>
      <c r="H1561" s="231">
        <v>38</v>
      </c>
      <c r="I1561" s="231">
        <v>49</v>
      </c>
      <c r="J1561" s="231">
        <v>57</v>
      </c>
      <c r="K1561" s="231">
        <v>35</v>
      </c>
      <c r="L1561" s="231">
        <v>24</v>
      </c>
      <c r="M1561" s="232"/>
      <c r="N1561" s="233"/>
      <c r="O1561" s="233"/>
    </row>
    <row r="1562" spans="1:15" s="234" customFormat="1">
      <c r="A1562" s="404" t="str">
        <f t="shared" si="31"/>
        <v>3002002500</v>
      </c>
      <c r="B1562" s="230">
        <v>300</v>
      </c>
      <c r="C1562" s="193">
        <v>200</v>
      </c>
      <c r="D1562" s="193">
        <v>2500</v>
      </c>
      <c r="E1562" s="231">
        <v>7</v>
      </c>
      <c r="F1562" s="231">
        <v>19</v>
      </c>
      <c r="G1562" s="231">
        <v>32</v>
      </c>
      <c r="H1562" s="231">
        <v>36</v>
      </c>
      <c r="I1562" s="231">
        <v>47</v>
      </c>
      <c r="J1562" s="231">
        <v>55</v>
      </c>
      <c r="K1562" s="231">
        <v>33</v>
      </c>
      <c r="L1562" s="231">
        <v>23</v>
      </c>
      <c r="M1562" s="232"/>
      <c r="N1562" s="233"/>
      <c r="O1562" s="233"/>
    </row>
    <row r="1563" spans="1:15" s="234" customFormat="1">
      <c r="A1563" s="404" t="str">
        <f t="shared" si="31"/>
        <v>3002102500</v>
      </c>
      <c r="B1563" s="230">
        <v>300</v>
      </c>
      <c r="C1563" s="193">
        <v>210</v>
      </c>
      <c r="D1563" s="193">
        <v>2500</v>
      </c>
      <c r="E1563" s="231">
        <v>7</v>
      </c>
      <c r="F1563" s="231">
        <v>19</v>
      </c>
      <c r="G1563" s="231">
        <v>31</v>
      </c>
      <c r="H1563" s="231">
        <v>35</v>
      </c>
      <c r="I1563" s="231">
        <v>45</v>
      </c>
      <c r="J1563" s="231">
        <v>53</v>
      </c>
      <c r="K1563" s="231">
        <v>32</v>
      </c>
      <c r="L1563" s="231">
        <v>22</v>
      </c>
      <c r="M1563" s="232"/>
      <c r="N1563" s="233"/>
      <c r="O1563" s="233"/>
    </row>
    <row r="1564" spans="1:15" s="234" customFormat="1">
      <c r="A1564" s="404" t="str">
        <f t="shared" si="31"/>
        <v>3002202500</v>
      </c>
      <c r="B1564" s="230">
        <v>300</v>
      </c>
      <c r="C1564" s="193">
        <v>220</v>
      </c>
      <c r="D1564" s="193">
        <v>2500</v>
      </c>
      <c r="E1564" s="231">
        <v>6</v>
      </c>
      <c r="F1564" s="231">
        <v>18</v>
      </c>
      <c r="G1564" s="231">
        <v>29</v>
      </c>
      <c r="H1564" s="231">
        <v>33</v>
      </c>
      <c r="I1564" s="231">
        <v>43</v>
      </c>
      <c r="J1564" s="231">
        <v>51</v>
      </c>
      <c r="K1564" s="231">
        <v>30</v>
      </c>
      <c r="L1564" s="231">
        <v>21</v>
      </c>
      <c r="M1564" s="232"/>
      <c r="N1564" s="233"/>
      <c r="O1564" s="233"/>
    </row>
    <row r="1565" spans="1:15" s="234" customFormat="1">
      <c r="A1565" s="404" t="str">
        <f t="shared" si="31"/>
        <v>3002302500</v>
      </c>
      <c r="B1565" s="230">
        <v>300</v>
      </c>
      <c r="C1565" s="193">
        <v>230</v>
      </c>
      <c r="D1565" s="193">
        <v>2500</v>
      </c>
      <c r="E1565" s="231">
        <v>6</v>
      </c>
      <c r="F1565" s="231">
        <v>17</v>
      </c>
      <c r="G1565" s="231">
        <v>28</v>
      </c>
      <c r="H1565" s="231">
        <v>32</v>
      </c>
      <c r="I1565" s="231">
        <v>42</v>
      </c>
      <c r="J1565" s="231">
        <v>49</v>
      </c>
      <c r="K1565" s="231">
        <v>29</v>
      </c>
      <c r="L1565" s="231">
        <v>20</v>
      </c>
      <c r="M1565" s="232"/>
      <c r="N1565" s="233"/>
      <c r="O1565" s="233"/>
    </row>
    <row r="1566" spans="1:15" s="234" customFormat="1">
      <c r="A1566" s="404" t="str">
        <f t="shared" si="31"/>
        <v>3002402500</v>
      </c>
      <c r="B1566" s="230">
        <v>300</v>
      </c>
      <c r="C1566" s="193">
        <v>240</v>
      </c>
      <c r="D1566" s="193">
        <v>2500</v>
      </c>
      <c r="E1566" s="231">
        <v>6</v>
      </c>
      <c r="F1566" s="231">
        <v>16</v>
      </c>
      <c r="G1566" s="231">
        <v>27</v>
      </c>
      <c r="H1566" s="231">
        <v>30</v>
      </c>
      <c r="I1566" s="231">
        <v>40</v>
      </c>
      <c r="J1566" s="231">
        <v>47</v>
      </c>
      <c r="K1566" s="231">
        <v>28</v>
      </c>
      <c r="L1566" s="231">
        <v>19</v>
      </c>
      <c r="M1566" s="232"/>
      <c r="N1566" s="233"/>
      <c r="O1566" s="233"/>
    </row>
    <row r="1567" spans="1:15" s="234" customFormat="1">
      <c r="A1567" s="404" t="str">
        <f t="shared" si="31"/>
        <v>3002502500</v>
      </c>
      <c r="B1567" s="230">
        <v>300</v>
      </c>
      <c r="C1567" s="193">
        <v>250</v>
      </c>
      <c r="D1567" s="193">
        <v>2500</v>
      </c>
      <c r="E1567" s="231">
        <v>6</v>
      </c>
      <c r="F1567" s="231">
        <v>16</v>
      </c>
      <c r="G1567" s="231">
        <v>26</v>
      </c>
      <c r="H1567" s="231">
        <v>29</v>
      </c>
      <c r="I1567" s="231">
        <v>39</v>
      </c>
      <c r="J1567" s="231">
        <v>46</v>
      </c>
      <c r="K1567" s="231">
        <v>27</v>
      </c>
      <c r="L1567" s="231">
        <v>19</v>
      </c>
      <c r="M1567" s="232"/>
      <c r="N1567" s="233"/>
      <c r="O1567" s="233"/>
    </row>
    <row r="1568" spans="1:15" s="234" customFormat="1">
      <c r="A1568" s="404" t="str">
        <f t="shared" si="31"/>
        <v>3002602500</v>
      </c>
      <c r="B1568" s="230">
        <v>300</v>
      </c>
      <c r="C1568" s="193">
        <v>260</v>
      </c>
      <c r="D1568" s="193">
        <v>2500</v>
      </c>
      <c r="E1568" s="231">
        <v>5</v>
      </c>
      <c r="F1568" s="231">
        <v>15</v>
      </c>
      <c r="G1568" s="231">
        <v>25</v>
      </c>
      <c r="H1568" s="231">
        <v>28</v>
      </c>
      <c r="I1568" s="231">
        <v>37</v>
      </c>
      <c r="J1568" s="231">
        <v>44</v>
      </c>
      <c r="K1568" s="231">
        <v>26</v>
      </c>
      <c r="L1568" s="231">
        <v>18</v>
      </c>
      <c r="M1568" s="232"/>
      <c r="N1568" s="233"/>
      <c r="O1568" s="233"/>
    </row>
    <row r="1569" spans="1:15" s="234" customFormat="1">
      <c r="A1569" s="404" t="str">
        <f t="shared" si="31"/>
        <v>3002702500</v>
      </c>
      <c r="B1569" s="230">
        <v>300</v>
      </c>
      <c r="C1569" s="193">
        <v>270</v>
      </c>
      <c r="D1569" s="193">
        <v>2500</v>
      </c>
      <c r="E1569" s="231">
        <v>5</v>
      </c>
      <c r="F1569" s="231">
        <v>15</v>
      </c>
      <c r="G1569" s="231">
        <v>24</v>
      </c>
      <c r="H1569" s="231">
        <v>27</v>
      </c>
      <c r="I1569" s="231">
        <v>36</v>
      </c>
      <c r="J1569" s="231">
        <v>43</v>
      </c>
      <c r="K1569" s="231">
        <v>25</v>
      </c>
      <c r="L1569" s="231">
        <v>17</v>
      </c>
      <c r="M1569" s="232"/>
      <c r="N1569" s="233"/>
      <c r="O1569" s="233"/>
    </row>
    <row r="1570" spans="1:15" s="234" customFormat="1">
      <c r="A1570" s="404" t="str">
        <f t="shared" si="31"/>
        <v>3002802500</v>
      </c>
      <c r="B1570" s="230">
        <v>300</v>
      </c>
      <c r="C1570" s="193">
        <v>280</v>
      </c>
      <c r="D1570" s="193">
        <v>2500</v>
      </c>
      <c r="E1570" s="231">
        <v>5</v>
      </c>
      <c r="F1570" s="231">
        <v>14</v>
      </c>
      <c r="G1570" s="231">
        <v>23</v>
      </c>
      <c r="H1570" s="231">
        <v>26</v>
      </c>
      <c r="I1570" s="231">
        <v>34</v>
      </c>
      <c r="J1570" s="231">
        <v>41</v>
      </c>
      <c r="K1570" s="231">
        <v>24</v>
      </c>
      <c r="L1570" s="231">
        <v>16</v>
      </c>
      <c r="M1570" s="232"/>
      <c r="N1570" s="233"/>
      <c r="O1570" s="233"/>
    </row>
    <row r="1571" spans="1:15" s="234" customFormat="1">
      <c r="A1571" s="404" t="str">
        <f t="shared" si="31"/>
        <v>3002902500</v>
      </c>
      <c r="B1571" s="230">
        <v>300</v>
      </c>
      <c r="C1571" s="193">
        <v>290</v>
      </c>
      <c r="D1571" s="193">
        <v>2500</v>
      </c>
      <c r="E1571" s="231">
        <v>5</v>
      </c>
      <c r="F1571" s="231">
        <v>14</v>
      </c>
      <c r="G1571" s="231">
        <v>23</v>
      </c>
      <c r="H1571" s="231">
        <v>25</v>
      </c>
      <c r="I1571" s="231">
        <v>33</v>
      </c>
      <c r="J1571" s="231">
        <v>40</v>
      </c>
      <c r="K1571" s="231">
        <v>23</v>
      </c>
      <c r="L1571" s="231">
        <v>16</v>
      </c>
      <c r="M1571" s="232"/>
      <c r="N1571" s="233"/>
      <c r="O1571" s="233"/>
    </row>
    <row r="1572" spans="1:15" s="234" customFormat="1">
      <c r="A1572" s="404" t="str">
        <f t="shared" si="31"/>
        <v>3003002500</v>
      </c>
      <c r="B1572" s="230">
        <v>300</v>
      </c>
      <c r="C1572" s="193">
        <v>300</v>
      </c>
      <c r="D1572" s="193">
        <v>2500</v>
      </c>
      <c r="E1572" s="231">
        <v>5</v>
      </c>
      <c r="F1572" s="231">
        <v>13</v>
      </c>
      <c r="G1572" s="231">
        <v>22</v>
      </c>
      <c r="H1572" s="231">
        <v>24</v>
      </c>
      <c r="I1572" s="231">
        <v>32</v>
      </c>
      <c r="J1572" s="231">
        <v>38</v>
      </c>
      <c r="K1572" s="231">
        <v>22</v>
      </c>
      <c r="L1572" s="231">
        <v>15</v>
      </c>
      <c r="M1572" s="232"/>
      <c r="N1572" s="233"/>
      <c r="O1572" s="233"/>
    </row>
    <row r="1573" spans="1:15" s="234" customFormat="1">
      <c r="A1573" s="404" t="str">
        <f t="shared" si="31"/>
        <v>3003102500</v>
      </c>
      <c r="B1573" s="230">
        <v>300</v>
      </c>
      <c r="C1573" s="193">
        <v>310</v>
      </c>
      <c r="D1573" s="193">
        <v>2500</v>
      </c>
      <c r="E1573" s="243"/>
      <c r="F1573" s="243"/>
      <c r="G1573" s="243"/>
      <c r="H1573" s="243"/>
      <c r="I1573" s="243"/>
      <c r="J1573" s="243"/>
      <c r="K1573" s="243"/>
      <c r="L1573" s="243"/>
      <c r="M1573" s="232"/>
      <c r="N1573" s="233"/>
      <c r="O1573" s="233"/>
    </row>
    <row r="1574" spans="1:15" s="234" customFormat="1">
      <c r="A1574" s="404" t="str">
        <f t="shared" si="31"/>
        <v>3003202500</v>
      </c>
      <c r="B1574" s="230">
        <v>300</v>
      </c>
      <c r="C1574" s="193">
        <v>320</v>
      </c>
      <c r="D1574" s="193">
        <v>2500</v>
      </c>
      <c r="E1574" s="243"/>
      <c r="F1574" s="243"/>
      <c r="G1574" s="243"/>
      <c r="H1574" s="243"/>
      <c r="I1574" s="243"/>
      <c r="J1574" s="243"/>
      <c r="K1574" s="243"/>
      <c r="L1574" s="243"/>
      <c r="M1574" s="232"/>
      <c r="N1574" s="233"/>
      <c r="O1574" s="233"/>
    </row>
    <row r="1575" spans="1:15" s="234" customFormat="1">
      <c r="A1575" s="404" t="str">
        <f t="shared" si="31"/>
        <v>3003302500</v>
      </c>
      <c r="B1575" s="230">
        <v>300</v>
      </c>
      <c r="C1575" s="193">
        <v>330</v>
      </c>
      <c r="D1575" s="193">
        <v>2500</v>
      </c>
      <c r="E1575" s="243"/>
      <c r="F1575" s="243"/>
      <c r="G1575" s="243"/>
      <c r="H1575" s="243"/>
      <c r="I1575" s="243"/>
      <c r="J1575" s="243"/>
      <c r="K1575" s="243"/>
      <c r="L1575" s="243"/>
      <c r="M1575" s="232"/>
      <c r="N1575" s="233"/>
      <c r="O1575" s="233"/>
    </row>
    <row r="1576" spans="1:15" s="234" customFormat="1">
      <c r="A1576" s="404" t="str">
        <f t="shared" si="31"/>
        <v>3003402500</v>
      </c>
      <c r="B1576" s="230">
        <v>300</v>
      </c>
      <c r="C1576" s="193">
        <v>340</v>
      </c>
      <c r="D1576" s="193">
        <v>2500</v>
      </c>
      <c r="E1576" s="243"/>
      <c r="F1576" s="243"/>
      <c r="G1576" s="243"/>
      <c r="H1576" s="243"/>
      <c r="I1576" s="243"/>
      <c r="J1576" s="243"/>
      <c r="K1576" s="243"/>
      <c r="L1576" s="243"/>
      <c r="M1576" s="232"/>
      <c r="N1576" s="233"/>
      <c r="O1576" s="233"/>
    </row>
    <row r="1577" spans="1:15" s="234" customFormat="1">
      <c r="A1577" s="404" t="str">
        <f t="shared" si="31"/>
        <v>3003502500</v>
      </c>
      <c r="B1577" s="230">
        <v>300</v>
      </c>
      <c r="C1577" s="193">
        <v>350</v>
      </c>
      <c r="D1577" s="193">
        <v>2500</v>
      </c>
      <c r="E1577" s="243"/>
      <c r="F1577" s="243"/>
      <c r="G1577" s="243"/>
      <c r="H1577" s="243"/>
      <c r="I1577" s="243"/>
      <c r="J1577" s="243"/>
      <c r="K1577" s="243"/>
      <c r="L1577" s="243"/>
      <c r="M1577" s="232"/>
      <c r="N1577" s="233"/>
      <c r="O1577" s="233"/>
    </row>
    <row r="1578" spans="1:15" s="234" customFormat="1">
      <c r="A1578" s="404" t="str">
        <f t="shared" si="31"/>
        <v>35020500</v>
      </c>
      <c r="B1578" s="242">
        <v>350</v>
      </c>
      <c r="C1578" s="193">
        <v>20</v>
      </c>
      <c r="D1578" s="193">
        <v>500</v>
      </c>
      <c r="E1578" s="194"/>
      <c r="F1578" s="194"/>
      <c r="G1578" s="194"/>
      <c r="H1578" s="194"/>
      <c r="I1578" s="194"/>
      <c r="J1578" s="194"/>
      <c r="K1578" s="194"/>
      <c r="L1578" s="194"/>
      <c r="M1578" s="232"/>
      <c r="N1578" s="233"/>
      <c r="O1578" s="233"/>
    </row>
    <row r="1579" spans="1:15" s="234" customFormat="1">
      <c r="A1579" s="404" t="str">
        <f t="shared" si="31"/>
        <v>35030500</v>
      </c>
      <c r="B1579" s="242">
        <v>350</v>
      </c>
      <c r="C1579" s="193">
        <v>30</v>
      </c>
      <c r="D1579" s="193">
        <v>500</v>
      </c>
      <c r="E1579" s="194"/>
      <c r="F1579" s="194"/>
      <c r="G1579" s="194"/>
      <c r="H1579" s="194"/>
      <c r="I1579" s="194"/>
      <c r="J1579" s="194"/>
      <c r="K1579" s="194"/>
      <c r="L1579" s="194"/>
      <c r="M1579" s="232"/>
      <c r="N1579" s="233"/>
      <c r="O1579" s="233"/>
    </row>
    <row r="1580" spans="1:15" s="234" customFormat="1">
      <c r="A1580" s="404" t="str">
        <f t="shared" si="31"/>
        <v>35040500</v>
      </c>
      <c r="B1580" s="242">
        <v>350</v>
      </c>
      <c r="C1580" s="193">
        <v>40</v>
      </c>
      <c r="D1580" s="193">
        <v>500</v>
      </c>
      <c r="E1580" s="194"/>
      <c r="F1580" s="194"/>
      <c r="G1580" s="194"/>
      <c r="H1580" s="194"/>
      <c r="I1580" s="194"/>
      <c r="J1580" s="194"/>
      <c r="K1580" s="194"/>
      <c r="L1580" s="194"/>
      <c r="M1580" s="232"/>
      <c r="N1580" s="233"/>
      <c r="O1580" s="233"/>
    </row>
    <row r="1581" spans="1:15" s="234" customFormat="1">
      <c r="A1581" s="404" t="str">
        <f t="shared" si="31"/>
        <v>35050500</v>
      </c>
      <c r="B1581" s="242">
        <v>350</v>
      </c>
      <c r="C1581" s="193">
        <v>50</v>
      </c>
      <c r="D1581" s="193">
        <v>500</v>
      </c>
      <c r="E1581" s="194"/>
      <c r="F1581" s="194"/>
      <c r="G1581" s="194"/>
      <c r="H1581" s="194"/>
      <c r="I1581" s="194"/>
      <c r="J1581" s="194"/>
      <c r="K1581" s="194"/>
      <c r="L1581" s="194"/>
      <c r="M1581" s="232"/>
      <c r="N1581" s="233"/>
      <c r="O1581" s="233"/>
    </row>
    <row r="1582" spans="1:15" s="234" customFormat="1">
      <c r="A1582" s="404" t="str">
        <f t="shared" si="31"/>
        <v>35060500</v>
      </c>
      <c r="B1582" s="242">
        <v>350</v>
      </c>
      <c r="C1582" s="193">
        <v>60</v>
      </c>
      <c r="D1582" s="193">
        <v>500</v>
      </c>
      <c r="E1582" s="194"/>
      <c r="F1582" s="194"/>
      <c r="G1582" s="194"/>
      <c r="H1582" s="194"/>
      <c r="I1582" s="194"/>
      <c r="J1582" s="194"/>
      <c r="K1582" s="194"/>
      <c r="L1582" s="194"/>
      <c r="M1582" s="232"/>
      <c r="N1582" s="233"/>
      <c r="O1582" s="233"/>
    </row>
    <row r="1583" spans="1:15" s="234" customFormat="1">
      <c r="A1583" s="404" t="str">
        <f t="shared" si="31"/>
        <v>35070500</v>
      </c>
      <c r="B1583" s="242">
        <v>350</v>
      </c>
      <c r="C1583" s="193">
        <v>70</v>
      </c>
      <c r="D1583" s="193">
        <v>500</v>
      </c>
      <c r="E1583" s="194"/>
      <c r="F1583" s="194"/>
      <c r="G1583" s="194"/>
      <c r="H1583" s="194"/>
      <c r="I1583" s="194"/>
      <c r="J1583" s="194"/>
      <c r="K1583" s="194"/>
      <c r="L1583" s="194"/>
      <c r="M1583" s="232"/>
      <c r="N1583" s="233"/>
      <c r="O1583" s="233"/>
    </row>
    <row r="1584" spans="1:15" s="234" customFormat="1">
      <c r="A1584" s="404" t="str">
        <f t="shared" si="31"/>
        <v>35080500</v>
      </c>
      <c r="B1584" s="242">
        <v>350</v>
      </c>
      <c r="C1584" s="193">
        <v>80</v>
      </c>
      <c r="D1584" s="193">
        <v>500</v>
      </c>
      <c r="E1584" s="194"/>
      <c r="F1584" s="194"/>
      <c r="G1584" s="194"/>
      <c r="H1584" s="194"/>
      <c r="I1584" s="194"/>
      <c r="J1584" s="194"/>
      <c r="K1584" s="194"/>
      <c r="L1584" s="194"/>
      <c r="M1584" s="232"/>
      <c r="N1584" s="233"/>
      <c r="O1584" s="233"/>
    </row>
    <row r="1585" spans="1:15" s="234" customFormat="1">
      <c r="A1585" s="404" t="str">
        <f t="shared" ref="A1585:A1648" si="32">B1585&amp;C1585&amp;D1585</f>
        <v>35090500</v>
      </c>
      <c r="B1585" s="242">
        <v>350</v>
      </c>
      <c r="C1585" s="193">
        <v>90</v>
      </c>
      <c r="D1585" s="193">
        <v>500</v>
      </c>
      <c r="E1585" s="194"/>
      <c r="F1585" s="194"/>
      <c r="G1585" s="194"/>
      <c r="H1585" s="194"/>
      <c r="I1585" s="194"/>
      <c r="J1585" s="194"/>
      <c r="K1585" s="194"/>
      <c r="L1585" s="194"/>
      <c r="M1585" s="232"/>
      <c r="N1585" s="233"/>
      <c r="O1585" s="233"/>
    </row>
    <row r="1586" spans="1:15" s="234" customFormat="1">
      <c r="A1586" s="404" t="str">
        <f t="shared" si="32"/>
        <v>350100500</v>
      </c>
      <c r="B1586" s="242">
        <v>350</v>
      </c>
      <c r="C1586" s="193">
        <v>100</v>
      </c>
      <c r="D1586" s="193">
        <v>500</v>
      </c>
      <c r="E1586" s="194"/>
      <c r="F1586" s="194"/>
      <c r="G1586" s="194"/>
      <c r="H1586" s="194"/>
      <c r="I1586" s="194"/>
      <c r="J1586" s="194"/>
      <c r="K1586" s="194"/>
      <c r="L1586" s="194"/>
      <c r="M1586" s="232"/>
      <c r="N1586" s="233"/>
      <c r="O1586" s="233"/>
    </row>
    <row r="1587" spans="1:15" s="234" customFormat="1">
      <c r="A1587" s="404" t="str">
        <f t="shared" si="32"/>
        <v>350110500</v>
      </c>
      <c r="B1587" s="242">
        <v>350</v>
      </c>
      <c r="C1587" s="193">
        <v>110</v>
      </c>
      <c r="D1587" s="193">
        <v>500</v>
      </c>
      <c r="E1587" s="194"/>
      <c r="F1587" s="194"/>
      <c r="G1587" s="194"/>
      <c r="H1587" s="194"/>
      <c r="I1587" s="194"/>
      <c r="J1587" s="194"/>
      <c r="K1587" s="194"/>
      <c r="L1587" s="194"/>
      <c r="M1587" s="232"/>
      <c r="N1587" s="233"/>
      <c r="O1587" s="233"/>
    </row>
    <row r="1588" spans="1:15" s="234" customFormat="1">
      <c r="A1588" s="404" t="str">
        <f t="shared" si="32"/>
        <v>350120500</v>
      </c>
      <c r="B1588" s="242">
        <v>350</v>
      </c>
      <c r="C1588" s="193">
        <v>120</v>
      </c>
      <c r="D1588" s="193">
        <v>500</v>
      </c>
      <c r="E1588" s="194"/>
      <c r="F1588" s="194"/>
      <c r="G1588" s="194"/>
      <c r="H1588" s="194"/>
      <c r="I1588" s="194"/>
      <c r="J1588" s="194"/>
      <c r="K1588" s="194"/>
      <c r="L1588" s="194"/>
      <c r="M1588" s="232"/>
      <c r="N1588" s="233"/>
      <c r="O1588" s="233"/>
    </row>
    <row r="1589" spans="1:15" s="234" customFormat="1">
      <c r="A1589" s="404" t="str">
        <f t="shared" si="32"/>
        <v>350130500</v>
      </c>
      <c r="B1589" s="242">
        <v>350</v>
      </c>
      <c r="C1589" s="193">
        <v>130</v>
      </c>
      <c r="D1589" s="193">
        <v>500</v>
      </c>
      <c r="E1589" s="194"/>
      <c r="F1589" s="194"/>
      <c r="G1589" s="194"/>
      <c r="H1589" s="194"/>
      <c r="I1589" s="194"/>
      <c r="J1589" s="194"/>
      <c r="K1589" s="194"/>
      <c r="L1589" s="194"/>
      <c r="M1589" s="232"/>
      <c r="N1589" s="233"/>
      <c r="O1589" s="233"/>
    </row>
    <row r="1590" spans="1:15" s="234" customFormat="1">
      <c r="A1590" s="404" t="str">
        <f t="shared" si="32"/>
        <v>350140500</v>
      </c>
      <c r="B1590" s="242">
        <v>350</v>
      </c>
      <c r="C1590" s="193">
        <v>140</v>
      </c>
      <c r="D1590" s="193">
        <v>500</v>
      </c>
      <c r="E1590" s="194"/>
      <c r="F1590" s="194"/>
      <c r="G1590" s="194"/>
      <c r="H1590" s="194"/>
      <c r="I1590" s="194"/>
      <c r="J1590" s="194"/>
      <c r="K1590" s="194"/>
      <c r="L1590" s="194"/>
      <c r="M1590" s="232"/>
      <c r="N1590" s="233"/>
      <c r="O1590" s="233"/>
    </row>
    <row r="1591" spans="1:15" s="234" customFormat="1">
      <c r="A1591" s="404" t="str">
        <f t="shared" si="32"/>
        <v>350150500</v>
      </c>
      <c r="B1591" s="242">
        <v>350</v>
      </c>
      <c r="C1591" s="193">
        <v>150</v>
      </c>
      <c r="D1591" s="193">
        <v>500</v>
      </c>
      <c r="E1591" s="194"/>
      <c r="F1591" s="194"/>
      <c r="G1591" s="194"/>
      <c r="H1591" s="194"/>
      <c r="I1591" s="194"/>
      <c r="J1591" s="194"/>
      <c r="K1591" s="194"/>
      <c r="L1591" s="194"/>
      <c r="M1591" s="232"/>
      <c r="N1591" s="233"/>
      <c r="O1591" s="233"/>
    </row>
    <row r="1592" spans="1:15" s="234" customFormat="1">
      <c r="A1592" s="404" t="str">
        <f t="shared" si="32"/>
        <v>350160500</v>
      </c>
      <c r="B1592" s="242">
        <v>350</v>
      </c>
      <c r="C1592" s="193">
        <v>160</v>
      </c>
      <c r="D1592" s="193">
        <v>500</v>
      </c>
      <c r="E1592" s="194"/>
      <c r="F1592" s="194"/>
      <c r="G1592" s="194"/>
      <c r="H1592" s="194"/>
      <c r="I1592" s="194"/>
      <c r="J1592" s="194"/>
      <c r="K1592" s="194"/>
      <c r="L1592" s="194"/>
      <c r="M1592" s="232"/>
      <c r="N1592" s="233"/>
      <c r="O1592" s="233"/>
    </row>
    <row r="1593" spans="1:15" s="234" customFormat="1">
      <c r="A1593" s="404" t="str">
        <f t="shared" si="32"/>
        <v>350170500</v>
      </c>
      <c r="B1593" s="242">
        <v>350</v>
      </c>
      <c r="C1593" s="193">
        <v>170</v>
      </c>
      <c r="D1593" s="193">
        <v>500</v>
      </c>
      <c r="E1593" s="194"/>
      <c r="F1593" s="194"/>
      <c r="G1593" s="194"/>
      <c r="H1593" s="194"/>
      <c r="I1593" s="194"/>
      <c r="J1593" s="194"/>
      <c r="K1593" s="194"/>
      <c r="L1593" s="194"/>
      <c r="M1593" s="232"/>
      <c r="N1593" s="233"/>
      <c r="O1593" s="233"/>
    </row>
    <row r="1594" spans="1:15" s="234" customFormat="1">
      <c r="A1594" s="404" t="str">
        <f t="shared" si="32"/>
        <v>350180500</v>
      </c>
      <c r="B1594" s="242">
        <v>350</v>
      </c>
      <c r="C1594" s="193">
        <v>180</v>
      </c>
      <c r="D1594" s="193">
        <v>500</v>
      </c>
      <c r="E1594" s="194"/>
      <c r="F1594" s="194"/>
      <c r="G1594" s="194"/>
      <c r="H1594" s="194"/>
      <c r="I1594" s="194"/>
      <c r="J1594" s="194"/>
      <c r="K1594" s="194"/>
      <c r="L1594" s="194"/>
      <c r="M1594" s="232"/>
      <c r="N1594" s="233"/>
      <c r="O1594" s="233"/>
    </row>
    <row r="1595" spans="1:15" s="234" customFormat="1">
      <c r="A1595" s="404" t="str">
        <f t="shared" si="32"/>
        <v>350190500</v>
      </c>
      <c r="B1595" s="242">
        <v>350</v>
      </c>
      <c r="C1595" s="193">
        <v>190</v>
      </c>
      <c r="D1595" s="193">
        <v>500</v>
      </c>
      <c r="E1595" s="194"/>
      <c r="F1595" s="194"/>
      <c r="G1595" s="194"/>
      <c r="H1595" s="194"/>
      <c r="I1595" s="194"/>
      <c r="J1595" s="194"/>
      <c r="K1595" s="194"/>
      <c r="L1595" s="194"/>
      <c r="M1595" s="232"/>
      <c r="N1595" s="233"/>
      <c r="O1595" s="233"/>
    </row>
    <row r="1596" spans="1:15" s="234" customFormat="1">
      <c r="A1596" s="404" t="str">
        <f t="shared" si="32"/>
        <v>350200500</v>
      </c>
      <c r="B1596" s="242">
        <v>350</v>
      </c>
      <c r="C1596" s="193">
        <v>200</v>
      </c>
      <c r="D1596" s="193">
        <v>500</v>
      </c>
      <c r="E1596" s="194"/>
      <c r="F1596" s="194"/>
      <c r="G1596" s="194"/>
      <c r="H1596" s="194"/>
      <c r="I1596" s="194"/>
      <c r="J1596" s="194"/>
      <c r="K1596" s="194"/>
      <c r="L1596" s="194"/>
      <c r="M1596" s="232"/>
      <c r="N1596" s="233"/>
      <c r="O1596" s="233"/>
    </row>
    <row r="1597" spans="1:15" s="234" customFormat="1">
      <c r="A1597" s="404" t="str">
        <f t="shared" si="32"/>
        <v>350210500</v>
      </c>
      <c r="B1597" s="242">
        <v>350</v>
      </c>
      <c r="C1597" s="193">
        <v>210</v>
      </c>
      <c r="D1597" s="193">
        <v>500</v>
      </c>
      <c r="E1597" s="194"/>
      <c r="F1597" s="194"/>
      <c r="G1597" s="194"/>
      <c r="H1597" s="194"/>
      <c r="I1597" s="194"/>
      <c r="J1597" s="194"/>
      <c r="K1597" s="194"/>
      <c r="L1597" s="194"/>
      <c r="M1597" s="232"/>
      <c r="N1597" s="233"/>
      <c r="O1597" s="233"/>
    </row>
    <row r="1598" spans="1:15" s="234" customFormat="1">
      <c r="A1598" s="404" t="str">
        <f t="shared" si="32"/>
        <v>350220500</v>
      </c>
      <c r="B1598" s="242">
        <v>350</v>
      </c>
      <c r="C1598" s="193">
        <v>220</v>
      </c>
      <c r="D1598" s="193">
        <v>500</v>
      </c>
      <c r="E1598" s="194"/>
      <c r="F1598" s="194"/>
      <c r="G1598" s="194"/>
      <c r="H1598" s="194"/>
      <c r="I1598" s="194"/>
      <c r="J1598" s="194"/>
      <c r="K1598" s="194"/>
      <c r="L1598" s="194"/>
      <c r="M1598" s="232"/>
      <c r="N1598" s="233"/>
      <c r="O1598" s="233"/>
    </row>
    <row r="1599" spans="1:15" s="234" customFormat="1">
      <c r="A1599" s="404" t="str">
        <f t="shared" si="32"/>
        <v>350230500</v>
      </c>
      <c r="B1599" s="242">
        <v>350</v>
      </c>
      <c r="C1599" s="193">
        <v>230</v>
      </c>
      <c r="D1599" s="193">
        <v>500</v>
      </c>
      <c r="E1599" s="194"/>
      <c r="F1599" s="194"/>
      <c r="G1599" s="194"/>
      <c r="H1599" s="194"/>
      <c r="I1599" s="194"/>
      <c r="J1599" s="194"/>
      <c r="K1599" s="194"/>
      <c r="L1599" s="194"/>
      <c r="M1599" s="232"/>
      <c r="N1599" s="233"/>
      <c r="O1599" s="233"/>
    </row>
    <row r="1600" spans="1:15" s="234" customFormat="1">
      <c r="A1600" s="404" t="str">
        <f t="shared" si="32"/>
        <v>350240500</v>
      </c>
      <c r="B1600" s="242">
        <v>350</v>
      </c>
      <c r="C1600" s="193">
        <v>240</v>
      </c>
      <c r="D1600" s="193">
        <v>500</v>
      </c>
      <c r="E1600" s="194"/>
      <c r="F1600" s="194"/>
      <c r="G1600" s="194"/>
      <c r="H1600" s="194"/>
      <c r="I1600" s="194"/>
      <c r="J1600" s="194"/>
      <c r="K1600" s="194"/>
      <c r="L1600" s="194"/>
      <c r="M1600" s="232"/>
      <c r="N1600" s="233"/>
      <c r="O1600" s="233"/>
    </row>
    <row r="1601" spans="1:15" s="234" customFormat="1">
      <c r="A1601" s="404" t="str">
        <f t="shared" si="32"/>
        <v>350250500</v>
      </c>
      <c r="B1601" s="242">
        <v>350</v>
      </c>
      <c r="C1601" s="193">
        <v>250</v>
      </c>
      <c r="D1601" s="193">
        <v>500</v>
      </c>
      <c r="E1601" s="194"/>
      <c r="F1601" s="194"/>
      <c r="G1601" s="194"/>
      <c r="H1601" s="194"/>
      <c r="I1601" s="194"/>
      <c r="J1601" s="194"/>
      <c r="K1601" s="194"/>
      <c r="L1601" s="194"/>
      <c r="M1601" s="232"/>
      <c r="N1601" s="233"/>
      <c r="O1601" s="233"/>
    </row>
    <row r="1602" spans="1:15" s="234" customFormat="1">
      <c r="A1602" s="404" t="str">
        <f t="shared" si="32"/>
        <v>350260500</v>
      </c>
      <c r="B1602" s="242">
        <v>350</v>
      </c>
      <c r="C1602" s="193">
        <v>260</v>
      </c>
      <c r="D1602" s="193">
        <v>500</v>
      </c>
      <c r="E1602" s="194"/>
      <c r="F1602" s="194"/>
      <c r="G1602" s="194"/>
      <c r="H1602" s="194"/>
      <c r="I1602" s="194"/>
      <c r="J1602" s="194"/>
      <c r="K1602" s="194"/>
      <c r="L1602" s="194"/>
      <c r="M1602" s="232"/>
      <c r="N1602" s="233"/>
      <c r="O1602" s="233"/>
    </row>
    <row r="1603" spans="1:15" s="234" customFormat="1">
      <c r="A1603" s="404" t="str">
        <f t="shared" si="32"/>
        <v>350270500</v>
      </c>
      <c r="B1603" s="242">
        <v>350</v>
      </c>
      <c r="C1603" s="193">
        <v>270</v>
      </c>
      <c r="D1603" s="193">
        <v>500</v>
      </c>
      <c r="E1603" s="194"/>
      <c r="F1603" s="194"/>
      <c r="G1603" s="194"/>
      <c r="H1603" s="194"/>
      <c r="I1603" s="194"/>
      <c r="J1603" s="194"/>
      <c r="K1603" s="194"/>
      <c r="L1603" s="194"/>
      <c r="M1603" s="232"/>
      <c r="N1603" s="233"/>
      <c r="O1603" s="233"/>
    </row>
    <row r="1604" spans="1:15" s="234" customFormat="1">
      <c r="A1604" s="404" t="str">
        <f t="shared" si="32"/>
        <v>350280500</v>
      </c>
      <c r="B1604" s="242">
        <v>350</v>
      </c>
      <c r="C1604" s="193">
        <v>280</v>
      </c>
      <c r="D1604" s="193">
        <v>500</v>
      </c>
      <c r="E1604" s="194"/>
      <c r="F1604" s="194"/>
      <c r="G1604" s="194"/>
      <c r="H1604" s="194"/>
      <c r="I1604" s="194"/>
      <c r="J1604" s="194"/>
      <c r="K1604" s="194"/>
      <c r="L1604" s="194"/>
      <c r="M1604" s="232"/>
      <c r="N1604" s="233"/>
      <c r="O1604" s="233"/>
    </row>
    <row r="1605" spans="1:15" s="234" customFormat="1">
      <c r="A1605" s="404" t="str">
        <f t="shared" si="32"/>
        <v>350290500</v>
      </c>
      <c r="B1605" s="242">
        <v>350</v>
      </c>
      <c r="C1605" s="193">
        <v>290</v>
      </c>
      <c r="D1605" s="193">
        <v>500</v>
      </c>
      <c r="E1605" s="194"/>
      <c r="F1605" s="194"/>
      <c r="G1605" s="194"/>
      <c r="H1605" s="194"/>
      <c r="I1605" s="194"/>
      <c r="J1605" s="194"/>
      <c r="K1605" s="194"/>
      <c r="L1605" s="194"/>
      <c r="M1605" s="232"/>
      <c r="N1605" s="233"/>
      <c r="O1605" s="233"/>
    </row>
    <row r="1606" spans="1:15" s="234" customFormat="1">
      <c r="A1606" s="404" t="str">
        <f t="shared" si="32"/>
        <v>350300500</v>
      </c>
      <c r="B1606" s="242">
        <v>350</v>
      </c>
      <c r="C1606" s="193">
        <v>300</v>
      </c>
      <c r="D1606" s="193">
        <v>500</v>
      </c>
      <c r="E1606" s="194"/>
      <c r="F1606" s="194"/>
      <c r="G1606" s="194"/>
      <c r="H1606" s="194"/>
      <c r="I1606" s="194"/>
      <c r="J1606" s="194"/>
      <c r="K1606" s="194"/>
      <c r="L1606" s="194"/>
      <c r="M1606" s="232"/>
      <c r="N1606" s="233"/>
      <c r="O1606" s="233"/>
    </row>
    <row r="1607" spans="1:15" s="234" customFormat="1">
      <c r="A1607" s="404" t="str">
        <f t="shared" si="32"/>
        <v>350310500</v>
      </c>
      <c r="B1607" s="242">
        <v>350</v>
      </c>
      <c r="C1607" s="193">
        <v>310</v>
      </c>
      <c r="D1607" s="193">
        <v>500</v>
      </c>
      <c r="E1607" s="243"/>
      <c r="F1607" s="243"/>
      <c r="G1607" s="243"/>
      <c r="H1607" s="243"/>
      <c r="I1607" s="243"/>
      <c r="J1607" s="243"/>
      <c r="K1607" s="243"/>
      <c r="L1607" s="243"/>
      <c r="M1607" s="232"/>
      <c r="N1607" s="233"/>
      <c r="O1607" s="233"/>
    </row>
    <row r="1608" spans="1:15" s="234" customFormat="1">
      <c r="A1608" s="404" t="str">
        <f t="shared" si="32"/>
        <v>350320500</v>
      </c>
      <c r="B1608" s="242">
        <v>350</v>
      </c>
      <c r="C1608" s="193">
        <v>320</v>
      </c>
      <c r="D1608" s="193">
        <v>500</v>
      </c>
      <c r="E1608" s="243"/>
      <c r="F1608" s="243"/>
      <c r="G1608" s="243"/>
      <c r="H1608" s="243"/>
      <c r="I1608" s="243"/>
      <c r="J1608" s="243"/>
      <c r="K1608" s="243"/>
      <c r="L1608" s="243"/>
      <c r="M1608" s="232"/>
      <c r="N1608" s="233"/>
      <c r="O1608" s="233"/>
    </row>
    <row r="1609" spans="1:15" s="234" customFormat="1">
      <c r="A1609" s="404" t="str">
        <f t="shared" si="32"/>
        <v>350330500</v>
      </c>
      <c r="B1609" s="242">
        <v>350</v>
      </c>
      <c r="C1609" s="193">
        <v>330</v>
      </c>
      <c r="D1609" s="193">
        <v>500</v>
      </c>
      <c r="E1609" s="243"/>
      <c r="F1609" s="243"/>
      <c r="G1609" s="243"/>
      <c r="H1609" s="243"/>
      <c r="I1609" s="243"/>
      <c r="J1609" s="243"/>
      <c r="K1609" s="243"/>
      <c r="L1609" s="243"/>
      <c r="M1609" s="232"/>
      <c r="N1609" s="233"/>
      <c r="O1609" s="233"/>
    </row>
    <row r="1610" spans="1:15" s="234" customFormat="1">
      <c r="A1610" s="404" t="str">
        <f t="shared" si="32"/>
        <v>350340500</v>
      </c>
      <c r="B1610" s="242">
        <v>350</v>
      </c>
      <c r="C1610" s="193">
        <v>340</v>
      </c>
      <c r="D1610" s="193">
        <v>500</v>
      </c>
      <c r="E1610" s="243"/>
      <c r="F1610" s="243"/>
      <c r="G1610" s="243"/>
      <c r="H1610" s="243"/>
      <c r="I1610" s="243"/>
      <c r="J1610" s="243"/>
      <c r="K1610" s="243"/>
      <c r="L1610" s="243"/>
      <c r="M1610" s="232"/>
      <c r="N1610" s="233"/>
      <c r="O1610" s="233"/>
    </row>
    <row r="1611" spans="1:15" s="234" customFormat="1">
      <c r="A1611" s="404" t="str">
        <f t="shared" si="32"/>
        <v>350350500</v>
      </c>
      <c r="B1611" s="242">
        <v>350</v>
      </c>
      <c r="C1611" s="193">
        <v>350</v>
      </c>
      <c r="D1611" s="193">
        <v>500</v>
      </c>
      <c r="E1611" s="243"/>
      <c r="F1611" s="243"/>
      <c r="G1611" s="243"/>
      <c r="H1611" s="243"/>
      <c r="I1611" s="243"/>
      <c r="J1611" s="243"/>
      <c r="K1611" s="243"/>
      <c r="L1611" s="243"/>
      <c r="M1611" s="232"/>
      <c r="N1611" s="233"/>
      <c r="O1611" s="233"/>
    </row>
    <row r="1612" spans="1:15" s="234" customFormat="1">
      <c r="A1612" s="404" t="str">
        <f t="shared" si="32"/>
        <v>35020750</v>
      </c>
      <c r="B1612" s="242">
        <v>350</v>
      </c>
      <c r="C1612" s="193">
        <v>20</v>
      </c>
      <c r="D1612" s="193">
        <v>750</v>
      </c>
      <c r="E1612" s="194"/>
      <c r="F1612" s="194"/>
      <c r="G1612" s="194"/>
      <c r="H1612" s="194"/>
      <c r="I1612" s="194"/>
      <c r="J1612" s="194"/>
      <c r="K1612" s="194"/>
      <c r="L1612" s="194"/>
      <c r="M1612" s="232"/>
      <c r="N1612" s="233"/>
      <c r="O1612" s="233"/>
    </row>
    <row r="1613" spans="1:15" s="234" customFormat="1">
      <c r="A1613" s="404" t="str">
        <f t="shared" si="32"/>
        <v>35030750</v>
      </c>
      <c r="B1613" s="242">
        <v>350</v>
      </c>
      <c r="C1613" s="193">
        <v>30</v>
      </c>
      <c r="D1613" s="193">
        <v>750</v>
      </c>
      <c r="E1613" s="194"/>
      <c r="F1613" s="194"/>
      <c r="G1613" s="194"/>
      <c r="H1613" s="194"/>
      <c r="I1613" s="194"/>
      <c r="J1613" s="194"/>
      <c r="K1613" s="194"/>
      <c r="L1613" s="194"/>
      <c r="M1613" s="232"/>
      <c r="N1613" s="233"/>
      <c r="O1613" s="233"/>
    </row>
    <row r="1614" spans="1:15" s="234" customFormat="1">
      <c r="A1614" s="404" t="str">
        <f t="shared" si="32"/>
        <v>35040750</v>
      </c>
      <c r="B1614" s="242">
        <v>350</v>
      </c>
      <c r="C1614" s="193">
        <v>40</v>
      </c>
      <c r="D1614" s="193">
        <v>750</v>
      </c>
      <c r="E1614" s="194"/>
      <c r="F1614" s="194"/>
      <c r="G1614" s="194"/>
      <c r="H1614" s="194"/>
      <c r="I1614" s="194"/>
      <c r="J1614" s="194"/>
      <c r="K1614" s="194"/>
      <c r="L1614" s="194"/>
      <c r="M1614" s="232"/>
      <c r="N1614" s="233"/>
      <c r="O1614" s="233"/>
    </row>
    <row r="1615" spans="1:15" s="234" customFormat="1">
      <c r="A1615" s="404" t="str">
        <f t="shared" si="32"/>
        <v>35050750</v>
      </c>
      <c r="B1615" s="242">
        <v>350</v>
      </c>
      <c r="C1615" s="193">
        <v>50</v>
      </c>
      <c r="D1615" s="193">
        <v>750</v>
      </c>
      <c r="E1615" s="194"/>
      <c r="F1615" s="194"/>
      <c r="G1615" s="194"/>
      <c r="H1615" s="194"/>
      <c r="I1615" s="194"/>
      <c r="J1615" s="194"/>
      <c r="K1615" s="194"/>
      <c r="L1615" s="194"/>
      <c r="M1615" s="232"/>
      <c r="N1615" s="233"/>
      <c r="O1615" s="233"/>
    </row>
    <row r="1616" spans="1:15" s="234" customFormat="1">
      <c r="A1616" s="404" t="str">
        <f t="shared" si="32"/>
        <v>35060750</v>
      </c>
      <c r="B1616" s="242">
        <v>350</v>
      </c>
      <c r="C1616" s="193">
        <v>60</v>
      </c>
      <c r="D1616" s="193">
        <v>750</v>
      </c>
      <c r="E1616" s="194"/>
      <c r="F1616" s="194"/>
      <c r="G1616" s="194"/>
      <c r="H1616" s="194"/>
      <c r="I1616" s="194"/>
      <c r="J1616" s="194"/>
      <c r="K1616" s="194"/>
      <c r="L1616" s="194"/>
      <c r="M1616" s="232"/>
      <c r="N1616" s="233"/>
      <c r="O1616" s="233"/>
    </row>
    <row r="1617" spans="1:15" s="234" customFormat="1">
      <c r="A1617" s="404" t="str">
        <f t="shared" si="32"/>
        <v>35070750</v>
      </c>
      <c r="B1617" s="242">
        <v>350</v>
      </c>
      <c r="C1617" s="193">
        <v>70</v>
      </c>
      <c r="D1617" s="193">
        <v>750</v>
      </c>
      <c r="E1617" s="194"/>
      <c r="F1617" s="194"/>
      <c r="G1617" s="194"/>
      <c r="H1617" s="194"/>
      <c r="I1617" s="194"/>
      <c r="J1617" s="194"/>
      <c r="K1617" s="194"/>
      <c r="L1617" s="194"/>
      <c r="M1617" s="232"/>
      <c r="N1617" s="233"/>
      <c r="O1617" s="233"/>
    </row>
    <row r="1618" spans="1:15" s="234" customFormat="1">
      <c r="A1618" s="404" t="str">
        <f t="shared" si="32"/>
        <v>35080750</v>
      </c>
      <c r="B1618" s="242">
        <v>350</v>
      </c>
      <c r="C1618" s="193">
        <v>80</v>
      </c>
      <c r="D1618" s="193">
        <v>750</v>
      </c>
      <c r="E1618" s="194"/>
      <c r="F1618" s="194"/>
      <c r="G1618" s="194"/>
      <c r="H1618" s="194"/>
      <c r="I1618" s="194"/>
      <c r="J1618" s="194"/>
      <c r="K1618" s="194"/>
      <c r="L1618" s="194"/>
      <c r="M1618" s="232"/>
      <c r="N1618" s="233"/>
      <c r="O1618" s="233"/>
    </row>
    <row r="1619" spans="1:15" s="234" customFormat="1">
      <c r="A1619" s="404" t="str">
        <f t="shared" si="32"/>
        <v>35090750</v>
      </c>
      <c r="B1619" s="242">
        <v>350</v>
      </c>
      <c r="C1619" s="193">
        <v>90</v>
      </c>
      <c r="D1619" s="193">
        <v>750</v>
      </c>
      <c r="E1619" s="194"/>
      <c r="F1619" s="194"/>
      <c r="G1619" s="194"/>
      <c r="H1619" s="194"/>
      <c r="I1619" s="194"/>
      <c r="J1619" s="194"/>
      <c r="K1619" s="194"/>
      <c r="L1619" s="194"/>
      <c r="M1619" s="232"/>
      <c r="N1619" s="233"/>
      <c r="O1619" s="233"/>
    </row>
    <row r="1620" spans="1:15" s="234" customFormat="1">
      <c r="A1620" s="404" t="str">
        <f t="shared" si="32"/>
        <v>350100750</v>
      </c>
      <c r="B1620" s="242">
        <v>350</v>
      </c>
      <c r="C1620" s="193">
        <v>100</v>
      </c>
      <c r="D1620" s="193">
        <v>750</v>
      </c>
      <c r="E1620" s="194"/>
      <c r="F1620" s="194"/>
      <c r="G1620" s="194"/>
      <c r="H1620" s="194"/>
      <c r="I1620" s="194"/>
      <c r="J1620" s="194"/>
      <c r="K1620" s="194"/>
      <c r="L1620" s="194"/>
      <c r="M1620" s="232"/>
      <c r="N1620" s="233"/>
      <c r="O1620" s="233"/>
    </row>
    <row r="1621" spans="1:15" s="234" customFormat="1">
      <c r="A1621" s="404" t="str">
        <f t="shared" si="32"/>
        <v>350110750</v>
      </c>
      <c r="B1621" s="242">
        <v>350</v>
      </c>
      <c r="C1621" s="193">
        <v>110</v>
      </c>
      <c r="D1621" s="193">
        <v>750</v>
      </c>
      <c r="E1621" s="194"/>
      <c r="F1621" s="194"/>
      <c r="G1621" s="194"/>
      <c r="H1621" s="194"/>
      <c r="I1621" s="194"/>
      <c r="J1621" s="194"/>
      <c r="K1621" s="194"/>
      <c r="L1621" s="194"/>
      <c r="M1621" s="232"/>
      <c r="N1621" s="233"/>
      <c r="O1621" s="233"/>
    </row>
    <row r="1622" spans="1:15" s="234" customFormat="1">
      <c r="A1622" s="404" t="str">
        <f t="shared" si="32"/>
        <v>350120750</v>
      </c>
      <c r="B1622" s="242">
        <v>350</v>
      </c>
      <c r="C1622" s="193">
        <v>120</v>
      </c>
      <c r="D1622" s="193">
        <v>750</v>
      </c>
      <c r="E1622" s="194"/>
      <c r="F1622" s="194"/>
      <c r="G1622" s="194"/>
      <c r="H1622" s="194"/>
      <c r="I1622" s="194"/>
      <c r="J1622" s="194"/>
      <c r="K1622" s="194"/>
      <c r="L1622" s="194"/>
      <c r="M1622" s="232"/>
      <c r="N1622" s="233"/>
      <c r="O1622" s="233"/>
    </row>
    <row r="1623" spans="1:15" s="234" customFormat="1">
      <c r="A1623" s="404" t="str">
        <f t="shared" si="32"/>
        <v>350130750</v>
      </c>
      <c r="B1623" s="242">
        <v>350</v>
      </c>
      <c r="C1623" s="193">
        <v>130</v>
      </c>
      <c r="D1623" s="193">
        <v>750</v>
      </c>
      <c r="E1623" s="194"/>
      <c r="F1623" s="194"/>
      <c r="G1623" s="194"/>
      <c r="H1623" s="194"/>
      <c r="I1623" s="194"/>
      <c r="J1623" s="194"/>
      <c r="K1623" s="194"/>
      <c r="L1623" s="194"/>
      <c r="M1623" s="232"/>
      <c r="N1623" s="233"/>
      <c r="O1623" s="233"/>
    </row>
    <row r="1624" spans="1:15" s="234" customFormat="1">
      <c r="A1624" s="404" t="str">
        <f t="shared" si="32"/>
        <v>350140750</v>
      </c>
      <c r="B1624" s="242">
        <v>350</v>
      </c>
      <c r="C1624" s="193">
        <v>140</v>
      </c>
      <c r="D1624" s="193">
        <v>750</v>
      </c>
      <c r="E1624" s="194"/>
      <c r="F1624" s="194"/>
      <c r="G1624" s="194"/>
      <c r="H1624" s="194"/>
      <c r="I1624" s="194"/>
      <c r="J1624" s="194"/>
      <c r="K1624" s="194"/>
      <c r="L1624" s="194"/>
      <c r="M1624" s="232"/>
      <c r="N1624" s="233"/>
      <c r="O1624" s="233"/>
    </row>
    <row r="1625" spans="1:15" s="234" customFormat="1">
      <c r="A1625" s="404" t="str">
        <f t="shared" si="32"/>
        <v>350150750</v>
      </c>
      <c r="B1625" s="242">
        <v>350</v>
      </c>
      <c r="C1625" s="193">
        <v>150</v>
      </c>
      <c r="D1625" s="193">
        <v>750</v>
      </c>
      <c r="E1625" s="194"/>
      <c r="F1625" s="194"/>
      <c r="G1625" s="194"/>
      <c r="H1625" s="194"/>
      <c r="I1625" s="194"/>
      <c r="J1625" s="194"/>
      <c r="K1625" s="194"/>
      <c r="L1625" s="194"/>
      <c r="M1625" s="232"/>
      <c r="N1625" s="233"/>
      <c r="O1625" s="233"/>
    </row>
    <row r="1626" spans="1:15" s="234" customFormat="1">
      <c r="A1626" s="404" t="str">
        <f t="shared" si="32"/>
        <v>350160750</v>
      </c>
      <c r="B1626" s="242">
        <v>350</v>
      </c>
      <c r="C1626" s="193">
        <v>160</v>
      </c>
      <c r="D1626" s="193">
        <v>750</v>
      </c>
      <c r="E1626" s="194"/>
      <c r="F1626" s="194"/>
      <c r="G1626" s="397"/>
      <c r="H1626" s="194"/>
      <c r="I1626" s="194"/>
      <c r="J1626" s="194"/>
      <c r="K1626" s="194"/>
      <c r="L1626" s="194"/>
      <c r="M1626" s="232"/>
      <c r="N1626" s="233"/>
      <c r="O1626" s="233"/>
    </row>
    <row r="1627" spans="1:15" s="234" customFormat="1">
      <c r="A1627" s="404" t="str">
        <f t="shared" si="32"/>
        <v>350170750</v>
      </c>
      <c r="B1627" s="242">
        <v>350</v>
      </c>
      <c r="C1627" s="193">
        <v>170</v>
      </c>
      <c r="D1627" s="193">
        <v>750</v>
      </c>
      <c r="E1627" s="194"/>
      <c r="F1627" s="194"/>
      <c r="G1627" s="194"/>
      <c r="H1627" s="397"/>
      <c r="I1627" s="194"/>
      <c r="J1627" s="194"/>
      <c r="K1627" s="194"/>
      <c r="L1627" s="194"/>
      <c r="M1627" s="232"/>
      <c r="N1627" s="233"/>
      <c r="O1627" s="233"/>
    </row>
    <row r="1628" spans="1:15" s="234" customFormat="1">
      <c r="A1628" s="404" t="str">
        <f t="shared" si="32"/>
        <v>350180750</v>
      </c>
      <c r="B1628" s="242">
        <v>350</v>
      </c>
      <c r="C1628" s="193">
        <v>180</v>
      </c>
      <c r="D1628" s="193">
        <v>750</v>
      </c>
      <c r="E1628" s="194"/>
      <c r="F1628" s="194"/>
      <c r="G1628" s="194"/>
      <c r="H1628" s="397"/>
      <c r="I1628" s="194"/>
      <c r="J1628" s="194"/>
      <c r="K1628" s="194"/>
      <c r="L1628" s="194"/>
      <c r="M1628" s="232"/>
      <c r="N1628" s="233"/>
      <c r="O1628" s="233"/>
    </row>
    <row r="1629" spans="1:15" s="234" customFormat="1">
      <c r="A1629" s="404" t="str">
        <f t="shared" si="32"/>
        <v>350190750</v>
      </c>
      <c r="B1629" s="242">
        <v>350</v>
      </c>
      <c r="C1629" s="193">
        <v>190</v>
      </c>
      <c r="D1629" s="193">
        <v>750</v>
      </c>
      <c r="E1629" s="194"/>
      <c r="F1629" s="194"/>
      <c r="G1629" s="194"/>
      <c r="H1629" s="397"/>
      <c r="I1629" s="194"/>
      <c r="J1629" s="194"/>
      <c r="K1629" s="194"/>
      <c r="L1629" s="194"/>
      <c r="M1629" s="232"/>
      <c r="N1629" s="233"/>
      <c r="O1629" s="233"/>
    </row>
    <row r="1630" spans="1:15" s="234" customFormat="1">
      <c r="A1630" s="404" t="str">
        <f t="shared" si="32"/>
        <v>350200750</v>
      </c>
      <c r="B1630" s="242">
        <v>350</v>
      </c>
      <c r="C1630" s="193">
        <v>200</v>
      </c>
      <c r="D1630" s="193">
        <v>750</v>
      </c>
      <c r="E1630" s="194"/>
      <c r="F1630" s="397"/>
      <c r="G1630" s="194"/>
      <c r="H1630" s="397"/>
      <c r="I1630" s="194"/>
      <c r="J1630" s="194"/>
      <c r="K1630" s="397"/>
      <c r="L1630" s="194"/>
      <c r="M1630" s="232"/>
      <c r="N1630" s="233"/>
      <c r="O1630" s="233"/>
    </row>
    <row r="1631" spans="1:15" s="234" customFormat="1">
      <c r="A1631" s="404" t="str">
        <f t="shared" si="32"/>
        <v>350210750</v>
      </c>
      <c r="B1631" s="242">
        <v>350</v>
      </c>
      <c r="C1631" s="193">
        <v>210</v>
      </c>
      <c r="D1631" s="193">
        <v>750</v>
      </c>
      <c r="E1631" s="194"/>
      <c r="F1631" s="194"/>
      <c r="G1631" s="397"/>
      <c r="H1631" s="397"/>
      <c r="I1631" s="397"/>
      <c r="J1631" s="397"/>
      <c r="K1631" s="397"/>
      <c r="L1631" s="194"/>
      <c r="M1631" s="232"/>
      <c r="N1631" s="233"/>
      <c r="O1631" s="233"/>
    </row>
    <row r="1632" spans="1:15" s="234" customFormat="1">
      <c r="A1632" s="404" t="str">
        <f t="shared" si="32"/>
        <v>350220750</v>
      </c>
      <c r="B1632" s="242">
        <v>350</v>
      </c>
      <c r="C1632" s="193">
        <v>220</v>
      </c>
      <c r="D1632" s="193">
        <v>750</v>
      </c>
      <c r="E1632" s="194"/>
      <c r="F1632" s="194"/>
      <c r="G1632" s="397"/>
      <c r="H1632" s="397"/>
      <c r="I1632" s="397"/>
      <c r="J1632" s="397"/>
      <c r="K1632" s="397"/>
      <c r="L1632" s="397"/>
      <c r="M1632" s="232"/>
      <c r="N1632" s="233"/>
      <c r="O1632" s="233"/>
    </row>
    <row r="1633" spans="1:15" s="234" customFormat="1">
      <c r="A1633" s="404" t="str">
        <f t="shared" si="32"/>
        <v>350230750</v>
      </c>
      <c r="B1633" s="242">
        <v>350</v>
      </c>
      <c r="C1633" s="193">
        <v>230</v>
      </c>
      <c r="D1633" s="193">
        <v>750</v>
      </c>
      <c r="E1633" s="194"/>
      <c r="F1633" s="194"/>
      <c r="G1633" s="397"/>
      <c r="H1633" s="397"/>
      <c r="I1633" s="397"/>
      <c r="J1633" s="397"/>
      <c r="K1633" s="397"/>
      <c r="L1633" s="397"/>
      <c r="M1633" s="232"/>
      <c r="N1633" s="233"/>
      <c r="O1633" s="233"/>
    </row>
    <row r="1634" spans="1:15" s="234" customFormat="1">
      <c r="A1634" s="404" t="str">
        <f t="shared" si="32"/>
        <v>350240750</v>
      </c>
      <c r="B1634" s="242">
        <v>350</v>
      </c>
      <c r="C1634" s="193">
        <v>240</v>
      </c>
      <c r="D1634" s="193">
        <v>750</v>
      </c>
      <c r="E1634" s="194"/>
      <c r="F1634" s="194"/>
      <c r="G1634" s="397"/>
      <c r="H1634" s="194"/>
      <c r="I1634" s="397"/>
      <c r="J1634" s="397"/>
      <c r="K1634" s="397"/>
      <c r="L1634" s="397"/>
      <c r="M1634" s="232"/>
      <c r="N1634" s="233"/>
      <c r="O1634" s="233"/>
    </row>
    <row r="1635" spans="1:15" s="234" customFormat="1">
      <c r="A1635" s="404" t="str">
        <f t="shared" si="32"/>
        <v>350250750</v>
      </c>
      <c r="B1635" s="242">
        <v>350</v>
      </c>
      <c r="C1635" s="193">
        <v>250</v>
      </c>
      <c r="D1635" s="193">
        <v>750</v>
      </c>
      <c r="E1635" s="194"/>
      <c r="F1635" s="194"/>
      <c r="G1635" s="397"/>
      <c r="H1635" s="397"/>
      <c r="I1635" s="397"/>
      <c r="J1635" s="397"/>
      <c r="K1635" s="397"/>
      <c r="L1635" s="397"/>
      <c r="M1635" s="232"/>
      <c r="N1635" s="233"/>
      <c r="O1635" s="233"/>
    </row>
    <row r="1636" spans="1:15" s="234" customFormat="1">
      <c r="A1636" s="404" t="str">
        <f t="shared" si="32"/>
        <v>350260750</v>
      </c>
      <c r="B1636" s="242">
        <v>350</v>
      </c>
      <c r="C1636" s="193">
        <v>260</v>
      </c>
      <c r="D1636" s="193">
        <v>750</v>
      </c>
      <c r="E1636" s="397"/>
      <c r="F1636" s="397"/>
      <c r="G1636" s="397"/>
      <c r="H1636" s="397"/>
      <c r="I1636" s="397"/>
      <c r="J1636" s="397"/>
      <c r="K1636" s="397"/>
      <c r="L1636" s="397"/>
      <c r="M1636" s="232"/>
      <c r="N1636" s="233"/>
      <c r="O1636" s="233"/>
    </row>
    <row r="1637" spans="1:15" s="234" customFormat="1">
      <c r="A1637" s="404" t="str">
        <f t="shared" si="32"/>
        <v>350270750</v>
      </c>
      <c r="B1637" s="242">
        <v>350</v>
      </c>
      <c r="C1637" s="193">
        <v>270</v>
      </c>
      <c r="D1637" s="193">
        <v>750</v>
      </c>
      <c r="E1637" s="397"/>
      <c r="F1637" s="397"/>
      <c r="G1637" s="397"/>
      <c r="H1637" s="397"/>
      <c r="I1637" s="397"/>
      <c r="J1637" s="397"/>
      <c r="K1637" s="397"/>
      <c r="L1637" s="397"/>
      <c r="M1637" s="232"/>
      <c r="N1637" s="233"/>
      <c r="O1637" s="233"/>
    </row>
    <row r="1638" spans="1:15" s="234" customFormat="1">
      <c r="A1638" s="404" t="str">
        <f t="shared" si="32"/>
        <v>350280750</v>
      </c>
      <c r="B1638" s="242">
        <v>350</v>
      </c>
      <c r="C1638" s="193">
        <v>280</v>
      </c>
      <c r="D1638" s="193">
        <v>750</v>
      </c>
      <c r="E1638" s="194"/>
      <c r="F1638" s="194"/>
      <c r="G1638" s="397"/>
      <c r="H1638" s="397"/>
      <c r="I1638" s="397"/>
      <c r="J1638" s="397"/>
      <c r="K1638" s="397"/>
      <c r="L1638" s="397"/>
      <c r="M1638" s="232"/>
      <c r="N1638" s="233"/>
      <c r="O1638" s="233"/>
    </row>
    <row r="1639" spans="1:15" s="234" customFormat="1">
      <c r="A1639" s="404" t="str">
        <f t="shared" si="32"/>
        <v>350290750</v>
      </c>
      <c r="B1639" s="242">
        <v>350</v>
      </c>
      <c r="C1639" s="193">
        <v>290</v>
      </c>
      <c r="D1639" s="193">
        <v>750</v>
      </c>
      <c r="E1639" s="194"/>
      <c r="F1639" s="397"/>
      <c r="G1639" s="397"/>
      <c r="H1639" s="397"/>
      <c r="I1639" s="397"/>
      <c r="J1639" s="397"/>
      <c r="K1639" s="397"/>
      <c r="L1639" s="397"/>
      <c r="M1639" s="232"/>
      <c r="N1639" s="233"/>
      <c r="O1639" s="233"/>
    </row>
    <row r="1640" spans="1:15" s="234" customFormat="1">
      <c r="A1640" s="404" t="str">
        <f t="shared" si="32"/>
        <v>350300750</v>
      </c>
      <c r="B1640" s="242">
        <v>350</v>
      </c>
      <c r="C1640" s="193">
        <v>300</v>
      </c>
      <c r="D1640" s="193">
        <v>750</v>
      </c>
      <c r="E1640" s="194"/>
      <c r="F1640" s="397"/>
      <c r="G1640" s="397"/>
      <c r="H1640" s="397"/>
      <c r="I1640" s="397"/>
      <c r="J1640" s="397"/>
      <c r="K1640" s="397"/>
      <c r="L1640" s="397"/>
      <c r="M1640" s="232"/>
      <c r="N1640" s="233"/>
      <c r="O1640" s="233"/>
    </row>
    <row r="1641" spans="1:15" s="234" customFormat="1">
      <c r="A1641" s="404" t="str">
        <f t="shared" si="32"/>
        <v>350310750</v>
      </c>
      <c r="B1641" s="242">
        <v>350</v>
      </c>
      <c r="C1641" s="193">
        <v>310</v>
      </c>
      <c r="D1641" s="193">
        <v>750</v>
      </c>
      <c r="E1641" s="243"/>
      <c r="F1641" s="243"/>
      <c r="G1641" s="243"/>
      <c r="H1641" s="243"/>
      <c r="I1641" s="243"/>
      <c r="J1641" s="243"/>
      <c r="K1641" s="243"/>
      <c r="L1641" s="243"/>
      <c r="M1641" s="232"/>
      <c r="N1641" s="233"/>
      <c r="O1641" s="233"/>
    </row>
    <row r="1642" spans="1:15" s="234" customFormat="1">
      <c r="A1642" s="404" t="str">
        <f t="shared" si="32"/>
        <v>350320750</v>
      </c>
      <c r="B1642" s="242">
        <v>350</v>
      </c>
      <c r="C1642" s="193">
        <v>320</v>
      </c>
      <c r="D1642" s="193">
        <v>750</v>
      </c>
      <c r="E1642" s="243"/>
      <c r="F1642" s="243"/>
      <c r="G1642" s="243"/>
      <c r="H1642" s="243"/>
      <c r="I1642" s="243"/>
      <c r="J1642" s="243"/>
      <c r="K1642" s="243"/>
      <c r="L1642" s="243"/>
      <c r="M1642" s="232"/>
      <c r="N1642" s="233"/>
      <c r="O1642" s="233"/>
    </row>
    <row r="1643" spans="1:15" s="234" customFormat="1">
      <c r="A1643" s="404" t="str">
        <f t="shared" si="32"/>
        <v>350330750</v>
      </c>
      <c r="B1643" s="242">
        <v>350</v>
      </c>
      <c r="C1643" s="193">
        <v>330</v>
      </c>
      <c r="D1643" s="193">
        <v>750</v>
      </c>
      <c r="E1643" s="243"/>
      <c r="F1643" s="243"/>
      <c r="G1643" s="243"/>
      <c r="H1643" s="243"/>
      <c r="I1643" s="243"/>
      <c r="J1643" s="243"/>
      <c r="K1643" s="243"/>
      <c r="L1643" s="243"/>
      <c r="M1643" s="232"/>
      <c r="N1643" s="233"/>
      <c r="O1643" s="233"/>
    </row>
    <row r="1644" spans="1:15" s="234" customFormat="1">
      <c r="A1644" s="404" t="str">
        <f t="shared" si="32"/>
        <v>350340750</v>
      </c>
      <c r="B1644" s="242">
        <v>350</v>
      </c>
      <c r="C1644" s="193">
        <v>340</v>
      </c>
      <c r="D1644" s="193">
        <v>750</v>
      </c>
      <c r="E1644" s="243"/>
      <c r="F1644" s="243"/>
      <c r="G1644" s="243"/>
      <c r="H1644" s="243"/>
      <c r="I1644" s="243"/>
      <c r="J1644" s="243"/>
      <c r="K1644" s="243"/>
      <c r="L1644" s="243"/>
      <c r="M1644" s="232"/>
      <c r="N1644" s="233"/>
      <c r="O1644" s="233"/>
    </row>
    <row r="1645" spans="1:15" s="234" customFormat="1">
      <c r="A1645" s="404" t="str">
        <f t="shared" si="32"/>
        <v>350350750</v>
      </c>
      <c r="B1645" s="242">
        <v>350</v>
      </c>
      <c r="C1645" s="193">
        <v>350</v>
      </c>
      <c r="D1645" s="193">
        <v>750</v>
      </c>
      <c r="E1645" s="243"/>
      <c r="F1645" s="243"/>
      <c r="G1645" s="243"/>
      <c r="H1645" s="243"/>
      <c r="I1645" s="243"/>
      <c r="J1645" s="243"/>
      <c r="K1645" s="243"/>
      <c r="L1645" s="243"/>
      <c r="M1645" s="232"/>
      <c r="N1645" s="233"/>
      <c r="O1645" s="233"/>
    </row>
    <row r="1646" spans="1:15" s="234" customFormat="1">
      <c r="A1646" s="404" t="str">
        <f t="shared" si="32"/>
        <v>350201000</v>
      </c>
      <c r="B1646" s="242">
        <v>350</v>
      </c>
      <c r="C1646" s="193">
        <v>20</v>
      </c>
      <c r="D1646" s="193">
        <v>1000</v>
      </c>
      <c r="E1646" s="194"/>
      <c r="F1646" s="194"/>
      <c r="G1646" s="194"/>
      <c r="H1646" s="194"/>
      <c r="I1646" s="194"/>
      <c r="J1646" s="194"/>
      <c r="K1646" s="194"/>
      <c r="L1646" s="194"/>
      <c r="M1646" s="232"/>
      <c r="N1646" s="233"/>
      <c r="O1646" s="233"/>
    </row>
    <row r="1647" spans="1:15" s="234" customFormat="1">
      <c r="A1647" s="404" t="str">
        <f t="shared" si="32"/>
        <v>350301000</v>
      </c>
      <c r="B1647" s="242">
        <v>350</v>
      </c>
      <c r="C1647" s="193">
        <v>30</v>
      </c>
      <c r="D1647" s="193">
        <v>1000</v>
      </c>
      <c r="E1647" s="194"/>
      <c r="F1647" s="194"/>
      <c r="G1647" s="194"/>
      <c r="H1647" s="194"/>
      <c r="I1647" s="194"/>
      <c r="J1647" s="194"/>
      <c r="K1647" s="194"/>
      <c r="L1647" s="194"/>
      <c r="M1647" s="232"/>
      <c r="N1647" s="233"/>
      <c r="O1647" s="233"/>
    </row>
    <row r="1648" spans="1:15" s="234" customFormat="1">
      <c r="A1648" s="404" t="str">
        <f t="shared" si="32"/>
        <v>350401000</v>
      </c>
      <c r="B1648" s="242">
        <v>350</v>
      </c>
      <c r="C1648" s="193">
        <v>40</v>
      </c>
      <c r="D1648" s="193">
        <v>1000</v>
      </c>
      <c r="E1648" s="194"/>
      <c r="F1648" s="194"/>
      <c r="G1648" s="194"/>
      <c r="H1648" s="194"/>
      <c r="I1648" s="194"/>
      <c r="J1648" s="194"/>
      <c r="K1648" s="194"/>
      <c r="L1648" s="194"/>
      <c r="M1648" s="232"/>
      <c r="N1648" s="233"/>
      <c r="O1648" s="233"/>
    </row>
    <row r="1649" spans="1:15" s="234" customFormat="1">
      <c r="A1649" s="404" t="str">
        <f t="shared" ref="A1649:A1712" si="33">B1649&amp;C1649&amp;D1649</f>
        <v>350501000</v>
      </c>
      <c r="B1649" s="242">
        <v>350</v>
      </c>
      <c r="C1649" s="193">
        <v>50</v>
      </c>
      <c r="D1649" s="193">
        <v>1000</v>
      </c>
      <c r="E1649" s="194"/>
      <c r="F1649" s="194"/>
      <c r="G1649" s="194"/>
      <c r="H1649" s="194"/>
      <c r="I1649" s="194"/>
      <c r="J1649" s="194"/>
      <c r="K1649" s="194"/>
      <c r="L1649" s="194"/>
      <c r="M1649" s="232"/>
      <c r="N1649" s="233"/>
      <c r="O1649" s="233"/>
    </row>
    <row r="1650" spans="1:15" s="234" customFormat="1">
      <c r="A1650" s="404" t="str">
        <f t="shared" si="33"/>
        <v>350601000</v>
      </c>
      <c r="B1650" s="242">
        <v>350</v>
      </c>
      <c r="C1650" s="193">
        <v>60</v>
      </c>
      <c r="D1650" s="193">
        <v>1000</v>
      </c>
      <c r="E1650" s="194"/>
      <c r="F1650" s="194"/>
      <c r="G1650" s="194"/>
      <c r="H1650" s="194"/>
      <c r="I1650" s="194"/>
      <c r="J1650" s="194"/>
      <c r="K1650" s="194"/>
      <c r="L1650" s="194"/>
      <c r="M1650" s="232"/>
      <c r="N1650" s="233"/>
      <c r="O1650" s="233"/>
    </row>
    <row r="1651" spans="1:15" s="234" customFormat="1">
      <c r="A1651" s="404" t="str">
        <f t="shared" si="33"/>
        <v>350701000</v>
      </c>
      <c r="B1651" s="242">
        <v>350</v>
      </c>
      <c r="C1651" s="193">
        <v>70</v>
      </c>
      <c r="D1651" s="193">
        <v>1000</v>
      </c>
      <c r="E1651" s="194"/>
      <c r="F1651" s="194"/>
      <c r="G1651" s="194"/>
      <c r="H1651" s="194"/>
      <c r="I1651" s="194"/>
      <c r="J1651" s="194"/>
      <c r="K1651" s="194"/>
      <c r="L1651" s="194"/>
      <c r="M1651" s="232"/>
      <c r="N1651" s="233"/>
      <c r="O1651" s="233"/>
    </row>
    <row r="1652" spans="1:15" s="234" customFormat="1">
      <c r="A1652" s="404" t="str">
        <f t="shared" si="33"/>
        <v>350801000</v>
      </c>
      <c r="B1652" s="242">
        <v>350</v>
      </c>
      <c r="C1652" s="193">
        <v>80</v>
      </c>
      <c r="D1652" s="193">
        <v>1000</v>
      </c>
      <c r="E1652" s="194"/>
      <c r="F1652" s="194"/>
      <c r="G1652" s="194"/>
      <c r="H1652" s="194"/>
      <c r="I1652" s="194"/>
      <c r="J1652" s="194"/>
      <c r="K1652" s="194"/>
      <c r="L1652" s="194"/>
      <c r="M1652" s="232"/>
      <c r="N1652" s="233"/>
      <c r="O1652" s="233"/>
    </row>
    <row r="1653" spans="1:15" s="234" customFormat="1">
      <c r="A1653" s="404" t="str">
        <f t="shared" si="33"/>
        <v>350901000</v>
      </c>
      <c r="B1653" s="242">
        <v>350</v>
      </c>
      <c r="C1653" s="193">
        <v>90</v>
      </c>
      <c r="D1653" s="193">
        <v>1000</v>
      </c>
      <c r="E1653" s="194"/>
      <c r="F1653" s="194"/>
      <c r="G1653" s="194"/>
      <c r="H1653" s="194"/>
      <c r="I1653" s="194"/>
      <c r="J1653" s="194"/>
      <c r="K1653" s="194"/>
      <c r="L1653" s="194"/>
      <c r="M1653" s="232"/>
      <c r="N1653" s="233"/>
      <c r="O1653" s="233"/>
    </row>
    <row r="1654" spans="1:15" s="234" customFormat="1">
      <c r="A1654" s="404" t="str">
        <f t="shared" si="33"/>
        <v>3501001000</v>
      </c>
      <c r="B1654" s="242">
        <v>350</v>
      </c>
      <c r="C1654" s="193">
        <v>100</v>
      </c>
      <c r="D1654" s="193">
        <v>1000</v>
      </c>
      <c r="E1654" s="194"/>
      <c r="F1654" s="194"/>
      <c r="G1654" s="194"/>
      <c r="H1654" s="194"/>
      <c r="I1654" s="194"/>
      <c r="J1654" s="194"/>
      <c r="K1654" s="194"/>
      <c r="L1654" s="194"/>
      <c r="M1654" s="232"/>
      <c r="N1654" s="233"/>
      <c r="O1654" s="233"/>
    </row>
    <row r="1655" spans="1:15" s="234" customFormat="1">
      <c r="A1655" s="404" t="str">
        <f t="shared" si="33"/>
        <v>3501101000</v>
      </c>
      <c r="B1655" s="242">
        <v>350</v>
      </c>
      <c r="C1655" s="193">
        <v>110</v>
      </c>
      <c r="D1655" s="193">
        <v>1000</v>
      </c>
      <c r="E1655" s="194"/>
      <c r="F1655" s="194"/>
      <c r="G1655" s="194"/>
      <c r="H1655" s="194"/>
      <c r="I1655" s="194"/>
      <c r="J1655" s="194"/>
      <c r="K1655" s="194"/>
      <c r="L1655" s="194"/>
      <c r="M1655" s="232"/>
      <c r="N1655" s="233"/>
      <c r="O1655" s="233"/>
    </row>
    <row r="1656" spans="1:15" s="234" customFormat="1">
      <c r="A1656" s="404" t="str">
        <f t="shared" si="33"/>
        <v>3501201000</v>
      </c>
      <c r="B1656" s="242">
        <v>350</v>
      </c>
      <c r="C1656" s="193">
        <v>120</v>
      </c>
      <c r="D1656" s="193">
        <v>1000</v>
      </c>
      <c r="E1656" s="194"/>
      <c r="F1656" s="194"/>
      <c r="G1656" s="194"/>
      <c r="H1656" s="194"/>
      <c r="I1656" s="194"/>
      <c r="J1656" s="194"/>
      <c r="K1656" s="194"/>
      <c r="L1656" s="194"/>
      <c r="M1656" s="232"/>
      <c r="N1656" s="233"/>
      <c r="O1656" s="233"/>
    </row>
    <row r="1657" spans="1:15" s="234" customFormat="1">
      <c r="A1657" s="404" t="str">
        <f t="shared" si="33"/>
        <v>3501301000</v>
      </c>
      <c r="B1657" s="242">
        <v>350</v>
      </c>
      <c r="C1657" s="193">
        <v>130</v>
      </c>
      <c r="D1657" s="193">
        <v>1000</v>
      </c>
      <c r="E1657" s="194"/>
      <c r="F1657" s="194"/>
      <c r="G1657" s="194"/>
      <c r="H1657" s="194"/>
      <c r="I1657" s="194"/>
      <c r="J1657" s="194"/>
      <c r="K1657" s="194"/>
      <c r="L1657" s="194"/>
      <c r="M1657" s="232"/>
      <c r="N1657" s="233"/>
      <c r="O1657" s="233"/>
    </row>
    <row r="1658" spans="1:15" s="234" customFormat="1">
      <c r="A1658" s="404" t="str">
        <f t="shared" si="33"/>
        <v>3501401000</v>
      </c>
      <c r="B1658" s="242">
        <v>350</v>
      </c>
      <c r="C1658" s="193">
        <v>140</v>
      </c>
      <c r="D1658" s="193">
        <v>1000</v>
      </c>
      <c r="E1658" s="194"/>
      <c r="F1658" s="194"/>
      <c r="G1658" s="194"/>
      <c r="H1658" s="194"/>
      <c r="I1658" s="194"/>
      <c r="J1658" s="194"/>
      <c r="K1658" s="194"/>
      <c r="L1658" s="194"/>
      <c r="M1658" s="232"/>
      <c r="N1658" s="233"/>
      <c r="O1658" s="233"/>
    </row>
    <row r="1659" spans="1:15" s="234" customFormat="1">
      <c r="A1659" s="404" t="str">
        <f t="shared" si="33"/>
        <v>3501501000</v>
      </c>
      <c r="B1659" s="242">
        <v>350</v>
      </c>
      <c r="C1659" s="193">
        <v>150</v>
      </c>
      <c r="D1659" s="193">
        <v>1000</v>
      </c>
      <c r="E1659" s="194"/>
      <c r="F1659" s="194"/>
      <c r="G1659" s="194"/>
      <c r="H1659" s="194"/>
      <c r="I1659" s="194"/>
      <c r="J1659" s="194"/>
      <c r="K1659" s="194"/>
      <c r="L1659" s="194"/>
      <c r="M1659" s="232"/>
      <c r="N1659" s="233"/>
      <c r="O1659" s="233"/>
    </row>
    <row r="1660" spans="1:15" s="234" customFormat="1">
      <c r="A1660" s="404" t="str">
        <f t="shared" si="33"/>
        <v>3501601000</v>
      </c>
      <c r="B1660" s="242">
        <v>350</v>
      </c>
      <c r="C1660" s="193">
        <v>160</v>
      </c>
      <c r="D1660" s="193">
        <v>1000</v>
      </c>
      <c r="E1660" s="397"/>
      <c r="F1660" s="194"/>
      <c r="G1660" s="194"/>
      <c r="H1660" s="194"/>
      <c r="I1660" s="194"/>
      <c r="J1660" s="194"/>
      <c r="K1660" s="194"/>
      <c r="L1660" s="194"/>
      <c r="M1660" s="232"/>
      <c r="N1660" s="233"/>
      <c r="O1660" s="233"/>
    </row>
    <row r="1661" spans="1:15" s="234" customFormat="1">
      <c r="A1661" s="404" t="str">
        <f t="shared" si="33"/>
        <v>3501701000</v>
      </c>
      <c r="B1661" s="242">
        <v>350</v>
      </c>
      <c r="C1661" s="193">
        <v>170</v>
      </c>
      <c r="D1661" s="193">
        <v>1000</v>
      </c>
      <c r="E1661" s="397"/>
      <c r="F1661" s="194"/>
      <c r="G1661" s="194"/>
      <c r="H1661" s="194"/>
      <c r="I1661" s="194"/>
      <c r="J1661" s="194"/>
      <c r="K1661" s="194"/>
      <c r="L1661" s="194"/>
      <c r="M1661" s="232"/>
      <c r="N1661" s="233"/>
      <c r="O1661" s="233"/>
    </row>
    <row r="1662" spans="1:15" s="234" customFormat="1">
      <c r="A1662" s="404" t="str">
        <f t="shared" si="33"/>
        <v>3501801000</v>
      </c>
      <c r="B1662" s="242">
        <v>350</v>
      </c>
      <c r="C1662" s="193">
        <v>180</v>
      </c>
      <c r="D1662" s="193">
        <v>1000</v>
      </c>
      <c r="E1662" s="397"/>
      <c r="F1662" s="194"/>
      <c r="G1662" s="397"/>
      <c r="H1662" s="194"/>
      <c r="I1662" s="194"/>
      <c r="J1662" s="194"/>
      <c r="K1662" s="194"/>
      <c r="L1662" s="194"/>
      <c r="M1662" s="232"/>
      <c r="N1662" s="233"/>
      <c r="O1662" s="233"/>
    </row>
    <row r="1663" spans="1:15" s="234" customFormat="1">
      <c r="A1663" s="404" t="str">
        <f t="shared" si="33"/>
        <v>3501901000</v>
      </c>
      <c r="B1663" s="242">
        <v>350</v>
      </c>
      <c r="C1663" s="193">
        <v>190</v>
      </c>
      <c r="D1663" s="193">
        <v>1000</v>
      </c>
      <c r="E1663" s="397"/>
      <c r="F1663" s="194"/>
      <c r="G1663" s="194"/>
      <c r="H1663" s="194"/>
      <c r="I1663" s="194"/>
      <c r="J1663" s="194"/>
      <c r="K1663" s="194"/>
      <c r="L1663" s="194"/>
      <c r="M1663" s="232"/>
      <c r="N1663" s="233"/>
      <c r="O1663" s="233"/>
    </row>
    <row r="1664" spans="1:15" s="234" customFormat="1">
      <c r="A1664" s="404" t="str">
        <f t="shared" si="33"/>
        <v>3502001000</v>
      </c>
      <c r="B1664" s="242">
        <v>350</v>
      </c>
      <c r="C1664" s="193">
        <v>200</v>
      </c>
      <c r="D1664" s="193">
        <v>1000</v>
      </c>
      <c r="E1664" s="397"/>
      <c r="F1664" s="397"/>
      <c r="G1664" s="397"/>
      <c r="H1664" s="194"/>
      <c r="I1664" s="194"/>
      <c r="J1664" s="194"/>
      <c r="K1664" s="194"/>
      <c r="L1664" s="194"/>
      <c r="M1664" s="232"/>
      <c r="N1664" s="233"/>
      <c r="O1664" s="233"/>
    </row>
    <row r="1665" spans="1:15" s="234" customFormat="1">
      <c r="A1665" s="404" t="str">
        <f t="shared" si="33"/>
        <v>3502101000</v>
      </c>
      <c r="B1665" s="242">
        <v>350</v>
      </c>
      <c r="C1665" s="193">
        <v>210</v>
      </c>
      <c r="D1665" s="193">
        <v>1000</v>
      </c>
      <c r="E1665" s="194"/>
      <c r="F1665" s="194"/>
      <c r="G1665" s="194"/>
      <c r="H1665" s="194"/>
      <c r="I1665" s="194"/>
      <c r="J1665" s="194"/>
      <c r="K1665" s="194"/>
      <c r="L1665" s="194"/>
      <c r="M1665" s="232"/>
      <c r="N1665" s="233"/>
      <c r="O1665" s="233"/>
    </row>
    <row r="1666" spans="1:15" s="234" customFormat="1">
      <c r="A1666" s="404" t="str">
        <f t="shared" si="33"/>
        <v>3502201000</v>
      </c>
      <c r="B1666" s="242">
        <v>350</v>
      </c>
      <c r="C1666" s="193">
        <v>220</v>
      </c>
      <c r="D1666" s="193">
        <v>1000</v>
      </c>
      <c r="E1666" s="194"/>
      <c r="F1666" s="194"/>
      <c r="G1666" s="194"/>
      <c r="H1666" s="194"/>
      <c r="I1666" s="194"/>
      <c r="J1666" s="194"/>
      <c r="K1666" s="194"/>
      <c r="L1666" s="194"/>
      <c r="M1666" s="232"/>
      <c r="N1666" s="233"/>
      <c r="O1666" s="233"/>
    </row>
    <row r="1667" spans="1:15" s="234" customFormat="1">
      <c r="A1667" s="404" t="str">
        <f t="shared" si="33"/>
        <v>3502301000</v>
      </c>
      <c r="B1667" s="242">
        <v>350</v>
      </c>
      <c r="C1667" s="193">
        <v>230</v>
      </c>
      <c r="D1667" s="193">
        <v>1000</v>
      </c>
      <c r="E1667" s="194"/>
      <c r="F1667" s="194"/>
      <c r="G1667" s="194"/>
      <c r="H1667" s="194"/>
      <c r="I1667" s="194"/>
      <c r="J1667" s="194"/>
      <c r="K1667" s="194"/>
      <c r="L1667" s="194"/>
      <c r="M1667" s="232"/>
      <c r="N1667" s="233"/>
      <c r="O1667" s="233"/>
    </row>
    <row r="1668" spans="1:15" s="234" customFormat="1">
      <c r="A1668" s="404" t="str">
        <f t="shared" si="33"/>
        <v>3502401000</v>
      </c>
      <c r="B1668" s="242">
        <v>350</v>
      </c>
      <c r="C1668" s="193">
        <v>240</v>
      </c>
      <c r="D1668" s="193">
        <v>1000</v>
      </c>
      <c r="E1668" s="397"/>
      <c r="F1668" s="194"/>
      <c r="G1668" s="194"/>
      <c r="H1668" s="194"/>
      <c r="I1668" s="194"/>
      <c r="J1668" s="194"/>
      <c r="K1668" s="194"/>
      <c r="L1668" s="194"/>
      <c r="M1668" s="232"/>
      <c r="N1668" s="233"/>
      <c r="O1668" s="233"/>
    </row>
    <row r="1669" spans="1:15" s="234" customFormat="1">
      <c r="A1669" s="404" t="str">
        <f t="shared" si="33"/>
        <v>3502501000</v>
      </c>
      <c r="B1669" s="242">
        <v>350</v>
      </c>
      <c r="C1669" s="193">
        <v>250</v>
      </c>
      <c r="D1669" s="193">
        <v>1000</v>
      </c>
      <c r="E1669" s="397"/>
      <c r="F1669" s="194"/>
      <c r="G1669" s="194"/>
      <c r="H1669" s="194"/>
      <c r="I1669" s="194"/>
      <c r="J1669" s="194"/>
      <c r="K1669" s="194"/>
      <c r="L1669" s="194"/>
      <c r="M1669" s="232"/>
      <c r="N1669" s="233"/>
      <c r="O1669" s="233"/>
    </row>
    <row r="1670" spans="1:15" s="234" customFormat="1">
      <c r="A1670" s="404" t="str">
        <f t="shared" si="33"/>
        <v>3502601000</v>
      </c>
      <c r="B1670" s="242">
        <v>350</v>
      </c>
      <c r="C1670" s="193">
        <v>260</v>
      </c>
      <c r="D1670" s="193">
        <v>1000</v>
      </c>
      <c r="E1670" s="194"/>
      <c r="F1670" s="194"/>
      <c r="G1670" s="194"/>
      <c r="H1670" s="194"/>
      <c r="I1670" s="194"/>
      <c r="J1670" s="194"/>
      <c r="K1670" s="194"/>
      <c r="L1670" s="194"/>
      <c r="M1670" s="232" t="s">
        <v>267</v>
      </c>
      <c r="N1670" s="233"/>
      <c r="O1670" s="233"/>
    </row>
    <row r="1671" spans="1:15" s="234" customFormat="1">
      <c r="A1671" s="404" t="str">
        <f t="shared" si="33"/>
        <v>3502701000</v>
      </c>
      <c r="B1671" s="242">
        <v>350</v>
      </c>
      <c r="C1671" s="193">
        <v>270</v>
      </c>
      <c r="D1671" s="193">
        <v>1000</v>
      </c>
      <c r="E1671" s="194"/>
      <c r="F1671" s="194"/>
      <c r="G1671" s="194"/>
      <c r="H1671" s="194"/>
      <c r="I1671" s="194"/>
      <c r="J1671" s="194"/>
      <c r="K1671" s="194"/>
      <c r="L1671" s="194"/>
      <c r="M1671" s="232"/>
      <c r="N1671" s="233"/>
      <c r="O1671" s="233"/>
    </row>
    <row r="1672" spans="1:15" s="234" customFormat="1">
      <c r="A1672" s="404" t="str">
        <f t="shared" si="33"/>
        <v>3502801000</v>
      </c>
      <c r="B1672" s="242">
        <v>350</v>
      </c>
      <c r="C1672" s="193">
        <v>280</v>
      </c>
      <c r="D1672" s="193">
        <v>1000</v>
      </c>
      <c r="E1672" s="194"/>
      <c r="F1672" s="194"/>
      <c r="G1672" s="194"/>
      <c r="H1672" s="194"/>
      <c r="I1672" s="194"/>
      <c r="J1672" s="194"/>
      <c r="K1672" s="194"/>
      <c r="L1672" s="194"/>
      <c r="M1672" s="232"/>
      <c r="N1672" s="233"/>
      <c r="O1672" s="233"/>
    </row>
    <row r="1673" spans="1:15" s="234" customFormat="1">
      <c r="A1673" s="404" t="str">
        <f t="shared" si="33"/>
        <v>3502901000</v>
      </c>
      <c r="B1673" s="242">
        <v>350</v>
      </c>
      <c r="C1673" s="193">
        <v>290</v>
      </c>
      <c r="D1673" s="193">
        <v>1000</v>
      </c>
      <c r="E1673" s="194"/>
      <c r="F1673" s="194"/>
      <c r="G1673" s="194"/>
      <c r="H1673" s="194"/>
      <c r="I1673" s="194"/>
      <c r="J1673" s="194"/>
      <c r="K1673" s="194"/>
      <c r="L1673" s="194"/>
      <c r="M1673" s="232"/>
      <c r="N1673" s="233"/>
      <c r="O1673" s="233"/>
    </row>
    <row r="1674" spans="1:15" s="234" customFormat="1">
      <c r="A1674" s="404" t="str">
        <f t="shared" si="33"/>
        <v>3503001000</v>
      </c>
      <c r="B1674" s="242">
        <v>350</v>
      </c>
      <c r="C1674" s="193">
        <v>300</v>
      </c>
      <c r="D1674" s="193">
        <v>1000</v>
      </c>
      <c r="E1674" s="194"/>
      <c r="F1674" s="194"/>
      <c r="G1674" s="194"/>
      <c r="H1674" s="194"/>
      <c r="I1674" s="194"/>
      <c r="J1674" s="194"/>
      <c r="K1674" s="194"/>
      <c r="L1674" s="194"/>
      <c r="M1674" s="232"/>
      <c r="N1674" s="233"/>
      <c r="O1674" s="233"/>
    </row>
    <row r="1675" spans="1:15" s="234" customFormat="1">
      <c r="A1675" s="404" t="str">
        <f t="shared" si="33"/>
        <v>3503101000</v>
      </c>
      <c r="B1675" s="242">
        <v>350</v>
      </c>
      <c r="C1675" s="193">
        <v>310</v>
      </c>
      <c r="D1675" s="193">
        <v>1000</v>
      </c>
      <c r="E1675" s="243"/>
      <c r="F1675" s="243"/>
      <c r="G1675" s="243"/>
      <c r="H1675" s="243"/>
      <c r="I1675" s="243"/>
      <c r="J1675" s="243"/>
      <c r="K1675" s="243"/>
      <c r="L1675" s="243"/>
      <c r="M1675" s="232"/>
      <c r="N1675" s="233"/>
      <c r="O1675" s="233"/>
    </row>
    <row r="1676" spans="1:15" s="234" customFormat="1">
      <c r="A1676" s="404" t="str">
        <f t="shared" si="33"/>
        <v>3503201000</v>
      </c>
      <c r="B1676" s="242">
        <v>350</v>
      </c>
      <c r="C1676" s="193">
        <v>320</v>
      </c>
      <c r="D1676" s="193">
        <v>1000</v>
      </c>
      <c r="E1676" s="243"/>
      <c r="F1676" s="243"/>
      <c r="G1676" s="243"/>
      <c r="H1676" s="243"/>
      <c r="I1676" s="243"/>
      <c r="J1676" s="243"/>
      <c r="K1676" s="243"/>
      <c r="L1676" s="243"/>
      <c r="M1676" s="232"/>
      <c r="N1676" s="233"/>
      <c r="O1676" s="233"/>
    </row>
    <row r="1677" spans="1:15" s="234" customFormat="1">
      <c r="A1677" s="404" t="str">
        <f t="shared" si="33"/>
        <v>3503301000</v>
      </c>
      <c r="B1677" s="242">
        <v>350</v>
      </c>
      <c r="C1677" s="193">
        <v>330</v>
      </c>
      <c r="D1677" s="193">
        <v>1000</v>
      </c>
      <c r="E1677" s="243"/>
      <c r="F1677" s="243"/>
      <c r="G1677" s="243"/>
      <c r="H1677" s="243"/>
      <c r="I1677" s="243"/>
      <c r="J1677" s="243"/>
      <c r="K1677" s="243"/>
      <c r="L1677" s="243"/>
      <c r="M1677" s="232"/>
      <c r="N1677" s="233"/>
      <c r="O1677" s="233"/>
    </row>
    <row r="1678" spans="1:15" s="234" customFormat="1">
      <c r="A1678" s="404" t="str">
        <f t="shared" si="33"/>
        <v>3503401000</v>
      </c>
      <c r="B1678" s="242">
        <v>350</v>
      </c>
      <c r="C1678" s="193">
        <v>340</v>
      </c>
      <c r="D1678" s="193">
        <v>1000</v>
      </c>
      <c r="E1678" s="243"/>
      <c r="F1678" s="243"/>
      <c r="G1678" s="243"/>
      <c r="H1678" s="243"/>
      <c r="I1678" s="243"/>
      <c r="J1678" s="243"/>
      <c r="K1678" s="243"/>
      <c r="L1678" s="243"/>
      <c r="M1678" s="232"/>
      <c r="N1678" s="233"/>
      <c r="O1678" s="233"/>
    </row>
    <row r="1679" spans="1:15" s="234" customFormat="1">
      <c r="A1679" s="404" t="str">
        <f t="shared" si="33"/>
        <v>3503501000</v>
      </c>
      <c r="B1679" s="242">
        <v>350</v>
      </c>
      <c r="C1679" s="193">
        <v>350</v>
      </c>
      <c r="D1679" s="193">
        <v>1000</v>
      </c>
      <c r="E1679" s="243"/>
      <c r="F1679" s="243"/>
      <c r="G1679" s="243"/>
      <c r="H1679" s="243"/>
      <c r="I1679" s="243"/>
      <c r="J1679" s="243"/>
      <c r="K1679" s="243"/>
      <c r="L1679" s="243"/>
      <c r="M1679" s="232"/>
      <c r="N1679" s="233"/>
      <c r="O1679" s="233"/>
    </row>
    <row r="1680" spans="1:15" s="234" customFormat="1">
      <c r="A1680" s="404" t="str">
        <f t="shared" si="33"/>
        <v>350201250</v>
      </c>
      <c r="B1680" s="242">
        <v>350</v>
      </c>
      <c r="C1680" s="193">
        <v>20</v>
      </c>
      <c r="D1680" s="193">
        <v>1250</v>
      </c>
      <c r="E1680" s="194"/>
      <c r="F1680" s="194"/>
      <c r="G1680" s="194"/>
      <c r="H1680" s="194"/>
      <c r="I1680" s="194"/>
      <c r="J1680" s="194"/>
      <c r="K1680" s="194"/>
      <c r="L1680" s="194"/>
      <c r="M1680" s="232"/>
      <c r="N1680" s="233"/>
      <c r="O1680" s="233"/>
    </row>
    <row r="1681" spans="1:15" s="234" customFormat="1">
      <c r="A1681" s="404" t="str">
        <f t="shared" si="33"/>
        <v>350301250</v>
      </c>
      <c r="B1681" s="242">
        <v>350</v>
      </c>
      <c r="C1681" s="193">
        <v>30</v>
      </c>
      <c r="D1681" s="193">
        <v>1250</v>
      </c>
      <c r="E1681" s="194"/>
      <c r="F1681" s="194"/>
      <c r="G1681" s="194"/>
      <c r="H1681" s="194"/>
      <c r="I1681" s="194"/>
      <c r="J1681" s="194"/>
      <c r="K1681" s="194"/>
      <c r="L1681" s="194"/>
      <c r="M1681" s="232"/>
      <c r="N1681" s="233"/>
      <c r="O1681" s="233"/>
    </row>
    <row r="1682" spans="1:15" s="234" customFormat="1">
      <c r="A1682" s="404" t="str">
        <f t="shared" si="33"/>
        <v>350401250</v>
      </c>
      <c r="B1682" s="242">
        <v>350</v>
      </c>
      <c r="C1682" s="193">
        <v>40</v>
      </c>
      <c r="D1682" s="193">
        <v>1250</v>
      </c>
      <c r="E1682" s="194"/>
      <c r="F1682" s="194"/>
      <c r="G1682" s="194"/>
      <c r="H1682" s="194"/>
      <c r="I1682" s="194"/>
      <c r="J1682" s="194"/>
      <c r="K1682" s="194"/>
      <c r="L1682" s="194"/>
      <c r="M1682" s="232"/>
      <c r="N1682" s="233"/>
      <c r="O1682" s="233"/>
    </row>
    <row r="1683" spans="1:15" s="234" customFormat="1">
      <c r="A1683" s="404" t="str">
        <f t="shared" si="33"/>
        <v>350501250</v>
      </c>
      <c r="B1683" s="242">
        <v>350</v>
      </c>
      <c r="C1683" s="193">
        <v>50</v>
      </c>
      <c r="D1683" s="193">
        <v>1250</v>
      </c>
      <c r="E1683" s="194"/>
      <c r="F1683" s="194"/>
      <c r="G1683" s="194"/>
      <c r="H1683" s="194"/>
      <c r="I1683" s="194"/>
      <c r="J1683" s="194"/>
      <c r="K1683" s="194"/>
      <c r="L1683" s="194"/>
      <c r="M1683" s="232"/>
      <c r="N1683" s="233"/>
      <c r="O1683" s="233"/>
    </row>
    <row r="1684" spans="1:15" s="234" customFormat="1">
      <c r="A1684" s="404" t="str">
        <f t="shared" si="33"/>
        <v>350601250</v>
      </c>
      <c r="B1684" s="242">
        <v>350</v>
      </c>
      <c r="C1684" s="193">
        <v>60</v>
      </c>
      <c r="D1684" s="193">
        <v>1250</v>
      </c>
      <c r="E1684" s="194"/>
      <c r="F1684" s="194"/>
      <c r="G1684" s="194"/>
      <c r="H1684" s="194"/>
      <c r="I1684" s="194"/>
      <c r="J1684" s="194"/>
      <c r="K1684" s="194"/>
      <c r="L1684" s="194"/>
      <c r="M1684" s="232"/>
      <c r="N1684" s="233"/>
      <c r="O1684" s="233"/>
    </row>
    <row r="1685" spans="1:15" s="234" customFormat="1">
      <c r="A1685" s="404" t="str">
        <f t="shared" si="33"/>
        <v>350701250</v>
      </c>
      <c r="B1685" s="242">
        <v>350</v>
      </c>
      <c r="C1685" s="193">
        <v>70</v>
      </c>
      <c r="D1685" s="193">
        <v>1250</v>
      </c>
      <c r="E1685" s="194"/>
      <c r="F1685" s="194"/>
      <c r="G1685" s="194"/>
      <c r="H1685" s="194"/>
      <c r="I1685" s="194"/>
      <c r="J1685" s="194"/>
      <c r="K1685" s="194"/>
      <c r="L1685" s="194"/>
      <c r="M1685" s="232"/>
      <c r="N1685" s="233"/>
      <c r="O1685" s="233"/>
    </row>
    <row r="1686" spans="1:15" s="234" customFormat="1">
      <c r="A1686" s="404" t="str">
        <f t="shared" si="33"/>
        <v>350801250</v>
      </c>
      <c r="B1686" s="242">
        <v>350</v>
      </c>
      <c r="C1686" s="193">
        <v>80</v>
      </c>
      <c r="D1686" s="193">
        <v>1250</v>
      </c>
      <c r="E1686" s="194"/>
      <c r="F1686" s="194"/>
      <c r="G1686" s="194"/>
      <c r="H1686" s="194"/>
      <c r="I1686" s="194"/>
      <c r="J1686" s="194"/>
      <c r="K1686" s="194"/>
      <c r="L1686" s="194"/>
      <c r="M1686" s="232"/>
      <c r="N1686" s="233"/>
      <c r="O1686" s="233"/>
    </row>
    <row r="1687" spans="1:15" s="234" customFormat="1">
      <c r="A1687" s="404" t="str">
        <f t="shared" si="33"/>
        <v>350901250</v>
      </c>
      <c r="B1687" s="242">
        <v>350</v>
      </c>
      <c r="C1687" s="193">
        <v>90</v>
      </c>
      <c r="D1687" s="193">
        <v>1250</v>
      </c>
      <c r="E1687" s="194"/>
      <c r="F1687" s="194"/>
      <c r="G1687" s="194"/>
      <c r="H1687" s="194"/>
      <c r="I1687" s="194"/>
      <c r="J1687" s="194"/>
      <c r="K1687" s="194"/>
      <c r="L1687" s="194"/>
      <c r="M1687" s="232"/>
      <c r="N1687" s="233"/>
      <c r="O1687" s="233"/>
    </row>
    <row r="1688" spans="1:15" s="234" customFormat="1">
      <c r="A1688" s="404" t="str">
        <f t="shared" si="33"/>
        <v>3501001250</v>
      </c>
      <c r="B1688" s="242">
        <v>350</v>
      </c>
      <c r="C1688" s="193">
        <v>100</v>
      </c>
      <c r="D1688" s="193">
        <v>1250</v>
      </c>
      <c r="E1688" s="194"/>
      <c r="F1688" s="194"/>
      <c r="G1688" s="194"/>
      <c r="H1688" s="194"/>
      <c r="I1688" s="194"/>
      <c r="J1688" s="194"/>
      <c r="K1688" s="194"/>
      <c r="L1688" s="194"/>
      <c r="M1688" s="232"/>
      <c r="N1688" s="233"/>
      <c r="O1688" s="233"/>
    </row>
    <row r="1689" spans="1:15" s="234" customFormat="1">
      <c r="A1689" s="404" t="str">
        <f t="shared" si="33"/>
        <v>3501101250</v>
      </c>
      <c r="B1689" s="242">
        <v>350</v>
      </c>
      <c r="C1689" s="193">
        <v>110</v>
      </c>
      <c r="D1689" s="193">
        <v>1250</v>
      </c>
      <c r="E1689" s="194"/>
      <c r="F1689" s="194"/>
      <c r="G1689" s="194"/>
      <c r="H1689" s="194"/>
      <c r="I1689" s="194"/>
      <c r="J1689" s="194"/>
      <c r="K1689" s="194"/>
      <c r="L1689" s="194"/>
      <c r="M1689" s="232"/>
      <c r="N1689" s="233"/>
      <c r="O1689" s="233"/>
    </row>
    <row r="1690" spans="1:15" s="234" customFormat="1">
      <c r="A1690" s="404" t="str">
        <f t="shared" si="33"/>
        <v>3501201250</v>
      </c>
      <c r="B1690" s="242">
        <v>350</v>
      </c>
      <c r="C1690" s="193">
        <v>120</v>
      </c>
      <c r="D1690" s="193">
        <v>1250</v>
      </c>
      <c r="E1690" s="194"/>
      <c r="F1690" s="194"/>
      <c r="G1690" s="194"/>
      <c r="H1690" s="194"/>
      <c r="I1690" s="194"/>
      <c r="J1690" s="194"/>
      <c r="K1690" s="194"/>
      <c r="L1690" s="194"/>
      <c r="M1690" s="232"/>
      <c r="N1690" s="233"/>
      <c r="O1690" s="233"/>
    </row>
    <row r="1691" spans="1:15" s="234" customFormat="1">
      <c r="A1691" s="404" t="str">
        <f t="shared" si="33"/>
        <v>3501301250</v>
      </c>
      <c r="B1691" s="242">
        <v>350</v>
      </c>
      <c r="C1691" s="193">
        <v>130</v>
      </c>
      <c r="D1691" s="193">
        <v>1250</v>
      </c>
      <c r="E1691" s="194"/>
      <c r="F1691" s="194"/>
      <c r="G1691" s="194"/>
      <c r="H1691" s="194"/>
      <c r="I1691" s="194"/>
      <c r="J1691" s="194"/>
      <c r="K1691" s="194"/>
      <c r="L1691" s="194"/>
      <c r="M1691" s="232"/>
      <c r="N1691" s="233"/>
      <c r="O1691" s="233"/>
    </row>
    <row r="1692" spans="1:15" s="234" customFormat="1">
      <c r="A1692" s="404" t="str">
        <f t="shared" si="33"/>
        <v>3501401250</v>
      </c>
      <c r="B1692" s="242">
        <v>350</v>
      </c>
      <c r="C1692" s="193">
        <v>140</v>
      </c>
      <c r="D1692" s="193">
        <v>1250</v>
      </c>
      <c r="E1692" s="194"/>
      <c r="F1692" s="194"/>
      <c r="G1692" s="194"/>
      <c r="H1692" s="194"/>
      <c r="I1692" s="194"/>
      <c r="J1692" s="194"/>
      <c r="K1692" s="194"/>
      <c r="L1692" s="194"/>
      <c r="M1692" s="232"/>
      <c r="N1692" s="233"/>
      <c r="O1692" s="233"/>
    </row>
    <row r="1693" spans="1:15" s="234" customFormat="1">
      <c r="A1693" s="404" t="str">
        <f t="shared" si="33"/>
        <v>3501501250</v>
      </c>
      <c r="B1693" s="242">
        <v>350</v>
      </c>
      <c r="C1693" s="193">
        <v>150</v>
      </c>
      <c r="D1693" s="193">
        <v>1250</v>
      </c>
      <c r="E1693" s="194"/>
      <c r="F1693" s="194"/>
      <c r="G1693" s="194"/>
      <c r="H1693" s="194"/>
      <c r="I1693" s="194"/>
      <c r="J1693" s="194"/>
      <c r="K1693" s="194"/>
      <c r="L1693" s="194"/>
      <c r="M1693" s="232"/>
      <c r="N1693" s="233"/>
      <c r="O1693" s="233"/>
    </row>
    <row r="1694" spans="1:15" s="234" customFormat="1">
      <c r="A1694" s="404" t="str">
        <f t="shared" si="33"/>
        <v>3501601250</v>
      </c>
      <c r="B1694" s="242">
        <v>350</v>
      </c>
      <c r="C1694" s="193">
        <v>160</v>
      </c>
      <c r="D1694" s="193">
        <v>1250</v>
      </c>
      <c r="E1694" s="194"/>
      <c r="F1694" s="194"/>
      <c r="G1694" s="194"/>
      <c r="H1694" s="194"/>
      <c r="I1694" s="194"/>
      <c r="J1694" s="194"/>
      <c r="K1694" s="194"/>
      <c r="L1694" s="194"/>
      <c r="M1694" s="232"/>
      <c r="N1694" s="233"/>
      <c r="O1694" s="233"/>
    </row>
    <row r="1695" spans="1:15" s="234" customFormat="1">
      <c r="A1695" s="404" t="str">
        <f t="shared" si="33"/>
        <v>3501701250</v>
      </c>
      <c r="B1695" s="242">
        <v>350</v>
      </c>
      <c r="C1695" s="193">
        <v>170</v>
      </c>
      <c r="D1695" s="193">
        <v>1250</v>
      </c>
      <c r="E1695" s="194"/>
      <c r="F1695" s="194"/>
      <c r="G1695" s="194"/>
      <c r="H1695" s="194"/>
      <c r="I1695" s="194"/>
      <c r="J1695" s="194"/>
      <c r="K1695" s="194"/>
      <c r="L1695" s="194"/>
      <c r="M1695" s="232"/>
      <c r="N1695" s="233"/>
      <c r="O1695" s="233"/>
    </row>
    <row r="1696" spans="1:15" s="234" customFormat="1">
      <c r="A1696" s="404" t="str">
        <f t="shared" si="33"/>
        <v>3501801250</v>
      </c>
      <c r="B1696" s="242">
        <v>350</v>
      </c>
      <c r="C1696" s="193">
        <v>180</v>
      </c>
      <c r="D1696" s="193">
        <v>1250</v>
      </c>
      <c r="E1696" s="194"/>
      <c r="F1696" s="194"/>
      <c r="G1696" s="194"/>
      <c r="H1696" s="194"/>
      <c r="I1696" s="194"/>
      <c r="J1696" s="194"/>
      <c r="K1696" s="194"/>
      <c r="L1696" s="194"/>
      <c r="M1696" s="232"/>
      <c r="N1696" s="233"/>
      <c r="O1696" s="233"/>
    </row>
    <row r="1697" spans="1:15" s="234" customFormat="1">
      <c r="A1697" s="404" t="str">
        <f t="shared" si="33"/>
        <v>3501901250</v>
      </c>
      <c r="B1697" s="242">
        <v>350</v>
      </c>
      <c r="C1697" s="193">
        <v>190</v>
      </c>
      <c r="D1697" s="193">
        <v>1250</v>
      </c>
      <c r="E1697" s="194"/>
      <c r="F1697" s="194"/>
      <c r="G1697" s="194"/>
      <c r="H1697" s="194"/>
      <c r="I1697" s="194"/>
      <c r="J1697" s="194"/>
      <c r="K1697" s="194"/>
      <c r="L1697" s="194"/>
      <c r="M1697" s="232"/>
      <c r="N1697" s="233"/>
      <c r="O1697" s="233"/>
    </row>
    <row r="1698" spans="1:15" s="234" customFormat="1">
      <c r="A1698" s="404" t="str">
        <f t="shared" si="33"/>
        <v>3502001250</v>
      </c>
      <c r="B1698" s="242">
        <v>350</v>
      </c>
      <c r="C1698" s="193">
        <v>200</v>
      </c>
      <c r="D1698" s="193">
        <v>1250</v>
      </c>
      <c r="E1698" s="194"/>
      <c r="F1698" s="194"/>
      <c r="G1698" s="194"/>
      <c r="H1698" s="194"/>
      <c r="I1698" s="194"/>
      <c r="J1698" s="194"/>
      <c r="K1698" s="194"/>
      <c r="L1698" s="194"/>
      <c r="M1698" s="232"/>
      <c r="N1698" s="233"/>
      <c r="O1698" s="233"/>
    </row>
    <row r="1699" spans="1:15" s="234" customFormat="1">
      <c r="A1699" s="404" t="str">
        <f t="shared" si="33"/>
        <v>3502101250</v>
      </c>
      <c r="B1699" s="242">
        <v>350</v>
      </c>
      <c r="C1699" s="193">
        <v>210</v>
      </c>
      <c r="D1699" s="193">
        <v>1250</v>
      </c>
      <c r="E1699" s="194"/>
      <c r="F1699" s="194"/>
      <c r="G1699" s="194"/>
      <c r="H1699" s="194"/>
      <c r="I1699" s="194"/>
      <c r="J1699" s="194"/>
      <c r="K1699" s="194"/>
      <c r="L1699" s="194"/>
      <c r="M1699" s="232"/>
      <c r="N1699" s="233"/>
      <c r="O1699" s="233"/>
    </row>
    <row r="1700" spans="1:15" s="234" customFormat="1">
      <c r="A1700" s="404" t="str">
        <f t="shared" si="33"/>
        <v>3502201250</v>
      </c>
      <c r="B1700" s="242">
        <v>350</v>
      </c>
      <c r="C1700" s="193">
        <v>220</v>
      </c>
      <c r="D1700" s="193">
        <v>1250</v>
      </c>
      <c r="E1700" s="194"/>
      <c r="F1700" s="194"/>
      <c r="G1700" s="194"/>
      <c r="H1700" s="194"/>
      <c r="I1700" s="194"/>
      <c r="J1700" s="194"/>
      <c r="K1700" s="194"/>
      <c r="L1700" s="194"/>
      <c r="M1700" s="232"/>
      <c r="N1700" s="233"/>
      <c r="O1700" s="233"/>
    </row>
    <row r="1701" spans="1:15" s="234" customFormat="1">
      <c r="A1701" s="404" t="str">
        <f t="shared" si="33"/>
        <v>3502301250</v>
      </c>
      <c r="B1701" s="242">
        <v>350</v>
      </c>
      <c r="C1701" s="193">
        <v>230</v>
      </c>
      <c r="D1701" s="193">
        <v>1250</v>
      </c>
      <c r="E1701" s="194"/>
      <c r="F1701" s="194"/>
      <c r="G1701" s="194"/>
      <c r="H1701" s="194"/>
      <c r="I1701" s="194"/>
      <c r="J1701" s="194"/>
      <c r="K1701" s="194"/>
      <c r="L1701" s="194"/>
      <c r="M1701" s="232"/>
      <c r="N1701" s="233"/>
      <c r="O1701" s="233"/>
    </row>
    <row r="1702" spans="1:15" s="234" customFormat="1">
      <c r="A1702" s="404" t="str">
        <f t="shared" si="33"/>
        <v>3502401250</v>
      </c>
      <c r="B1702" s="242">
        <v>350</v>
      </c>
      <c r="C1702" s="193">
        <v>240</v>
      </c>
      <c r="D1702" s="193">
        <v>1250</v>
      </c>
      <c r="E1702" s="194"/>
      <c r="F1702" s="194"/>
      <c r="G1702" s="194"/>
      <c r="H1702" s="194"/>
      <c r="I1702" s="194"/>
      <c r="J1702" s="194"/>
      <c r="K1702" s="194"/>
      <c r="L1702" s="194"/>
      <c r="M1702" s="232"/>
      <c r="N1702" s="233"/>
      <c r="O1702" s="233"/>
    </row>
    <row r="1703" spans="1:15" s="234" customFormat="1">
      <c r="A1703" s="404" t="str">
        <f t="shared" si="33"/>
        <v>3502501250</v>
      </c>
      <c r="B1703" s="242">
        <v>350</v>
      </c>
      <c r="C1703" s="193">
        <v>250</v>
      </c>
      <c r="D1703" s="193">
        <v>1250</v>
      </c>
      <c r="E1703" s="194"/>
      <c r="F1703" s="194"/>
      <c r="G1703" s="194"/>
      <c r="H1703" s="194"/>
      <c r="I1703" s="194"/>
      <c r="J1703" s="194"/>
      <c r="K1703" s="194"/>
      <c r="L1703" s="194"/>
      <c r="M1703" s="232"/>
      <c r="N1703" s="233"/>
      <c r="O1703" s="233"/>
    </row>
    <row r="1704" spans="1:15" s="234" customFormat="1">
      <c r="A1704" s="404" t="str">
        <f t="shared" si="33"/>
        <v>3502601250</v>
      </c>
      <c r="B1704" s="242">
        <v>350</v>
      </c>
      <c r="C1704" s="193">
        <v>260</v>
      </c>
      <c r="D1704" s="193">
        <v>1250</v>
      </c>
      <c r="E1704" s="194"/>
      <c r="F1704" s="194"/>
      <c r="G1704" s="194"/>
      <c r="H1704" s="194"/>
      <c r="I1704" s="194"/>
      <c r="J1704" s="194"/>
      <c r="K1704" s="194"/>
      <c r="L1704" s="194"/>
      <c r="M1704" s="232"/>
      <c r="N1704" s="233"/>
      <c r="O1704" s="233"/>
    </row>
    <row r="1705" spans="1:15" s="234" customFormat="1">
      <c r="A1705" s="404" t="str">
        <f t="shared" si="33"/>
        <v>3502701250</v>
      </c>
      <c r="B1705" s="242">
        <v>350</v>
      </c>
      <c r="C1705" s="193">
        <v>270</v>
      </c>
      <c r="D1705" s="193">
        <v>1250</v>
      </c>
      <c r="E1705" s="194"/>
      <c r="F1705" s="194"/>
      <c r="G1705" s="194"/>
      <c r="H1705" s="194"/>
      <c r="I1705" s="194"/>
      <c r="J1705" s="194"/>
      <c r="K1705" s="194"/>
      <c r="L1705" s="194"/>
      <c r="M1705" s="232"/>
      <c r="N1705" s="233"/>
      <c r="O1705" s="233"/>
    </row>
    <row r="1706" spans="1:15" s="234" customFormat="1">
      <c r="A1706" s="404" t="str">
        <f t="shared" si="33"/>
        <v>3502801250</v>
      </c>
      <c r="B1706" s="242">
        <v>350</v>
      </c>
      <c r="C1706" s="193">
        <v>280</v>
      </c>
      <c r="D1706" s="193">
        <v>1250</v>
      </c>
      <c r="E1706" s="194"/>
      <c r="F1706" s="194"/>
      <c r="G1706" s="194"/>
      <c r="H1706" s="194"/>
      <c r="I1706" s="194"/>
      <c r="J1706" s="194"/>
      <c r="K1706" s="194"/>
      <c r="L1706" s="194"/>
      <c r="M1706" s="232"/>
      <c r="N1706" s="233"/>
      <c r="O1706" s="233"/>
    </row>
    <row r="1707" spans="1:15" s="234" customFormat="1">
      <c r="A1707" s="404" t="str">
        <f t="shared" si="33"/>
        <v>3502901250</v>
      </c>
      <c r="B1707" s="242">
        <v>350</v>
      </c>
      <c r="C1707" s="193">
        <v>290</v>
      </c>
      <c r="D1707" s="193">
        <v>1250</v>
      </c>
      <c r="E1707" s="194"/>
      <c r="F1707" s="194"/>
      <c r="G1707" s="194"/>
      <c r="H1707" s="194"/>
      <c r="I1707" s="194"/>
      <c r="J1707" s="194"/>
      <c r="K1707" s="194"/>
      <c r="L1707" s="194"/>
      <c r="M1707" s="232"/>
      <c r="N1707" s="233"/>
      <c r="O1707" s="233"/>
    </row>
    <row r="1708" spans="1:15" s="234" customFormat="1">
      <c r="A1708" s="404" t="str">
        <f t="shared" si="33"/>
        <v>3503001250</v>
      </c>
      <c r="B1708" s="242">
        <v>350</v>
      </c>
      <c r="C1708" s="193">
        <v>300</v>
      </c>
      <c r="D1708" s="193">
        <v>1250</v>
      </c>
      <c r="E1708" s="194"/>
      <c r="F1708" s="194"/>
      <c r="G1708" s="194"/>
      <c r="H1708" s="194"/>
      <c r="I1708" s="194"/>
      <c r="J1708" s="194"/>
      <c r="K1708" s="194"/>
      <c r="L1708" s="194"/>
      <c r="M1708" s="232"/>
      <c r="N1708" s="233"/>
      <c r="O1708" s="233"/>
    </row>
    <row r="1709" spans="1:15" s="234" customFormat="1">
      <c r="A1709" s="404" t="str">
        <f t="shared" si="33"/>
        <v>3503101250</v>
      </c>
      <c r="B1709" s="242">
        <v>350</v>
      </c>
      <c r="C1709" s="193">
        <v>310</v>
      </c>
      <c r="D1709" s="193">
        <v>1250</v>
      </c>
      <c r="E1709" s="243"/>
      <c r="F1709" s="243"/>
      <c r="G1709" s="243"/>
      <c r="H1709" s="243"/>
      <c r="I1709" s="243"/>
      <c r="J1709" s="243"/>
      <c r="K1709" s="243"/>
      <c r="L1709" s="243"/>
      <c r="M1709" s="232"/>
      <c r="N1709" s="233"/>
      <c r="O1709" s="233"/>
    </row>
    <row r="1710" spans="1:15" s="234" customFormat="1">
      <c r="A1710" s="404" t="str">
        <f t="shared" si="33"/>
        <v>3503201250</v>
      </c>
      <c r="B1710" s="242">
        <v>350</v>
      </c>
      <c r="C1710" s="193">
        <v>320</v>
      </c>
      <c r="D1710" s="193">
        <v>1250</v>
      </c>
      <c r="E1710" s="243"/>
      <c r="F1710" s="243"/>
      <c r="G1710" s="243"/>
      <c r="H1710" s="243"/>
      <c r="I1710" s="243"/>
      <c r="J1710" s="243"/>
      <c r="K1710" s="243"/>
      <c r="L1710" s="243"/>
      <c r="M1710" s="232"/>
      <c r="N1710" s="233"/>
      <c r="O1710" s="233"/>
    </row>
    <row r="1711" spans="1:15" s="234" customFormat="1">
      <c r="A1711" s="404" t="str">
        <f t="shared" si="33"/>
        <v>3503301250</v>
      </c>
      <c r="B1711" s="242">
        <v>350</v>
      </c>
      <c r="C1711" s="193">
        <v>330</v>
      </c>
      <c r="D1711" s="193">
        <v>1250</v>
      </c>
      <c r="E1711" s="243"/>
      <c r="F1711" s="243"/>
      <c r="G1711" s="243"/>
      <c r="H1711" s="243"/>
      <c r="I1711" s="243"/>
      <c r="J1711" s="243"/>
      <c r="K1711" s="243"/>
      <c r="L1711" s="243"/>
      <c r="M1711" s="232"/>
      <c r="N1711" s="233"/>
      <c r="O1711" s="233"/>
    </row>
    <row r="1712" spans="1:15" s="234" customFormat="1">
      <c r="A1712" s="404" t="str">
        <f t="shared" si="33"/>
        <v>3503401250</v>
      </c>
      <c r="B1712" s="242">
        <v>350</v>
      </c>
      <c r="C1712" s="193">
        <v>340</v>
      </c>
      <c r="D1712" s="193">
        <v>1250</v>
      </c>
      <c r="E1712" s="243"/>
      <c r="F1712" s="243"/>
      <c r="G1712" s="243"/>
      <c r="H1712" s="243"/>
      <c r="I1712" s="243"/>
      <c r="J1712" s="243"/>
      <c r="K1712" s="243"/>
      <c r="L1712" s="243"/>
      <c r="M1712" s="232"/>
      <c r="N1712" s="233"/>
      <c r="O1712" s="233"/>
    </row>
    <row r="1713" spans="1:15" s="234" customFormat="1">
      <c r="A1713" s="404" t="str">
        <f t="shared" ref="A1713:A1776" si="34">B1713&amp;C1713&amp;D1713</f>
        <v>3503501250</v>
      </c>
      <c r="B1713" s="242">
        <v>350</v>
      </c>
      <c r="C1713" s="193">
        <v>350</v>
      </c>
      <c r="D1713" s="193">
        <v>1250</v>
      </c>
      <c r="E1713" s="243"/>
      <c r="F1713" s="243"/>
      <c r="G1713" s="243"/>
      <c r="H1713" s="243"/>
      <c r="I1713" s="243"/>
      <c r="J1713" s="243"/>
      <c r="K1713" s="243"/>
      <c r="L1713" s="243"/>
      <c r="M1713" s="232"/>
      <c r="N1713" s="233"/>
      <c r="O1713" s="233"/>
    </row>
    <row r="1714" spans="1:15" s="234" customFormat="1">
      <c r="A1714" s="404" t="str">
        <f t="shared" si="34"/>
        <v>350201500</v>
      </c>
      <c r="B1714" s="242">
        <v>350</v>
      </c>
      <c r="C1714" s="193">
        <v>20</v>
      </c>
      <c r="D1714" s="193">
        <v>1500</v>
      </c>
      <c r="E1714" s="194"/>
      <c r="F1714" s="194"/>
      <c r="G1714" s="194"/>
      <c r="H1714" s="194"/>
      <c r="I1714" s="194"/>
      <c r="J1714" s="194"/>
      <c r="K1714" s="194"/>
      <c r="L1714" s="194"/>
      <c r="M1714" s="232"/>
      <c r="N1714" s="233"/>
      <c r="O1714" s="233"/>
    </row>
    <row r="1715" spans="1:15" s="234" customFormat="1">
      <c r="A1715" s="404" t="str">
        <f t="shared" si="34"/>
        <v>350301500</v>
      </c>
      <c r="B1715" s="242">
        <v>350</v>
      </c>
      <c r="C1715" s="193">
        <v>30</v>
      </c>
      <c r="D1715" s="193">
        <v>1500</v>
      </c>
      <c r="E1715" s="194"/>
      <c r="F1715" s="194"/>
      <c r="G1715" s="194"/>
      <c r="H1715" s="194"/>
      <c r="I1715" s="194"/>
      <c r="J1715" s="194"/>
      <c r="K1715" s="194"/>
      <c r="L1715" s="194"/>
      <c r="M1715" s="232"/>
      <c r="N1715" s="233"/>
      <c r="O1715" s="233"/>
    </row>
    <row r="1716" spans="1:15" s="234" customFormat="1">
      <c r="A1716" s="404" t="str">
        <f t="shared" si="34"/>
        <v>350401500</v>
      </c>
      <c r="B1716" s="242">
        <v>350</v>
      </c>
      <c r="C1716" s="193">
        <v>40</v>
      </c>
      <c r="D1716" s="193">
        <v>1500</v>
      </c>
      <c r="E1716" s="194"/>
      <c r="F1716" s="194"/>
      <c r="G1716" s="194"/>
      <c r="H1716" s="194"/>
      <c r="I1716" s="194"/>
      <c r="J1716" s="194"/>
      <c r="K1716" s="194"/>
      <c r="L1716" s="194"/>
      <c r="M1716" s="232"/>
      <c r="N1716" s="233"/>
      <c r="O1716" s="233"/>
    </row>
    <row r="1717" spans="1:15" s="234" customFormat="1">
      <c r="A1717" s="404" t="str">
        <f t="shared" si="34"/>
        <v>350501500</v>
      </c>
      <c r="B1717" s="242">
        <v>350</v>
      </c>
      <c r="C1717" s="193">
        <v>50</v>
      </c>
      <c r="D1717" s="193">
        <v>1500</v>
      </c>
      <c r="E1717" s="194"/>
      <c r="F1717" s="194"/>
      <c r="G1717" s="194"/>
      <c r="H1717" s="194"/>
      <c r="I1717" s="194"/>
      <c r="J1717" s="194"/>
      <c r="K1717" s="194"/>
      <c r="L1717" s="194"/>
      <c r="M1717" s="232"/>
      <c r="N1717" s="233"/>
      <c r="O1717" s="233"/>
    </row>
    <row r="1718" spans="1:15" s="234" customFormat="1">
      <c r="A1718" s="404" t="str">
        <f t="shared" si="34"/>
        <v>350601500</v>
      </c>
      <c r="B1718" s="242">
        <v>350</v>
      </c>
      <c r="C1718" s="193">
        <v>60</v>
      </c>
      <c r="D1718" s="193">
        <v>1500</v>
      </c>
      <c r="E1718" s="194"/>
      <c r="F1718" s="194"/>
      <c r="G1718" s="194"/>
      <c r="H1718" s="194"/>
      <c r="I1718" s="194"/>
      <c r="J1718" s="194"/>
      <c r="K1718" s="194"/>
      <c r="L1718" s="194"/>
      <c r="M1718" s="232"/>
      <c r="N1718" s="233"/>
      <c r="O1718" s="233"/>
    </row>
    <row r="1719" spans="1:15" s="234" customFormat="1">
      <c r="A1719" s="404" t="str">
        <f t="shared" si="34"/>
        <v>350701500</v>
      </c>
      <c r="B1719" s="242">
        <v>350</v>
      </c>
      <c r="C1719" s="193">
        <v>70</v>
      </c>
      <c r="D1719" s="193">
        <v>1500</v>
      </c>
      <c r="E1719" s="194"/>
      <c r="F1719" s="194"/>
      <c r="G1719" s="194"/>
      <c r="H1719" s="194"/>
      <c r="I1719" s="194"/>
      <c r="J1719" s="194"/>
      <c r="K1719" s="194"/>
      <c r="L1719" s="194"/>
      <c r="M1719" s="232"/>
      <c r="N1719" s="233"/>
      <c r="O1719" s="233"/>
    </row>
    <row r="1720" spans="1:15" s="234" customFormat="1">
      <c r="A1720" s="404" t="str">
        <f t="shared" si="34"/>
        <v>350801500</v>
      </c>
      <c r="B1720" s="242">
        <v>350</v>
      </c>
      <c r="C1720" s="193">
        <v>80</v>
      </c>
      <c r="D1720" s="193">
        <v>1500</v>
      </c>
      <c r="E1720" s="194"/>
      <c r="F1720" s="194"/>
      <c r="G1720" s="194"/>
      <c r="H1720" s="194"/>
      <c r="I1720" s="194"/>
      <c r="J1720" s="194"/>
      <c r="K1720" s="194"/>
      <c r="L1720" s="194"/>
      <c r="M1720" s="232"/>
      <c r="N1720" s="233"/>
      <c r="O1720" s="233"/>
    </row>
    <row r="1721" spans="1:15" s="234" customFormat="1">
      <c r="A1721" s="404" t="str">
        <f t="shared" si="34"/>
        <v>350901500</v>
      </c>
      <c r="B1721" s="242">
        <v>350</v>
      </c>
      <c r="C1721" s="193">
        <v>90</v>
      </c>
      <c r="D1721" s="193">
        <v>1500</v>
      </c>
      <c r="E1721" s="194"/>
      <c r="F1721" s="194"/>
      <c r="G1721" s="194"/>
      <c r="H1721" s="194"/>
      <c r="I1721" s="194"/>
      <c r="J1721" s="194"/>
      <c r="K1721" s="194"/>
      <c r="L1721" s="194"/>
      <c r="M1721" s="232"/>
      <c r="N1721" s="233"/>
      <c r="O1721" s="233"/>
    </row>
    <row r="1722" spans="1:15" s="234" customFormat="1">
      <c r="A1722" s="404" t="str">
        <f t="shared" si="34"/>
        <v>3501001500</v>
      </c>
      <c r="B1722" s="242">
        <v>350</v>
      </c>
      <c r="C1722" s="193">
        <v>100</v>
      </c>
      <c r="D1722" s="193">
        <v>1500</v>
      </c>
      <c r="E1722" s="194"/>
      <c r="F1722" s="194"/>
      <c r="G1722" s="194"/>
      <c r="H1722" s="194"/>
      <c r="I1722" s="194"/>
      <c r="J1722" s="194"/>
      <c r="K1722" s="194"/>
      <c r="L1722" s="194"/>
      <c r="M1722" s="232"/>
      <c r="N1722" s="233"/>
      <c r="O1722" s="233"/>
    </row>
    <row r="1723" spans="1:15" s="234" customFormat="1">
      <c r="A1723" s="404" t="str">
        <f t="shared" si="34"/>
        <v>3501101500</v>
      </c>
      <c r="B1723" s="242">
        <v>350</v>
      </c>
      <c r="C1723" s="193">
        <v>110</v>
      </c>
      <c r="D1723" s="193">
        <v>1500</v>
      </c>
      <c r="E1723" s="194"/>
      <c r="F1723" s="194"/>
      <c r="G1723" s="194"/>
      <c r="H1723" s="194"/>
      <c r="I1723" s="194"/>
      <c r="J1723" s="194"/>
      <c r="K1723" s="194"/>
      <c r="L1723" s="194"/>
      <c r="M1723" s="232"/>
      <c r="N1723" s="233"/>
      <c r="O1723" s="233"/>
    </row>
    <row r="1724" spans="1:15" s="234" customFormat="1">
      <c r="A1724" s="404" t="str">
        <f t="shared" si="34"/>
        <v>3501201500</v>
      </c>
      <c r="B1724" s="242">
        <v>350</v>
      </c>
      <c r="C1724" s="193">
        <v>120</v>
      </c>
      <c r="D1724" s="193">
        <v>1500</v>
      </c>
      <c r="E1724" s="194"/>
      <c r="F1724" s="194"/>
      <c r="G1724" s="194"/>
      <c r="H1724" s="194"/>
      <c r="I1724" s="194"/>
      <c r="J1724" s="194"/>
      <c r="K1724" s="194"/>
      <c r="L1724" s="194"/>
      <c r="M1724" s="232"/>
      <c r="N1724" s="233"/>
      <c r="O1724" s="233"/>
    </row>
    <row r="1725" spans="1:15" s="234" customFormat="1">
      <c r="A1725" s="404" t="str">
        <f t="shared" si="34"/>
        <v>3501301500</v>
      </c>
      <c r="B1725" s="242">
        <v>350</v>
      </c>
      <c r="C1725" s="193">
        <v>130</v>
      </c>
      <c r="D1725" s="193">
        <v>1500</v>
      </c>
      <c r="E1725" s="194"/>
      <c r="F1725" s="194"/>
      <c r="G1725" s="194"/>
      <c r="H1725" s="194"/>
      <c r="I1725" s="194"/>
      <c r="J1725" s="194"/>
      <c r="K1725" s="194"/>
      <c r="L1725" s="194"/>
      <c r="M1725" s="232"/>
      <c r="N1725" s="233"/>
      <c r="O1725" s="233"/>
    </row>
    <row r="1726" spans="1:15" s="234" customFormat="1">
      <c r="A1726" s="404" t="str">
        <f t="shared" si="34"/>
        <v>3501401500</v>
      </c>
      <c r="B1726" s="242">
        <v>350</v>
      </c>
      <c r="C1726" s="193">
        <v>140</v>
      </c>
      <c r="D1726" s="193">
        <v>1500</v>
      </c>
      <c r="E1726" s="194"/>
      <c r="F1726" s="194"/>
      <c r="G1726" s="194"/>
      <c r="H1726" s="194"/>
      <c r="I1726" s="194"/>
      <c r="J1726" s="194"/>
      <c r="K1726" s="194"/>
      <c r="L1726" s="194"/>
      <c r="M1726" s="232"/>
      <c r="N1726" s="233"/>
      <c r="O1726" s="233"/>
    </row>
    <row r="1727" spans="1:15" s="234" customFormat="1">
      <c r="A1727" s="404" t="str">
        <f t="shared" si="34"/>
        <v>3501501500</v>
      </c>
      <c r="B1727" s="242">
        <v>350</v>
      </c>
      <c r="C1727" s="193">
        <v>150</v>
      </c>
      <c r="D1727" s="193">
        <v>1500</v>
      </c>
      <c r="E1727" s="194"/>
      <c r="F1727" s="194"/>
      <c r="G1727" s="194"/>
      <c r="H1727" s="194"/>
      <c r="I1727" s="194"/>
      <c r="J1727" s="194"/>
      <c r="K1727" s="194"/>
      <c r="L1727" s="194"/>
      <c r="M1727" s="232"/>
      <c r="N1727" s="233"/>
      <c r="O1727" s="233"/>
    </row>
    <row r="1728" spans="1:15" s="234" customFormat="1">
      <c r="A1728" s="404" t="str">
        <f t="shared" si="34"/>
        <v>3501601500</v>
      </c>
      <c r="B1728" s="242">
        <v>350</v>
      </c>
      <c r="C1728" s="193">
        <v>160</v>
      </c>
      <c r="D1728" s="193">
        <v>1500</v>
      </c>
      <c r="E1728" s="194"/>
      <c r="F1728" s="194"/>
      <c r="G1728" s="194"/>
      <c r="H1728" s="194"/>
      <c r="I1728" s="194"/>
      <c r="J1728" s="194"/>
      <c r="K1728" s="194"/>
      <c r="L1728" s="194"/>
      <c r="M1728" s="232"/>
      <c r="N1728" s="233"/>
      <c r="O1728" s="233"/>
    </row>
    <row r="1729" spans="1:15" s="234" customFormat="1">
      <c r="A1729" s="404" t="str">
        <f t="shared" si="34"/>
        <v>3501701500</v>
      </c>
      <c r="B1729" s="242">
        <v>350</v>
      </c>
      <c r="C1729" s="193">
        <v>170</v>
      </c>
      <c r="D1729" s="193">
        <v>1500</v>
      </c>
      <c r="E1729" s="194"/>
      <c r="F1729" s="194"/>
      <c r="G1729" s="194"/>
      <c r="H1729" s="194"/>
      <c r="I1729" s="194"/>
      <c r="J1729" s="194"/>
      <c r="K1729" s="194"/>
      <c r="L1729" s="194"/>
      <c r="M1729" s="232"/>
      <c r="N1729" s="233"/>
      <c r="O1729" s="233"/>
    </row>
    <row r="1730" spans="1:15" s="234" customFormat="1">
      <c r="A1730" s="404" t="str">
        <f t="shared" si="34"/>
        <v>3501801500</v>
      </c>
      <c r="B1730" s="242">
        <v>350</v>
      </c>
      <c r="C1730" s="193">
        <v>180</v>
      </c>
      <c r="D1730" s="193">
        <v>1500</v>
      </c>
      <c r="E1730" s="194"/>
      <c r="F1730" s="194"/>
      <c r="G1730" s="194"/>
      <c r="H1730" s="194"/>
      <c r="I1730" s="194"/>
      <c r="J1730" s="194"/>
      <c r="K1730" s="194"/>
      <c r="L1730" s="194"/>
      <c r="M1730" s="232"/>
      <c r="N1730" s="233"/>
      <c r="O1730" s="233"/>
    </row>
    <row r="1731" spans="1:15" s="234" customFormat="1">
      <c r="A1731" s="404" t="str">
        <f t="shared" si="34"/>
        <v>3501901500</v>
      </c>
      <c r="B1731" s="242">
        <v>350</v>
      </c>
      <c r="C1731" s="193">
        <v>190</v>
      </c>
      <c r="D1731" s="193">
        <v>1500</v>
      </c>
      <c r="E1731" s="194"/>
      <c r="F1731" s="194"/>
      <c r="G1731" s="194"/>
      <c r="H1731" s="194"/>
      <c r="I1731" s="194"/>
      <c r="J1731" s="194"/>
      <c r="K1731" s="194"/>
      <c r="L1731" s="194"/>
      <c r="M1731" s="232"/>
      <c r="N1731" s="233"/>
      <c r="O1731" s="233"/>
    </row>
    <row r="1732" spans="1:15" s="234" customFormat="1">
      <c r="A1732" s="404" t="str">
        <f t="shared" si="34"/>
        <v>3502001500</v>
      </c>
      <c r="B1732" s="242">
        <v>350</v>
      </c>
      <c r="C1732" s="193">
        <v>200</v>
      </c>
      <c r="D1732" s="193">
        <v>1500</v>
      </c>
      <c r="E1732" s="194"/>
      <c r="F1732" s="194"/>
      <c r="G1732" s="194"/>
      <c r="H1732" s="194"/>
      <c r="I1732" s="194"/>
      <c r="J1732" s="194"/>
      <c r="K1732" s="194"/>
      <c r="L1732" s="194"/>
      <c r="M1732" s="232"/>
      <c r="N1732" s="233"/>
      <c r="O1732" s="233"/>
    </row>
    <row r="1733" spans="1:15" s="234" customFormat="1">
      <c r="A1733" s="404" t="str">
        <f t="shared" si="34"/>
        <v>3502101500</v>
      </c>
      <c r="B1733" s="242">
        <v>350</v>
      </c>
      <c r="C1733" s="193">
        <v>210</v>
      </c>
      <c r="D1733" s="193">
        <v>1500</v>
      </c>
      <c r="E1733" s="194"/>
      <c r="F1733" s="194"/>
      <c r="G1733" s="194"/>
      <c r="H1733" s="194"/>
      <c r="I1733" s="194"/>
      <c r="J1733" s="194"/>
      <c r="K1733" s="194"/>
      <c r="L1733" s="194"/>
      <c r="M1733" s="232"/>
      <c r="N1733" s="233"/>
      <c r="O1733" s="233"/>
    </row>
    <row r="1734" spans="1:15" s="234" customFormat="1">
      <c r="A1734" s="404" t="str">
        <f t="shared" si="34"/>
        <v>3502201500</v>
      </c>
      <c r="B1734" s="242">
        <v>350</v>
      </c>
      <c r="C1734" s="193">
        <v>220</v>
      </c>
      <c r="D1734" s="193">
        <v>1500</v>
      </c>
      <c r="E1734" s="194"/>
      <c r="F1734" s="194"/>
      <c r="G1734" s="194"/>
      <c r="H1734" s="194"/>
      <c r="I1734" s="194"/>
      <c r="J1734" s="194"/>
      <c r="K1734" s="194"/>
      <c r="L1734" s="194"/>
      <c r="M1734" s="232"/>
      <c r="N1734" s="233"/>
      <c r="O1734" s="233"/>
    </row>
    <row r="1735" spans="1:15" s="234" customFormat="1">
      <c r="A1735" s="404" t="str">
        <f t="shared" si="34"/>
        <v>3502301500</v>
      </c>
      <c r="B1735" s="242">
        <v>350</v>
      </c>
      <c r="C1735" s="193">
        <v>230</v>
      </c>
      <c r="D1735" s="193">
        <v>1500</v>
      </c>
      <c r="E1735" s="194"/>
      <c r="F1735" s="194"/>
      <c r="G1735" s="194"/>
      <c r="H1735" s="194"/>
      <c r="I1735" s="194"/>
      <c r="J1735" s="194"/>
      <c r="K1735" s="194"/>
      <c r="L1735" s="194"/>
      <c r="M1735" s="232"/>
      <c r="N1735" s="233"/>
      <c r="O1735" s="233"/>
    </row>
    <row r="1736" spans="1:15" s="234" customFormat="1">
      <c r="A1736" s="404" t="str">
        <f t="shared" si="34"/>
        <v>3502401500</v>
      </c>
      <c r="B1736" s="242">
        <v>350</v>
      </c>
      <c r="C1736" s="193">
        <v>240</v>
      </c>
      <c r="D1736" s="193">
        <v>1500</v>
      </c>
      <c r="E1736" s="194"/>
      <c r="F1736" s="194"/>
      <c r="G1736" s="194"/>
      <c r="H1736" s="194"/>
      <c r="I1736" s="194"/>
      <c r="J1736" s="194"/>
      <c r="K1736" s="194"/>
      <c r="L1736" s="194"/>
      <c r="M1736" s="232"/>
      <c r="N1736" s="233"/>
      <c r="O1736" s="233"/>
    </row>
    <row r="1737" spans="1:15" s="234" customFormat="1">
      <c r="A1737" s="404" t="str">
        <f t="shared" si="34"/>
        <v>3502501500</v>
      </c>
      <c r="B1737" s="242">
        <v>350</v>
      </c>
      <c r="C1737" s="193">
        <v>250</v>
      </c>
      <c r="D1737" s="193">
        <v>1500</v>
      </c>
      <c r="E1737" s="194"/>
      <c r="F1737" s="194"/>
      <c r="G1737" s="194"/>
      <c r="H1737" s="194"/>
      <c r="I1737" s="194"/>
      <c r="J1737" s="194"/>
      <c r="K1737" s="194"/>
      <c r="L1737" s="194"/>
      <c r="M1737" s="232"/>
      <c r="N1737" s="233"/>
      <c r="O1737" s="233"/>
    </row>
    <row r="1738" spans="1:15" s="234" customFormat="1">
      <c r="A1738" s="404" t="str">
        <f t="shared" si="34"/>
        <v>3502601500</v>
      </c>
      <c r="B1738" s="242">
        <v>350</v>
      </c>
      <c r="C1738" s="193">
        <v>260</v>
      </c>
      <c r="D1738" s="193">
        <v>1500</v>
      </c>
      <c r="E1738" s="194"/>
      <c r="F1738" s="194"/>
      <c r="G1738" s="194"/>
      <c r="H1738" s="194"/>
      <c r="I1738" s="194"/>
      <c r="J1738" s="194"/>
      <c r="K1738" s="194"/>
      <c r="L1738" s="194"/>
      <c r="M1738" s="232"/>
      <c r="N1738" s="233"/>
      <c r="O1738" s="233"/>
    </row>
    <row r="1739" spans="1:15" s="234" customFormat="1">
      <c r="A1739" s="404" t="str">
        <f t="shared" si="34"/>
        <v>3502701500</v>
      </c>
      <c r="B1739" s="242">
        <v>350</v>
      </c>
      <c r="C1739" s="193">
        <v>270</v>
      </c>
      <c r="D1739" s="193">
        <v>1500</v>
      </c>
      <c r="E1739" s="194"/>
      <c r="F1739" s="194"/>
      <c r="G1739" s="194"/>
      <c r="H1739" s="194"/>
      <c r="I1739" s="194"/>
      <c r="J1739" s="194"/>
      <c r="K1739" s="194"/>
      <c r="L1739" s="194"/>
      <c r="M1739" s="232"/>
      <c r="N1739" s="233"/>
      <c r="O1739" s="233"/>
    </row>
    <row r="1740" spans="1:15" s="234" customFormat="1">
      <c r="A1740" s="404" t="str">
        <f t="shared" si="34"/>
        <v>3502801500</v>
      </c>
      <c r="B1740" s="242">
        <v>350</v>
      </c>
      <c r="C1740" s="193">
        <v>280</v>
      </c>
      <c r="D1740" s="193">
        <v>1500</v>
      </c>
      <c r="E1740" s="194"/>
      <c r="F1740" s="194"/>
      <c r="G1740" s="194"/>
      <c r="H1740" s="194"/>
      <c r="I1740" s="194"/>
      <c r="J1740" s="194"/>
      <c r="K1740" s="194"/>
      <c r="L1740" s="194"/>
      <c r="M1740" s="232"/>
      <c r="N1740" s="233"/>
      <c r="O1740" s="233"/>
    </row>
    <row r="1741" spans="1:15" s="234" customFormat="1">
      <c r="A1741" s="404" t="str">
        <f t="shared" si="34"/>
        <v>3502901500</v>
      </c>
      <c r="B1741" s="242">
        <v>350</v>
      </c>
      <c r="C1741" s="193">
        <v>290</v>
      </c>
      <c r="D1741" s="193">
        <v>1500</v>
      </c>
      <c r="E1741" s="194"/>
      <c r="F1741" s="194"/>
      <c r="G1741" s="194"/>
      <c r="H1741" s="194"/>
      <c r="I1741" s="194"/>
      <c r="J1741" s="194"/>
      <c r="K1741" s="194"/>
      <c r="L1741" s="194"/>
      <c r="M1741" s="232"/>
      <c r="N1741" s="233"/>
      <c r="O1741" s="233"/>
    </row>
    <row r="1742" spans="1:15" s="234" customFormat="1">
      <c r="A1742" s="404" t="str">
        <f t="shared" si="34"/>
        <v>3503001500</v>
      </c>
      <c r="B1742" s="242">
        <v>350</v>
      </c>
      <c r="C1742" s="193">
        <v>300</v>
      </c>
      <c r="D1742" s="193">
        <v>1500</v>
      </c>
      <c r="E1742" s="194"/>
      <c r="F1742" s="194"/>
      <c r="G1742" s="194"/>
      <c r="H1742" s="194"/>
      <c r="I1742" s="194"/>
      <c r="J1742" s="194"/>
      <c r="K1742" s="194"/>
      <c r="L1742" s="194"/>
      <c r="M1742" s="232"/>
      <c r="N1742" s="233"/>
      <c r="O1742" s="233"/>
    </row>
    <row r="1743" spans="1:15" s="234" customFormat="1">
      <c r="A1743" s="404" t="str">
        <f t="shared" si="34"/>
        <v>3503101500</v>
      </c>
      <c r="B1743" s="242">
        <v>350</v>
      </c>
      <c r="C1743" s="193">
        <v>310</v>
      </c>
      <c r="D1743" s="193">
        <v>1500</v>
      </c>
      <c r="E1743" s="243"/>
      <c r="F1743" s="243"/>
      <c r="G1743" s="243"/>
      <c r="H1743" s="243"/>
      <c r="I1743" s="243"/>
      <c r="J1743" s="243"/>
      <c r="K1743" s="243"/>
      <c r="L1743" s="243"/>
      <c r="M1743" s="232"/>
      <c r="N1743" s="233"/>
      <c r="O1743" s="233"/>
    </row>
    <row r="1744" spans="1:15" s="234" customFormat="1">
      <c r="A1744" s="404" t="str">
        <f t="shared" si="34"/>
        <v>3503201500</v>
      </c>
      <c r="B1744" s="242">
        <v>350</v>
      </c>
      <c r="C1744" s="193">
        <v>320</v>
      </c>
      <c r="D1744" s="193">
        <v>1500</v>
      </c>
      <c r="E1744" s="243"/>
      <c r="F1744" s="243"/>
      <c r="G1744" s="243"/>
      <c r="H1744" s="243"/>
      <c r="I1744" s="243"/>
      <c r="J1744" s="243"/>
      <c r="K1744" s="243"/>
      <c r="L1744" s="243"/>
      <c r="M1744" s="232"/>
      <c r="N1744" s="233"/>
      <c r="O1744" s="233"/>
    </row>
    <row r="1745" spans="1:15" s="234" customFormat="1">
      <c r="A1745" s="404" t="str">
        <f t="shared" si="34"/>
        <v>3503301500</v>
      </c>
      <c r="B1745" s="242">
        <v>350</v>
      </c>
      <c r="C1745" s="193">
        <v>330</v>
      </c>
      <c r="D1745" s="193">
        <v>1500</v>
      </c>
      <c r="E1745" s="243"/>
      <c r="F1745" s="243"/>
      <c r="G1745" s="243"/>
      <c r="H1745" s="243"/>
      <c r="I1745" s="243"/>
      <c r="J1745" s="243"/>
      <c r="K1745" s="243"/>
      <c r="L1745" s="243"/>
      <c r="M1745" s="232"/>
      <c r="N1745" s="233"/>
      <c r="O1745" s="233"/>
    </row>
    <row r="1746" spans="1:15" s="234" customFormat="1">
      <c r="A1746" s="404" t="str">
        <f t="shared" si="34"/>
        <v>3503401500</v>
      </c>
      <c r="B1746" s="242">
        <v>350</v>
      </c>
      <c r="C1746" s="193">
        <v>340</v>
      </c>
      <c r="D1746" s="193">
        <v>1500</v>
      </c>
      <c r="E1746" s="243"/>
      <c r="F1746" s="243"/>
      <c r="G1746" s="243"/>
      <c r="H1746" s="243"/>
      <c r="I1746" s="243"/>
      <c r="J1746" s="243"/>
      <c r="K1746" s="243"/>
      <c r="L1746" s="243"/>
      <c r="M1746" s="232"/>
      <c r="N1746" s="233"/>
      <c r="O1746" s="233"/>
    </row>
    <row r="1747" spans="1:15" s="234" customFormat="1">
      <c r="A1747" s="404" t="str">
        <f t="shared" si="34"/>
        <v>3503501500</v>
      </c>
      <c r="B1747" s="242">
        <v>350</v>
      </c>
      <c r="C1747" s="193">
        <v>350</v>
      </c>
      <c r="D1747" s="193">
        <v>1500</v>
      </c>
      <c r="E1747" s="243"/>
      <c r="F1747" s="243"/>
      <c r="G1747" s="243"/>
      <c r="H1747" s="243"/>
      <c r="I1747" s="243"/>
      <c r="J1747" s="243"/>
      <c r="K1747" s="243"/>
      <c r="L1747" s="243"/>
      <c r="M1747" s="232"/>
      <c r="N1747" s="233"/>
      <c r="O1747" s="233"/>
    </row>
    <row r="1748" spans="1:15" s="234" customFormat="1">
      <c r="A1748" s="404" t="str">
        <f t="shared" si="34"/>
        <v>350201750</v>
      </c>
      <c r="B1748" s="242">
        <v>350</v>
      </c>
      <c r="C1748" s="193">
        <v>20</v>
      </c>
      <c r="D1748" s="193">
        <v>1750</v>
      </c>
      <c r="E1748" s="194"/>
      <c r="F1748" s="194"/>
      <c r="G1748" s="194"/>
      <c r="H1748" s="194"/>
      <c r="I1748" s="194"/>
      <c r="J1748" s="194"/>
      <c r="K1748" s="194"/>
      <c r="L1748" s="194"/>
      <c r="M1748" s="232"/>
      <c r="N1748" s="233"/>
      <c r="O1748" s="233"/>
    </row>
    <row r="1749" spans="1:15" s="234" customFormat="1">
      <c r="A1749" s="404" t="str">
        <f t="shared" si="34"/>
        <v>350301750</v>
      </c>
      <c r="B1749" s="242">
        <v>350</v>
      </c>
      <c r="C1749" s="193">
        <v>30</v>
      </c>
      <c r="D1749" s="193">
        <v>1750</v>
      </c>
      <c r="E1749" s="194"/>
      <c r="F1749" s="194"/>
      <c r="G1749" s="194"/>
      <c r="H1749" s="194"/>
      <c r="I1749" s="194"/>
      <c r="J1749" s="194"/>
      <c r="K1749" s="194"/>
      <c r="L1749" s="194"/>
      <c r="M1749" s="232"/>
      <c r="N1749" s="233"/>
      <c r="O1749" s="233"/>
    </row>
    <row r="1750" spans="1:15" s="234" customFormat="1">
      <c r="A1750" s="404" t="str">
        <f t="shared" si="34"/>
        <v>350401750</v>
      </c>
      <c r="B1750" s="242">
        <v>350</v>
      </c>
      <c r="C1750" s="193">
        <v>40</v>
      </c>
      <c r="D1750" s="193">
        <v>1750</v>
      </c>
      <c r="E1750" s="194"/>
      <c r="F1750" s="194"/>
      <c r="G1750" s="194"/>
      <c r="H1750" s="194"/>
      <c r="I1750" s="194"/>
      <c r="J1750" s="194"/>
      <c r="K1750" s="194"/>
      <c r="L1750" s="194"/>
      <c r="M1750" s="232"/>
      <c r="N1750" s="233"/>
      <c r="O1750" s="233"/>
    </row>
    <row r="1751" spans="1:15" s="234" customFormat="1">
      <c r="A1751" s="404" t="str">
        <f t="shared" si="34"/>
        <v>350501750</v>
      </c>
      <c r="B1751" s="242">
        <v>350</v>
      </c>
      <c r="C1751" s="193">
        <v>50</v>
      </c>
      <c r="D1751" s="193">
        <v>1750</v>
      </c>
      <c r="E1751" s="194"/>
      <c r="F1751" s="194"/>
      <c r="G1751" s="194"/>
      <c r="H1751" s="194"/>
      <c r="I1751" s="194"/>
      <c r="J1751" s="194"/>
      <c r="K1751" s="194"/>
      <c r="L1751" s="194"/>
      <c r="M1751" s="232"/>
      <c r="N1751" s="233"/>
      <c r="O1751" s="233"/>
    </row>
    <row r="1752" spans="1:15" s="234" customFormat="1">
      <c r="A1752" s="404" t="str">
        <f t="shared" si="34"/>
        <v>350601750</v>
      </c>
      <c r="B1752" s="242">
        <v>350</v>
      </c>
      <c r="C1752" s="193">
        <v>60</v>
      </c>
      <c r="D1752" s="193">
        <v>1750</v>
      </c>
      <c r="E1752" s="194"/>
      <c r="F1752" s="194"/>
      <c r="G1752" s="194"/>
      <c r="H1752" s="194"/>
      <c r="I1752" s="194"/>
      <c r="J1752" s="194"/>
      <c r="K1752" s="194"/>
      <c r="L1752" s="194"/>
      <c r="M1752" s="232"/>
      <c r="N1752" s="233"/>
      <c r="O1752" s="233"/>
    </row>
    <row r="1753" spans="1:15" s="234" customFormat="1">
      <c r="A1753" s="404" t="str">
        <f t="shared" si="34"/>
        <v>350701750</v>
      </c>
      <c r="B1753" s="242">
        <v>350</v>
      </c>
      <c r="C1753" s="193">
        <v>70</v>
      </c>
      <c r="D1753" s="193">
        <v>1750</v>
      </c>
      <c r="E1753" s="194"/>
      <c r="F1753" s="194"/>
      <c r="G1753" s="194"/>
      <c r="H1753" s="194"/>
      <c r="I1753" s="194"/>
      <c r="J1753" s="194"/>
      <c r="K1753" s="194"/>
      <c r="L1753" s="194"/>
      <c r="M1753" s="232"/>
      <c r="N1753" s="233"/>
      <c r="O1753" s="233"/>
    </row>
    <row r="1754" spans="1:15" s="234" customFormat="1">
      <c r="A1754" s="404" t="str">
        <f t="shared" si="34"/>
        <v>350801750</v>
      </c>
      <c r="B1754" s="242">
        <v>350</v>
      </c>
      <c r="C1754" s="193">
        <v>80</v>
      </c>
      <c r="D1754" s="193">
        <v>1750</v>
      </c>
      <c r="E1754" s="194"/>
      <c r="F1754" s="194"/>
      <c r="G1754" s="194"/>
      <c r="H1754" s="194"/>
      <c r="I1754" s="194"/>
      <c r="J1754" s="194"/>
      <c r="K1754" s="194"/>
      <c r="L1754" s="194"/>
      <c r="M1754" s="232"/>
      <c r="N1754" s="233"/>
      <c r="O1754" s="233"/>
    </row>
    <row r="1755" spans="1:15" s="234" customFormat="1">
      <c r="A1755" s="404" t="str">
        <f t="shared" si="34"/>
        <v>350901750</v>
      </c>
      <c r="B1755" s="242">
        <v>350</v>
      </c>
      <c r="C1755" s="193">
        <v>90</v>
      </c>
      <c r="D1755" s="193">
        <v>1750</v>
      </c>
      <c r="E1755" s="194"/>
      <c r="F1755" s="194"/>
      <c r="G1755" s="194"/>
      <c r="H1755" s="194"/>
      <c r="I1755" s="194"/>
      <c r="J1755" s="194"/>
      <c r="K1755" s="194"/>
      <c r="L1755" s="194"/>
      <c r="M1755" s="232"/>
      <c r="N1755" s="233"/>
      <c r="O1755" s="233"/>
    </row>
    <row r="1756" spans="1:15" s="234" customFormat="1">
      <c r="A1756" s="404" t="str">
        <f t="shared" si="34"/>
        <v>3501001750</v>
      </c>
      <c r="B1756" s="242">
        <v>350</v>
      </c>
      <c r="C1756" s="193">
        <v>100</v>
      </c>
      <c r="D1756" s="193">
        <v>1750</v>
      </c>
      <c r="E1756" s="194"/>
      <c r="F1756" s="194"/>
      <c r="G1756" s="194"/>
      <c r="H1756" s="194"/>
      <c r="I1756" s="194"/>
      <c r="J1756" s="194"/>
      <c r="K1756" s="194"/>
      <c r="L1756" s="194"/>
      <c r="M1756" s="232"/>
      <c r="N1756" s="233"/>
      <c r="O1756" s="233"/>
    </row>
    <row r="1757" spans="1:15" s="234" customFormat="1">
      <c r="A1757" s="404" t="str">
        <f t="shared" si="34"/>
        <v>3501101750</v>
      </c>
      <c r="B1757" s="242">
        <v>350</v>
      </c>
      <c r="C1757" s="193">
        <v>110</v>
      </c>
      <c r="D1757" s="193">
        <v>1750</v>
      </c>
      <c r="E1757" s="194"/>
      <c r="F1757" s="194"/>
      <c r="G1757" s="194"/>
      <c r="H1757" s="194"/>
      <c r="I1757" s="194"/>
      <c r="J1757" s="194"/>
      <c r="K1757" s="194"/>
      <c r="L1757" s="194"/>
      <c r="M1757" s="232"/>
      <c r="N1757" s="233"/>
      <c r="O1757" s="233"/>
    </row>
    <row r="1758" spans="1:15" s="234" customFormat="1">
      <c r="A1758" s="404" t="str">
        <f t="shared" si="34"/>
        <v>3501201750</v>
      </c>
      <c r="B1758" s="242">
        <v>350</v>
      </c>
      <c r="C1758" s="193">
        <v>120</v>
      </c>
      <c r="D1758" s="193">
        <v>1750</v>
      </c>
      <c r="E1758" s="194"/>
      <c r="F1758" s="194"/>
      <c r="G1758" s="194"/>
      <c r="H1758" s="194"/>
      <c r="I1758" s="194"/>
      <c r="J1758" s="194"/>
      <c r="K1758" s="194"/>
      <c r="L1758" s="194"/>
      <c r="M1758" s="232"/>
      <c r="N1758" s="233"/>
      <c r="O1758" s="233"/>
    </row>
    <row r="1759" spans="1:15" s="234" customFormat="1">
      <c r="A1759" s="404" t="str">
        <f t="shared" si="34"/>
        <v>3501301750</v>
      </c>
      <c r="B1759" s="242">
        <v>350</v>
      </c>
      <c r="C1759" s="193">
        <v>130</v>
      </c>
      <c r="D1759" s="193">
        <v>1750</v>
      </c>
      <c r="E1759" s="194"/>
      <c r="F1759" s="194"/>
      <c r="G1759" s="194"/>
      <c r="H1759" s="194"/>
      <c r="I1759" s="194"/>
      <c r="J1759" s="194"/>
      <c r="K1759" s="194"/>
      <c r="L1759" s="194"/>
      <c r="M1759" s="232"/>
      <c r="N1759" s="233"/>
      <c r="O1759" s="233"/>
    </row>
    <row r="1760" spans="1:15" s="234" customFormat="1">
      <c r="A1760" s="404" t="str">
        <f t="shared" si="34"/>
        <v>3501401750</v>
      </c>
      <c r="B1760" s="242">
        <v>350</v>
      </c>
      <c r="C1760" s="193">
        <v>140</v>
      </c>
      <c r="D1760" s="193">
        <v>1750</v>
      </c>
      <c r="E1760" s="194"/>
      <c r="F1760" s="194"/>
      <c r="G1760" s="194"/>
      <c r="H1760" s="194"/>
      <c r="I1760" s="194"/>
      <c r="J1760" s="194"/>
      <c r="K1760" s="194"/>
      <c r="L1760" s="194"/>
      <c r="M1760" s="232"/>
      <c r="N1760" s="233"/>
      <c r="O1760" s="233"/>
    </row>
    <row r="1761" spans="1:15" s="234" customFormat="1">
      <c r="A1761" s="404" t="str">
        <f t="shared" si="34"/>
        <v>3501501750</v>
      </c>
      <c r="B1761" s="242">
        <v>350</v>
      </c>
      <c r="C1761" s="193">
        <v>150</v>
      </c>
      <c r="D1761" s="193">
        <v>1750</v>
      </c>
      <c r="E1761" s="194"/>
      <c r="F1761" s="194"/>
      <c r="G1761" s="194"/>
      <c r="H1761" s="194"/>
      <c r="I1761" s="194"/>
      <c r="J1761" s="194"/>
      <c r="K1761" s="194"/>
      <c r="L1761" s="194"/>
      <c r="M1761" s="232"/>
      <c r="N1761" s="233"/>
      <c r="O1761" s="233"/>
    </row>
    <row r="1762" spans="1:15" s="234" customFormat="1">
      <c r="A1762" s="404" t="str">
        <f t="shared" si="34"/>
        <v>3501601750</v>
      </c>
      <c r="B1762" s="242">
        <v>350</v>
      </c>
      <c r="C1762" s="193">
        <v>160</v>
      </c>
      <c r="D1762" s="193">
        <v>1750</v>
      </c>
      <c r="E1762" s="194"/>
      <c r="F1762" s="194"/>
      <c r="G1762" s="194"/>
      <c r="H1762" s="194"/>
      <c r="I1762" s="194"/>
      <c r="J1762" s="194"/>
      <c r="K1762" s="194"/>
      <c r="L1762" s="194"/>
      <c r="M1762" s="232"/>
      <c r="N1762" s="233"/>
      <c r="O1762" s="233"/>
    </row>
    <row r="1763" spans="1:15" s="234" customFormat="1">
      <c r="A1763" s="404" t="str">
        <f t="shared" si="34"/>
        <v>3501701750</v>
      </c>
      <c r="B1763" s="242">
        <v>350</v>
      </c>
      <c r="C1763" s="193">
        <v>170</v>
      </c>
      <c r="D1763" s="193">
        <v>1750</v>
      </c>
      <c r="E1763" s="194"/>
      <c r="F1763" s="194"/>
      <c r="G1763" s="194"/>
      <c r="H1763" s="194"/>
      <c r="I1763" s="194"/>
      <c r="J1763" s="194"/>
      <c r="K1763" s="194"/>
      <c r="L1763" s="194"/>
      <c r="M1763" s="232"/>
      <c r="N1763" s="233"/>
      <c r="O1763" s="233"/>
    </row>
    <row r="1764" spans="1:15" s="234" customFormat="1">
      <c r="A1764" s="404" t="str">
        <f t="shared" si="34"/>
        <v>3501801750</v>
      </c>
      <c r="B1764" s="242">
        <v>350</v>
      </c>
      <c r="C1764" s="193">
        <v>180</v>
      </c>
      <c r="D1764" s="193">
        <v>1750</v>
      </c>
      <c r="E1764" s="194"/>
      <c r="F1764" s="194"/>
      <c r="G1764" s="194"/>
      <c r="H1764" s="194"/>
      <c r="I1764" s="194"/>
      <c r="J1764" s="194"/>
      <c r="K1764" s="194"/>
      <c r="L1764" s="194"/>
      <c r="M1764" s="232"/>
      <c r="N1764" s="233"/>
      <c r="O1764" s="233"/>
    </row>
    <row r="1765" spans="1:15" s="234" customFormat="1">
      <c r="A1765" s="404" t="str">
        <f t="shared" si="34"/>
        <v>3501901750</v>
      </c>
      <c r="B1765" s="242">
        <v>350</v>
      </c>
      <c r="C1765" s="193">
        <v>190</v>
      </c>
      <c r="D1765" s="193">
        <v>1750</v>
      </c>
      <c r="E1765" s="194"/>
      <c r="F1765" s="194"/>
      <c r="G1765" s="194"/>
      <c r="H1765" s="194"/>
      <c r="I1765" s="194"/>
      <c r="J1765" s="194"/>
      <c r="K1765" s="194"/>
      <c r="L1765" s="194"/>
      <c r="M1765" s="232"/>
      <c r="N1765" s="233"/>
      <c r="O1765" s="233"/>
    </row>
    <row r="1766" spans="1:15" s="234" customFormat="1">
      <c r="A1766" s="404" t="str">
        <f t="shared" si="34"/>
        <v>3502001750</v>
      </c>
      <c r="B1766" s="242">
        <v>350</v>
      </c>
      <c r="C1766" s="193">
        <v>200</v>
      </c>
      <c r="D1766" s="193">
        <v>1750</v>
      </c>
      <c r="E1766" s="194"/>
      <c r="F1766" s="194"/>
      <c r="G1766" s="194"/>
      <c r="H1766" s="194"/>
      <c r="I1766" s="194"/>
      <c r="J1766" s="194"/>
      <c r="K1766" s="194"/>
      <c r="L1766" s="194"/>
      <c r="M1766" s="232"/>
      <c r="N1766" s="233"/>
      <c r="O1766" s="233"/>
    </row>
    <row r="1767" spans="1:15" s="234" customFormat="1">
      <c r="A1767" s="404" t="str">
        <f t="shared" si="34"/>
        <v>3502101750</v>
      </c>
      <c r="B1767" s="242">
        <v>350</v>
      </c>
      <c r="C1767" s="193">
        <v>210</v>
      </c>
      <c r="D1767" s="193">
        <v>1750</v>
      </c>
      <c r="E1767" s="194"/>
      <c r="F1767" s="194"/>
      <c r="G1767" s="194"/>
      <c r="H1767" s="194"/>
      <c r="I1767" s="194"/>
      <c r="J1767" s="194"/>
      <c r="K1767" s="194"/>
      <c r="L1767" s="194"/>
      <c r="M1767" s="232"/>
      <c r="N1767" s="233"/>
      <c r="O1767" s="233"/>
    </row>
    <row r="1768" spans="1:15" s="234" customFormat="1">
      <c r="A1768" s="404" t="str">
        <f t="shared" si="34"/>
        <v>3502201750</v>
      </c>
      <c r="B1768" s="242">
        <v>350</v>
      </c>
      <c r="C1768" s="193">
        <v>220</v>
      </c>
      <c r="D1768" s="193">
        <v>1750</v>
      </c>
      <c r="E1768" s="194"/>
      <c r="F1768" s="194"/>
      <c r="G1768" s="194"/>
      <c r="H1768" s="194"/>
      <c r="I1768" s="194"/>
      <c r="J1768" s="194"/>
      <c r="K1768" s="194"/>
      <c r="L1768" s="194"/>
      <c r="M1768" s="232"/>
      <c r="N1768" s="233"/>
      <c r="O1768" s="233"/>
    </row>
    <row r="1769" spans="1:15" s="234" customFormat="1">
      <c r="A1769" s="404" t="str">
        <f t="shared" si="34"/>
        <v>3502301750</v>
      </c>
      <c r="B1769" s="242">
        <v>350</v>
      </c>
      <c r="C1769" s="193">
        <v>230</v>
      </c>
      <c r="D1769" s="193">
        <v>1750</v>
      </c>
      <c r="E1769" s="194"/>
      <c r="F1769" s="194"/>
      <c r="G1769" s="194"/>
      <c r="H1769" s="194"/>
      <c r="I1769" s="194"/>
      <c r="J1769" s="194"/>
      <c r="K1769" s="194"/>
      <c r="L1769" s="194"/>
      <c r="M1769" s="232"/>
      <c r="N1769" s="233"/>
      <c r="O1769" s="233"/>
    </row>
    <row r="1770" spans="1:15" s="234" customFormat="1">
      <c r="A1770" s="404" t="str">
        <f t="shared" si="34"/>
        <v>3502401750</v>
      </c>
      <c r="B1770" s="242">
        <v>350</v>
      </c>
      <c r="C1770" s="193">
        <v>240</v>
      </c>
      <c r="D1770" s="193">
        <v>1750</v>
      </c>
      <c r="E1770" s="194"/>
      <c r="F1770" s="194"/>
      <c r="G1770" s="194"/>
      <c r="H1770" s="194"/>
      <c r="I1770" s="194"/>
      <c r="J1770" s="194"/>
      <c r="K1770" s="194"/>
      <c r="L1770" s="194"/>
      <c r="M1770" s="232"/>
      <c r="N1770" s="233"/>
      <c r="O1770" s="233"/>
    </row>
    <row r="1771" spans="1:15" s="234" customFormat="1">
      <c r="A1771" s="404" t="str">
        <f t="shared" si="34"/>
        <v>3502501750</v>
      </c>
      <c r="B1771" s="242">
        <v>350</v>
      </c>
      <c r="C1771" s="193">
        <v>250</v>
      </c>
      <c r="D1771" s="193">
        <v>1750</v>
      </c>
      <c r="E1771" s="194"/>
      <c r="F1771" s="194"/>
      <c r="G1771" s="194"/>
      <c r="H1771" s="194"/>
      <c r="I1771" s="194"/>
      <c r="J1771" s="194"/>
      <c r="K1771" s="194"/>
      <c r="L1771" s="194"/>
      <c r="M1771" s="232"/>
      <c r="N1771" s="233"/>
      <c r="O1771" s="233"/>
    </row>
    <row r="1772" spans="1:15" s="234" customFormat="1">
      <c r="A1772" s="404" t="str">
        <f t="shared" si="34"/>
        <v>3502601750</v>
      </c>
      <c r="B1772" s="242">
        <v>350</v>
      </c>
      <c r="C1772" s="193">
        <v>260</v>
      </c>
      <c r="D1772" s="193">
        <v>1750</v>
      </c>
      <c r="E1772" s="194"/>
      <c r="F1772" s="194"/>
      <c r="G1772" s="194"/>
      <c r="H1772" s="194"/>
      <c r="I1772" s="194"/>
      <c r="J1772" s="194"/>
      <c r="K1772" s="194"/>
      <c r="L1772" s="194"/>
      <c r="M1772" s="232"/>
      <c r="N1772" s="233"/>
      <c r="O1772" s="233"/>
    </row>
    <row r="1773" spans="1:15" s="234" customFormat="1">
      <c r="A1773" s="404" t="str">
        <f t="shared" si="34"/>
        <v>3502701750</v>
      </c>
      <c r="B1773" s="242">
        <v>350</v>
      </c>
      <c r="C1773" s="193">
        <v>270</v>
      </c>
      <c r="D1773" s="193">
        <v>1750</v>
      </c>
      <c r="E1773" s="194"/>
      <c r="F1773" s="194"/>
      <c r="G1773" s="194"/>
      <c r="H1773" s="194"/>
      <c r="I1773" s="194"/>
      <c r="J1773" s="194"/>
      <c r="K1773" s="194"/>
      <c r="L1773" s="194"/>
      <c r="M1773" s="232"/>
      <c r="N1773" s="233"/>
      <c r="O1773" s="233"/>
    </row>
    <row r="1774" spans="1:15" s="234" customFormat="1">
      <c r="A1774" s="404" t="str">
        <f t="shared" si="34"/>
        <v>3502801750</v>
      </c>
      <c r="B1774" s="242">
        <v>350</v>
      </c>
      <c r="C1774" s="193">
        <v>280</v>
      </c>
      <c r="D1774" s="193">
        <v>1750</v>
      </c>
      <c r="E1774" s="194"/>
      <c r="F1774" s="194"/>
      <c r="G1774" s="194"/>
      <c r="H1774" s="194"/>
      <c r="I1774" s="194"/>
      <c r="J1774" s="194"/>
      <c r="K1774" s="194"/>
      <c r="L1774" s="194"/>
      <c r="M1774" s="232"/>
      <c r="N1774" s="233"/>
      <c r="O1774" s="233"/>
    </row>
    <row r="1775" spans="1:15" s="234" customFormat="1">
      <c r="A1775" s="404" t="str">
        <f t="shared" si="34"/>
        <v>3502901750</v>
      </c>
      <c r="B1775" s="242">
        <v>350</v>
      </c>
      <c r="C1775" s="193">
        <v>290</v>
      </c>
      <c r="D1775" s="193">
        <v>1750</v>
      </c>
      <c r="E1775" s="194"/>
      <c r="F1775" s="194"/>
      <c r="G1775" s="194"/>
      <c r="H1775" s="194"/>
      <c r="I1775" s="194"/>
      <c r="J1775" s="194"/>
      <c r="K1775" s="194"/>
      <c r="L1775" s="194"/>
      <c r="M1775" s="232"/>
      <c r="N1775" s="233"/>
      <c r="O1775" s="233"/>
    </row>
    <row r="1776" spans="1:15" s="234" customFormat="1">
      <c r="A1776" s="404" t="str">
        <f t="shared" si="34"/>
        <v>3503001750</v>
      </c>
      <c r="B1776" s="242">
        <v>350</v>
      </c>
      <c r="C1776" s="193">
        <v>300</v>
      </c>
      <c r="D1776" s="193">
        <v>1750</v>
      </c>
      <c r="E1776" s="194"/>
      <c r="F1776" s="194"/>
      <c r="G1776" s="194"/>
      <c r="H1776" s="194"/>
      <c r="I1776" s="194"/>
      <c r="J1776" s="194"/>
      <c r="K1776" s="194"/>
      <c r="L1776" s="194"/>
      <c r="M1776" s="232"/>
      <c r="N1776" s="233"/>
      <c r="O1776" s="233"/>
    </row>
    <row r="1777" spans="1:15" s="234" customFormat="1">
      <c r="A1777" s="404" t="str">
        <f t="shared" ref="A1777:A1840" si="35">B1777&amp;C1777&amp;D1777</f>
        <v>3503101750</v>
      </c>
      <c r="B1777" s="242">
        <v>350</v>
      </c>
      <c r="C1777" s="193">
        <v>310</v>
      </c>
      <c r="D1777" s="193">
        <v>1750</v>
      </c>
      <c r="E1777" s="243"/>
      <c r="F1777" s="243"/>
      <c r="G1777" s="243"/>
      <c r="H1777" s="243"/>
      <c r="I1777" s="243"/>
      <c r="J1777" s="243"/>
      <c r="K1777" s="243"/>
      <c r="L1777" s="243"/>
      <c r="M1777" s="232"/>
      <c r="N1777" s="233"/>
      <c r="O1777" s="233"/>
    </row>
    <row r="1778" spans="1:15" s="234" customFormat="1">
      <c r="A1778" s="404" t="str">
        <f t="shared" si="35"/>
        <v>3503201750</v>
      </c>
      <c r="B1778" s="242">
        <v>350</v>
      </c>
      <c r="C1778" s="193">
        <v>320</v>
      </c>
      <c r="D1778" s="193">
        <v>1750</v>
      </c>
      <c r="E1778" s="243"/>
      <c r="F1778" s="243"/>
      <c r="G1778" s="243"/>
      <c r="H1778" s="243"/>
      <c r="I1778" s="243"/>
      <c r="J1778" s="243"/>
      <c r="K1778" s="243"/>
      <c r="L1778" s="243"/>
      <c r="M1778" s="232"/>
      <c r="N1778" s="233"/>
      <c r="O1778" s="233"/>
    </row>
    <row r="1779" spans="1:15" s="234" customFormat="1">
      <c r="A1779" s="404" t="str">
        <f t="shared" si="35"/>
        <v>3503301750</v>
      </c>
      <c r="B1779" s="242">
        <v>350</v>
      </c>
      <c r="C1779" s="193">
        <v>330</v>
      </c>
      <c r="D1779" s="193">
        <v>1750</v>
      </c>
      <c r="E1779" s="243"/>
      <c r="F1779" s="243"/>
      <c r="G1779" s="243"/>
      <c r="H1779" s="243"/>
      <c r="I1779" s="243"/>
      <c r="J1779" s="243"/>
      <c r="K1779" s="243"/>
      <c r="L1779" s="243"/>
      <c r="M1779" s="232"/>
      <c r="N1779" s="233"/>
      <c r="O1779" s="233"/>
    </row>
    <row r="1780" spans="1:15" s="234" customFormat="1">
      <c r="A1780" s="404" t="str">
        <f t="shared" si="35"/>
        <v>3503401750</v>
      </c>
      <c r="B1780" s="242">
        <v>350</v>
      </c>
      <c r="C1780" s="193">
        <v>340</v>
      </c>
      <c r="D1780" s="193">
        <v>1750</v>
      </c>
      <c r="E1780" s="243"/>
      <c r="F1780" s="243"/>
      <c r="G1780" s="243"/>
      <c r="H1780" s="243"/>
      <c r="I1780" s="243"/>
      <c r="J1780" s="243"/>
      <c r="K1780" s="243"/>
      <c r="L1780" s="243"/>
      <c r="M1780" s="232"/>
      <c r="N1780" s="233"/>
      <c r="O1780" s="233"/>
    </row>
    <row r="1781" spans="1:15" s="234" customFormat="1">
      <c r="A1781" s="404" t="str">
        <f t="shared" si="35"/>
        <v>3503501750</v>
      </c>
      <c r="B1781" s="242">
        <v>350</v>
      </c>
      <c r="C1781" s="193">
        <v>350</v>
      </c>
      <c r="D1781" s="193">
        <v>1750</v>
      </c>
      <c r="E1781" s="243"/>
      <c r="F1781" s="243"/>
      <c r="G1781" s="243"/>
      <c r="H1781" s="243"/>
      <c r="I1781" s="243"/>
      <c r="J1781" s="243"/>
      <c r="K1781" s="243"/>
      <c r="L1781" s="243"/>
      <c r="M1781" s="232"/>
      <c r="N1781" s="233"/>
      <c r="O1781" s="233"/>
    </row>
    <row r="1782" spans="1:15" s="234" customFormat="1">
      <c r="A1782" s="404" t="str">
        <f t="shared" si="35"/>
        <v>350202000</v>
      </c>
      <c r="B1782" s="242">
        <v>350</v>
      </c>
      <c r="C1782" s="193">
        <v>20</v>
      </c>
      <c r="D1782" s="193">
        <v>2000</v>
      </c>
      <c r="E1782" s="194"/>
      <c r="F1782" s="194"/>
      <c r="G1782" s="194"/>
      <c r="H1782" s="194"/>
      <c r="I1782" s="194"/>
      <c r="J1782" s="194"/>
      <c r="K1782" s="194"/>
      <c r="L1782" s="194"/>
      <c r="M1782" s="232"/>
      <c r="N1782" s="233"/>
      <c r="O1782" s="233"/>
    </row>
    <row r="1783" spans="1:15" s="234" customFormat="1">
      <c r="A1783" s="404" t="str">
        <f t="shared" si="35"/>
        <v>350302000</v>
      </c>
      <c r="B1783" s="242">
        <v>350</v>
      </c>
      <c r="C1783" s="193">
        <v>30</v>
      </c>
      <c r="D1783" s="193">
        <v>2000</v>
      </c>
      <c r="E1783" s="194"/>
      <c r="F1783" s="194"/>
      <c r="G1783" s="194"/>
      <c r="H1783" s="194"/>
      <c r="I1783" s="194"/>
      <c r="J1783" s="194"/>
      <c r="K1783" s="194"/>
      <c r="L1783" s="194"/>
      <c r="M1783" s="232"/>
      <c r="N1783" s="233"/>
      <c r="O1783" s="233"/>
    </row>
    <row r="1784" spans="1:15" s="234" customFormat="1">
      <c r="A1784" s="404" t="str">
        <f t="shared" si="35"/>
        <v>350402000</v>
      </c>
      <c r="B1784" s="242">
        <v>350</v>
      </c>
      <c r="C1784" s="193">
        <v>40</v>
      </c>
      <c r="D1784" s="193">
        <v>2000</v>
      </c>
      <c r="E1784" s="194"/>
      <c r="F1784" s="194"/>
      <c r="G1784" s="194"/>
      <c r="H1784" s="194"/>
      <c r="I1784" s="194"/>
      <c r="J1784" s="194"/>
      <c r="K1784" s="194"/>
      <c r="L1784" s="194"/>
      <c r="M1784" s="232"/>
      <c r="N1784" s="233"/>
      <c r="O1784" s="233"/>
    </row>
    <row r="1785" spans="1:15" s="234" customFormat="1">
      <c r="A1785" s="404" t="str">
        <f t="shared" si="35"/>
        <v>350502000</v>
      </c>
      <c r="B1785" s="242">
        <v>350</v>
      </c>
      <c r="C1785" s="193">
        <v>50</v>
      </c>
      <c r="D1785" s="193">
        <v>2000</v>
      </c>
      <c r="E1785" s="194"/>
      <c r="F1785" s="194"/>
      <c r="G1785" s="194"/>
      <c r="H1785" s="194"/>
      <c r="I1785" s="194"/>
      <c r="J1785" s="194"/>
      <c r="K1785" s="194"/>
      <c r="L1785" s="194"/>
      <c r="M1785" s="232"/>
      <c r="N1785" s="233"/>
      <c r="O1785" s="233"/>
    </row>
    <row r="1786" spans="1:15" s="234" customFormat="1">
      <c r="A1786" s="404" t="str">
        <f t="shared" si="35"/>
        <v>350602000</v>
      </c>
      <c r="B1786" s="242">
        <v>350</v>
      </c>
      <c r="C1786" s="193">
        <v>60</v>
      </c>
      <c r="D1786" s="193">
        <v>2000</v>
      </c>
      <c r="E1786" s="194"/>
      <c r="F1786" s="194"/>
      <c r="G1786" s="194"/>
      <c r="H1786" s="194"/>
      <c r="I1786" s="194"/>
      <c r="J1786" s="194"/>
      <c r="K1786" s="194"/>
      <c r="L1786" s="194"/>
      <c r="M1786" s="232"/>
      <c r="N1786" s="233"/>
      <c r="O1786" s="233"/>
    </row>
    <row r="1787" spans="1:15" s="234" customFormat="1">
      <c r="A1787" s="404" t="str">
        <f t="shared" si="35"/>
        <v>350702000</v>
      </c>
      <c r="B1787" s="242">
        <v>350</v>
      </c>
      <c r="C1787" s="193">
        <v>70</v>
      </c>
      <c r="D1787" s="193">
        <v>2000</v>
      </c>
      <c r="E1787" s="194"/>
      <c r="F1787" s="194"/>
      <c r="G1787" s="194"/>
      <c r="H1787" s="194"/>
      <c r="I1787" s="194"/>
      <c r="J1787" s="194"/>
      <c r="K1787" s="194"/>
      <c r="L1787" s="194"/>
      <c r="M1787" s="232"/>
      <c r="N1787" s="233"/>
      <c r="O1787" s="233"/>
    </row>
    <row r="1788" spans="1:15" s="234" customFormat="1">
      <c r="A1788" s="404" t="str">
        <f t="shared" si="35"/>
        <v>350802000</v>
      </c>
      <c r="B1788" s="242">
        <v>350</v>
      </c>
      <c r="C1788" s="193">
        <v>80</v>
      </c>
      <c r="D1788" s="193">
        <v>2000</v>
      </c>
      <c r="E1788" s="194"/>
      <c r="F1788" s="194"/>
      <c r="G1788" s="194"/>
      <c r="H1788" s="194"/>
      <c r="I1788" s="194"/>
      <c r="J1788" s="194"/>
      <c r="K1788" s="194"/>
      <c r="L1788" s="194"/>
      <c r="M1788" s="232"/>
      <c r="N1788" s="233"/>
      <c r="O1788" s="233"/>
    </row>
    <row r="1789" spans="1:15" s="234" customFormat="1">
      <c r="A1789" s="404" t="str">
        <f t="shared" si="35"/>
        <v>350902000</v>
      </c>
      <c r="B1789" s="242">
        <v>350</v>
      </c>
      <c r="C1789" s="193">
        <v>90</v>
      </c>
      <c r="D1789" s="193">
        <v>2000</v>
      </c>
      <c r="E1789" s="194"/>
      <c r="F1789" s="194"/>
      <c r="G1789" s="194"/>
      <c r="H1789" s="194"/>
      <c r="I1789" s="194"/>
      <c r="J1789" s="194"/>
      <c r="K1789" s="194"/>
      <c r="L1789" s="194"/>
      <c r="M1789" s="232"/>
      <c r="N1789" s="233"/>
      <c r="O1789" s="233"/>
    </row>
    <row r="1790" spans="1:15" s="234" customFormat="1">
      <c r="A1790" s="404" t="str">
        <f t="shared" si="35"/>
        <v>3501002000</v>
      </c>
      <c r="B1790" s="242">
        <v>350</v>
      </c>
      <c r="C1790" s="193">
        <v>100</v>
      </c>
      <c r="D1790" s="193">
        <v>2000</v>
      </c>
      <c r="E1790" s="194"/>
      <c r="F1790" s="194"/>
      <c r="G1790" s="194"/>
      <c r="H1790" s="194"/>
      <c r="I1790" s="194"/>
      <c r="J1790" s="194"/>
      <c r="K1790" s="194"/>
      <c r="L1790" s="194"/>
      <c r="M1790" s="232"/>
      <c r="N1790" s="233"/>
      <c r="O1790" s="233"/>
    </row>
    <row r="1791" spans="1:15" s="234" customFormat="1">
      <c r="A1791" s="404" t="str">
        <f t="shared" si="35"/>
        <v>3501102000</v>
      </c>
      <c r="B1791" s="242">
        <v>350</v>
      </c>
      <c r="C1791" s="193">
        <v>110</v>
      </c>
      <c r="D1791" s="193">
        <v>2000</v>
      </c>
      <c r="E1791" s="194"/>
      <c r="F1791" s="194"/>
      <c r="G1791" s="194"/>
      <c r="H1791" s="194"/>
      <c r="I1791" s="194"/>
      <c r="J1791" s="194"/>
      <c r="K1791" s="194"/>
      <c r="L1791" s="194"/>
      <c r="M1791" s="232"/>
      <c r="N1791" s="233"/>
      <c r="O1791" s="233"/>
    </row>
    <row r="1792" spans="1:15" s="234" customFormat="1">
      <c r="A1792" s="404" t="str">
        <f t="shared" si="35"/>
        <v>3501202000</v>
      </c>
      <c r="B1792" s="242">
        <v>350</v>
      </c>
      <c r="C1792" s="193">
        <v>120</v>
      </c>
      <c r="D1792" s="193">
        <v>2000</v>
      </c>
      <c r="E1792" s="194"/>
      <c r="F1792" s="194"/>
      <c r="G1792" s="194"/>
      <c r="H1792" s="194"/>
      <c r="I1792" s="194"/>
      <c r="J1792" s="194"/>
      <c r="K1792" s="194"/>
      <c r="L1792" s="194"/>
      <c r="M1792" s="232"/>
      <c r="N1792" s="233"/>
      <c r="O1792" s="233"/>
    </row>
    <row r="1793" spans="1:15" s="234" customFormat="1">
      <c r="A1793" s="404" t="str">
        <f t="shared" si="35"/>
        <v>3501302000</v>
      </c>
      <c r="B1793" s="242">
        <v>350</v>
      </c>
      <c r="C1793" s="193">
        <v>130</v>
      </c>
      <c r="D1793" s="193">
        <v>2000</v>
      </c>
      <c r="E1793" s="194"/>
      <c r="F1793" s="194"/>
      <c r="G1793" s="194"/>
      <c r="H1793" s="194"/>
      <c r="I1793" s="194"/>
      <c r="J1793" s="194"/>
      <c r="K1793" s="194"/>
      <c r="L1793" s="194"/>
      <c r="M1793" s="232"/>
      <c r="N1793" s="233"/>
      <c r="O1793" s="233"/>
    </row>
    <row r="1794" spans="1:15" s="234" customFormat="1">
      <c r="A1794" s="404" t="str">
        <f t="shared" si="35"/>
        <v>3501402000</v>
      </c>
      <c r="B1794" s="242">
        <v>350</v>
      </c>
      <c r="C1794" s="193">
        <v>140</v>
      </c>
      <c r="D1794" s="193">
        <v>2000</v>
      </c>
      <c r="E1794" s="194"/>
      <c r="F1794" s="194"/>
      <c r="G1794" s="194"/>
      <c r="H1794" s="194"/>
      <c r="I1794" s="194"/>
      <c r="J1794" s="194"/>
      <c r="K1794" s="194"/>
      <c r="L1794" s="194"/>
      <c r="M1794" s="232"/>
      <c r="N1794" s="233"/>
      <c r="O1794" s="233"/>
    </row>
    <row r="1795" spans="1:15" s="234" customFormat="1">
      <c r="A1795" s="404" t="str">
        <f t="shared" si="35"/>
        <v>3501502000</v>
      </c>
      <c r="B1795" s="242">
        <v>350</v>
      </c>
      <c r="C1795" s="193">
        <v>150</v>
      </c>
      <c r="D1795" s="193">
        <v>2000</v>
      </c>
      <c r="E1795" s="194"/>
      <c r="F1795" s="194"/>
      <c r="G1795" s="194"/>
      <c r="H1795" s="194"/>
      <c r="I1795" s="194"/>
      <c r="J1795" s="194"/>
      <c r="K1795" s="194"/>
      <c r="L1795" s="194"/>
      <c r="M1795" s="232"/>
      <c r="N1795" s="233"/>
      <c r="O1795" s="233"/>
    </row>
    <row r="1796" spans="1:15" s="234" customFormat="1">
      <c r="A1796" s="404" t="str">
        <f t="shared" si="35"/>
        <v>3501602000</v>
      </c>
      <c r="B1796" s="242">
        <v>350</v>
      </c>
      <c r="C1796" s="193">
        <v>160</v>
      </c>
      <c r="D1796" s="193">
        <v>2000</v>
      </c>
      <c r="E1796" s="194"/>
      <c r="F1796" s="194"/>
      <c r="G1796" s="194"/>
      <c r="H1796" s="194"/>
      <c r="I1796" s="194"/>
      <c r="J1796" s="194"/>
      <c r="K1796" s="194"/>
      <c r="L1796" s="194"/>
      <c r="M1796" s="232"/>
      <c r="N1796" s="233"/>
      <c r="O1796" s="233"/>
    </row>
    <row r="1797" spans="1:15" s="234" customFormat="1">
      <c r="A1797" s="404" t="str">
        <f t="shared" si="35"/>
        <v>3501702000</v>
      </c>
      <c r="B1797" s="242">
        <v>350</v>
      </c>
      <c r="C1797" s="193">
        <v>170</v>
      </c>
      <c r="D1797" s="193">
        <v>2000</v>
      </c>
      <c r="E1797" s="194"/>
      <c r="F1797" s="194"/>
      <c r="G1797" s="194"/>
      <c r="H1797" s="194"/>
      <c r="I1797" s="194"/>
      <c r="J1797" s="194"/>
      <c r="K1797" s="194"/>
      <c r="L1797" s="194"/>
      <c r="M1797" s="232"/>
      <c r="N1797" s="233"/>
      <c r="O1797" s="233"/>
    </row>
    <row r="1798" spans="1:15" s="234" customFormat="1">
      <c r="A1798" s="404" t="str">
        <f t="shared" si="35"/>
        <v>3501802000</v>
      </c>
      <c r="B1798" s="242">
        <v>350</v>
      </c>
      <c r="C1798" s="193">
        <v>180</v>
      </c>
      <c r="D1798" s="193">
        <v>2000</v>
      </c>
      <c r="E1798" s="194"/>
      <c r="F1798" s="194"/>
      <c r="G1798" s="194"/>
      <c r="H1798" s="194"/>
      <c r="I1798" s="194"/>
      <c r="J1798" s="194"/>
      <c r="K1798" s="194"/>
      <c r="L1798" s="194"/>
      <c r="M1798" s="232"/>
      <c r="N1798" s="233"/>
      <c r="O1798" s="233"/>
    </row>
    <row r="1799" spans="1:15" s="234" customFormat="1">
      <c r="A1799" s="404" t="str">
        <f t="shared" si="35"/>
        <v>3501902000</v>
      </c>
      <c r="B1799" s="242">
        <v>350</v>
      </c>
      <c r="C1799" s="193">
        <v>190</v>
      </c>
      <c r="D1799" s="193">
        <v>2000</v>
      </c>
      <c r="E1799" s="194"/>
      <c r="F1799" s="194"/>
      <c r="G1799" s="194"/>
      <c r="H1799" s="194"/>
      <c r="I1799" s="194"/>
      <c r="J1799" s="194"/>
      <c r="K1799" s="194"/>
      <c r="L1799" s="194"/>
      <c r="M1799" s="232"/>
      <c r="N1799" s="233"/>
      <c r="O1799" s="233"/>
    </row>
    <row r="1800" spans="1:15" s="234" customFormat="1">
      <c r="A1800" s="404" t="str">
        <f t="shared" si="35"/>
        <v>3502002000</v>
      </c>
      <c r="B1800" s="242">
        <v>350</v>
      </c>
      <c r="C1800" s="193">
        <v>200</v>
      </c>
      <c r="D1800" s="193">
        <v>2000</v>
      </c>
      <c r="E1800" s="194"/>
      <c r="F1800" s="194"/>
      <c r="G1800" s="194"/>
      <c r="H1800" s="194"/>
      <c r="I1800" s="194"/>
      <c r="J1800" s="194"/>
      <c r="K1800" s="194"/>
      <c r="L1800" s="194"/>
      <c r="M1800" s="232"/>
      <c r="N1800" s="233"/>
      <c r="O1800" s="233"/>
    </row>
    <row r="1801" spans="1:15" s="234" customFormat="1">
      <c r="A1801" s="404" t="str">
        <f t="shared" si="35"/>
        <v>3502102000</v>
      </c>
      <c r="B1801" s="242">
        <v>350</v>
      </c>
      <c r="C1801" s="193">
        <v>210</v>
      </c>
      <c r="D1801" s="193">
        <v>2000</v>
      </c>
      <c r="E1801" s="194"/>
      <c r="F1801" s="194"/>
      <c r="G1801" s="194"/>
      <c r="H1801" s="194"/>
      <c r="I1801" s="194"/>
      <c r="J1801" s="194"/>
      <c r="K1801" s="194"/>
      <c r="L1801" s="194"/>
      <c r="M1801" s="232"/>
      <c r="N1801" s="233"/>
      <c r="O1801" s="233"/>
    </row>
    <row r="1802" spans="1:15" s="234" customFormat="1">
      <c r="A1802" s="404" t="str">
        <f t="shared" si="35"/>
        <v>3502202000</v>
      </c>
      <c r="B1802" s="242">
        <v>350</v>
      </c>
      <c r="C1802" s="193">
        <v>220</v>
      </c>
      <c r="D1802" s="193">
        <v>2000</v>
      </c>
      <c r="E1802" s="194"/>
      <c r="F1802" s="194"/>
      <c r="G1802" s="194"/>
      <c r="H1802" s="194"/>
      <c r="I1802" s="194"/>
      <c r="J1802" s="194"/>
      <c r="K1802" s="194"/>
      <c r="L1802" s="194"/>
      <c r="M1802" s="232"/>
      <c r="N1802" s="233"/>
      <c r="O1802" s="233"/>
    </row>
    <row r="1803" spans="1:15" s="234" customFormat="1">
      <c r="A1803" s="404" t="str">
        <f t="shared" si="35"/>
        <v>3502302000</v>
      </c>
      <c r="B1803" s="242">
        <v>350</v>
      </c>
      <c r="C1803" s="193">
        <v>230</v>
      </c>
      <c r="D1803" s="193">
        <v>2000</v>
      </c>
      <c r="E1803" s="194"/>
      <c r="F1803" s="194"/>
      <c r="G1803" s="194"/>
      <c r="H1803" s="194"/>
      <c r="I1803" s="194"/>
      <c r="J1803" s="194"/>
      <c r="K1803" s="194"/>
      <c r="L1803" s="194"/>
      <c r="M1803" s="232"/>
      <c r="N1803" s="233"/>
      <c r="O1803" s="233"/>
    </row>
    <row r="1804" spans="1:15" s="234" customFormat="1">
      <c r="A1804" s="404" t="str">
        <f t="shared" si="35"/>
        <v>3502402000</v>
      </c>
      <c r="B1804" s="242">
        <v>350</v>
      </c>
      <c r="C1804" s="193">
        <v>240</v>
      </c>
      <c r="D1804" s="193">
        <v>2000</v>
      </c>
      <c r="E1804" s="194"/>
      <c r="F1804" s="194"/>
      <c r="G1804" s="194"/>
      <c r="H1804" s="194"/>
      <c r="I1804" s="194"/>
      <c r="J1804" s="194"/>
      <c r="K1804" s="194"/>
      <c r="L1804" s="194"/>
      <c r="M1804" s="232"/>
      <c r="N1804" s="233"/>
      <c r="O1804" s="233"/>
    </row>
    <row r="1805" spans="1:15" s="234" customFormat="1">
      <c r="A1805" s="404" t="str">
        <f t="shared" si="35"/>
        <v>3502502000</v>
      </c>
      <c r="B1805" s="242">
        <v>350</v>
      </c>
      <c r="C1805" s="193">
        <v>250</v>
      </c>
      <c r="D1805" s="193">
        <v>2000</v>
      </c>
      <c r="E1805" s="194"/>
      <c r="F1805" s="194"/>
      <c r="G1805" s="194"/>
      <c r="H1805" s="194"/>
      <c r="I1805" s="194"/>
      <c r="J1805" s="194"/>
      <c r="K1805" s="194"/>
      <c r="L1805" s="194"/>
      <c r="M1805" s="232"/>
      <c r="N1805" s="233"/>
      <c r="O1805" s="233"/>
    </row>
    <row r="1806" spans="1:15" s="234" customFormat="1">
      <c r="A1806" s="404" t="str">
        <f t="shared" si="35"/>
        <v>3502602000</v>
      </c>
      <c r="B1806" s="242">
        <v>350</v>
      </c>
      <c r="C1806" s="193">
        <v>260</v>
      </c>
      <c r="D1806" s="193">
        <v>2000</v>
      </c>
      <c r="E1806" s="194"/>
      <c r="F1806" s="194"/>
      <c r="G1806" s="194"/>
      <c r="H1806" s="194"/>
      <c r="I1806" s="194"/>
      <c r="J1806" s="194"/>
      <c r="K1806" s="194"/>
      <c r="L1806" s="194"/>
      <c r="M1806" s="232"/>
      <c r="N1806" s="233"/>
      <c r="O1806" s="233"/>
    </row>
    <row r="1807" spans="1:15" s="234" customFormat="1">
      <c r="A1807" s="404" t="str">
        <f t="shared" si="35"/>
        <v>3502702000</v>
      </c>
      <c r="B1807" s="242">
        <v>350</v>
      </c>
      <c r="C1807" s="193">
        <v>270</v>
      </c>
      <c r="D1807" s="193">
        <v>2000</v>
      </c>
      <c r="E1807" s="194"/>
      <c r="F1807" s="194"/>
      <c r="G1807" s="194"/>
      <c r="H1807" s="194"/>
      <c r="I1807" s="194"/>
      <c r="J1807" s="194"/>
      <c r="K1807" s="194"/>
      <c r="L1807" s="194"/>
      <c r="M1807" s="232"/>
      <c r="N1807" s="233"/>
      <c r="O1807" s="233"/>
    </row>
    <row r="1808" spans="1:15" s="234" customFormat="1">
      <c r="A1808" s="404" t="str">
        <f t="shared" si="35"/>
        <v>3502802000</v>
      </c>
      <c r="B1808" s="242">
        <v>350</v>
      </c>
      <c r="C1808" s="193">
        <v>280</v>
      </c>
      <c r="D1808" s="193">
        <v>2000</v>
      </c>
      <c r="E1808" s="194"/>
      <c r="F1808" s="194"/>
      <c r="G1808" s="194"/>
      <c r="H1808" s="194"/>
      <c r="I1808" s="194"/>
      <c r="J1808" s="194"/>
      <c r="K1808" s="194"/>
      <c r="L1808" s="194"/>
      <c r="M1808" s="232"/>
      <c r="N1808" s="233"/>
      <c r="O1808" s="233"/>
    </row>
    <row r="1809" spans="1:15" s="234" customFormat="1">
      <c r="A1809" s="404" t="str">
        <f t="shared" si="35"/>
        <v>3502902000</v>
      </c>
      <c r="B1809" s="242">
        <v>350</v>
      </c>
      <c r="C1809" s="193">
        <v>290</v>
      </c>
      <c r="D1809" s="193">
        <v>2000</v>
      </c>
      <c r="E1809" s="194"/>
      <c r="F1809" s="194"/>
      <c r="G1809" s="194"/>
      <c r="H1809" s="194"/>
      <c r="I1809" s="194"/>
      <c r="J1809" s="194"/>
      <c r="K1809" s="194"/>
      <c r="L1809" s="194"/>
      <c r="M1809" s="232"/>
      <c r="N1809" s="233"/>
      <c r="O1809" s="233"/>
    </row>
    <row r="1810" spans="1:15" s="234" customFormat="1">
      <c r="A1810" s="404" t="str">
        <f t="shared" si="35"/>
        <v>3503002000</v>
      </c>
      <c r="B1810" s="242">
        <v>350</v>
      </c>
      <c r="C1810" s="193">
        <v>300</v>
      </c>
      <c r="D1810" s="193">
        <v>2000</v>
      </c>
      <c r="E1810" s="194"/>
      <c r="F1810" s="194"/>
      <c r="G1810" s="194"/>
      <c r="H1810" s="194"/>
      <c r="I1810" s="194"/>
      <c r="J1810" s="194"/>
      <c r="K1810" s="194"/>
      <c r="L1810" s="194"/>
      <c r="M1810" s="232"/>
      <c r="N1810" s="233"/>
      <c r="O1810" s="233"/>
    </row>
    <row r="1811" spans="1:15" s="234" customFormat="1">
      <c r="A1811" s="404" t="str">
        <f t="shared" si="35"/>
        <v>3503102000</v>
      </c>
      <c r="B1811" s="242">
        <v>350</v>
      </c>
      <c r="C1811" s="193">
        <v>310</v>
      </c>
      <c r="D1811" s="193">
        <v>2000</v>
      </c>
      <c r="E1811" s="243"/>
      <c r="F1811" s="243"/>
      <c r="G1811" s="243"/>
      <c r="H1811" s="243"/>
      <c r="I1811" s="243"/>
      <c r="J1811" s="243"/>
      <c r="K1811" s="243"/>
      <c r="L1811" s="243"/>
      <c r="M1811" s="232"/>
      <c r="N1811" s="233"/>
      <c r="O1811" s="233"/>
    </row>
    <row r="1812" spans="1:15" s="234" customFormat="1">
      <c r="A1812" s="404" t="str">
        <f t="shared" si="35"/>
        <v>3503202000</v>
      </c>
      <c r="B1812" s="242">
        <v>350</v>
      </c>
      <c r="C1812" s="193">
        <v>320</v>
      </c>
      <c r="D1812" s="193">
        <v>2000</v>
      </c>
      <c r="E1812" s="243"/>
      <c r="F1812" s="243"/>
      <c r="G1812" s="243"/>
      <c r="H1812" s="243"/>
      <c r="I1812" s="243"/>
      <c r="J1812" s="243"/>
      <c r="K1812" s="243"/>
      <c r="L1812" s="243"/>
      <c r="M1812" s="232"/>
      <c r="N1812" s="233"/>
      <c r="O1812" s="233"/>
    </row>
    <row r="1813" spans="1:15" s="234" customFormat="1">
      <c r="A1813" s="404" t="str">
        <f t="shared" si="35"/>
        <v>3503302000</v>
      </c>
      <c r="B1813" s="242">
        <v>350</v>
      </c>
      <c r="C1813" s="193">
        <v>330</v>
      </c>
      <c r="D1813" s="193">
        <v>2000</v>
      </c>
      <c r="E1813" s="243"/>
      <c r="F1813" s="243"/>
      <c r="G1813" s="243"/>
      <c r="H1813" s="243"/>
      <c r="I1813" s="243"/>
      <c r="J1813" s="243"/>
      <c r="K1813" s="243"/>
      <c r="L1813" s="243"/>
      <c r="M1813" s="232"/>
      <c r="N1813" s="233"/>
      <c r="O1813" s="233"/>
    </row>
    <row r="1814" spans="1:15" s="234" customFormat="1">
      <c r="A1814" s="404" t="str">
        <f t="shared" si="35"/>
        <v>3503402000</v>
      </c>
      <c r="B1814" s="242">
        <v>350</v>
      </c>
      <c r="C1814" s="193">
        <v>340</v>
      </c>
      <c r="D1814" s="193">
        <v>2000</v>
      </c>
      <c r="E1814" s="243"/>
      <c r="F1814" s="243"/>
      <c r="G1814" s="243"/>
      <c r="H1814" s="243"/>
      <c r="I1814" s="243"/>
      <c r="J1814" s="243"/>
      <c r="K1814" s="243"/>
      <c r="L1814" s="243"/>
      <c r="M1814" s="232"/>
      <c r="N1814" s="233"/>
      <c r="O1814" s="233"/>
    </row>
    <row r="1815" spans="1:15" s="234" customFormat="1">
      <c r="A1815" s="404" t="str">
        <f t="shared" si="35"/>
        <v>3503502000</v>
      </c>
      <c r="B1815" s="242">
        <v>350</v>
      </c>
      <c r="C1815" s="193">
        <v>350</v>
      </c>
      <c r="D1815" s="193">
        <v>2000</v>
      </c>
      <c r="E1815" s="243"/>
      <c r="F1815" s="243"/>
      <c r="G1815" s="243"/>
      <c r="H1815" s="243"/>
      <c r="I1815" s="243"/>
      <c r="J1815" s="243"/>
      <c r="K1815" s="243"/>
      <c r="L1815" s="243"/>
      <c r="M1815" s="232"/>
      <c r="N1815" s="233"/>
      <c r="O1815" s="233"/>
    </row>
    <row r="1816" spans="1:15" s="234" customFormat="1">
      <c r="A1816" s="404" t="str">
        <f t="shared" si="35"/>
        <v>350202250</v>
      </c>
      <c r="B1816" s="242">
        <v>350</v>
      </c>
      <c r="C1816" s="193">
        <v>20</v>
      </c>
      <c r="D1816" s="193">
        <v>2250</v>
      </c>
      <c r="E1816" s="194"/>
      <c r="F1816" s="194"/>
      <c r="G1816" s="194"/>
      <c r="H1816" s="194"/>
      <c r="I1816" s="194"/>
      <c r="J1816" s="194"/>
      <c r="K1816" s="194"/>
      <c r="L1816" s="194"/>
      <c r="M1816" s="232"/>
      <c r="N1816" s="233"/>
      <c r="O1816" s="233"/>
    </row>
    <row r="1817" spans="1:15" s="234" customFormat="1">
      <c r="A1817" s="404" t="str">
        <f t="shared" si="35"/>
        <v>350302250</v>
      </c>
      <c r="B1817" s="242">
        <v>350</v>
      </c>
      <c r="C1817" s="193">
        <v>30</v>
      </c>
      <c r="D1817" s="193">
        <v>2250</v>
      </c>
      <c r="E1817" s="194"/>
      <c r="F1817" s="194"/>
      <c r="G1817" s="194"/>
      <c r="H1817" s="194"/>
      <c r="I1817" s="194"/>
      <c r="J1817" s="194"/>
      <c r="K1817" s="194"/>
      <c r="L1817" s="194"/>
      <c r="M1817" s="232"/>
      <c r="N1817" s="233"/>
      <c r="O1817" s="233"/>
    </row>
    <row r="1818" spans="1:15" s="234" customFormat="1">
      <c r="A1818" s="404" t="str">
        <f t="shared" si="35"/>
        <v>350402250</v>
      </c>
      <c r="B1818" s="242">
        <v>350</v>
      </c>
      <c r="C1818" s="193">
        <v>40</v>
      </c>
      <c r="D1818" s="193">
        <v>2250</v>
      </c>
      <c r="E1818" s="194"/>
      <c r="F1818" s="194"/>
      <c r="G1818" s="194"/>
      <c r="H1818" s="194"/>
      <c r="I1818" s="194"/>
      <c r="J1818" s="194"/>
      <c r="K1818" s="194"/>
      <c r="L1818" s="194"/>
      <c r="M1818" s="232"/>
      <c r="N1818" s="233"/>
      <c r="O1818" s="233"/>
    </row>
    <row r="1819" spans="1:15" s="234" customFormat="1">
      <c r="A1819" s="404" t="str">
        <f t="shared" si="35"/>
        <v>350502250</v>
      </c>
      <c r="B1819" s="242">
        <v>350</v>
      </c>
      <c r="C1819" s="193">
        <v>50</v>
      </c>
      <c r="D1819" s="193">
        <v>2250</v>
      </c>
      <c r="E1819" s="194"/>
      <c r="F1819" s="194"/>
      <c r="G1819" s="194"/>
      <c r="H1819" s="194"/>
      <c r="I1819" s="194"/>
      <c r="J1819" s="194"/>
      <c r="K1819" s="194"/>
      <c r="L1819" s="194"/>
      <c r="M1819" s="232"/>
      <c r="N1819" s="233"/>
      <c r="O1819" s="233"/>
    </row>
    <row r="1820" spans="1:15" s="234" customFormat="1">
      <c r="A1820" s="404" t="str">
        <f t="shared" si="35"/>
        <v>350602250</v>
      </c>
      <c r="B1820" s="242">
        <v>350</v>
      </c>
      <c r="C1820" s="193">
        <v>60</v>
      </c>
      <c r="D1820" s="193">
        <v>2250</v>
      </c>
      <c r="E1820" s="194"/>
      <c r="F1820" s="194"/>
      <c r="G1820" s="194"/>
      <c r="H1820" s="194"/>
      <c r="I1820" s="194"/>
      <c r="J1820" s="194"/>
      <c r="K1820" s="194"/>
      <c r="L1820" s="194"/>
      <c r="M1820" s="232"/>
      <c r="N1820" s="233"/>
      <c r="O1820" s="233"/>
    </row>
    <row r="1821" spans="1:15" s="234" customFormat="1">
      <c r="A1821" s="404" t="str">
        <f t="shared" si="35"/>
        <v>350702250</v>
      </c>
      <c r="B1821" s="242">
        <v>350</v>
      </c>
      <c r="C1821" s="193">
        <v>70</v>
      </c>
      <c r="D1821" s="193">
        <v>2250</v>
      </c>
      <c r="E1821" s="194"/>
      <c r="F1821" s="194"/>
      <c r="G1821" s="194"/>
      <c r="H1821" s="194"/>
      <c r="I1821" s="194"/>
      <c r="J1821" s="194"/>
      <c r="K1821" s="194"/>
      <c r="L1821" s="194"/>
      <c r="M1821" s="232"/>
      <c r="N1821" s="233"/>
      <c r="O1821" s="233"/>
    </row>
    <row r="1822" spans="1:15" s="234" customFormat="1">
      <c r="A1822" s="404" t="str">
        <f t="shared" si="35"/>
        <v>350802250</v>
      </c>
      <c r="B1822" s="242">
        <v>350</v>
      </c>
      <c r="C1822" s="193">
        <v>80</v>
      </c>
      <c r="D1822" s="193">
        <v>2250</v>
      </c>
      <c r="E1822" s="194"/>
      <c r="F1822" s="194"/>
      <c r="G1822" s="194"/>
      <c r="H1822" s="194"/>
      <c r="I1822" s="194"/>
      <c r="J1822" s="194"/>
      <c r="K1822" s="194"/>
      <c r="L1822" s="194"/>
      <c r="M1822" s="232"/>
      <c r="N1822" s="233"/>
      <c r="O1822" s="233"/>
    </row>
    <row r="1823" spans="1:15" s="234" customFormat="1">
      <c r="A1823" s="404" t="str">
        <f t="shared" si="35"/>
        <v>350902250</v>
      </c>
      <c r="B1823" s="242">
        <v>350</v>
      </c>
      <c r="C1823" s="193">
        <v>90</v>
      </c>
      <c r="D1823" s="193">
        <v>2250</v>
      </c>
      <c r="E1823" s="194"/>
      <c r="F1823" s="194"/>
      <c r="G1823" s="194"/>
      <c r="H1823" s="194"/>
      <c r="I1823" s="194"/>
      <c r="J1823" s="194"/>
      <c r="K1823" s="194"/>
      <c r="L1823" s="194"/>
      <c r="M1823" s="232"/>
      <c r="N1823" s="233"/>
      <c r="O1823" s="233"/>
    </row>
    <row r="1824" spans="1:15" s="234" customFormat="1">
      <c r="A1824" s="404" t="str">
        <f t="shared" si="35"/>
        <v>3501002250</v>
      </c>
      <c r="B1824" s="242">
        <v>350</v>
      </c>
      <c r="C1824" s="193">
        <v>100</v>
      </c>
      <c r="D1824" s="193">
        <v>2250</v>
      </c>
      <c r="E1824" s="194"/>
      <c r="F1824" s="194"/>
      <c r="G1824" s="194"/>
      <c r="H1824" s="194"/>
      <c r="I1824" s="194"/>
      <c r="J1824" s="194"/>
      <c r="K1824" s="194"/>
      <c r="L1824" s="194"/>
      <c r="M1824" s="232"/>
      <c r="N1824" s="233"/>
      <c r="O1824" s="233"/>
    </row>
    <row r="1825" spans="1:15" s="234" customFormat="1">
      <c r="A1825" s="404" t="str">
        <f t="shared" si="35"/>
        <v>3501102250</v>
      </c>
      <c r="B1825" s="242">
        <v>350</v>
      </c>
      <c r="C1825" s="193">
        <v>110</v>
      </c>
      <c r="D1825" s="193">
        <v>2250</v>
      </c>
      <c r="E1825" s="194"/>
      <c r="F1825" s="194"/>
      <c r="G1825" s="194"/>
      <c r="H1825" s="194"/>
      <c r="I1825" s="194"/>
      <c r="J1825" s="194"/>
      <c r="K1825" s="194"/>
      <c r="L1825" s="194"/>
      <c r="M1825" s="232"/>
      <c r="N1825" s="233"/>
      <c r="O1825" s="233"/>
    </row>
    <row r="1826" spans="1:15" s="234" customFormat="1">
      <c r="A1826" s="404" t="str">
        <f t="shared" si="35"/>
        <v>3501202250</v>
      </c>
      <c r="B1826" s="242">
        <v>350</v>
      </c>
      <c r="C1826" s="193">
        <v>120</v>
      </c>
      <c r="D1826" s="193">
        <v>2250</v>
      </c>
      <c r="E1826" s="194"/>
      <c r="F1826" s="194"/>
      <c r="G1826" s="194"/>
      <c r="H1826" s="194"/>
      <c r="I1826" s="194"/>
      <c r="J1826" s="194"/>
      <c r="K1826" s="194"/>
      <c r="L1826" s="194"/>
      <c r="M1826" s="232"/>
      <c r="N1826" s="233"/>
      <c r="O1826" s="233"/>
    </row>
    <row r="1827" spans="1:15" s="234" customFormat="1">
      <c r="A1827" s="404" t="str">
        <f t="shared" si="35"/>
        <v>3501302250</v>
      </c>
      <c r="B1827" s="242">
        <v>350</v>
      </c>
      <c r="C1827" s="193">
        <v>130</v>
      </c>
      <c r="D1827" s="193">
        <v>2250</v>
      </c>
      <c r="E1827" s="194"/>
      <c r="F1827" s="194"/>
      <c r="G1827" s="194"/>
      <c r="H1827" s="194"/>
      <c r="I1827" s="194"/>
      <c r="J1827" s="194"/>
      <c r="K1827" s="194"/>
      <c r="L1827" s="194"/>
      <c r="M1827" s="232"/>
      <c r="N1827" s="233"/>
      <c r="O1827" s="233"/>
    </row>
    <row r="1828" spans="1:15" s="234" customFormat="1">
      <c r="A1828" s="404" t="str">
        <f t="shared" si="35"/>
        <v>3501402250</v>
      </c>
      <c r="B1828" s="242">
        <v>350</v>
      </c>
      <c r="C1828" s="193">
        <v>140</v>
      </c>
      <c r="D1828" s="193">
        <v>2250</v>
      </c>
      <c r="E1828" s="194"/>
      <c r="F1828" s="194"/>
      <c r="G1828" s="194"/>
      <c r="H1828" s="194"/>
      <c r="I1828" s="194"/>
      <c r="J1828" s="194"/>
      <c r="K1828" s="194"/>
      <c r="L1828" s="194"/>
      <c r="M1828" s="232"/>
      <c r="N1828" s="233"/>
      <c r="O1828" s="233"/>
    </row>
    <row r="1829" spans="1:15" s="234" customFormat="1">
      <c r="A1829" s="404" t="str">
        <f t="shared" si="35"/>
        <v>3501502250</v>
      </c>
      <c r="B1829" s="242">
        <v>350</v>
      </c>
      <c r="C1829" s="193">
        <v>150</v>
      </c>
      <c r="D1829" s="193">
        <v>2250</v>
      </c>
      <c r="E1829" s="194"/>
      <c r="F1829" s="194"/>
      <c r="G1829" s="194"/>
      <c r="H1829" s="194"/>
      <c r="I1829" s="194"/>
      <c r="J1829" s="194"/>
      <c r="K1829" s="194"/>
      <c r="L1829" s="194"/>
      <c r="M1829" s="232"/>
      <c r="N1829" s="233"/>
      <c r="O1829" s="233"/>
    </row>
    <row r="1830" spans="1:15" s="234" customFormat="1">
      <c r="A1830" s="404" t="str">
        <f t="shared" si="35"/>
        <v>3501602250</v>
      </c>
      <c r="B1830" s="242">
        <v>350</v>
      </c>
      <c r="C1830" s="193">
        <v>160</v>
      </c>
      <c r="D1830" s="193">
        <v>2250</v>
      </c>
      <c r="E1830" s="194"/>
      <c r="F1830" s="194"/>
      <c r="G1830" s="194"/>
      <c r="H1830" s="194"/>
      <c r="I1830" s="194"/>
      <c r="J1830" s="194"/>
      <c r="K1830" s="194"/>
      <c r="L1830" s="194"/>
      <c r="M1830" s="232"/>
      <c r="N1830" s="233"/>
      <c r="O1830" s="233"/>
    </row>
    <row r="1831" spans="1:15" s="234" customFormat="1">
      <c r="A1831" s="404" t="str">
        <f t="shared" si="35"/>
        <v>3501702250</v>
      </c>
      <c r="B1831" s="242">
        <v>350</v>
      </c>
      <c r="C1831" s="193">
        <v>170</v>
      </c>
      <c r="D1831" s="193">
        <v>2250</v>
      </c>
      <c r="E1831" s="194"/>
      <c r="F1831" s="194"/>
      <c r="G1831" s="194"/>
      <c r="H1831" s="194"/>
      <c r="I1831" s="194"/>
      <c r="J1831" s="194"/>
      <c r="K1831" s="194"/>
      <c r="L1831" s="194"/>
      <c r="M1831" s="232"/>
      <c r="N1831" s="233"/>
      <c r="O1831" s="233"/>
    </row>
    <row r="1832" spans="1:15" s="234" customFormat="1">
      <c r="A1832" s="404" t="str">
        <f t="shared" si="35"/>
        <v>3501802250</v>
      </c>
      <c r="B1832" s="242">
        <v>350</v>
      </c>
      <c r="C1832" s="193">
        <v>180</v>
      </c>
      <c r="D1832" s="193">
        <v>2250</v>
      </c>
      <c r="E1832" s="194"/>
      <c r="F1832" s="194"/>
      <c r="G1832" s="194"/>
      <c r="H1832" s="194"/>
      <c r="I1832" s="194"/>
      <c r="J1832" s="194"/>
      <c r="K1832" s="194"/>
      <c r="L1832" s="194"/>
      <c r="M1832" s="232"/>
      <c r="N1832" s="233"/>
      <c r="O1832" s="233"/>
    </row>
    <row r="1833" spans="1:15" s="234" customFormat="1">
      <c r="A1833" s="404" t="str">
        <f t="shared" si="35"/>
        <v>3501902250</v>
      </c>
      <c r="B1833" s="242">
        <v>350</v>
      </c>
      <c r="C1833" s="193">
        <v>190</v>
      </c>
      <c r="D1833" s="193">
        <v>2250</v>
      </c>
      <c r="E1833" s="194"/>
      <c r="F1833" s="194"/>
      <c r="G1833" s="194"/>
      <c r="H1833" s="194"/>
      <c r="I1833" s="194"/>
      <c r="J1833" s="194"/>
      <c r="K1833" s="194"/>
      <c r="L1833" s="194"/>
      <c r="M1833" s="232"/>
      <c r="N1833" s="233"/>
      <c r="O1833" s="233"/>
    </row>
    <row r="1834" spans="1:15" s="234" customFormat="1">
      <c r="A1834" s="404" t="str">
        <f t="shared" si="35"/>
        <v>3502002250</v>
      </c>
      <c r="B1834" s="242">
        <v>350</v>
      </c>
      <c r="C1834" s="193">
        <v>200</v>
      </c>
      <c r="D1834" s="193">
        <v>2250</v>
      </c>
      <c r="E1834" s="194"/>
      <c r="F1834" s="194"/>
      <c r="G1834" s="194"/>
      <c r="H1834" s="194"/>
      <c r="I1834" s="194"/>
      <c r="J1834" s="194"/>
      <c r="K1834" s="194"/>
      <c r="L1834" s="194"/>
      <c r="M1834" s="232"/>
      <c r="N1834" s="233"/>
      <c r="O1834" s="233"/>
    </row>
    <row r="1835" spans="1:15" s="234" customFormat="1">
      <c r="A1835" s="404" t="str">
        <f t="shared" si="35"/>
        <v>3502102250</v>
      </c>
      <c r="B1835" s="242">
        <v>350</v>
      </c>
      <c r="C1835" s="193">
        <v>210</v>
      </c>
      <c r="D1835" s="193">
        <v>2250</v>
      </c>
      <c r="E1835" s="194"/>
      <c r="F1835" s="194"/>
      <c r="G1835" s="194"/>
      <c r="H1835" s="194"/>
      <c r="I1835" s="194"/>
      <c r="J1835" s="194"/>
      <c r="K1835" s="194"/>
      <c r="L1835" s="194"/>
      <c r="M1835" s="232"/>
      <c r="N1835" s="233"/>
      <c r="O1835" s="233"/>
    </row>
    <row r="1836" spans="1:15" s="234" customFormat="1">
      <c r="A1836" s="404" t="str">
        <f t="shared" si="35"/>
        <v>3502202250</v>
      </c>
      <c r="B1836" s="242">
        <v>350</v>
      </c>
      <c r="C1836" s="193">
        <v>220</v>
      </c>
      <c r="D1836" s="193">
        <v>2250</v>
      </c>
      <c r="E1836" s="194"/>
      <c r="F1836" s="194"/>
      <c r="G1836" s="194"/>
      <c r="H1836" s="194"/>
      <c r="I1836" s="194"/>
      <c r="J1836" s="194"/>
      <c r="K1836" s="194"/>
      <c r="L1836" s="194"/>
      <c r="M1836" s="232"/>
      <c r="N1836" s="233"/>
      <c r="O1836" s="233"/>
    </row>
    <row r="1837" spans="1:15" s="234" customFormat="1">
      <c r="A1837" s="404" t="str">
        <f t="shared" si="35"/>
        <v>3502302250</v>
      </c>
      <c r="B1837" s="242">
        <v>350</v>
      </c>
      <c r="C1837" s="193">
        <v>230</v>
      </c>
      <c r="D1837" s="193">
        <v>2250</v>
      </c>
      <c r="E1837" s="194"/>
      <c r="F1837" s="194"/>
      <c r="G1837" s="194"/>
      <c r="H1837" s="194"/>
      <c r="I1837" s="194"/>
      <c r="J1837" s="194"/>
      <c r="K1837" s="194"/>
      <c r="L1837" s="194"/>
      <c r="M1837" s="232"/>
      <c r="N1837" s="233"/>
      <c r="O1837" s="233"/>
    </row>
    <row r="1838" spans="1:15" s="234" customFormat="1">
      <c r="A1838" s="404" t="str">
        <f t="shared" si="35"/>
        <v>3502402250</v>
      </c>
      <c r="B1838" s="242">
        <v>350</v>
      </c>
      <c r="C1838" s="193">
        <v>240</v>
      </c>
      <c r="D1838" s="193">
        <v>2250</v>
      </c>
      <c r="E1838" s="194"/>
      <c r="F1838" s="194"/>
      <c r="G1838" s="194"/>
      <c r="H1838" s="194"/>
      <c r="I1838" s="194"/>
      <c r="J1838" s="194"/>
      <c r="K1838" s="194"/>
      <c r="L1838" s="194"/>
      <c r="M1838" s="232"/>
      <c r="N1838" s="233"/>
      <c r="O1838" s="233"/>
    </row>
    <row r="1839" spans="1:15" s="234" customFormat="1">
      <c r="A1839" s="404" t="str">
        <f t="shared" si="35"/>
        <v>3502502250</v>
      </c>
      <c r="B1839" s="242">
        <v>350</v>
      </c>
      <c r="C1839" s="193">
        <v>250</v>
      </c>
      <c r="D1839" s="193">
        <v>2250</v>
      </c>
      <c r="E1839" s="194"/>
      <c r="F1839" s="194"/>
      <c r="G1839" s="194"/>
      <c r="H1839" s="194"/>
      <c r="I1839" s="194"/>
      <c r="J1839" s="194"/>
      <c r="K1839" s="194"/>
      <c r="L1839" s="194"/>
      <c r="M1839" s="232"/>
      <c r="N1839" s="233"/>
      <c r="O1839" s="233"/>
    </row>
    <row r="1840" spans="1:15" s="234" customFormat="1">
      <c r="A1840" s="404" t="str">
        <f t="shared" si="35"/>
        <v>3502602250</v>
      </c>
      <c r="B1840" s="242">
        <v>350</v>
      </c>
      <c r="C1840" s="193">
        <v>260</v>
      </c>
      <c r="D1840" s="193">
        <v>2250</v>
      </c>
      <c r="E1840" s="194"/>
      <c r="F1840" s="194"/>
      <c r="G1840" s="194"/>
      <c r="H1840" s="194"/>
      <c r="I1840" s="194"/>
      <c r="J1840" s="194"/>
      <c r="K1840" s="194"/>
      <c r="L1840" s="194"/>
      <c r="M1840" s="232"/>
      <c r="N1840" s="233"/>
      <c r="O1840" s="233"/>
    </row>
    <row r="1841" spans="1:15" s="234" customFormat="1">
      <c r="A1841" s="404" t="str">
        <f t="shared" ref="A1841:A1883" si="36">B1841&amp;C1841&amp;D1841</f>
        <v>3502702250</v>
      </c>
      <c r="B1841" s="242">
        <v>350</v>
      </c>
      <c r="C1841" s="193">
        <v>270</v>
      </c>
      <c r="D1841" s="193">
        <v>2250</v>
      </c>
      <c r="E1841" s="194"/>
      <c r="F1841" s="194"/>
      <c r="G1841" s="194"/>
      <c r="H1841" s="194"/>
      <c r="I1841" s="194"/>
      <c r="J1841" s="194"/>
      <c r="K1841" s="194"/>
      <c r="L1841" s="194"/>
      <c r="M1841" s="232"/>
      <c r="N1841" s="233"/>
      <c r="O1841" s="233"/>
    </row>
    <row r="1842" spans="1:15" s="234" customFormat="1">
      <c r="A1842" s="404" t="str">
        <f t="shared" si="36"/>
        <v>3502802250</v>
      </c>
      <c r="B1842" s="242">
        <v>350</v>
      </c>
      <c r="C1842" s="193">
        <v>280</v>
      </c>
      <c r="D1842" s="193">
        <v>2250</v>
      </c>
      <c r="E1842" s="194"/>
      <c r="F1842" s="194"/>
      <c r="G1842" s="194"/>
      <c r="H1842" s="194"/>
      <c r="I1842" s="194"/>
      <c r="J1842" s="194"/>
      <c r="K1842" s="194"/>
      <c r="L1842" s="194"/>
      <c r="M1842" s="232"/>
      <c r="N1842" s="233"/>
      <c r="O1842" s="233"/>
    </row>
    <row r="1843" spans="1:15" s="234" customFormat="1">
      <c r="A1843" s="404" t="str">
        <f t="shared" si="36"/>
        <v>3502902250</v>
      </c>
      <c r="B1843" s="242">
        <v>350</v>
      </c>
      <c r="C1843" s="193">
        <v>290</v>
      </c>
      <c r="D1843" s="193">
        <v>2250</v>
      </c>
      <c r="E1843" s="194"/>
      <c r="F1843" s="194"/>
      <c r="G1843" s="194"/>
      <c r="H1843" s="194"/>
      <c r="I1843" s="194"/>
      <c r="J1843" s="194"/>
      <c r="K1843" s="194"/>
      <c r="L1843" s="194"/>
      <c r="M1843" s="232"/>
      <c r="N1843" s="233"/>
      <c r="O1843" s="233"/>
    </row>
    <row r="1844" spans="1:15" s="234" customFormat="1">
      <c r="A1844" s="404" t="str">
        <f t="shared" si="36"/>
        <v>3503002250</v>
      </c>
      <c r="B1844" s="242">
        <v>350</v>
      </c>
      <c r="C1844" s="193">
        <v>300</v>
      </c>
      <c r="D1844" s="193">
        <v>2250</v>
      </c>
      <c r="E1844" s="194"/>
      <c r="F1844" s="194"/>
      <c r="G1844" s="194"/>
      <c r="H1844" s="194"/>
      <c r="I1844" s="194"/>
      <c r="J1844" s="194"/>
      <c r="K1844" s="194"/>
      <c r="L1844" s="194"/>
      <c r="M1844" s="232"/>
      <c r="N1844" s="233"/>
      <c r="O1844" s="233"/>
    </row>
    <row r="1845" spans="1:15" s="234" customFormat="1">
      <c r="A1845" s="404" t="str">
        <f t="shared" si="36"/>
        <v>3503102250</v>
      </c>
      <c r="B1845" s="242">
        <v>350</v>
      </c>
      <c r="C1845" s="193">
        <v>310</v>
      </c>
      <c r="D1845" s="193">
        <v>2250</v>
      </c>
      <c r="E1845" s="243"/>
      <c r="F1845" s="243"/>
      <c r="G1845" s="243"/>
      <c r="H1845" s="243"/>
      <c r="I1845" s="243"/>
      <c r="J1845" s="243"/>
      <c r="K1845" s="243"/>
      <c r="L1845" s="243"/>
      <c r="M1845" s="232"/>
      <c r="N1845" s="233"/>
      <c r="O1845" s="233"/>
    </row>
    <row r="1846" spans="1:15" s="234" customFormat="1">
      <c r="A1846" s="404" t="str">
        <f t="shared" si="36"/>
        <v>3503202250</v>
      </c>
      <c r="B1846" s="242">
        <v>350</v>
      </c>
      <c r="C1846" s="193">
        <v>320</v>
      </c>
      <c r="D1846" s="193">
        <v>2250</v>
      </c>
      <c r="E1846" s="243"/>
      <c r="F1846" s="243"/>
      <c r="G1846" s="243"/>
      <c r="H1846" s="243"/>
      <c r="I1846" s="243"/>
      <c r="J1846" s="243"/>
      <c r="K1846" s="243"/>
      <c r="L1846" s="243"/>
      <c r="M1846" s="232"/>
      <c r="N1846" s="233"/>
      <c r="O1846" s="233"/>
    </row>
    <row r="1847" spans="1:15" s="234" customFormat="1">
      <c r="A1847" s="404" t="str">
        <f t="shared" si="36"/>
        <v>3503302250</v>
      </c>
      <c r="B1847" s="242">
        <v>350</v>
      </c>
      <c r="C1847" s="193">
        <v>330</v>
      </c>
      <c r="D1847" s="193">
        <v>2250</v>
      </c>
      <c r="E1847" s="243"/>
      <c r="F1847" s="243"/>
      <c r="G1847" s="243"/>
      <c r="H1847" s="243"/>
      <c r="I1847" s="243"/>
      <c r="J1847" s="243"/>
      <c r="K1847" s="243"/>
      <c r="L1847" s="243"/>
      <c r="M1847" s="232"/>
      <c r="N1847" s="233"/>
      <c r="O1847" s="233"/>
    </row>
    <row r="1848" spans="1:15" s="234" customFormat="1">
      <c r="A1848" s="404" t="str">
        <f t="shared" si="36"/>
        <v>3503402250</v>
      </c>
      <c r="B1848" s="242">
        <v>350</v>
      </c>
      <c r="C1848" s="193">
        <v>340</v>
      </c>
      <c r="D1848" s="193">
        <v>2250</v>
      </c>
      <c r="E1848" s="243"/>
      <c r="F1848" s="243"/>
      <c r="G1848" s="243"/>
      <c r="H1848" s="243"/>
      <c r="I1848" s="243"/>
      <c r="J1848" s="243"/>
      <c r="K1848" s="243"/>
      <c r="L1848" s="243"/>
      <c r="M1848" s="232"/>
      <c r="N1848" s="233"/>
      <c r="O1848" s="233"/>
    </row>
    <row r="1849" spans="1:15" s="234" customFormat="1">
      <c r="A1849" s="404" t="str">
        <f t="shared" si="36"/>
        <v>3503502250</v>
      </c>
      <c r="B1849" s="242">
        <v>350</v>
      </c>
      <c r="C1849" s="193">
        <v>350</v>
      </c>
      <c r="D1849" s="193">
        <v>2250</v>
      </c>
      <c r="E1849" s="243"/>
      <c r="F1849" s="243"/>
      <c r="G1849" s="243"/>
      <c r="H1849" s="243"/>
      <c r="I1849" s="243"/>
      <c r="J1849" s="243"/>
      <c r="K1849" s="243"/>
      <c r="L1849" s="243"/>
      <c r="M1849" s="232"/>
      <c r="N1849" s="233"/>
      <c r="O1849" s="233"/>
    </row>
    <row r="1850" spans="1:15" s="234" customFormat="1">
      <c r="A1850" s="404" t="str">
        <f t="shared" si="36"/>
        <v>350202500</v>
      </c>
      <c r="B1850" s="242">
        <v>350</v>
      </c>
      <c r="C1850" s="193">
        <v>20</v>
      </c>
      <c r="D1850" s="193">
        <v>2500</v>
      </c>
      <c r="E1850" s="194"/>
      <c r="F1850" s="194"/>
      <c r="G1850" s="194"/>
      <c r="H1850" s="194"/>
      <c r="I1850" s="194"/>
      <c r="J1850" s="194"/>
      <c r="K1850" s="194"/>
      <c r="L1850" s="194"/>
      <c r="M1850" s="232"/>
      <c r="N1850" s="233"/>
      <c r="O1850" s="233"/>
    </row>
    <row r="1851" spans="1:15" s="234" customFormat="1">
      <c r="A1851" s="404" t="str">
        <f t="shared" si="36"/>
        <v>350302500</v>
      </c>
      <c r="B1851" s="242">
        <v>350</v>
      </c>
      <c r="C1851" s="193">
        <v>30</v>
      </c>
      <c r="D1851" s="193">
        <v>2500</v>
      </c>
      <c r="E1851" s="194"/>
      <c r="F1851" s="194"/>
      <c r="G1851" s="194"/>
      <c r="H1851" s="194"/>
      <c r="I1851" s="194"/>
      <c r="J1851" s="194"/>
      <c r="K1851" s="194"/>
      <c r="L1851" s="194"/>
      <c r="M1851" s="232"/>
      <c r="N1851" s="233"/>
      <c r="O1851" s="233"/>
    </row>
    <row r="1852" spans="1:15" s="234" customFormat="1">
      <c r="A1852" s="404" t="str">
        <f t="shared" si="36"/>
        <v>350402500</v>
      </c>
      <c r="B1852" s="242">
        <v>350</v>
      </c>
      <c r="C1852" s="193">
        <v>40</v>
      </c>
      <c r="D1852" s="193">
        <v>2500</v>
      </c>
      <c r="E1852" s="194"/>
      <c r="F1852" s="194"/>
      <c r="G1852" s="194"/>
      <c r="H1852" s="194"/>
      <c r="I1852" s="194"/>
      <c r="J1852" s="194"/>
      <c r="K1852" s="194"/>
      <c r="L1852" s="194"/>
      <c r="M1852" s="232"/>
      <c r="N1852" s="233"/>
      <c r="O1852" s="233"/>
    </row>
    <row r="1853" spans="1:15" s="234" customFormat="1">
      <c r="A1853" s="404" t="str">
        <f t="shared" si="36"/>
        <v>350502500</v>
      </c>
      <c r="B1853" s="242">
        <v>350</v>
      </c>
      <c r="C1853" s="193">
        <v>50</v>
      </c>
      <c r="D1853" s="193">
        <v>2500</v>
      </c>
      <c r="E1853" s="194"/>
      <c r="F1853" s="194"/>
      <c r="G1853" s="194"/>
      <c r="H1853" s="194"/>
      <c r="I1853" s="194"/>
      <c r="J1853" s="194"/>
      <c r="K1853" s="194"/>
      <c r="L1853" s="194"/>
      <c r="M1853" s="232"/>
      <c r="N1853" s="233"/>
      <c r="O1853" s="233"/>
    </row>
    <row r="1854" spans="1:15" s="234" customFormat="1">
      <c r="A1854" s="404" t="str">
        <f t="shared" si="36"/>
        <v>350602500</v>
      </c>
      <c r="B1854" s="242">
        <v>350</v>
      </c>
      <c r="C1854" s="193">
        <v>60</v>
      </c>
      <c r="D1854" s="193">
        <v>2500</v>
      </c>
      <c r="E1854" s="194"/>
      <c r="F1854" s="194"/>
      <c r="G1854" s="194"/>
      <c r="H1854" s="194"/>
      <c r="I1854" s="194"/>
      <c r="J1854" s="194"/>
      <c r="K1854" s="194"/>
      <c r="L1854" s="194"/>
      <c r="M1854" s="232"/>
      <c r="N1854" s="233"/>
      <c r="O1854" s="233"/>
    </row>
    <row r="1855" spans="1:15" s="234" customFormat="1">
      <c r="A1855" s="404" t="str">
        <f t="shared" si="36"/>
        <v>350702500</v>
      </c>
      <c r="B1855" s="242">
        <v>350</v>
      </c>
      <c r="C1855" s="193">
        <v>70</v>
      </c>
      <c r="D1855" s="193">
        <v>2500</v>
      </c>
      <c r="E1855" s="194"/>
      <c r="F1855" s="194"/>
      <c r="G1855" s="194"/>
      <c r="H1855" s="194"/>
      <c r="I1855" s="194"/>
      <c r="J1855" s="194"/>
      <c r="K1855" s="194"/>
      <c r="L1855" s="194"/>
      <c r="M1855" s="232"/>
      <c r="N1855" s="233"/>
      <c r="O1855" s="233"/>
    </row>
    <row r="1856" spans="1:15" s="234" customFormat="1">
      <c r="A1856" s="404" t="str">
        <f t="shared" si="36"/>
        <v>350802500</v>
      </c>
      <c r="B1856" s="242">
        <v>350</v>
      </c>
      <c r="C1856" s="193">
        <v>80</v>
      </c>
      <c r="D1856" s="193">
        <v>2500</v>
      </c>
      <c r="E1856" s="194"/>
      <c r="F1856" s="194"/>
      <c r="G1856" s="194"/>
      <c r="H1856" s="194"/>
      <c r="I1856" s="194"/>
      <c r="J1856" s="194"/>
      <c r="K1856" s="194"/>
      <c r="L1856" s="194"/>
      <c r="M1856" s="232"/>
      <c r="N1856" s="233"/>
      <c r="O1856" s="233"/>
    </row>
    <row r="1857" spans="1:15" s="234" customFormat="1">
      <c r="A1857" s="404" t="str">
        <f t="shared" si="36"/>
        <v>350902500</v>
      </c>
      <c r="B1857" s="242">
        <v>350</v>
      </c>
      <c r="C1857" s="193">
        <v>90</v>
      </c>
      <c r="D1857" s="193">
        <v>2500</v>
      </c>
      <c r="E1857" s="194"/>
      <c r="F1857" s="194"/>
      <c r="G1857" s="194"/>
      <c r="H1857" s="194"/>
      <c r="I1857" s="194"/>
      <c r="J1857" s="194"/>
      <c r="K1857" s="194"/>
      <c r="L1857" s="194"/>
      <c r="M1857" s="232"/>
      <c r="N1857" s="233"/>
      <c r="O1857" s="233"/>
    </row>
    <row r="1858" spans="1:15" s="234" customFormat="1">
      <c r="A1858" s="404" t="str">
        <f t="shared" si="36"/>
        <v>3501002500</v>
      </c>
      <c r="B1858" s="242">
        <v>350</v>
      </c>
      <c r="C1858" s="193">
        <v>100</v>
      </c>
      <c r="D1858" s="193">
        <v>2500</v>
      </c>
      <c r="E1858" s="194"/>
      <c r="F1858" s="194"/>
      <c r="G1858" s="194"/>
      <c r="H1858" s="194"/>
      <c r="I1858" s="194"/>
      <c r="J1858" s="194"/>
      <c r="K1858" s="194"/>
      <c r="L1858" s="194"/>
      <c r="M1858" s="232"/>
      <c r="N1858" s="233"/>
      <c r="O1858" s="233"/>
    </row>
    <row r="1859" spans="1:15" s="234" customFormat="1">
      <c r="A1859" s="404" t="str">
        <f t="shared" si="36"/>
        <v>3501102500</v>
      </c>
      <c r="B1859" s="242">
        <v>350</v>
      </c>
      <c r="C1859" s="193">
        <v>110</v>
      </c>
      <c r="D1859" s="193">
        <v>2500</v>
      </c>
      <c r="E1859" s="194"/>
      <c r="F1859" s="194"/>
      <c r="G1859" s="194"/>
      <c r="H1859" s="194"/>
      <c r="I1859" s="194"/>
      <c r="J1859" s="194"/>
      <c r="K1859" s="194"/>
      <c r="L1859" s="194"/>
      <c r="M1859" s="232"/>
      <c r="N1859" s="233"/>
      <c r="O1859" s="233"/>
    </row>
    <row r="1860" spans="1:15" s="234" customFormat="1">
      <c r="A1860" s="404" t="str">
        <f t="shared" si="36"/>
        <v>3501202500</v>
      </c>
      <c r="B1860" s="242">
        <v>350</v>
      </c>
      <c r="C1860" s="193">
        <v>120</v>
      </c>
      <c r="D1860" s="193">
        <v>2500</v>
      </c>
      <c r="E1860" s="194"/>
      <c r="F1860" s="194"/>
      <c r="G1860" s="194"/>
      <c r="H1860" s="194"/>
      <c r="I1860" s="194"/>
      <c r="J1860" s="194"/>
      <c r="K1860" s="194"/>
      <c r="L1860" s="194"/>
      <c r="M1860" s="232"/>
      <c r="N1860" s="233"/>
      <c r="O1860" s="233"/>
    </row>
    <row r="1861" spans="1:15" s="234" customFormat="1">
      <c r="A1861" s="404" t="str">
        <f t="shared" si="36"/>
        <v>3501302500</v>
      </c>
      <c r="B1861" s="242">
        <v>350</v>
      </c>
      <c r="C1861" s="193">
        <v>130</v>
      </c>
      <c r="D1861" s="193">
        <v>2500</v>
      </c>
      <c r="E1861" s="194"/>
      <c r="F1861" s="194"/>
      <c r="G1861" s="194"/>
      <c r="H1861" s="194"/>
      <c r="I1861" s="194"/>
      <c r="J1861" s="194"/>
      <c r="K1861" s="194"/>
      <c r="L1861" s="194"/>
      <c r="M1861" s="232"/>
      <c r="N1861" s="233"/>
      <c r="O1861" s="233"/>
    </row>
    <row r="1862" spans="1:15" s="234" customFormat="1">
      <c r="A1862" s="404" t="str">
        <f t="shared" si="36"/>
        <v>3501402500</v>
      </c>
      <c r="B1862" s="242">
        <v>350</v>
      </c>
      <c r="C1862" s="193">
        <v>140</v>
      </c>
      <c r="D1862" s="193">
        <v>2500</v>
      </c>
      <c r="E1862" s="194"/>
      <c r="F1862" s="194"/>
      <c r="G1862" s="194"/>
      <c r="H1862" s="194"/>
      <c r="I1862" s="194"/>
      <c r="J1862" s="194"/>
      <c r="K1862" s="194"/>
      <c r="L1862" s="194"/>
      <c r="M1862" s="232"/>
      <c r="N1862" s="233"/>
      <c r="O1862" s="233"/>
    </row>
    <row r="1863" spans="1:15" s="234" customFormat="1">
      <c r="A1863" s="404" t="str">
        <f t="shared" si="36"/>
        <v>3501502500</v>
      </c>
      <c r="B1863" s="242">
        <v>350</v>
      </c>
      <c r="C1863" s="193">
        <v>150</v>
      </c>
      <c r="D1863" s="193">
        <v>2500</v>
      </c>
      <c r="E1863" s="194"/>
      <c r="F1863" s="194"/>
      <c r="G1863" s="194"/>
      <c r="H1863" s="194"/>
      <c r="I1863" s="194"/>
      <c r="J1863" s="194"/>
      <c r="K1863" s="194"/>
      <c r="L1863" s="194"/>
      <c r="M1863" s="232"/>
      <c r="N1863" s="233"/>
      <c r="O1863" s="233"/>
    </row>
    <row r="1864" spans="1:15" s="234" customFormat="1">
      <c r="A1864" s="404" t="str">
        <f t="shared" si="36"/>
        <v>3501602500</v>
      </c>
      <c r="B1864" s="242">
        <v>350</v>
      </c>
      <c r="C1864" s="193">
        <v>160</v>
      </c>
      <c r="D1864" s="193">
        <v>2500</v>
      </c>
      <c r="E1864" s="194"/>
      <c r="F1864" s="194"/>
      <c r="G1864" s="194"/>
      <c r="H1864" s="194"/>
      <c r="I1864" s="194"/>
      <c r="J1864" s="194"/>
      <c r="K1864" s="194"/>
      <c r="L1864" s="194"/>
      <c r="M1864" s="232"/>
      <c r="N1864" s="233"/>
      <c r="O1864" s="233"/>
    </row>
    <row r="1865" spans="1:15" s="234" customFormat="1">
      <c r="A1865" s="404" t="str">
        <f t="shared" si="36"/>
        <v>3501702500</v>
      </c>
      <c r="B1865" s="242">
        <v>350</v>
      </c>
      <c r="C1865" s="193">
        <v>170</v>
      </c>
      <c r="D1865" s="193">
        <v>2500</v>
      </c>
      <c r="E1865" s="194"/>
      <c r="F1865" s="194"/>
      <c r="G1865" s="194"/>
      <c r="H1865" s="194"/>
      <c r="I1865" s="194"/>
      <c r="J1865" s="194"/>
      <c r="K1865" s="194"/>
      <c r="L1865" s="194"/>
      <c r="M1865" s="232"/>
      <c r="N1865" s="233"/>
      <c r="O1865" s="233"/>
    </row>
    <row r="1866" spans="1:15" s="234" customFormat="1">
      <c r="A1866" s="404" t="str">
        <f t="shared" si="36"/>
        <v>3501802500</v>
      </c>
      <c r="B1866" s="242">
        <v>350</v>
      </c>
      <c r="C1866" s="193">
        <v>180</v>
      </c>
      <c r="D1866" s="193">
        <v>2500</v>
      </c>
      <c r="E1866" s="194"/>
      <c r="F1866" s="194"/>
      <c r="G1866" s="194"/>
      <c r="H1866" s="194"/>
      <c r="I1866" s="194"/>
      <c r="J1866" s="194"/>
      <c r="K1866" s="194"/>
      <c r="L1866" s="194"/>
      <c r="M1866" s="232"/>
      <c r="N1866" s="233"/>
      <c r="O1866" s="233"/>
    </row>
    <row r="1867" spans="1:15" s="234" customFormat="1">
      <c r="A1867" s="404" t="str">
        <f t="shared" si="36"/>
        <v>3501902500</v>
      </c>
      <c r="B1867" s="242">
        <v>350</v>
      </c>
      <c r="C1867" s="193">
        <v>190</v>
      </c>
      <c r="D1867" s="193">
        <v>2500</v>
      </c>
      <c r="E1867" s="194"/>
      <c r="F1867" s="194"/>
      <c r="G1867" s="194"/>
      <c r="H1867" s="194"/>
      <c r="I1867" s="194"/>
      <c r="J1867" s="194"/>
      <c r="K1867" s="194"/>
      <c r="L1867" s="194"/>
      <c r="M1867" s="232"/>
      <c r="N1867" s="233"/>
      <c r="O1867" s="233"/>
    </row>
    <row r="1868" spans="1:15" s="234" customFormat="1">
      <c r="A1868" s="404" t="str">
        <f t="shared" si="36"/>
        <v>3502002500</v>
      </c>
      <c r="B1868" s="242">
        <v>350</v>
      </c>
      <c r="C1868" s="193">
        <v>200</v>
      </c>
      <c r="D1868" s="193">
        <v>2500</v>
      </c>
      <c r="E1868" s="194"/>
      <c r="F1868" s="194"/>
      <c r="G1868" s="194"/>
      <c r="H1868" s="194"/>
      <c r="I1868" s="194"/>
      <c r="J1868" s="194"/>
      <c r="K1868" s="194"/>
      <c r="L1868" s="194"/>
      <c r="M1868" s="232"/>
      <c r="N1868" s="233"/>
      <c r="O1868" s="233"/>
    </row>
    <row r="1869" spans="1:15" s="234" customFormat="1">
      <c r="A1869" s="404" t="str">
        <f t="shared" si="36"/>
        <v>3502102500</v>
      </c>
      <c r="B1869" s="242">
        <v>350</v>
      </c>
      <c r="C1869" s="193">
        <v>210</v>
      </c>
      <c r="D1869" s="193">
        <v>2500</v>
      </c>
      <c r="E1869" s="194"/>
      <c r="F1869" s="194"/>
      <c r="G1869" s="194"/>
      <c r="H1869" s="194"/>
      <c r="I1869" s="194"/>
      <c r="J1869" s="194"/>
      <c r="K1869" s="194"/>
      <c r="L1869" s="194"/>
      <c r="M1869" s="232"/>
      <c r="N1869" s="233"/>
      <c r="O1869" s="233"/>
    </row>
    <row r="1870" spans="1:15" s="234" customFormat="1">
      <c r="A1870" s="404" t="str">
        <f t="shared" si="36"/>
        <v>3502202500</v>
      </c>
      <c r="B1870" s="242">
        <v>350</v>
      </c>
      <c r="C1870" s="193">
        <v>220</v>
      </c>
      <c r="D1870" s="193">
        <v>2500</v>
      </c>
      <c r="E1870" s="194"/>
      <c r="F1870" s="194"/>
      <c r="G1870" s="194"/>
      <c r="H1870" s="194"/>
      <c r="I1870" s="194"/>
      <c r="J1870" s="194"/>
      <c r="K1870" s="194"/>
      <c r="L1870" s="194"/>
      <c r="M1870" s="232"/>
      <c r="N1870" s="233"/>
      <c r="O1870" s="233"/>
    </row>
    <row r="1871" spans="1:15" s="234" customFormat="1">
      <c r="A1871" s="404" t="str">
        <f t="shared" si="36"/>
        <v>3502302500</v>
      </c>
      <c r="B1871" s="242">
        <v>350</v>
      </c>
      <c r="C1871" s="193">
        <v>230</v>
      </c>
      <c r="D1871" s="193">
        <v>2500</v>
      </c>
      <c r="E1871" s="194"/>
      <c r="F1871" s="194"/>
      <c r="G1871" s="194"/>
      <c r="H1871" s="194"/>
      <c r="I1871" s="194"/>
      <c r="J1871" s="194"/>
      <c r="K1871" s="194"/>
      <c r="L1871" s="194"/>
      <c r="M1871" s="232"/>
      <c r="N1871" s="233"/>
      <c r="O1871" s="233"/>
    </row>
    <row r="1872" spans="1:15" s="234" customFormat="1">
      <c r="A1872" s="404" t="str">
        <f t="shared" si="36"/>
        <v>3502402500</v>
      </c>
      <c r="B1872" s="242">
        <v>350</v>
      </c>
      <c r="C1872" s="193">
        <v>240</v>
      </c>
      <c r="D1872" s="193">
        <v>2500</v>
      </c>
      <c r="E1872" s="194"/>
      <c r="F1872" s="194"/>
      <c r="G1872" s="194"/>
      <c r="H1872" s="194"/>
      <c r="I1872" s="194"/>
      <c r="J1872" s="194"/>
      <c r="K1872" s="194"/>
      <c r="L1872" s="194"/>
      <c r="M1872" s="232"/>
      <c r="N1872" s="233"/>
      <c r="O1872" s="233"/>
    </row>
    <row r="1873" spans="1:15" s="234" customFormat="1">
      <c r="A1873" s="404" t="str">
        <f t="shared" si="36"/>
        <v>3502502500</v>
      </c>
      <c r="B1873" s="242">
        <v>350</v>
      </c>
      <c r="C1873" s="193">
        <v>250</v>
      </c>
      <c r="D1873" s="193">
        <v>2500</v>
      </c>
      <c r="E1873" s="194"/>
      <c r="F1873" s="194"/>
      <c r="G1873" s="194"/>
      <c r="H1873" s="194"/>
      <c r="I1873" s="194"/>
      <c r="J1873" s="194"/>
      <c r="K1873" s="194"/>
      <c r="L1873" s="194"/>
      <c r="M1873" s="232"/>
      <c r="N1873" s="233"/>
      <c r="O1873" s="233"/>
    </row>
    <row r="1874" spans="1:15" s="234" customFormat="1">
      <c r="A1874" s="404" t="str">
        <f t="shared" si="36"/>
        <v>3502602500</v>
      </c>
      <c r="B1874" s="242">
        <v>350</v>
      </c>
      <c r="C1874" s="193">
        <v>260</v>
      </c>
      <c r="D1874" s="193">
        <v>2500</v>
      </c>
      <c r="E1874" s="194"/>
      <c r="F1874" s="194"/>
      <c r="G1874" s="194"/>
      <c r="H1874" s="194"/>
      <c r="I1874" s="194"/>
      <c r="J1874" s="194"/>
      <c r="K1874" s="194"/>
      <c r="L1874" s="194"/>
      <c r="M1874" s="232"/>
      <c r="N1874" s="233"/>
      <c r="O1874" s="233"/>
    </row>
    <row r="1875" spans="1:15" s="234" customFormat="1">
      <c r="A1875" s="404" t="str">
        <f t="shared" si="36"/>
        <v>3502702500</v>
      </c>
      <c r="B1875" s="242">
        <v>350</v>
      </c>
      <c r="C1875" s="193">
        <v>270</v>
      </c>
      <c r="D1875" s="193">
        <v>2500</v>
      </c>
      <c r="E1875" s="194"/>
      <c r="F1875" s="194"/>
      <c r="G1875" s="194"/>
      <c r="H1875" s="194"/>
      <c r="I1875" s="194"/>
      <c r="J1875" s="194"/>
      <c r="K1875" s="194"/>
      <c r="L1875" s="194"/>
      <c r="M1875" s="232"/>
      <c r="N1875" s="233"/>
      <c r="O1875" s="233"/>
    </row>
    <row r="1876" spans="1:15" s="234" customFormat="1">
      <c r="A1876" s="404" t="str">
        <f t="shared" si="36"/>
        <v>3502802500</v>
      </c>
      <c r="B1876" s="242">
        <v>350</v>
      </c>
      <c r="C1876" s="193">
        <v>280</v>
      </c>
      <c r="D1876" s="193">
        <v>2500</v>
      </c>
      <c r="E1876" s="194"/>
      <c r="F1876" s="194"/>
      <c r="G1876" s="194"/>
      <c r="H1876" s="194"/>
      <c r="I1876" s="194"/>
      <c r="J1876" s="194"/>
      <c r="K1876" s="194"/>
      <c r="L1876" s="194"/>
      <c r="M1876" s="232"/>
      <c r="N1876" s="233"/>
      <c r="O1876" s="233"/>
    </row>
    <row r="1877" spans="1:15" s="234" customFormat="1">
      <c r="A1877" s="404" t="str">
        <f t="shared" si="36"/>
        <v>3502902500</v>
      </c>
      <c r="B1877" s="242">
        <v>350</v>
      </c>
      <c r="C1877" s="193">
        <v>290</v>
      </c>
      <c r="D1877" s="193">
        <v>2500</v>
      </c>
      <c r="E1877" s="194"/>
      <c r="F1877" s="194"/>
      <c r="G1877" s="194"/>
      <c r="H1877" s="194"/>
      <c r="I1877" s="194"/>
      <c r="J1877" s="194"/>
      <c r="K1877" s="194"/>
      <c r="L1877" s="194"/>
      <c r="M1877" s="232"/>
      <c r="N1877" s="233"/>
      <c r="O1877" s="233"/>
    </row>
    <row r="1878" spans="1:15" s="234" customFormat="1">
      <c r="A1878" s="404" t="str">
        <f t="shared" si="36"/>
        <v>3503002500</v>
      </c>
      <c r="B1878" s="242">
        <v>350</v>
      </c>
      <c r="C1878" s="193">
        <v>300</v>
      </c>
      <c r="D1878" s="193">
        <v>2500</v>
      </c>
      <c r="E1878" s="194"/>
      <c r="F1878" s="194"/>
      <c r="G1878" s="194"/>
      <c r="H1878" s="194"/>
      <c r="I1878" s="194"/>
      <c r="J1878" s="194"/>
      <c r="K1878" s="194"/>
      <c r="L1878" s="194"/>
      <c r="M1878" s="232"/>
      <c r="N1878" s="233"/>
      <c r="O1878" s="233"/>
    </row>
    <row r="1879" spans="1:15" s="234" customFormat="1">
      <c r="A1879" s="404" t="str">
        <f t="shared" si="36"/>
        <v>3503102500</v>
      </c>
      <c r="B1879" s="242">
        <v>350</v>
      </c>
      <c r="C1879" s="193">
        <v>310</v>
      </c>
      <c r="D1879" s="193">
        <v>2500</v>
      </c>
      <c r="E1879" s="243"/>
      <c r="F1879" s="243"/>
      <c r="G1879" s="243"/>
      <c r="H1879" s="243"/>
      <c r="I1879" s="243"/>
      <c r="J1879" s="243"/>
      <c r="K1879" s="243"/>
      <c r="L1879" s="243"/>
      <c r="M1879" s="232"/>
      <c r="N1879" s="233"/>
      <c r="O1879" s="233"/>
    </row>
    <row r="1880" spans="1:15" s="234" customFormat="1">
      <c r="A1880" s="404" t="str">
        <f t="shared" si="36"/>
        <v>3503202500</v>
      </c>
      <c r="B1880" s="242">
        <v>350</v>
      </c>
      <c r="C1880" s="193">
        <v>320</v>
      </c>
      <c r="D1880" s="193">
        <v>2500</v>
      </c>
      <c r="E1880" s="243"/>
      <c r="F1880" s="243"/>
      <c r="G1880" s="243"/>
      <c r="H1880" s="243"/>
      <c r="I1880" s="243"/>
      <c r="J1880" s="243"/>
      <c r="K1880" s="243"/>
      <c r="L1880" s="243"/>
      <c r="M1880" s="232"/>
      <c r="N1880" s="233"/>
      <c r="O1880" s="233"/>
    </row>
    <row r="1881" spans="1:15" s="234" customFormat="1">
      <c r="A1881" s="404" t="str">
        <f t="shared" si="36"/>
        <v>3503302500</v>
      </c>
      <c r="B1881" s="242">
        <v>350</v>
      </c>
      <c r="C1881" s="193">
        <v>330</v>
      </c>
      <c r="D1881" s="193">
        <v>2500</v>
      </c>
      <c r="E1881" s="243"/>
      <c r="F1881" s="243"/>
      <c r="G1881" s="243"/>
      <c r="H1881" s="243"/>
      <c r="I1881" s="243"/>
      <c r="J1881" s="243"/>
      <c r="K1881" s="243"/>
      <c r="L1881" s="243"/>
      <c r="M1881" s="232"/>
      <c r="N1881" s="233"/>
      <c r="O1881" s="233"/>
    </row>
    <row r="1882" spans="1:15" s="234" customFormat="1">
      <c r="A1882" s="404" t="str">
        <f t="shared" si="36"/>
        <v>3503402500</v>
      </c>
      <c r="B1882" s="242">
        <v>350</v>
      </c>
      <c r="C1882" s="193">
        <v>340</v>
      </c>
      <c r="D1882" s="193">
        <v>2500</v>
      </c>
      <c r="E1882" s="243"/>
      <c r="F1882" s="243"/>
      <c r="G1882" s="243"/>
      <c r="H1882" s="243"/>
      <c r="I1882" s="243"/>
      <c r="J1882" s="243"/>
      <c r="K1882" s="243"/>
      <c r="L1882" s="243"/>
      <c r="M1882" s="232"/>
      <c r="N1882" s="233"/>
      <c r="O1882" s="233"/>
    </row>
    <row r="1883" spans="1:15" s="234" customFormat="1">
      <c r="A1883" s="404" t="str">
        <f t="shared" si="36"/>
        <v>3503502500</v>
      </c>
      <c r="B1883" s="242">
        <v>350</v>
      </c>
      <c r="C1883" s="193">
        <v>350</v>
      </c>
      <c r="D1883" s="193">
        <v>2500</v>
      </c>
      <c r="E1883" s="243"/>
      <c r="F1883" s="243"/>
      <c r="G1883" s="243"/>
      <c r="H1883" s="243"/>
      <c r="I1883" s="243"/>
      <c r="J1883" s="243"/>
      <c r="K1883" s="243"/>
      <c r="L1883" s="243"/>
      <c r="M1883" s="232"/>
      <c r="N1883" s="233"/>
      <c r="O1883" s="233"/>
    </row>
    <row r="1884" spans="1:15" s="234" customFormat="1">
      <c r="B1884" s="244"/>
      <c r="C1884" s="244"/>
      <c r="D1884" s="244"/>
      <c r="E1884" s="245"/>
      <c r="F1884" s="245"/>
      <c r="G1884" s="245"/>
      <c r="H1884" s="245"/>
      <c r="I1884" s="245"/>
      <c r="J1884" s="245"/>
      <c r="K1884" s="245"/>
      <c r="L1884" s="245"/>
      <c r="M1884" s="233"/>
      <c r="N1884" s="233"/>
      <c r="O1884" s="233"/>
    </row>
    <row r="1885" spans="1:15" s="234" customFormat="1">
      <c r="B1885" s="244"/>
      <c r="C1885" s="244"/>
      <c r="D1885" s="244"/>
      <c r="E1885" s="245"/>
      <c r="F1885" s="245"/>
      <c r="G1885" s="245"/>
      <c r="H1885" s="245"/>
      <c r="I1885" s="245"/>
      <c r="J1885" s="245"/>
      <c r="K1885" s="245"/>
      <c r="L1885" s="245"/>
      <c r="M1885" s="233"/>
      <c r="N1885" s="233"/>
      <c r="O1885" s="233"/>
    </row>
    <row r="1886" spans="1:15" s="234" customFormat="1">
      <c r="B1886" s="244"/>
      <c r="C1886" s="244"/>
      <c r="D1886" s="244"/>
      <c r="E1886" s="245"/>
      <c r="F1886" s="245"/>
      <c r="G1886" s="245"/>
      <c r="H1886" s="245"/>
      <c r="I1886" s="245"/>
      <c r="J1886" s="245"/>
      <c r="K1886" s="245"/>
      <c r="L1886" s="245"/>
      <c r="M1886" s="233"/>
      <c r="N1886" s="233"/>
      <c r="O1886" s="233"/>
    </row>
    <row r="1887" spans="1:15" s="234" customFormat="1">
      <c r="B1887" s="244"/>
      <c r="C1887" s="244"/>
      <c r="D1887" s="244"/>
      <c r="E1887" s="245"/>
      <c r="F1887" s="245"/>
      <c r="G1887" s="245"/>
      <c r="H1887" s="245"/>
      <c r="I1887" s="245"/>
      <c r="J1887" s="245"/>
      <c r="K1887" s="245"/>
      <c r="L1887" s="245"/>
      <c r="M1887" s="233"/>
      <c r="N1887" s="233"/>
      <c r="O1887" s="233"/>
    </row>
    <row r="1888" spans="1:15" s="234" customFormat="1">
      <c r="B1888" s="244"/>
      <c r="C1888" s="244"/>
      <c r="D1888" s="244"/>
      <c r="E1888" s="245"/>
      <c r="F1888" s="245"/>
      <c r="G1888" s="245"/>
      <c r="H1888" s="245"/>
      <c r="I1888" s="245"/>
      <c r="J1888" s="245"/>
      <c r="K1888" s="245"/>
      <c r="L1888" s="245"/>
      <c r="M1888" s="233"/>
      <c r="N1888" s="233"/>
      <c r="O1888" s="233"/>
    </row>
    <row r="1889" spans="2:15" s="234" customFormat="1">
      <c r="B1889" s="244"/>
      <c r="C1889" s="244"/>
      <c r="D1889" s="244"/>
      <c r="E1889" s="245"/>
      <c r="F1889" s="245"/>
      <c r="G1889" s="245"/>
      <c r="H1889" s="245"/>
      <c r="I1889" s="245"/>
      <c r="J1889" s="245"/>
      <c r="K1889" s="245"/>
      <c r="L1889" s="245"/>
      <c r="M1889" s="233"/>
      <c r="N1889" s="233"/>
      <c r="O1889" s="233"/>
    </row>
    <row r="1890" spans="2:15" s="234" customFormat="1">
      <c r="B1890" s="244"/>
      <c r="C1890" s="244"/>
      <c r="D1890" s="244"/>
      <c r="E1890" s="245"/>
      <c r="F1890" s="245"/>
      <c r="G1890" s="245"/>
      <c r="H1890" s="245"/>
      <c r="I1890" s="245"/>
      <c r="J1890" s="245"/>
      <c r="K1890" s="245"/>
      <c r="L1890" s="245"/>
      <c r="M1890" s="233"/>
      <c r="N1890" s="233"/>
      <c r="O1890" s="233"/>
    </row>
    <row r="1891" spans="2:15" s="234" customFormat="1">
      <c r="B1891" s="244"/>
      <c r="C1891" s="244"/>
      <c r="D1891" s="244"/>
      <c r="E1891" s="245"/>
      <c r="F1891" s="245"/>
      <c r="G1891" s="245"/>
      <c r="H1891" s="245"/>
      <c r="I1891" s="245"/>
      <c r="J1891" s="245"/>
      <c r="K1891" s="245"/>
      <c r="L1891" s="245"/>
      <c r="M1891" s="233"/>
      <c r="N1891" s="233"/>
      <c r="O1891" s="233"/>
    </row>
    <row r="1892" spans="2:15" s="234" customFormat="1">
      <c r="B1892" s="244"/>
      <c r="C1892" s="244"/>
      <c r="D1892" s="244"/>
      <c r="E1892" s="245"/>
      <c r="F1892" s="245"/>
      <c r="G1892" s="245"/>
      <c r="H1892" s="245"/>
      <c r="I1892" s="245"/>
      <c r="J1892" s="245"/>
      <c r="K1892" s="245"/>
      <c r="L1892" s="245"/>
      <c r="M1892" s="233"/>
      <c r="N1892" s="233"/>
      <c r="O1892" s="233"/>
    </row>
    <row r="1893" spans="2:15" s="234" customFormat="1">
      <c r="B1893" s="244"/>
      <c r="C1893" s="244"/>
      <c r="D1893" s="244"/>
      <c r="E1893" s="245"/>
      <c r="F1893" s="245"/>
      <c r="G1893" s="245"/>
      <c r="H1893" s="245"/>
      <c r="I1893" s="245"/>
      <c r="J1893" s="245"/>
      <c r="K1893" s="245"/>
      <c r="L1893" s="245"/>
      <c r="M1893" s="233"/>
      <c r="N1893" s="233"/>
      <c r="O1893" s="233"/>
    </row>
    <row r="1894" spans="2:15" s="234" customFormat="1">
      <c r="B1894" s="244"/>
      <c r="C1894" s="244"/>
      <c r="D1894" s="244"/>
      <c r="E1894" s="245"/>
      <c r="F1894" s="245"/>
      <c r="G1894" s="245"/>
      <c r="H1894" s="245"/>
      <c r="I1894" s="245"/>
      <c r="J1894" s="245"/>
      <c r="K1894" s="245"/>
      <c r="L1894" s="245"/>
      <c r="M1894" s="233"/>
      <c r="N1894" s="233"/>
      <c r="O1894" s="233"/>
    </row>
    <row r="1895" spans="2:15" s="234" customFormat="1">
      <c r="B1895" s="244"/>
      <c r="C1895" s="244"/>
      <c r="D1895" s="244"/>
      <c r="E1895" s="245"/>
      <c r="F1895" s="245"/>
      <c r="G1895" s="245"/>
      <c r="H1895" s="245"/>
      <c r="I1895" s="245"/>
      <c r="J1895" s="245"/>
      <c r="K1895" s="245"/>
      <c r="L1895" s="245"/>
      <c r="M1895" s="233"/>
      <c r="N1895" s="233"/>
      <c r="O1895" s="233"/>
    </row>
    <row r="1896" spans="2:15" s="234" customFormat="1">
      <c r="B1896" s="244"/>
      <c r="C1896" s="244"/>
      <c r="D1896" s="244"/>
      <c r="E1896" s="245"/>
      <c r="F1896" s="245"/>
      <c r="G1896" s="245"/>
      <c r="H1896" s="245"/>
      <c r="I1896" s="245"/>
      <c r="J1896" s="245"/>
      <c r="K1896" s="245"/>
      <c r="L1896" s="245"/>
      <c r="M1896" s="233"/>
      <c r="N1896" s="233"/>
      <c r="O1896" s="233"/>
    </row>
    <row r="1897" spans="2:15" s="234" customFormat="1">
      <c r="B1897" s="244"/>
      <c r="C1897" s="244"/>
      <c r="D1897" s="244"/>
      <c r="E1897" s="245"/>
      <c r="F1897" s="245"/>
      <c r="G1897" s="245"/>
      <c r="H1897" s="245"/>
      <c r="I1897" s="245"/>
      <c r="J1897" s="245"/>
      <c r="K1897" s="245"/>
      <c r="L1897" s="245"/>
      <c r="M1897" s="233"/>
      <c r="N1897" s="233"/>
      <c r="O1897" s="233"/>
    </row>
    <row r="1898" spans="2:15" s="234" customFormat="1">
      <c r="B1898" s="244"/>
      <c r="C1898" s="244"/>
      <c r="D1898" s="244"/>
      <c r="E1898" s="245"/>
      <c r="F1898" s="245"/>
      <c r="G1898" s="245"/>
      <c r="H1898" s="245"/>
      <c r="I1898" s="245"/>
      <c r="J1898" s="245"/>
      <c r="K1898" s="245"/>
      <c r="L1898" s="245"/>
      <c r="M1898" s="233"/>
      <c r="N1898" s="233"/>
      <c r="O1898" s="233"/>
    </row>
    <row r="1899" spans="2:15" s="234" customFormat="1">
      <c r="B1899" s="244"/>
      <c r="C1899" s="244"/>
      <c r="D1899" s="244"/>
      <c r="E1899" s="245"/>
      <c r="F1899" s="245"/>
      <c r="G1899" s="245"/>
      <c r="H1899" s="245"/>
      <c r="I1899" s="245"/>
      <c r="J1899" s="245"/>
      <c r="K1899" s="245"/>
      <c r="L1899" s="245"/>
      <c r="M1899" s="233"/>
      <c r="N1899" s="233"/>
      <c r="O1899" s="233"/>
    </row>
    <row r="1900" spans="2:15" s="234" customFormat="1">
      <c r="B1900" s="244"/>
      <c r="C1900" s="244"/>
      <c r="D1900" s="244"/>
      <c r="E1900" s="245"/>
      <c r="F1900" s="245"/>
      <c r="G1900" s="245"/>
      <c r="H1900" s="245"/>
      <c r="I1900" s="245"/>
      <c r="J1900" s="245"/>
      <c r="K1900" s="245"/>
      <c r="L1900" s="245"/>
      <c r="M1900" s="233"/>
      <c r="N1900" s="233"/>
      <c r="O1900" s="233"/>
    </row>
    <row r="1901" spans="2:15" s="234" customFormat="1">
      <c r="B1901" s="244"/>
      <c r="C1901" s="244"/>
      <c r="D1901" s="244"/>
      <c r="E1901" s="245"/>
      <c r="F1901" s="245"/>
      <c r="G1901" s="245"/>
      <c r="H1901" s="245"/>
      <c r="I1901" s="245"/>
      <c r="J1901" s="245"/>
      <c r="K1901" s="245"/>
      <c r="L1901" s="245"/>
      <c r="M1901" s="233"/>
      <c r="N1901" s="233"/>
      <c r="O1901" s="233"/>
    </row>
    <row r="1902" spans="2:15" s="234" customFormat="1">
      <c r="B1902" s="244"/>
      <c r="C1902" s="244"/>
      <c r="D1902" s="244"/>
      <c r="E1902" s="245"/>
      <c r="F1902" s="245"/>
      <c r="G1902" s="245"/>
      <c r="H1902" s="245"/>
      <c r="I1902" s="245"/>
      <c r="J1902" s="245"/>
      <c r="K1902" s="245"/>
      <c r="L1902" s="245"/>
      <c r="M1902" s="233"/>
      <c r="N1902" s="233"/>
      <c r="O1902" s="233"/>
    </row>
    <row r="1903" spans="2:15" s="234" customFormat="1">
      <c r="B1903" s="244"/>
      <c r="C1903" s="244"/>
      <c r="D1903" s="244"/>
      <c r="E1903" s="245"/>
      <c r="F1903" s="245"/>
      <c r="G1903" s="245"/>
      <c r="H1903" s="245"/>
      <c r="I1903" s="245"/>
      <c r="J1903" s="245"/>
      <c r="K1903" s="245"/>
      <c r="L1903" s="245"/>
      <c r="M1903" s="233"/>
      <c r="N1903" s="233"/>
      <c r="O1903" s="233"/>
    </row>
    <row r="1904" spans="2:15" s="234" customFormat="1">
      <c r="B1904" s="244"/>
      <c r="C1904" s="244"/>
      <c r="D1904" s="244"/>
      <c r="E1904" s="245"/>
      <c r="F1904" s="245"/>
      <c r="G1904" s="245"/>
      <c r="H1904" s="245"/>
      <c r="I1904" s="245"/>
      <c r="J1904" s="245"/>
      <c r="K1904" s="245"/>
      <c r="L1904" s="245"/>
      <c r="M1904" s="233"/>
      <c r="N1904" s="233"/>
      <c r="O1904" s="233"/>
    </row>
    <row r="1905" spans="2:15" s="234" customFormat="1">
      <c r="B1905" s="244"/>
      <c r="C1905" s="244"/>
      <c r="D1905" s="244"/>
      <c r="E1905" s="245"/>
      <c r="F1905" s="245"/>
      <c r="G1905" s="245"/>
      <c r="H1905" s="245"/>
      <c r="I1905" s="245"/>
      <c r="J1905" s="245"/>
      <c r="K1905" s="245"/>
      <c r="L1905" s="245"/>
      <c r="M1905" s="233"/>
      <c r="N1905" s="233"/>
      <c r="O1905" s="233"/>
    </row>
    <row r="1906" spans="2:15" s="234" customFormat="1">
      <c r="B1906" s="244"/>
      <c r="C1906" s="244"/>
      <c r="D1906" s="244"/>
      <c r="E1906" s="245"/>
      <c r="F1906" s="245"/>
      <c r="G1906" s="245"/>
      <c r="H1906" s="245"/>
      <c r="I1906" s="245"/>
      <c r="J1906" s="245"/>
      <c r="K1906" s="245"/>
      <c r="L1906" s="245"/>
      <c r="M1906" s="233"/>
      <c r="N1906" s="233"/>
      <c r="O1906" s="233"/>
    </row>
    <row r="1907" spans="2:15" s="234" customFormat="1">
      <c r="B1907" s="244"/>
      <c r="C1907" s="244"/>
      <c r="D1907" s="244"/>
      <c r="E1907" s="245"/>
      <c r="F1907" s="245"/>
      <c r="G1907" s="245"/>
      <c r="H1907" s="245"/>
      <c r="I1907" s="245"/>
      <c r="J1907" s="245"/>
      <c r="K1907" s="245"/>
      <c r="L1907" s="245"/>
      <c r="M1907" s="233"/>
      <c r="N1907" s="233"/>
      <c r="O1907" s="233"/>
    </row>
    <row r="1908" spans="2:15" s="234" customFormat="1">
      <c r="B1908" s="244"/>
      <c r="C1908" s="244"/>
      <c r="D1908" s="244"/>
      <c r="E1908" s="245"/>
      <c r="F1908" s="245"/>
      <c r="G1908" s="245"/>
      <c r="H1908" s="245"/>
      <c r="I1908" s="245"/>
      <c r="J1908" s="245"/>
      <c r="K1908" s="245"/>
      <c r="L1908" s="245"/>
      <c r="M1908" s="233"/>
      <c r="N1908" s="233"/>
      <c r="O1908" s="233"/>
    </row>
    <row r="1909" spans="2:15" s="234" customFormat="1">
      <c r="B1909" s="244"/>
      <c r="C1909" s="244"/>
      <c r="D1909" s="244"/>
      <c r="E1909" s="245"/>
      <c r="F1909" s="245"/>
      <c r="G1909" s="245"/>
      <c r="H1909" s="245"/>
      <c r="I1909" s="245"/>
      <c r="J1909" s="245"/>
      <c r="K1909" s="245"/>
      <c r="L1909" s="245"/>
      <c r="M1909" s="233"/>
      <c r="N1909" s="233"/>
      <c r="O1909" s="233"/>
    </row>
    <row r="1910" spans="2:15" s="234" customFormat="1">
      <c r="B1910" s="244"/>
      <c r="C1910" s="244"/>
      <c r="D1910" s="244"/>
      <c r="E1910" s="245"/>
      <c r="F1910" s="245"/>
      <c r="G1910" s="245"/>
      <c r="H1910" s="245"/>
      <c r="I1910" s="245"/>
      <c r="J1910" s="245"/>
      <c r="K1910" s="245"/>
      <c r="L1910" s="245"/>
      <c r="M1910" s="233"/>
      <c r="N1910" s="233"/>
      <c r="O1910" s="233"/>
    </row>
    <row r="1911" spans="2:15" s="234" customFormat="1">
      <c r="B1911" s="244"/>
      <c r="C1911" s="244"/>
      <c r="D1911" s="244"/>
      <c r="E1911" s="245"/>
      <c r="F1911" s="245"/>
      <c r="G1911" s="245"/>
      <c r="H1911" s="245"/>
      <c r="I1911" s="245"/>
      <c r="J1911" s="245"/>
      <c r="K1911" s="245"/>
      <c r="L1911" s="245"/>
      <c r="M1911" s="233"/>
      <c r="N1911" s="233"/>
      <c r="O1911" s="233"/>
    </row>
    <row r="1912" spans="2:15" s="234" customFormat="1">
      <c r="B1912" s="244"/>
      <c r="C1912" s="244"/>
      <c r="D1912" s="244"/>
      <c r="E1912" s="245"/>
      <c r="F1912" s="245"/>
      <c r="G1912" s="245"/>
      <c r="H1912" s="245"/>
      <c r="I1912" s="245"/>
      <c r="J1912" s="245"/>
      <c r="K1912" s="245"/>
      <c r="L1912" s="245"/>
      <c r="M1912" s="233"/>
      <c r="N1912" s="233"/>
      <c r="O1912" s="233"/>
    </row>
    <row r="1913" spans="2:15" s="234" customFormat="1">
      <c r="B1913" s="244"/>
      <c r="C1913" s="244"/>
      <c r="D1913" s="244"/>
      <c r="E1913" s="245"/>
      <c r="F1913" s="245"/>
      <c r="G1913" s="245"/>
      <c r="H1913" s="245"/>
      <c r="I1913" s="245"/>
      <c r="J1913" s="245"/>
      <c r="K1913" s="245"/>
      <c r="L1913" s="245"/>
      <c r="M1913" s="233"/>
      <c r="N1913" s="233"/>
      <c r="O1913" s="233"/>
    </row>
    <row r="1914" spans="2:15" s="234" customFormat="1">
      <c r="B1914" s="244"/>
      <c r="C1914" s="244"/>
      <c r="D1914" s="244"/>
      <c r="E1914" s="245"/>
      <c r="F1914" s="245"/>
      <c r="G1914" s="245"/>
      <c r="H1914" s="245"/>
      <c r="I1914" s="245"/>
      <c r="J1914" s="245"/>
      <c r="K1914" s="245"/>
      <c r="L1914" s="245"/>
      <c r="M1914" s="233"/>
      <c r="N1914" s="233"/>
      <c r="O1914" s="233"/>
    </row>
    <row r="1915" spans="2:15" s="234" customFormat="1">
      <c r="B1915" s="244"/>
      <c r="C1915" s="244"/>
      <c r="D1915" s="244"/>
      <c r="E1915" s="245"/>
      <c r="F1915" s="245"/>
      <c r="G1915" s="245"/>
      <c r="H1915" s="245"/>
      <c r="I1915" s="245"/>
      <c r="J1915" s="245"/>
      <c r="K1915" s="245"/>
      <c r="L1915" s="245"/>
      <c r="M1915" s="233"/>
      <c r="N1915" s="233"/>
      <c r="O1915" s="233"/>
    </row>
    <row r="1916" spans="2:15" s="234" customFormat="1">
      <c r="B1916" s="244"/>
      <c r="C1916" s="244"/>
      <c r="D1916" s="244"/>
      <c r="E1916" s="245"/>
      <c r="F1916" s="245"/>
      <c r="G1916" s="245"/>
      <c r="H1916" s="245"/>
      <c r="I1916" s="245"/>
      <c r="J1916" s="245"/>
      <c r="K1916" s="245"/>
      <c r="L1916" s="245"/>
      <c r="M1916" s="233"/>
      <c r="N1916" s="233"/>
      <c r="O1916" s="233"/>
    </row>
    <row r="1917" spans="2:15" s="234" customFormat="1">
      <c r="B1917" s="244"/>
      <c r="C1917" s="244"/>
      <c r="D1917" s="244"/>
      <c r="E1917" s="245"/>
      <c r="F1917" s="245"/>
      <c r="G1917" s="245"/>
      <c r="H1917" s="245"/>
      <c r="I1917" s="245"/>
      <c r="J1917" s="245"/>
      <c r="K1917" s="245"/>
      <c r="L1917" s="245"/>
      <c r="M1917" s="233"/>
      <c r="N1917" s="233"/>
      <c r="O1917" s="233"/>
    </row>
    <row r="1918" spans="2:15" s="234" customFormat="1">
      <c r="B1918" s="244"/>
      <c r="C1918" s="244"/>
      <c r="D1918" s="244"/>
      <c r="E1918" s="245"/>
      <c r="F1918" s="245"/>
      <c r="G1918" s="245"/>
      <c r="H1918" s="245"/>
      <c r="I1918" s="245"/>
      <c r="J1918" s="245"/>
      <c r="K1918" s="245"/>
      <c r="L1918" s="245"/>
      <c r="M1918" s="233"/>
      <c r="N1918" s="233"/>
      <c r="O1918" s="233"/>
    </row>
    <row r="1919" spans="2:15" s="234" customFormat="1">
      <c r="B1919" s="244"/>
      <c r="C1919" s="244"/>
      <c r="D1919" s="244"/>
      <c r="E1919" s="245"/>
      <c r="F1919" s="245"/>
      <c r="G1919" s="245"/>
      <c r="H1919" s="245"/>
      <c r="I1919" s="245"/>
      <c r="J1919" s="245"/>
      <c r="K1919" s="245"/>
      <c r="L1919" s="245"/>
      <c r="M1919" s="233"/>
      <c r="N1919" s="233"/>
      <c r="O1919" s="233"/>
    </row>
    <row r="1920" spans="2:15" s="234" customFormat="1">
      <c r="B1920" s="244"/>
      <c r="C1920" s="244"/>
      <c r="D1920" s="244"/>
      <c r="E1920" s="245"/>
      <c r="F1920" s="245"/>
      <c r="G1920" s="245"/>
      <c r="H1920" s="245"/>
      <c r="I1920" s="245"/>
      <c r="J1920" s="245"/>
      <c r="K1920" s="245"/>
      <c r="L1920" s="245"/>
      <c r="M1920" s="233"/>
      <c r="N1920" s="233"/>
      <c r="O1920" s="233"/>
    </row>
    <row r="1921" spans="2:15" s="234" customFormat="1">
      <c r="B1921" s="244"/>
      <c r="C1921" s="244"/>
      <c r="D1921" s="244"/>
      <c r="E1921" s="245"/>
      <c r="F1921" s="245"/>
      <c r="G1921" s="245"/>
      <c r="H1921" s="245"/>
      <c r="I1921" s="245"/>
      <c r="J1921" s="245"/>
      <c r="K1921" s="245"/>
      <c r="L1921" s="245"/>
      <c r="M1921" s="233"/>
      <c r="N1921" s="233"/>
      <c r="O1921" s="233"/>
    </row>
    <row r="1922" spans="2:15" s="234" customFormat="1">
      <c r="B1922" s="244"/>
      <c r="C1922" s="244"/>
      <c r="D1922" s="244"/>
      <c r="E1922" s="245"/>
      <c r="F1922" s="245"/>
      <c r="G1922" s="245"/>
      <c r="H1922" s="245"/>
      <c r="I1922" s="245"/>
      <c r="J1922" s="245"/>
      <c r="K1922" s="245"/>
      <c r="L1922" s="245"/>
      <c r="M1922" s="233"/>
      <c r="N1922" s="233"/>
      <c r="O1922" s="233"/>
    </row>
    <row r="1923" spans="2:15" s="234" customFormat="1">
      <c r="B1923" s="244"/>
      <c r="C1923" s="244"/>
      <c r="D1923" s="244"/>
      <c r="E1923" s="245"/>
      <c r="F1923" s="245"/>
      <c r="G1923" s="245"/>
      <c r="H1923" s="245"/>
      <c r="I1923" s="245"/>
      <c r="J1923" s="245"/>
      <c r="K1923" s="245"/>
      <c r="L1923" s="245"/>
      <c r="M1923" s="233"/>
      <c r="N1923" s="233"/>
      <c r="O1923" s="233"/>
    </row>
    <row r="1924" spans="2:15" s="234" customFormat="1">
      <c r="B1924" s="244"/>
      <c r="C1924" s="244"/>
      <c r="D1924" s="244"/>
      <c r="E1924" s="245"/>
      <c r="F1924" s="245"/>
      <c r="G1924" s="245"/>
      <c r="H1924" s="245"/>
      <c r="I1924" s="245"/>
      <c r="J1924" s="245"/>
      <c r="K1924" s="245"/>
      <c r="L1924" s="245"/>
      <c r="M1924" s="233"/>
      <c r="N1924" s="233"/>
      <c r="O1924" s="233"/>
    </row>
    <row r="1925" spans="2:15" s="234" customFormat="1">
      <c r="B1925" s="244"/>
      <c r="C1925" s="244"/>
      <c r="D1925" s="244"/>
      <c r="E1925" s="245"/>
      <c r="F1925" s="245"/>
      <c r="G1925" s="245"/>
      <c r="H1925" s="245"/>
      <c r="I1925" s="245"/>
      <c r="J1925" s="245"/>
      <c r="K1925" s="245"/>
      <c r="L1925" s="245"/>
      <c r="M1925" s="233"/>
      <c r="N1925" s="233"/>
      <c r="O1925" s="233"/>
    </row>
    <row r="1926" spans="2:15" s="234" customFormat="1">
      <c r="B1926" s="244"/>
      <c r="C1926" s="244"/>
      <c r="D1926" s="244"/>
      <c r="E1926" s="245"/>
      <c r="F1926" s="245"/>
      <c r="G1926" s="245"/>
      <c r="H1926" s="245"/>
      <c r="I1926" s="245"/>
      <c r="J1926" s="245"/>
      <c r="K1926" s="245"/>
      <c r="L1926" s="245"/>
      <c r="M1926" s="233"/>
      <c r="N1926" s="233"/>
      <c r="O1926" s="233"/>
    </row>
    <row r="1927" spans="2:15" s="234" customFormat="1">
      <c r="B1927" s="244"/>
      <c r="C1927" s="244"/>
      <c r="D1927" s="244"/>
      <c r="E1927" s="245"/>
      <c r="F1927" s="245"/>
      <c r="G1927" s="245"/>
      <c r="H1927" s="245"/>
      <c r="I1927" s="245"/>
      <c r="J1927" s="245"/>
      <c r="K1927" s="245"/>
      <c r="L1927" s="245"/>
      <c r="M1927" s="233"/>
      <c r="N1927" s="233"/>
      <c r="O1927" s="233"/>
    </row>
    <row r="1928" spans="2:15" s="234" customFormat="1">
      <c r="B1928" s="244"/>
      <c r="C1928" s="244"/>
      <c r="D1928" s="244"/>
      <c r="E1928" s="245"/>
      <c r="F1928" s="245"/>
      <c r="G1928" s="245"/>
      <c r="H1928" s="245"/>
      <c r="I1928" s="245"/>
      <c r="J1928" s="245"/>
      <c r="K1928" s="245"/>
      <c r="L1928" s="245"/>
      <c r="M1928" s="233"/>
      <c r="N1928" s="233"/>
      <c r="O1928" s="233"/>
    </row>
    <row r="1929" spans="2:15" s="234" customFormat="1">
      <c r="B1929" s="244"/>
      <c r="C1929" s="244"/>
      <c r="D1929" s="244"/>
      <c r="E1929" s="245"/>
      <c r="F1929" s="245"/>
      <c r="G1929" s="245"/>
      <c r="H1929" s="245"/>
      <c r="I1929" s="245"/>
      <c r="J1929" s="245"/>
      <c r="K1929" s="245"/>
      <c r="L1929" s="245"/>
      <c r="M1929" s="233"/>
      <c r="N1929" s="233"/>
      <c r="O1929" s="233"/>
    </row>
    <row r="1930" spans="2:15" s="234" customFormat="1">
      <c r="B1930" s="244"/>
      <c r="C1930" s="244"/>
      <c r="D1930" s="244"/>
      <c r="E1930" s="245"/>
      <c r="F1930" s="245"/>
      <c r="G1930" s="245"/>
      <c r="H1930" s="245"/>
      <c r="I1930" s="245"/>
      <c r="J1930" s="245"/>
      <c r="K1930" s="245"/>
      <c r="L1930" s="245"/>
      <c r="M1930" s="233"/>
      <c r="N1930" s="233"/>
      <c r="O1930" s="233"/>
    </row>
    <row r="1931" spans="2:15" s="234" customFormat="1">
      <c r="B1931" s="244"/>
      <c r="C1931" s="244"/>
      <c r="D1931" s="244"/>
      <c r="E1931" s="245"/>
      <c r="F1931" s="245"/>
      <c r="G1931" s="245"/>
      <c r="H1931" s="245"/>
      <c r="I1931" s="245"/>
      <c r="J1931" s="245"/>
      <c r="K1931" s="245"/>
      <c r="L1931" s="245"/>
      <c r="M1931" s="233"/>
      <c r="N1931" s="233"/>
      <c r="O1931" s="233"/>
    </row>
    <row r="1932" spans="2:15" s="234" customFormat="1">
      <c r="B1932" s="244"/>
      <c r="C1932" s="244"/>
      <c r="D1932" s="244"/>
      <c r="E1932" s="245"/>
      <c r="F1932" s="245"/>
      <c r="G1932" s="245"/>
      <c r="H1932" s="245"/>
      <c r="I1932" s="245"/>
      <c r="J1932" s="245"/>
      <c r="K1932" s="245"/>
      <c r="L1932" s="245"/>
      <c r="M1932" s="233"/>
      <c r="N1932" s="233"/>
      <c r="O1932" s="233"/>
    </row>
    <row r="1933" spans="2:15" s="234" customFormat="1">
      <c r="B1933" s="244"/>
      <c r="C1933" s="244"/>
      <c r="D1933" s="244"/>
      <c r="E1933" s="245"/>
      <c r="F1933" s="245"/>
      <c r="G1933" s="245"/>
      <c r="H1933" s="245"/>
      <c r="I1933" s="245"/>
      <c r="J1933" s="245"/>
      <c r="K1933" s="245"/>
      <c r="L1933" s="245"/>
      <c r="M1933" s="233"/>
      <c r="N1933" s="233"/>
      <c r="O1933" s="233"/>
    </row>
    <row r="1934" spans="2:15" s="234" customFormat="1">
      <c r="B1934" s="244"/>
      <c r="C1934" s="244"/>
      <c r="D1934" s="244"/>
      <c r="E1934" s="245"/>
      <c r="F1934" s="245"/>
      <c r="G1934" s="245"/>
      <c r="H1934" s="245"/>
      <c r="I1934" s="245"/>
      <c r="J1934" s="245"/>
      <c r="K1934" s="245"/>
      <c r="L1934" s="245"/>
      <c r="M1934" s="233"/>
      <c r="N1934" s="233"/>
      <c r="O1934" s="233"/>
    </row>
    <row r="1935" spans="2:15" s="234" customFormat="1">
      <c r="B1935" s="244"/>
      <c r="C1935" s="244"/>
      <c r="D1935" s="244"/>
      <c r="E1935" s="245"/>
      <c r="F1935" s="245"/>
      <c r="G1935" s="245"/>
      <c r="H1935" s="245"/>
      <c r="I1935" s="245"/>
      <c r="J1935" s="245"/>
      <c r="K1935" s="245"/>
      <c r="L1935" s="245"/>
      <c r="M1935" s="233"/>
      <c r="N1935" s="233"/>
      <c r="O1935" s="233"/>
    </row>
    <row r="1936" spans="2:15" s="234" customFormat="1">
      <c r="B1936" s="244"/>
      <c r="C1936" s="244"/>
      <c r="D1936" s="244"/>
      <c r="E1936" s="245"/>
      <c r="F1936" s="245"/>
      <c r="G1936" s="245"/>
      <c r="H1936" s="245"/>
      <c r="I1936" s="245"/>
      <c r="J1936" s="245"/>
      <c r="K1936" s="245"/>
      <c r="L1936" s="245"/>
      <c r="M1936" s="233"/>
      <c r="N1936" s="233"/>
      <c r="O1936" s="233"/>
    </row>
    <row r="1937" spans="2:15" s="234" customFormat="1">
      <c r="B1937" s="244"/>
      <c r="C1937" s="244"/>
      <c r="D1937" s="244"/>
      <c r="E1937" s="245"/>
      <c r="F1937" s="245"/>
      <c r="G1937" s="245"/>
      <c r="H1937" s="245"/>
      <c r="I1937" s="245"/>
      <c r="J1937" s="245"/>
      <c r="K1937" s="245"/>
      <c r="L1937" s="245"/>
      <c r="M1937" s="233"/>
      <c r="N1937" s="233"/>
      <c r="O1937" s="233"/>
    </row>
    <row r="1938" spans="2:15" s="234" customFormat="1">
      <c r="B1938" s="244"/>
      <c r="C1938" s="244"/>
      <c r="D1938" s="244"/>
      <c r="E1938" s="245"/>
      <c r="F1938" s="245"/>
      <c r="G1938" s="245"/>
      <c r="H1938" s="245"/>
      <c r="I1938" s="245"/>
      <c r="J1938" s="245"/>
      <c r="K1938" s="245"/>
      <c r="L1938" s="245"/>
      <c r="M1938" s="233"/>
      <c r="N1938" s="233"/>
      <c r="O1938" s="233"/>
    </row>
    <row r="1939" spans="2:15" s="234" customFormat="1">
      <c r="B1939" s="244"/>
      <c r="C1939" s="244"/>
      <c r="D1939" s="244"/>
      <c r="E1939" s="245"/>
      <c r="F1939" s="245"/>
      <c r="G1939" s="245"/>
      <c r="H1939" s="245"/>
      <c r="I1939" s="245"/>
      <c r="J1939" s="245"/>
      <c r="K1939" s="245"/>
      <c r="L1939" s="245"/>
      <c r="M1939" s="233"/>
      <c r="N1939" s="233"/>
      <c r="O1939" s="233"/>
    </row>
    <row r="1940" spans="2:15" s="234" customFormat="1">
      <c r="B1940" s="244"/>
      <c r="C1940" s="244"/>
      <c r="D1940" s="244"/>
      <c r="E1940" s="245"/>
      <c r="F1940" s="245"/>
      <c r="G1940" s="245"/>
      <c r="H1940" s="245"/>
      <c r="I1940" s="245"/>
      <c r="J1940" s="245"/>
      <c r="K1940" s="245"/>
      <c r="L1940" s="245"/>
      <c r="M1940" s="233"/>
      <c r="N1940" s="233"/>
      <c r="O1940" s="233"/>
    </row>
    <row r="1941" spans="2:15" s="234" customFormat="1">
      <c r="B1941" s="244"/>
      <c r="C1941" s="244"/>
      <c r="D1941" s="244"/>
      <c r="E1941" s="245"/>
      <c r="F1941" s="245"/>
      <c r="G1941" s="245"/>
      <c r="H1941" s="245"/>
      <c r="I1941" s="245"/>
      <c r="J1941" s="245"/>
      <c r="K1941" s="245"/>
      <c r="L1941" s="245"/>
      <c r="M1941" s="233"/>
      <c r="N1941" s="233"/>
      <c r="O1941" s="233"/>
    </row>
    <row r="1942" spans="2:15" s="234" customFormat="1">
      <c r="B1942" s="244"/>
      <c r="C1942" s="244"/>
      <c r="D1942" s="244"/>
      <c r="E1942" s="245"/>
      <c r="F1942" s="245"/>
      <c r="G1942" s="245"/>
      <c r="H1942" s="245"/>
      <c r="I1942" s="245"/>
      <c r="J1942" s="245"/>
      <c r="K1942" s="245"/>
      <c r="L1942" s="245"/>
      <c r="M1942" s="233"/>
      <c r="N1942" s="233"/>
      <c r="O1942" s="233"/>
    </row>
    <row r="1943" spans="2:15" s="234" customFormat="1">
      <c r="B1943" s="244"/>
      <c r="C1943" s="244"/>
      <c r="D1943" s="244"/>
      <c r="E1943" s="245"/>
      <c r="F1943" s="245"/>
      <c r="G1943" s="245"/>
      <c r="H1943" s="245"/>
      <c r="I1943" s="245"/>
      <c r="J1943" s="245"/>
      <c r="K1943" s="245"/>
      <c r="L1943" s="245"/>
      <c r="M1943" s="233"/>
      <c r="N1943" s="233"/>
      <c r="O1943" s="233"/>
    </row>
    <row r="1944" spans="2:15" s="234" customFormat="1">
      <c r="B1944" s="244"/>
      <c r="C1944" s="244"/>
      <c r="D1944" s="244"/>
      <c r="E1944" s="245"/>
      <c r="F1944" s="245"/>
      <c r="G1944" s="245"/>
      <c r="H1944" s="245"/>
      <c r="I1944" s="245"/>
      <c r="J1944" s="245"/>
      <c r="K1944" s="245"/>
      <c r="L1944" s="245"/>
      <c r="M1944" s="233"/>
      <c r="N1944" s="233"/>
      <c r="O1944" s="233"/>
    </row>
    <row r="1945" spans="2:15" s="234" customFormat="1">
      <c r="B1945" s="244"/>
      <c r="C1945" s="244"/>
      <c r="D1945" s="244"/>
      <c r="E1945" s="245"/>
      <c r="F1945" s="245"/>
      <c r="G1945" s="245"/>
      <c r="H1945" s="245"/>
      <c r="I1945" s="245"/>
      <c r="J1945" s="245"/>
      <c r="K1945" s="245"/>
      <c r="L1945" s="245"/>
      <c r="M1945" s="233"/>
      <c r="N1945" s="233"/>
      <c r="O1945" s="233"/>
    </row>
    <row r="1946" spans="2:15" s="234" customFormat="1">
      <c r="B1946" s="244"/>
      <c r="C1946" s="244"/>
      <c r="D1946" s="244"/>
      <c r="E1946" s="245"/>
      <c r="F1946" s="245"/>
      <c r="G1946" s="245"/>
      <c r="H1946" s="245"/>
      <c r="I1946" s="245"/>
      <c r="J1946" s="245"/>
      <c r="K1946" s="245"/>
      <c r="L1946" s="245"/>
      <c r="M1946" s="233"/>
      <c r="N1946" s="233"/>
      <c r="O1946" s="233"/>
    </row>
    <row r="1947" spans="2:15" s="234" customFormat="1">
      <c r="B1947" s="244"/>
      <c r="C1947" s="244"/>
      <c r="D1947" s="244"/>
      <c r="E1947" s="245"/>
      <c r="F1947" s="245"/>
      <c r="G1947" s="245"/>
      <c r="H1947" s="245"/>
      <c r="I1947" s="245"/>
      <c r="J1947" s="245"/>
      <c r="K1947" s="245"/>
      <c r="L1947" s="245"/>
      <c r="M1947" s="233"/>
      <c r="N1947" s="233"/>
      <c r="O1947" s="233"/>
    </row>
    <row r="1948" spans="2:15" s="234" customFormat="1">
      <c r="B1948" s="244"/>
      <c r="C1948" s="244"/>
      <c r="D1948" s="244"/>
      <c r="E1948" s="245"/>
      <c r="F1948" s="245"/>
      <c r="G1948" s="245"/>
      <c r="H1948" s="245"/>
      <c r="I1948" s="245"/>
      <c r="J1948" s="245"/>
      <c r="K1948" s="245"/>
      <c r="L1948" s="245"/>
      <c r="M1948" s="233"/>
      <c r="N1948" s="233"/>
      <c r="O1948" s="233"/>
    </row>
    <row r="1949" spans="2:15" s="234" customFormat="1">
      <c r="B1949" s="244"/>
      <c r="C1949" s="244"/>
      <c r="D1949" s="244"/>
      <c r="E1949" s="245"/>
      <c r="F1949" s="245"/>
      <c r="G1949" s="245"/>
      <c r="H1949" s="245"/>
      <c r="I1949" s="245"/>
      <c r="J1949" s="245"/>
      <c r="K1949" s="245"/>
      <c r="L1949" s="245"/>
      <c r="M1949" s="233"/>
      <c r="N1949" s="233"/>
      <c r="O1949" s="233"/>
    </row>
    <row r="1950" spans="2:15" s="234" customFormat="1">
      <c r="B1950" s="244"/>
      <c r="C1950" s="244"/>
      <c r="D1950" s="244"/>
      <c r="E1950" s="245"/>
      <c r="F1950" s="245"/>
      <c r="G1950" s="245"/>
      <c r="H1950" s="245"/>
      <c r="I1950" s="245"/>
      <c r="J1950" s="245"/>
      <c r="K1950" s="245"/>
      <c r="L1950" s="245"/>
      <c r="M1950" s="233"/>
      <c r="N1950" s="233"/>
      <c r="O1950" s="233"/>
    </row>
    <row r="1951" spans="2:15" s="234" customFormat="1">
      <c r="B1951" s="244"/>
      <c r="C1951" s="244"/>
      <c r="D1951" s="244"/>
      <c r="E1951" s="245"/>
      <c r="F1951" s="245"/>
      <c r="G1951" s="245"/>
      <c r="H1951" s="245"/>
      <c r="I1951" s="245"/>
      <c r="J1951" s="245"/>
      <c r="K1951" s="245"/>
      <c r="L1951" s="245"/>
      <c r="M1951" s="233"/>
      <c r="N1951" s="233"/>
      <c r="O1951" s="233"/>
    </row>
    <row r="1952" spans="2:15" s="234" customFormat="1">
      <c r="B1952" s="244"/>
      <c r="C1952" s="244"/>
      <c r="D1952" s="244"/>
      <c r="E1952" s="245"/>
      <c r="F1952" s="245"/>
      <c r="G1952" s="245"/>
      <c r="H1952" s="245"/>
      <c r="I1952" s="245"/>
      <c r="J1952" s="245"/>
      <c r="K1952" s="245"/>
      <c r="L1952" s="245"/>
      <c r="M1952" s="233"/>
      <c r="N1952" s="233"/>
      <c r="O1952" s="233"/>
    </row>
    <row r="1953" spans="2:15" s="234" customFormat="1">
      <c r="B1953" s="244"/>
      <c r="C1953" s="244"/>
      <c r="D1953" s="244"/>
      <c r="E1953" s="245"/>
      <c r="F1953" s="245"/>
      <c r="G1953" s="245"/>
      <c r="H1953" s="245"/>
      <c r="I1953" s="245"/>
      <c r="J1953" s="245"/>
      <c r="K1953" s="245"/>
      <c r="L1953" s="245"/>
      <c r="M1953" s="233"/>
      <c r="N1953" s="233"/>
      <c r="O1953" s="233"/>
    </row>
    <row r="1954" spans="2:15" s="234" customFormat="1">
      <c r="B1954" s="244"/>
      <c r="C1954" s="244"/>
      <c r="D1954" s="244"/>
      <c r="E1954" s="245"/>
      <c r="F1954" s="245"/>
      <c r="G1954" s="245"/>
      <c r="H1954" s="245"/>
      <c r="I1954" s="245"/>
      <c r="J1954" s="245"/>
      <c r="K1954" s="245"/>
      <c r="L1954" s="245"/>
      <c r="M1954" s="233"/>
      <c r="N1954" s="233"/>
      <c r="O1954" s="233"/>
    </row>
    <row r="1955" spans="2:15" s="234" customFormat="1">
      <c r="B1955" s="244"/>
      <c r="C1955" s="244"/>
      <c r="D1955" s="244"/>
      <c r="E1955" s="245"/>
      <c r="F1955" s="245"/>
      <c r="G1955" s="245"/>
      <c r="H1955" s="245"/>
      <c r="I1955" s="245"/>
      <c r="J1955" s="245"/>
      <c r="K1955" s="245"/>
      <c r="L1955" s="245"/>
      <c r="M1955" s="233"/>
      <c r="N1955" s="233"/>
      <c r="O1955" s="233"/>
    </row>
    <row r="1956" spans="2:15" s="234" customFormat="1">
      <c r="B1956" s="244"/>
      <c r="C1956" s="244"/>
      <c r="D1956" s="244"/>
      <c r="E1956" s="245"/>
      <c r="F1956" s="245"/>
      <c r="G1956" s="245"/>
      <c r="H1956" s="245"/>
      <c r="I1956" s="245"/>
      <c r="J1956" s="245"/>
      <c r="K1956" s="245"/>
      <c r="L1956" s="245"/>
      <c r="M1956" s="233"/>
      <c r="N1956" s="233"/>
      <c r="O1956" s="233"/>
    </row>
    <row r="1957" spans="2:15" s="234" customFormat="1">
      <c r="B1957" s="244"/>
      <c r="C1957" s="244"/>
      <c r="D1957" s="244"/>
      <c r="E1957" s="245"/>
      <c r="F1957" s="245"/>
      <c r="G1957" s="245"/>
      <c r="H1957" s="245"/>
      <c r="I1957" s="245"/>
      <c r="J1957" s="245"/>
      <c r="K1957" s="245"/>
      <c r="L1957" s="245"/>
      <c r="M1957" s="233"/>
      <c r="N1957" s="233"/>
      <c r="O1957" s="233"/>
    </row>
    <row r="1958" spans="2:15" s="234" customFormat="1">
      <c r="B1958" s="244"/>
      <c r="C1958" s="244"/>
      <c r="D1958" s="244"/>
      <c r="E1958" s="245"/>
      <c r="F1958" s="245"/>
      <c r="G1958" s="245"/>
      <c r="H1958" s="245"/>
      <c r="I1958" s="245"/>
      <c r="J1958" s="245"/>
      <c r="K1958" s="245"/>
      <c r="L1958" s="245"/>
      <c r="M1958" s="233"/>
      <c r="N1958" s="233"/>
      <c r="O1958" s="233"/>
    </row>
    <row r="1959" spans="2:15" s="234" customFormat="1">
      <c r="B1959" s="244"/>
      <c r="C1959" s="244"/>
      <c r="D1959" s="244"/>
      <c r="E1959" s="245"/>
      <c r="F1959" s="245"/>
      <c r="G1959" s="245"/>
      <c r="H1959" s="245"/>
      <c r="I1959" s="245"/>
      <c r="J1959" s="245"/>
      <c r="K1959" s="245"/>
      <c r="L1959" s="245"/>
      <c r="M1959" s="233"/>
      <c r="N1959" s="233"/>
      <c r="O1959" s="233"/>
    </row>
    <row r="1960" spans="2:15" s="234" customFormat="1">
      <c r="B1960" s="244"/>
      <c r="C1960" s="244"/>
      <c r="D1960" s="244"/>
      <c r="E1960" s="245"/>
      <c r="F1960" s="245"/>
      <c r="G1960" s="245"/>
      <c r="H1960" s="245"/>
      <c r="I1960" s="245"/>
      <c r="J1960" s="245"/>
      <c r="K1960" s="245"/>
      <c r="L1960" s="245"/>
      <c r="M1960" s="233"/>
      <c r="N1960" s="233"/>
      <c r="O1960" s="233"/>
    </row>
    <row r="1961" spans="2:15" s="234" customFormat="1">
      <c r="B1961" s="244"/>
      <c r="C1961" s="244"/>
      <c r="D1961" s="244"/>
      <c r="E1961" s="245"/>
      <c r="F1961" s="245"/>
      <c r="G1961" s="245"/>
      <c r="H1961" s="245"/>
      <c r="I1961" s="245"/>
      <c r="J1961" s="245"/>
      <c r="K1961" s="245"/>
      <c r="L1961" s="245"/>
      <c r="M1961" s="233"/>
      <c r="N1961" s="233"/>
      <c r="O1961" s="233"/>
    </row>
    <row r="1962" spans="2:15" s="234" customFormat="1">
      <c r="B1962" s="244"/>
      <c r="C1962" s="244"/>
      <c r="D1962" s="244"/>
      <c r="E1962" s="245"/>
      <c r="F1962" s="245"/>
      <c r="G1962" s="245"/>
      <c r="H1962" s="245"/>
      <c r="I1962" s="245"/>
      <c r="J1962" s="245"/>
      <c r="K1962" s="245"/>
      <c r="L1962" s="245"/>
      <c r="M1962" s="233"/>
      <c r="N1962" s="233"/>
      <c r="O1962" s="233"/>
    </row>
    <row r="1963" spans="2:15" s="234" customFormat="1">
      <c r="B1963" s="244"/>
      <c r="C1963" s="244"/>
      <c r="D1963" s="244"/>
      <c r="E1963" s="245"/>
      <c r="F1963" s="245"/>
      <c r="G1963" s="245"/>
      <c r="H1963" s="245"/>
      <c r="I1963" s="245"/>
      <c r="J1963" s="245"/>
      <c r="K1963" s="245"/>
      <c r="L1963" s="245"/>
      <c r="M1963" s="233"/>
      <c r="N1963" s="233"/>
      <c r="O1963" s="233"/>
    </row>
    <row r="1964" spans="2:15" s="234" customFormat="1">
      <c r="B1964" s="244"/>
      <c r="C1964" s="244"/>
      <c r="D1964" s="244"/>
      <c r="E1964" s="245"/>
      <c r="F1964" s="245"/>
      <c r="G1964" s="245"/>
      <c r="H1964" s="245"/>
      <c r="I1964" s="245"/>
      <c r="J1964" s="245"/>
      <c r="K1964" s="245"/>
      <c r="L1964" s="245"/>
      <c r="M1964" s="233"/>
      <c r="N1964" s="233"/>
      <c r="O1964" s="233"/>
    </row>
    <row r="1965" spans="2:15" s="234" customFormat="1">
      <c r="B1965" s="244"/>
      <c r="C1965" s="244"/>
      <c r="D1965" s="244"/>
      <c r="E1965" s="245"/>
      <c r="F1965" s="245"/>
      <c r="G1965" s="245"/>
      <c r="H1965" s="245"/>
      <c r="I1965" s="245"/>
      <c r="J1965" s="245"/>
      <c r="K1965" s="245"/>
      <c r="L1965" s="245"/>
      <c r="M1965" s="233"/>
      <c r="N1965" s="233"/>
      <c r="O1965" s="233"/>
    </row>
    <row r="1966" spans="2:15" s="234" customFormat="1">
      <c r="B1966" s="244"/>
      <c r="C1966" s="244"/>
      <c r="D1966" s="244"/>
      <c r="E1966" s="245"/>
      <c r="F1966" s="245"/>
      <c r="G1966" s="245"/>
      <c r="H1966" s="245"/>
      <c r="I1966" s="245"/>
      <c r="J1966" s="245"/>
      <c r="K1966" s="245"/>
      <c r="L1966" s="245"/>
      <c r="M1966" s="233"/>
      <c r="N1966" s="233"/>
      <c r="O1966" s="233"/>
    </row>
    <row r="1967" spans="2:15" s="234" customFormat="1">
      <c r="B1967" s="244"/>
      <c r="C1967" s="244"/>
      <c r="D1967" s="244"/>
      <c r="E1967" s="245"/>
      <c r="F1967" s="245"/>
      <c r="G1967" s="245"/>
      <c r="H1967" s="245"/>
      <c r="I1967" s="245"/>
      <c r="J1967" s="245"/>
      <c r="K1967" s="245"/>
      <c r="L1967" s="245"/>
      <c r="M1967" s="233"/>
      <c r="N1967" s="233"/>
      <c r="O1967" s="233"/>
    </row>
    <row r="1968" spans="2:15" s="234" customFormat="1">
      <c r="B1968" s="244"/>
      <c r="C1968" s="244"/>
      <c r="D1968" s="244"/>
      <c r="E1968" s="245"/>
      <c r="F1968" s="245"/>
      <c r="G1968" s="245"/>
      <c r="H1968" s="245"/>
      <c r="I1968" s="245"/>
      <c r="J1968" s="245"/>
      <c r="K1968" s="245"/>
      <c r="L1968" s="245"/>
      <c r="M1968" s="233"/>
      <c r="N1968" s="233"/>
      <c r="O1968" s="233"/>
    </row>
    <row r="1969" spans="2:15" s="234" customFormat="1">
      <c r="B1969" s="244"/>
      <c r="C1969" s="244"/>
      <c r="D1969" s="244"/>
      <c r="E1969" s="245"/>
      <c r="F1969" s="245"/>
      <c r="G1969" s="245"/>
      <c r="H1969" s="245"/>
      <c r="I1969" s="245"/>
      <c r="J1969" s="245"/>
      <c r="K1969" s="245"/>
      <c r="L1969" s="245"/>
      <c r="M1969" s="233"/>
      <c r="N1969" s="233"/>
      <c r="O1969" s="233"/>
    </row>
    <row r="1970" spans="2:15" s="234" customFormat="1">
      <c r="B1970" s="244"/>
      <c r="C1970" s="244"/>
      <c r="D1970" s="244"/>
      <c r="E1970" s="245"/>
      <c r="F1970" s="245"/>
      <c r="G1970" s="245"/>
      <c r="H1970" s="245"/>
      <c r="I1970" s="245"/>
      <c r="J1970" s="245"/>
      <c r="K1970" s="245"/>
      <c r="L1970" s="245"/>
      <c r="M1970" s="233"/>
      <c r="N1970" s="233"/>
      <c r="O1970" s="233"/>
    </row>
    <row r="1971" spans="2:15" s="234" customFormat="1">
      <c r="B1971" s="244"/>
      <c r="C1971" s="244"/>
      <c r="D1971" s="244"/>
      <c r="E1971" s="245"/>
      <c r="F1971" s="245"/>
      <c r="G1971" s="245"/>
      <c r="H1971" s="245"/>
      <c r="I1971" s="245"/>
      <c r="J1971" s="245"/>
      <c r="K1971" s="245"/>
      <c r="L1971" s="245"/>
      <c r="M1971" s="233"/>
      <c r="N1971" s="233"/>
      <c r="O1971" s="233"/>
    </row>
    <row r="1972" spans="2:15" s="234" customFormat="1">
      <c r="B1972" s="244"/>
      <c r="C1972" s="244"/>
      <c r="D1972" s="244"/>
      <c r="E1972" s="245"/>
      <c r="F1972" s="245"/>
      <c r="G1972" s="245"/>
      <c r="H1972" s="245"/>
      <c r="I1972" s="245"/>
      <c r="J1972" s="245"/>
      <c r="K1972" s="245"/>
      <c r="L1972" s="245"/>
      <c r="M1972" s="233"/>
      <c r="N1972" s="233"/>
      <c r="O1972" s="233"/>
    </row>
    <row r="1973" spans="2:15" s="234" customFormat="1">
      <c r="B1973" s="244"/>
      <c r="C1973" s="244"/>
      <c r="D1973" s="244"/>
      <c r="E1973" s="245"/>
      <c r="F1973" s="245"/>
      <c r="G1973" s="245"/>
      <c r="H1973" s="245"/>
      <c r="I1973" s="245"/>
      <c r="J1973" s="245"/>
      <c r="K1973" s="245"/>
      <c r="L1973" s="245"/>
      <c r="M1973" s="233"/>
      <c r="N1973" s="233"/>
      <c r="O1973" s="233"/>
    </row>
    <row r="1974" spans="2:15" s="234" customFormat="1">
      <c r="B1974" s="244"/>
      <c r="C1974" s="244"/>
      <c r="D1974" s="244"/>
      <c r="E1974" s="245"/>
      <c r="F1974" s="245"/>
      <c r="G1974" s="245"/>
      <c r="H1974" s="245"/>
      <c r="I1974" s="245"/>
      <c r="J1974" s="245"/>
      <c r="K1974" s="245"/>
      <c r="L1974" s="245"/>
      <c r="M1974" s="233"/>
      <c r="N1974" s="233"/>
      <c r="O1974" s="233"/>
    </row>
    <row r="1975" spans="2:15" s="234" customFormat="1">
      <c r="B1975" s="244"/>
      <c r="C1975" s="244"/>
      <c r="D1975" s="244"/>
      <c r="E1975" s="245"/>
      <c r="F1975" s="245"/>
      <c r="G1975" s="245"/>
      <c r="H1975" s="245"/>
      <c r="I1975" s="245"/>
      <c r="J1975" s="245"/>
      <c r="K1975" s="245"/>
      <c r="L1975" s="245"/>
      <c r="M1975" s="233"/>
      <c r="N1975" s="233"/>
      <c r="O1975" s="233"/>
    </row>
    <row r="1976" spans="2:15" s="234" customFormat="1">
      <c r="B1976" s="244"/>
      <c r="C1976" s="244"/>
      <c r="D1976" s="244"/>
      <c r="E1976" s="245"/>
      <c r="F1976" s="245"/>
      <c r="G1976" s="245"/>
      <c r="H1976" s="245"/>
      <c r="I1976" s="245"/>
      <c r="J1976" s="245"/>
      <c r="K1976" s="245"/>
      <c r="L1976" s="245"/>
      <c r="M1976" s="233"/>
      <c r="N1976" s="233"/>
      <c r="O1976" s="233"/>
    </row>
    <row r="1977" spans="2:15" s="234" customFormat="1">
      <c r="B1977" s="244"/>
      <c r="C1977" s="244"/>
      <c r="D1977" s="244"/>
      <c r="E1977" s="245"/>
      <c r="F1977" s="245"/>
      <c r="G1977" s="245"/>
      <c r="H1977" s="245"/>
      <c r="I1977" s="245"/>
      <c r="J1977" s="245"/>
      <c r="K1977" s="245"/>
      <c r="L1977" s="245"/>
      <c r="M1977" s="233"/>
      <c r="N1977" s="233"/>
      <c r="O1977" s="233"/>
    </row>
    <row r="1978" spans="2:15" s="234" customFormat="1">
      <c r="B1978" s="244"/>
      <c r="C1978" s="244"/>
      <c r="D1978" s="244"/>
      <c r="E1978" s="245"/>
      <c r="F1978" s="245"/>
      <c r="G1978" s="245"/>
      <c r="H1978" s="245"/>
      <c r="I1978" s="245"/>
      <c r="J1978" s="245"/>
      <c r="K1978" s="245"/>
      <c r="L1978" s="245"/>
      <c r="M1978" s="233"/>
      <c r="N1978" s="233"/>
      <c r="O1978" s="233"/>
    </row>
    <row r="1979" spans="2:15" s="234" customFormat="1">
      <c r="B1979" s="244"/>
      <c r="C1979" s="244"/>
      <c r="D1979" s="244"/>
      <c r="E1979" s="245"/>
      <c r="F1979" s="245"/>
      <c r="G1979" s="245"/>
      <c r="H1979" s="245"/>
      <c r="I1979" s="245"/>
      <c r="J1979" s="245"/>
      <c r="K1979" s="245"/>
      <c r="L1979" s="245"/>
      <c r="M1979" s="233"/>
      <c r="N1979" s="233"/>
      <c r="O1979" s="233"/>
    </row>
    <row r="1980" spans="2:15" s="234" customFormat="1">
      <c r="B1980" s="244"/>
      <c r="C1980" s="244"/>
      <c r="D1980" s="244"/>
      <c r="E1980" s="245"/>
      <c r="F1980" s="245"/>
      <c r="G1980" s="245"/>
      <c r="H1980" s="245"/>
      <c r="I1980" s="245"/>
      <c r="J1980" s="245"/>
      <c r="K1980" s="245"/>
      <c r="L1980" s="245"/>
      <c r="M1980" s="233"/>
      <c r="N1980" s="233"/>
      <c r="O1980" s="233"/>
    </row>
    <row r="1981" spans="2:15" s="234" customFormat="1">
      <c r="B1981" s="244"/>
      <c r="C1981" s="244"/>
      <c r="D1981" s="244"/>
      <c r="E1981" s="245"/>
      <c r="F1981" s="245"/>
      <c r="G1981" s="245"/>
      <c r="H1981" s="245"/>
      <c r="I1981" s="245"/>
      <c r="J1981" s="245"/>
      <c r="K1981" s="245"/>
      <c r="L1981" s="245"/>
      <c r="M1981" s="233"/>
      <c r="N1981" s="233"/>
      <c r="O1981" s="233"/>
    </row>
    <row r="1982" spans="2:15" s="234" customFormat="1">
      <c r="B1982" s="244"/>
      <c r="C1982" s="244"/>
      <c r="D1982" s="244"/>
      <c r="E1982" s="245"/>
      <c r="F1982" s="245"/>
      <c r="G1982" s="245"/>
      <c r="H1982" s="245"/>
      <c r="I1982" s="245"/>
      <c r="J1982" s="245"/>
      <c r="K1982" s="245"/>
      <c r="L1982" s="245"/>
      <c r="M1982" s="233"/>
      <c r="N1982" s="233"/>
      <c r="O1982" s="233"/>
    </row>
    <row r="1983" spans="2:15" s="234" customFormat="1">
      <c r="B1983" s="244"/>
      <c r="C1983" s="244"/>
      <c r="D1983" s="244"/>
      <c r="E1983" s="245"/>
      <c r="F1983" s="245"/>
      <c r="G1983" s="245"/>
      <c r="H1983" s="245"/>
      <c r="I1983" s="245"/>
      <c r="J1983" s="245"/>
      <c r="K1983" s="245"/>
      <c r="L1983" s="245"/>
      <c r="M1983" s="233"/>
      <c r="N1983" s="233"/>
      <c r="O1983" s="233"/>
    </row>
    <row r="1984" spans="2:15" s="234" customFormat="1">
      <c r="B1984" s="244"/>
      <c r="C1984" s="244"/>
      <c r="D1984" s="244"/>
      <c r="E1984" s="245"/>
      <c r="F1984" s="245"/>
      <c r="G1984" s="245"/>
      <c r="H1984" s="245"/>
      <c r="I1984" s="245"/>
      <c r="J1984" s="245"/>
      <c r="K1984" s="245"/>
      <c r="L1984" s="245"/>
      <c r="M1984" s="233"/>
      <c r="N1984" s="233"/>
      <c r="O1984" s="233"/>
    </row>
    <row r="1985" spans="2:15" s="234" customFormat="1">
      <c r="B1985" s="244"/>
      <c r="C1985" s="244"/>
      <c r="D1985" s="244"/>
      <c r="E1985" s="245"/>
      <c r="F1985" s="245"/>
      <c r="G1985" s="245"/>
      <c r="H1985" s="245"/>
      <c r="I1985" s="245"/>
      <c r="J1985" s="245"/>
      <c r="K1985" s="245"/>
      <c r="L1985" s="245"/>
      <c r="M1985" s="233"/>
      <c r="N1985" s="233"/>
      <c r="O1985" s="233"/>
    </row>
    <row r="1986" spans="2:15" s="234" customFormat="1">
      <c r="B1986" s="244"/>
      <c r="C1986" s="244"/>
      <c r="D1986" s="244"/>
      <c r="E1986" s="245"/>
      <c r="F1986" s="245"/>
      <c r="G1986" s="245"/>
      <c r="H1986" s="245"/>
      <c r="I1986" s="245"/>
      <c r="J1986" s="245"/>
      <c r="K1986" s="245"/>
      <c r="L1986" s="245"/>
      <c r="M1986" s="233"/>
      <c r="N1986" s="233"/>
      <c r="O1986" s="233"/>
    </row>
    <row r="1987" spans="2:15" s="234" customFormat="1">
      <c r="B1987" s="244"/>
      <c r="C1987" s="244"/>
      <c r="D1987" s="244"/>
      <c r="E1987" s="245"/>
      <c r="F1987" s="245"/>
      <c r="G1987" s="245"/>
      <c r="H1987" s="245"/>
      <c r="I1987" s="245"/>
      <c r="J1987" s="245"/>
      <c r="K1987" s="245"/>
      <c r="L1987" s="245"/>
      <c r="M1987" s="233"/>
      <c r="N1987" s="233"/>
      <c r="O1987" s="233"/>
    </row>
    <row r="1988" spans="2:15" s="234" customFormat="1">
      <c r="B1988" s="244"/>
      <c r="C1988" s="244"/>
      <c r="D1988" s="244"/>
      <c r="E1988" s="245"/>
      <c r="F1988" s="245"/>
      <c r="G1988" s="245"/>
      <c r="H1988" s="245"/>
      <c r="I1988" s="245"/>
      <c r="J1988" s="245"/>
      <c r="K1988" s="245"/>
      <c r="L1988" s="245"/>
      <c r="M1988" s="233"/>
      <c r="N1988" s="233"/>
      <c r="O1988" s="233"/>
    </row>
    <row r="1989" spans="2:15" s="234" customFormat="1">
      <c r="B1989" s="244"/>
      <c r="C1989" s="244"/>
      <c r="D1989" s="244"/>
      <c r="E1989" s="245"/>
      <c r="F1989" s="245"/>
      <c r="G1989" s="245"/>
      <c r="H1989" s="245"/>
      <c r="I1989" s="245"/>
      <c r="J1989" s="245"/>
      <c r="K1989" s="245"/>
      <c r="L1989" s="245"/>
      <c r="M1989" s="233"/>
      <c r="N1989" s="233"/>
      <c r="O1989" s="233"/>
    </row>
    <row r="1990" spans="2:15" s="234" customFormat="1">
      <c r="B1990" s="244"/>
      <c r="C1990" s="244"/>
      <c r="D1990" s="244"/>
      <c r="E1990" s="245"/>
      <c r="F1990" s="245"/>
      <c r="G1990" s="245"/>
      <c r="H1990" s="245"/>
      <c r="I1990" s="245"/>
      <c r="J1990" s="245"/>
      <c r="K1990" s="245"/>
      <c r="L1990" s="245"/>
      <c r="M1990" s="233"/>
      <c r="N1990" s="233"/>
      <c r="O1990" s="233"/>
    </row>
    <row r="1991" spans="2:15" s="234" customFormat="1">
      <c r="B1991" s="244"/>
      <c r="C1991" s="244"/>
      <c r="D1991" s="244"/>
      <c r="E1991" s="245"/>
      <c r="F1991" s="245"/>
      <c r="G1991" s="245"/>
      <c r="H1991" s="245"/>
      <c r="I1991" s="245"/>
      <c r="J1991" s="245"/>
      <c r="K1991" s="245"/>
      <c r="L1991" s="245"/>
      <c r="M1991" s="233"/>
      <c r="N1991" s="233"/>
      <c r="O1991" s="233"/>
    </row>
    <row r="1992" spans="2:15" s="234" customFormat="1">
      <c r="B1992" s="244"/>
      <c r="C1992" s="244"/>
      <c r="D1992" s="244"/>
      <c r="E1992" s="245"/>
      <c r="F1992" s="245"/>
      <c r="G1992" s="245"/>
      <c r="H1992" s="245"/>
      <c r="I1992" s="245"/>
      <c r="J1992" s="245"/>
      <c r="K1992" s="245"/>
      <c r="L1992" s="245"/>
      <c r="M1992" s="233"/>
      <c r="N1992" s="233"/>
      <c r="O1992" s="233"/>
    </row>
    <row r="1993" spans="2:15" s="234" customFormat="1">
      <c r="B1993" s="244"/>
      <c r="C1993" s="244"/>
      <c r="D1993" s="244"/>
      <c r="E1993" s="245"/>
      <c r="F1993" s="245"/>
      <c r="G1993" s="245"/>
      <c r="H1993" s="245"/>
      <c r="I1993" s="245"/>
      <c r="J1993" s="245"/>
      <c r="K1993" s="245"/>
      <c r="L1993" s="245"/>
      <c r="M1993" s="233"/>
      <c r="N1993" s="233"/>
      <c r="O1993" s="233"/>
    </row>
    <row r="1994" spans="2:15" s="234" customFormat="1">
      <c r="B1994" s="244"/>
      <c r="C1994" s="244"/>
      <c r="D1994" s="244"/>
      <c r="E1994" s="245"/>
      <c r="F1994" s="245"/>
      <c r="G1994" s="245"/>
      <c r="H1994" s="245"/>
      <c r="I1994" s="245"/>
      <c r="J1994" s="245"/>
      <c r="K1994" s="245"/>
      <c r="L1994" s="245"/>
      <c r="M1994" s="233"/>
      <c r="N1994" s="233"/>
      <c r="O1994" s="233"/>
    </row>
    <row r="1995" spans="2:15" s="234" customFormat="1">
      <c r="B1995" s="244"/>
      <c r="C1995" s="244"/>
      <c r="D1995" s="244"/>
      <c r="E1995" s="245"/>
      <c r="F1995" s="245"/>
      <c r="G1995" s="245"/>
      <c r="H1995" s="245"/>
      <c r="I1995" s="245"/>
      <c r="J1995" s="245"/>
      <c r="K1995" s="245"/>
      <c r="L1995" s="245"/>
      <c r="M1995" s="233"/>
      <c r="N1995" s="233"/>
      <c r="O1995" s="233"/>
    </row>
    <row r="1996" spans="2:15" s="234" customFormat="1">
      <c r="B1996" s="244"/>
      <c r="C1996" s="244"/>
      <c r="D1996" s="244"/>
      <c r="E1996" s="245"/>
      <c r="F1996" s="245"/>
      <c r="G1996" s="245"/>
      <c r="H1996" s="245"/>
      <c r="I1996" s="245"/>
      <c r="J1996" s="245"/>
      <c r="K1996" s="245"/>
      <c r="L1996" s="245"/>
      <c r="M1996" s="233"/>
      <c r="N1996" s="233"/>
      <c r="O1996" s="233"/>
    </row>
    <row r="1997" spans="2:15" s="234" customFormat="1">
      <c r="B1997" s="244"/>
      <c r="C1997" s="244"/>
      <c r="D1997" s="244"/>
      <c r="E1997" s="245"/>
      <c r="F1997" s="245"/>
      <c r="G1997" s="245"/>
      <c r="H1997" s="245"/>
      <c r="I1997" s="245"/>
      <c r="J1997" s="245"/>
      <c r="K1997" s="245"/>
      <c r="L1997" s="245"/>
      <c r="M1997" s="233"/>
      <c r="N1997" s="233"/>
      <c r="O1997" s="233"/>
    </row>
    <row r="1998" spans="2:15" s="234" customFormat="1">
      <c r="B1998" s="244"/>
      <c r="C1998" s="244"/>
      <c r="D1998" s="244"/>
      <c r="E1998" s="245"/>
      <c r="F1998" s="245"/>
      <c r="G1998" s="245"/>
      <c r="H1998" s="245"/>
      <c r="I1998" s="245"/>
      <c r="J1998" s="245"/>
      <c r="K1998" s="245"/>
      <c r="L1998" s="245"/>
      <c r="M1998" s="233"/>
      <c r="N1998" s="233"/>
      <c r="O1998" s="233"/>
    </row>
    <row r="1999" spans="2:15" s="234" customFormat="1">
      <c r="B1999" s="244"/>
      <c r="C1999" s="244"/>
      <c r="D1999" s="244"/>
      <c r="E1999" s="245"/>
      <c r="F1999" s="245"/>
      <c r="G1999" s="245"/>
      <c r="H1999" s="245"/>
      <c r="I1999" s="245"/>
      <c r="J1999" s="245"/>
      <c r="K1999" s="245"/>
      <c r="L1999" s="245"/>
      <c r="M1999" s="233"/>
      <c r="N1999" s="233"/>
      <c r="O1999" s="233"/>
    </row>
    <row r="2000" spans="2:15" s="234" customFormat="1">
      <c r="B2000" s="244"/>
      <c r="C2000" s="244"/>
      <c r="D2000" s="244"/>
      <c r="E2000" s="245"/>
      <c r="F2000" s="245"/>
      <c r="G2000" s="245"/>
      <c r="H2000" s="245"/>
      <c r="I2000" s="245"/>
      <c r="J2000" s="245"/>
      <c r="K2000" s="245"/>
      <c r="L2000" s="245"/>
      <c r="M2000" s="233"/>
      <c r="N2000" s="233"/>
      <c r="O2000" s="233"/>
    </row>
    <row r="2001" spans="2:15" s="234" customFormat="1">
      <c r="B2001" s="244"/>
      <c r="C2001" s="244"/>
      <c r="D2001" s="244"/>
      <c r="E2001" s="245"/>
      <c r="F2001" s="245"/>
      <c r="G2001" s="245"/>
      <c r="H2001" s="245"/>
      <c r="I2001" s="245"/>
      <c r="J2001" s="245"/>
      <c r="K2001" s="245"/>
      <c r="L2001" s="245"/>
      <c r="M2001" s="233"/>
      <c r="N2001" s="233"/>
      <c r="O2001" s="233"/>
    </row>
    <row r="2002" spans="2:15" s="234" customFormat="1">
      <c r="B2002" s="244"/>
      <c r="C2002" s="244"/>
      <c r="D2002" s="244"/>
      <c r="E2002" s="245"/>
      <c r="F2002" s="245"/>
      <c r="G2002" s="245"/>
      <c r="H2002" s="245"/>
      <c r="I2002" s="245"/>
      <c r="J2002" s="245"/>
      <c r="K2002" s="245"/>
      <c r="L2002" s="245"/>
      <c r="M2002" s="233"/>
      <c r="N2002" s="233"/>
      <c r="O2002" s="233"/>
    </row>
    <row r="2003" spans="2:15" s="234" customFormat="1">
      <c r="B2003" s="244"/>
      <c r="C2003" s="244"/>
      <c r="D2003" s="244"/>
      <c r="E2003" s="245"/>
      <c r="F2003" s="245"/>
      <c r="G2003" s="245"/>
      <c r="H2003" s="245"/>
      <c r="I2003" s="245"/>
      <c r="J2003" s="245"/>
      <c r="K2003" s="245"/>
      <c r="L2003" s="245"/>
      <c r="M2003" s="233"/>
      <c r="N2003" s="233"/>
      <c r="O2003" s="233"/>
    </row>
    <row r="2004" spans="2:15" s="234" customFormat="1">
      <c r="B2004" s="244"/>
      <c r="C2004" s="244"/>
      <c r="D2004" s="244"/>
      <c r="E2004" s="245"/>
      <c r="F2004" s="245"/>
      <c r="G2004" s="245"/>
      <c r="H2004" s="245"/>
      <c r="I2004" s="245"/>
      <c r="J2004" s="245"/>
      <c r="K2004" s="245"/>
      <c r="L2004" s="245"/>
      <c r="M2004" s="233"/>
      <c r="N2004" s="233"/>
      <c r="O2004" s="233"/>
    </row>
    <row r="2005" spans="2:15" s="234" customFormat="1">
      <c r="B2005" s="244"/>
      <c r="C2005" s="244"/>
      <c r="D2005" s="244"/>
      <c r="E2005" s="245"/>
      <c r="F2005" s="245"/>
      <c r="G2005" s="245"/>
      <c r="H2005" s="245"/>
      <c r="I2005" s="245"/>
      <c r="J2005" s="245"/>
      <c r="K2005" s="245"/>
      <c r="L2005" s="245"/>
      <c r="M2005" s="233"/>
      <c r="N2005" s="233"/>
      <c r="O2005" s="233"/>
    </row>
    <row r="2006" spans="2:15" s="234" customFormat="1">
      <c r="B2006" s="244"/>
      <c r="C2006" s="244"/>
      <c r="D2006" s="244"/>
      <c r="E2006" s="245"/>
      <c r="F2006" s="245"/>
      <c r="G2006" s="245"/>
      <c r="H2006" s="245"/>
      <c r="I2006" s="245"/>
      <c r="J2006" s="245"/>
      <c r="K2006" s="245"/>
      <c r="L2006" s="245"/>
      <c r="M2006" s="233"/>
      <c r="N2006" s="233"/>
      <c r="O2006" s="233"/>
    </row>
    <row r="2007" spans="2:15" s="234" customFormat="1">
      <c r="B2007" s="244"/>
      <c r="C2007" s="244"/>
      <c r="D2007" s="244"/>
      <c r="E2007" s="245"/>
      <c r="F2007" s="245"/>
      <c r="G2007" s="245"/>
      <c r="H2007" s="245"/>
      <c r="I2007" s="245"/>
      <c r="J2007" s="245"/>
      <c r="K2007" s="245"/>
      <c r="L2007" s="245"/>
      <c r="M2007" s="233"/>
      <c r="N2007" s="233"/>
      <c r="O2007" s="233"/>
    </row>
    <row r="2008" spans="2:15" s="234" customFormat="1">
      <c r="B2008" s="244"/>
      <c r="C2008" s="244"/>
      <c r="D2008" s="244"/>
      <c r="E2008" s="245"/>
      <c r="F2008" s="245"/>
      <c r="G2008" s="245"/>
      <c r="H2008" s="245"/>
      <c r="I2008" s="245"/>
      <c r="J2008" s="245"/>
      <c r="K2008" s="245"/>
      <c r="L2008" s="245"/>
      <c r="M2008" s="233"/>
      <c r="N2008" s="233"/>
      <c r="O2008" s="233"/>
    </row>
    <row r="2009" spans="2:15" s="234" customFormat="1">
      <c r="B2009" s="244"/>
      <c r="C2009" s="244"/>
      <c r="D2009" s="244"/>
      <c r="E2009" s="245"/>
      <c r="F2009" s="245"/>
      <c r="G2009" s="245"/>
      <c r="H2009" s="245"/>
      <c r="I2009" s="245"/>
      <c r="J2009" s="245"/>
      <c r="K2009" s="245"/>
      <c r="L2009" s="245"/>
      <c r="M2009" s="233"/>
      <c r="N2009" s="233"/>
      <c r="O2009" s="233"/>
    </row>
    <row r="2010" spans="2:15" s="234" customFormat="1">
      <c r="B2010" s="244"/>
      <c r="C2010" s="244"/>
      <c r="D2010" s="244"/>
      <c r="E2010" s="245"/>
      <c r="F2010" s="245"/>
      <c r="G2010" s="245"/>
      <c r="H2010" s="245"/>
      <c r="I2010" s="245"/>
      <c r="J2010" s="245"/>
      <c r="K2010" s="245"/>
      <c r="L2010" s="245"/>
      <c r="M2010" s="233"/>
      <c r="N2010" s="233"/>
      <c r="O2010" s="233"/>
    </row>
    <row r="2011" spans="2:15" s="234" customFormat="1">
      <c r="B2011" s="244"/>
      <c r="C2011" s="244"/>
      <c r="D2011" s="244"/>
      <c r="E2011" s="245"/>
      <c r="F2011" s="245"/>
      <c r="G2011" s="245"/>
      <c r="H2011" s="245"/>
      <c r="I2011" s="245"/>
      <c r="J2011" s="245"/>
      <c r="K2011" s="245"/>
      <c r="L2011" s="245"/>
      <c r="M2011" s="233"/>
      <c r="N2011" s="233"/>
      <c r="O2011" s="233"/>
    </row>
    <row r="2012" spans="2:15" s="234" customFormat="1">
      <c r="B2012" s="244"/>
      <c r="C2012" s="244"/>
      <c r="D2012" s="244"/>
      <c r="E2012" s="245"/>
      <c r="F2012" s="245"/>
      <c r="G2012" s="245"/>
      <c r="H2012" s="245"/>
      <c r="I2012" s="245"/>
      <c r="J2012" s="245"/>
      <c r="K2012" s="245"/>
      <c r="L2012" s="245"/>
      <c r="M2012" s="233"/>
      <c r="N2012" s="233"/>
      <c r="O2012" s="233"/>
    </row>
    <row r="2013" spans="2:15" s="234" customFormat="1">
      <c r="B2013" s="244"/>
      <c r="C2013" s="244"/>
      <c r="D2013" s="244"/>
      <c r="E2013" s="245"/>
      <c r="F2013" s="245"/>
      <c r="G2013" s="245"/>
      <c r="H2013" s="245"/>
      <c r="I2013" s="245"/>
      <c r="J2013" s="245"/>
      <c r="K2013" s="245"/>
      <c r="L2013" s="245"/>
      <c r="M2013" s="233"/>
      <c r="N2013" s="233"/>
      <c r="O2013" s="233"/>
    </row>
    <row r="2014" spans="2:15" s="234" customFormat="1">
      <c r="B2014" s="244"/>
      <c r="C2014" s="244"/>
      <c r="D2014" s="244"/>
      <c r="E2014" s="245"/>
      <c r="F2014" s="245"/>
      <c r="G2014" s="245"/>
      <c r="H2014" s="245"/>
      <c r="I2014" s="245"/>
      <c r="J2014" s="245"/>
      <c r="K2014" s="245"/>
      <c r="L2014" s="245"/>
      <c r="M2014" s="233"/>
      <c r="N2014" s="233"/>
      <c r="O2014" s="233"/>
    </row>
    <row r="2015" spans="2:15" s="234" customFormat="1">
      <c r="B2015" s="244"/>
      <c r="C2015" s="244"/>
      <c r="D2015" s="244"/>
      <c r="E2015" s="245"/>
      <c r="F2015" s="245"/>
      <c r="G2015" s="245"/>
      <c r="H2015" s="245"/>
      <c r="I2015" s="245"/>
      <c r="J2015" s="245"/>
      <c r="K2015" s="245"/>
      <c r="L2015" s="245"/>
      <c r="M2015" s="233"/>
      <c r="N2015" s="233"/>
      <c r="O2015" s="233"/>
    </row>
    <row r="2016" spans="2:15" s="234" customFormat="1">
      <c r="B2016" s="244"/>
      <c r="C2016" s="244"/>
      <c r="D2016" s="244"/>
      <c r="E2016" s="245"/>
      <c r="F2016" s="245"/>
      <c r="G2016" s="245"/>
      <c r="H2016" s="245"/>
      <c r="I2016" s="245"/>
      <c r="J2016" s="245"/>
      <c r="K2016" s="245"/>
      <c r="L2016" s="245"/>
      <c r="M2016" s="233"/>
      <c r="N2016" s="233"/>
      <c r="O2016" s="233"/>
    </row>
    <row r="2017" spans="2:15" s="234" customFormat="1">
      <c r="B2017" s="244"/>
      <c r="C2017" s="244"/>
      <c r="D2017" s="244"/>
      <c r="E2017" s="245"/>
      <c r="F2017" s="245"/>
      <c r="G2017" s="245"/>
      <c r="H2017" s="245"/>
      <c r="I2017" s="245"/>
      <c r="J2017" s="245"/>
      <c r="K2017" s="245"/>
      <c r="L2017" s="245"/>
      <c r="M2017" s="233"/>
      <c r="N2017" s="233"/>
      <c r="O2017" s="233"/>
    </row>
    <row r="2018" spans="2:15" s="234" customFormat="1">
      <c r="B2018" s="244"/>
      <c r="C2018" s="244"/>
      <c r="D2018" s="244"/>
      <c r="E2018" s="245"/>
      <c r="F2018" s="245"/>
      <c r="G2018" s="245"/>
      <c r="H2018" s="245"/>
      <c r="I2018" s="245"/>
      <c r="J2018" s="245"/>
      <c r="K2018" s="245"/>
      <c r="L2018" s="245"/>
      <c r="M2018" s="233"/>
      <c r="N2018" s="233"/>
      <c r="O2018" s="233"/>
    </row>
    <row r="2019" spans="2:15" s="234" customFormat="1">
      <c r="B2019" s="244"/>
      <c r="C2019" s="244"/>
      <c r="D2019" s="244"/>
      <c r="E2019" s="245"/>
      <c r="F2019" s="245"/>
      <c r="G2019" s="245"/>
      <c r="H2019" s="245"/>
      <c r="I2019" s="245"/>
      <c r="J2019" s="245"/>
      <c r="K2019" s="245"/>
      <c r="L2019" s="245"/>
      <c r="M2019" s="233"/>
      <c r="N2019" s="233"/>
      <c r="O2019" s="233"/>
    </row>
    <row r="2020" spans="2:15" s="234" customFormat="1">
      <c r="B2020" s="244"/>
      <c r="C2020" s="244"/>
      <c r="D2020" s="244"/>
      <c r="E2020" s="245"/>
      <c r="F2020" s="245"/>
      <c r="G2020" s="245"/>
      <c r="H2020" s="245"/>
      <c r="I2020" s="245"/>
      <c r="J2020" s="245"/>
      <c r="K2020" s="245"/>
      <c r="L2020" s="245"/>
      <c r="M2020" s="233"/>
      <c r="N2020" s="233"/>
      <c r="O2020" s="233"/>
    </row>
    <row r="2021" spans="2:15" s="234" customFormat="1">
      <c r="B2021" s="244"/>
      <c r="C2021" s="244"/>
      <c r="D2021" s="244"/>
      <c r="E2021" s="245"/>
      <c r="F2021" s="245"/>
      <c r="G2021" s="245"/>
      <c r="H2021" s="245"/>
      <c r="I2021" s="245"/>
      <c r="J2021" s="245"/>
      <c r="K2021" s="245"/>
      <c r="L2021" s="245"/>
      <c r="M2021" s="233"/>
      <c r="N2021" s="233"/>
      <c r="O2021" s="233"/>
    </row>
    <row r="2022" spans="2:15" s="234" customFormat="1">
      <c r="B2022" s="244"/>
      <c r="C2022" s="244"/>
      <c r="D2022" s="244"/>
      <c r="E2022" s="245"/>
      <c r="F2022" s="245"/>
      <c r="G2022" s="245"/>
      <c r="H2022" s="245"/>
      <c r="I2022" s="245"/>
      <c r="J2022" s="245"/>
      <c r="K2022" s="245"/>
      <c r="L2022" s="245"/>
      <c r="M2022" s="233"/>
      <c r="N2022" s="233"/>
      <c r="O2022" s="233"/>
    </row>
    <row r="2023" spans="2:15" s="234" customFormat="1">
      <c r="B2023" s="244"/>
      <c r="C2023" s="244"/>
      <c r="D2023" s="244"/>
      <c r="E2023" s="245"/>
      <c r="F2023" s="245"/>
      <c r="G2023" s="245"/>
      <c r="H2023" s="245"/>
      <c r="I2023" s="245"/>
      <c r="J2023" s="245"/>
      <c r="K2023" s="245"/>
      <c r="L2023" s="245"/>
      <c r="M2023" s="233"/>
      <c r="N2023" s="233"/>
      <c r="O2023" s="233"/>
    </row>
    <row r="2024" spans="2:15" s="234" customFormat="1">
      <c r="B2024" s="244"/>
      <c r="C2024" s="244"/>
      <c r="D2024" s="244"/>
      <c r="E2024" s="245"/>
      <c r="F2024" s="245"/>
      <c r="G2024" s="245"/>
      <c r="H2024" s="245"/>
      <c r="I2024" s="245"/>
      <c r="J2024" s="245"/>
      <c r="K2024" s="245"/>
      <c r="L2024" s="245"/>
      <c r="M2024" s="233"/>
      <c r="N2024" s="233"/>
      <c r="O2024" s="233"/>
    </row>
    <row r="2025" spans="2:15" s="234" customFormat="1">
      <c r="B2025" s="244"/>
      <c r="C2025" s="244"/>
      <c r="D2025" s="244"/>
      <c r="E2025" s="245"/>
      <c r="F2025" s="245"/>
      <c r="G2025" s="245"/>
      <c r="H2025" s="245"/>
      <c r="I2025" s="245"/>
      <c r="J2025" s="245"/>
      <c r="K2025" s="245"/>
      <c r="L2025" s="245"/>
      <c r="M2025" s="233"/>
      <c r="N2025" s="233"/>
      <c r="O2025" s="233"/>
    </row>
    <row r="2026" spans="2:15" s="234" customFormat="1">
      <c r="B2026" s="244"/>
      <c r="C2026" s="244"/>
      <c r="D2026" s="244"/>
      <c r="E2026" s="245"/>
      <c r="F2026" s="245"/>
      <c r="G2026" s="245"/>
      <c r="H2026" s="245"/>
      <c r="I2026" s="245"/>
      <c r="J2026" s="245"/>
      <c r="K2026" s="245"/>
      <c r="L2026" s="245"/>
      <c r="M2026" s="233"/>
      <c r="N2026" s="233"/>
      <c r="O2026" s="233"/>
    </row>
    <row r="2027" spans="2:15" s="234" customFormat="1">
      <c r="B2027" s="244"/>
      <c r="C2027" s="244"/>
      <c r="D2027" s="244"/>
      <c r="E2027" s="245"/>
      <c r="F2027" s="245"/>
      <c r="G2027" s="245"/>
      <c r="H2027" s="245"/>
      <c r="I2027" s="245"/>
      <c r="J2027" s="245"/>
      <c r="K2027" s="245"/>
      <c r="L2027" s="245"/>
      <c r="M2027" s="233"/>
      <c r="N2027" s="233"/>
      <c r="O2027" s="233"/>
    </row>
    <row r="2028" spans="2:15" s="234" customFormat="1">
      <c r="B2028" s="244"/>
      <c r="C2028" s="244"/>
      <c r="D2028" s="244"/>
      <c r="E2028" s="245"/>
      <c r="F2028" s="245"/>
      <c r="G2028" s="245"/>
      <c r="H2028" s="245"/>
      <c r="I2028" s="245"/>
      <c r="J2028" s="245"/>
      <c r="K2028" s="245"/>
      <c r="L2028" s="245"/>
      <c r="M2028" s="233"/>
      <c r="N2028" s="233"/>
      <c r="O2028" s="233"/>
    </row>
    <row r="2029" spans="2:15" s="234" customFormat="1">
      <c r="B2029" s="244"/>
      <c r="C2029" s="244"/>
      <c r="D2029" s="244"/>
      <c r="E2029" s="245"/>
      <c r="F2029" s="245"/>
      <c r="G2029" s="245"/>
      <c r="H2029" s="245"/>
      <c r="I2029" s="245"/>
      <c r="J2029" s="245"/>
      <c r="K2029" s="245"/>
      <c r="L2029" s="245"/>
      <c r="M2029" s="233"/>
      <c r="N2029" s="233"/>
      <c r="O2029" s="233"/>
    </row>
    <row r="2030" spans="2:15" s="234" customFormat="1">
      <c r="B2030" s="244"/>
      <c r="C2030" s="244"/>
      <c r="D2030" s="244"/>
      <c r="E2030" s="245"/>
      <c r="F2030" s="245"/>
      <c r="G2030" s="245"/>
      <c r="H2030" s="245"/>
      <c r="I2030" s="245"/>
      <c r="J2030" s="245"/>
      <c r="K2030" s="245"/>
      <c r="L2030" s="245"/>
      <c r="M2030" s="233"/>
      <c r="N2030" s="233"/>
      <c r="O2030" s="233"/>
    </row>
    <row r="2031" spans="2:15" s="234" customFormat="1">
      <c r="B2031" s="244"/>
      <c r="C2031" s="244"/>
      <c r="D2031" s="244"/>
      <c r="E2031" s="245"/>
      <c r="F2031" s="245"/>
      <c r="G2031" s="245"/>
      <c r="H2031" s="245"/>
      <c r="I2031" s="245"/>
      <c r="J2031" s="245"/>
      <c r="K2031" s="245"/>
      <c r="L2031" s="245"/>
      <c r="M2031" s="233"/>
      <c r="N2031" s="233"/>
      <c r="O2031" s="233"/>
    </row>
    <row r="2032" spans="2:15" s="234" customFormat="1">
      <c r="B2032" s="244"/>
      <c r="C2032" s="244"/>
      <c r="D2032" s="244"/>
      <c r="E2032" s="245"/>
      <c r="F2032" s="245"/>
      <c r="G2032" s="245"/>
      <c r="H2032" s="245"/>
      <c r="I2032" s="245"/>
      <c r="J2032" s="245"/>
      <c r="K2032" s="245"/>
      <c r="L2032" s="245"/>
      <c r="M2032" s="233"/>
      <c r="N2032" s="233"/>
      <c r="O2032" s="233"/>
    </row>
    <row r="2033" spans="2:15" s="234" customFormat="1">
      <c r="B2033" s="244"/>
      <c r="C2033" s="244"/>
      <c r="D2033" s="244"/>
      <c r="E2033" s="245"/>
      <c r="F2033" s="245"/>
      <c r="G2033" s="245"/>
      <c r="H2033" s="245"/>
      <c r="I2033" s="245"/>
      <c r="J2033" s="245"/>
      <c r="K2033" s="245"/>
      <c r="L2033" s="245"/>
      <c r="M2033" s="233"/>
      <c r="N2033" s="233"/>
      <c r="O2033" s="233"/>
    </row>
    <row r="2034" spans="2:15" s="234" customFormat="1">
      <c r="B2034" s="244"/>
      <c r="C2034" s="244"/>
      <c r="D2034" s="244"/>
      <c r="E2034" s="245"/>
      <c r="F2034" s="245"/>
      <c r="G2034" s="245"/>
      <c r="H2034" s="245"/>
      <c r="I2034" s="245"/>
      <c r="J2034" s="245"/>
      <c r="K2034" s="245"/>
      <c r="L2034" s="245"/>
      <c r="M2034" s="233"/>
      <c r="N2034" s="233"/>
      <c r="O2034" s="233"/>
    </row>
    <row r="2035" spans="2:15" s="234" customFormat="1">
      <c r="B2035" s="244"/>
      <c r="C2035" s="244"/>
      <c r="D2035" s="244"/>
      <c r="E2035" s="245"/>
      <c r="F2035" s="245"/>
      <c r="G2035" s="245"/>
      <c r="H2035" s="245"/>
      <c r="I2035" s="245"/>
      <c r="J2035" s="245"/>
      <c r="K2035" s="245"/>
      <c r="L2035" s="245"/>
      <c r="M2035" s="233"/>
      <c r="N2035" s="233"/>
      <c r="O2035" s="233"/>
    </row>
    <row r="2036" spans="2:15" s="234" customFormat="1">
      <c r="B2036" s="244"/>
      <c r="C2036" s="244"/>
      <c r="D2036" s="244"/>
      <c r="E2036" s="245"/>
      <c r="F2036" s="245"/>
      <c r="G2036" s="245"/>
      <c r="H2036" s="245"/>
      <c r="I2036" s="245"/>
      <c r="J2036" s="245"/>
      <c r="K2036" s="245"/>
      <c r="L2036" s="245"/>
      <c r="M2036" s="233"/>
      <c r="N2036" s="233"/>
      <c r="O2036" s="233"/>
    </row>
    <row r="2037" spans="2:15" s="234" customFormat="1">
      <c r="B2037" s="244"/>
      <c r="C2037" s="244"/>
      <c r="D2037" s="244"/>
      <c r="E2037" s="245"/>
      <c r="F2037" s="245"/>
      <c r="G2037" s="245"/>
      <c r="H2037" s="245"/>
      <c r="I2037" s="245"/>
      <c r="J2037" s="245"/>
      <c r="K2037" s="245"/>
      <c r="L2037" s="245"/>
      <c r="M2037" s="233"/>
      <c r="N2037" s="233"/>
      <c r="O2037" s="233"/>
    </row>
    <row r="2038" spans="2:15" s="234" customFormat="1">
      <c r="B2038" s="244"/>
      <c r="C2038" s="244"/>
      <c r="D2038" s="244"/>
      <c r="E2038" s="245"/>
      <c r="F2038" s="245"/>
      <c r="G2038" s="245"/>
      <c r="H2038" s="245"/>
      <c r="I2038" s="245"/>
      <c r="J2038" s="245"/>
      <c r="K2038" s="245"/>
      <c r="L2038" s="245"/>
      <c r="M2038" s="233"/>
      <c r="N2038" s="233"/>
      <c r="O2038" s="233"/>
    </row>
    <row r="2039" spans="2:15" s="234" customFormat="1">
      <c r="B2039" s="244"/>
      <c r="C2039" s="244"/>
      <c r="D2039" s="244"/>
      <c r="E2039" s="245"/>
      <c r="F2039" s="245"/>
      <c r="G2039" s="245"/>
      <c r="H2039" s="245"/>
      <c r="I2039" s="245"/>
      <c r="J2039" s="245"/>
      <c r="K2039" s="245"/>
      <c r="L2039" s="245"/>
      <c r="M2039" s="233"/>
      <c r="N2039" s="233"/>
      <c r="O2039" s="233"/>
    </row>
    <row r="2040" spans="2:15" s="234" customFormat="1">
      <c r="B2040" s="244"/>
      <c r="C2040" s="244"/>
      <c r="D2040" s="244"/>
      <c r="E2040" s="245"/>
      <c r="F2040" s="245"/>
      <c r="G2040" s="245"/>
      <c r="H2040" s="245"/>
      <c r="I2040" s="245"/>
      <c r="J2040" s="245"/>
      <c r="K2040" s="245"/>
      <c r="L2040" s="245"/>
      <c r="M2040" s="233"/>
      <c r="N2040" s="233"/>
      <c r="O2040" s="233"/>
    </row>
    <row r="2041" spans="2:15" s="234" customFormat="1">
      <c r="B2041" s="244"/>
      <c r="C2041" s="244"/>
      <c r="D2041" s="244"/>
      <c r="E2041" s="245"/>
      <c r="F2041" s="245"/>
      <c r="G2041" s="245"/>
      <c r="H2041" s="245"/>
      <c r="I2041" s="245"/>
      <c r="J2041" s="245"/>
      <c r="K2041" s="245"/>
      <c r="L2041" s="245"/>
      <c r="M2041" s="233"/>
      <c r="N2041" s="233"/>
      <c r="O2041" s="233"/>
    </row>
    <row r="2042" spans="2:15" s="234" customFormat="1">
      <c r="B2042" s="244"/>
      <c r="C2042" s="244"/>
      <c r="D2042" s="244"/>
      <c r="E2042" s="245"/>
      <c r="F2042" s="245"/>
      <c r="G2042" s="245"/>
      <c r="H2042" s="245"/>
      <c r="I2042" s="245"/>
      <c r="J2042" s="245"/>
      <c r="K2042" s="245"/>
      <c r="L2042" s="245"/>
      <c r="M2042" s="233"/>
      <c r="N2042" s="233"/>
      <c r="O2042" s="233"/>
    </row>
    <row r="2043" spans="2:15" s="234" customFormat="1">
      <c r="B2043" s="244"/>
      <c r="C2043" s="244"/>
      <c r="D2043" s="244"/>
      <c r="E2043" s="245"/>
      <c r="F2043" s="245"/>
      <c r="G2043" s="245"/>
      <c r="H2043" s="245"/>
      <c r="I2043" s="245"/>
      <c r="J2043" s="245"/>
      <c r="K2043" s="245"/>
      <c r="L2043" s="245"/>
      <c r="M2043" s="233"/>
      <c r="N2043" s="233"/>
      <c r="O2043" s="233"/>
    </row>
    <row r="2044" spans="2:15" s="234" customFormat="1">
      <c r="B2044" s="244"/>
      <c r="C2044" s="244"/>
      <c r="D2044" s="244"/>
      <c r="E2044" s="245"/>
      <c r="F2044" s="245"/>
      <c r="G2044" s="245"/>
      <c r="H2044" s="245"/>
      <c r="I2044" s="245"/>
      <c r="J2044" s="245"/>
      <c r="K2044" s="245"/>
      <c r="L2044" s="245"/>
      <c r="M2044" s="233"/>
      <c r="N2044" s="233"/>
      <c r="O2044" s="233"/>
    </row>
    <row r="2045" spans="2:15" s="234" customFormat="1">
      <c r="B2045" s="244"/>
      <c r="C2045" s="244"/>
      <c r="D2045" s="244"/>
      <c r="E2045" s="245"/>
      <c r="F2045" s="245"/>
      <c r="G2045" s="245"/>
      <c r="H2045" s="245"/>
      <c r="I2045" s="245"/>
      <c r="J2045" s="245"/>
      <c r="K2045" s="245"/>
      <c r="L2045" s="245"/>
      <c r="M2045" s="233"/>
      <c r="N2045" s="233"/>
      <c r="O2045" s="233"/>
    </row>
    <row r="2046" spans="2:15" s="234" customFormat="1">
      <c r="B2046" s="244"/>
      <c r="C2046" s="244"/>
      <c r="D2046" s="244"/>
      <c r="E2046" s="245"/>
      <c r="F2046" s="245"/>
      <c r="G2046" s="245"/>
      <c r="H2046" s="245"/>
      <c r="I2046" s="245"/>
      <c r="J2046" s="245"/>
      <c r="K2046" s="245"/>
      <c r="L2046" s="245"/>
      <c r="M2046" s="233"/>
      <c r="N2046" s="233"/>
      <c r="O2046" s="233"/>
    </row>
    <row r="2047" spans="2:15" s="234" customFormat="1">
      <c r="B2047" s="244"/>
      <c r="C2047" s="244"/>
      <c r="D2047" s="244"/>
      <c r="E2047" s="245"/>
      <c r="F2047" s="245"/>
      <c r="G2047" s="245"/>
      <c r="H2047" s="245"/>
      <c r="I2047" s="245"/>
      <c r="J2047" s="245"/>
      <c r="K2047" s="245"/>
      <c r="L2047" s="245"/>
      <c r="M2047" s="233"/>
      <c r="N2047" s="233"/>
      <c r="O2047" s="233"/>
    </row>
    <row r="2048" spans="2:15" s="234" customFormat="1">
      <c r="B2048" s="244"/>
      <c r="C2048" s="244"/>
      <c r="D2048" s="244"/>
      <c r="E2048" s="245"/>
      <c r="F2048" s="245"/>
      <c r="G2048" s="245"/>
      <c r="H2048" s="245"/>
      <c r="I2048" s="245"/>
      <c r="J2048" s="245"/>
      <c r="K2048" s="245"/>
      <c r="L2048" s="245"/>
      <c r="M2048" s="233"/>
      <c r="N2048" s="233"/>
      <c r="O2048" s="233"/>
    </row>
    <row r="2049" spans="2:15" s="234" customFormat="1">
      <c r="B2049" s="244"/>
      <c r="C2049" s="244"/>
      <c r="D2049" s="244"/>
      <c r="E2049" s="245"/>
      <c r="F2049" s="245"/>
      <c r="G2049" s="245"/>
      <c r="H2049" s="245"/>
      <c r="I2049" s="245"/>
      <c r="J2049" s="245"/>
      <c r="K2049" s="245"/>
      <c r="L2049" s="245"/>
      <c r="M2049" s="233"/>
      <c r="N2049" s="233"/>
      <c r="O2049" s="233"/>
    </row>
    <row r="2050" spans="2:15" s="234" customFormat="1">
      <c r="B2050" s="244"/>
      <c r="C2050" s="244"/>
      <c r="D2050" s="244"/>
      <c r="E2050" s="245"/>
      <c r="F2050" s="245"/>
      <c r="G2050" s="245"/>
      <c r="H2050" s="245"/>
      <c r="I2050" s="245"/>
      <c r="J2050" s="245"/>
      <c r="K2050" s="245"/>
      <c r="L2050" s="245"/>
      <c r="M2050" s="233"/>
      <c r="N2050" s="233"/>
      <c r="O2050" s="233"/>
    </row>
    <row r="2051" spans="2:15" s="234" customFormat="1">
      <c r="B2051" s="244"/>
      <c r="C2051" s="244"/>
      <c r="D2051" s="244"/>
      <c r="E2051" s="245"/>
      <c r="F2051" s="245"/>
      <c r="G2051" s="245"/>
      <c r="H2051" s="245"/>
      <c r="I2051" s="245"/>
      <c r="J2051" s="245"/>
      <c r="K2051" s="245"/>
      <c r="L2051" s="245"/>
      <c r="M2051" s="233"/>
      <c r="N2051" s="233"/>
      <c r="O2051" s="233"/>
    </row>
    <row r="2052" spans="2:15" s="234" customFormat="1">
      <c r="B2052" s="244"/>
      <c r="C2052" s="244"/>
      <c r="D2052" s="244"/>
      <c r="E2052" s="245"/>
      <c r="F2052" s="245"/>
      <c r="G2052" s="245"/>
      <c r="H2052" s="245"/>
      <c r="I2052" s="245"/>
      <c r="J2052" s="245"/>
      <c r="K2052" s="245"/>
      <c r="L2052" s="245"/>
      <c r="M2052" s="233"/>
      <c r="N2052" s="233"/>
      <c r="O2052" s="233"/>
    </row>
    <row r="2053" spans="2:15" s="234" customFormat="1">
      <c r="B2053" s="244"/>
      <c r="C2053" s="244"/>
      <c r="D2053" s="244"/>
      <c r="E2053" s="245"/>
      <c r="F2053" s="245"/>
      <c r="G2053" s="245"/>
      <c r="H2053" s="245"/>
      <c r="I2053" s="245"/>
      <c r="J2053" s="245"/>
      <c r="K2053" s="245"/>
      <c r="L2053" s="245"/>
      <c r="M2053" s="233"/>
      <c r="N2053" s="233"/>
      <c r="O2053" s="233"/>
    </row>
    <row r="2054" spans="2:15" s="234" customFormat="1">
      <c r="B2054" s="244"/>
      <c r="C2054" s="244"/>
      <c r="D2054" s="244"/>
      <c r="E2054" s="245"/>
      <c r="F2054" s="245"/>
      <c r="G2054" s="245"/>
      <c r="H2054" s="245"/>
      <c r="I2054" s="245"/>
      <c r="J2054" s="245"/>
      <c r="K2054" s="245"/>
      <c r="L2054" s="245"/>
      <c r="M2054" s="233"/>
      <c r="N2054" s="233"/>
      <c r="O2054" s="233"/>
    </row>
    <row r="2055" spans="2:15" s="234" customFormat="1">
      <c r="B2055" s="244"/>
      <c r="C2055" s="244"/>
      <c r="D2055" s="244"/>
      <c r="E2055" s="245"/>
      <c r="F2055" s="245"/>
      <c r="G2055" s="245"/>
      <c r="H2055" s="245"/>
      <c r="I2055" s="245"/>
      <c r="J2055" s="245"/>
      <c r="K2055" s="245"/>
      <c r="L2055" s="245"/>
      <c r="M2055" s="233"/>
      <c r="N2055" s="233"/>
      <c r="O2055" s="233"/>
    </row>
    <row r="2056" spans="2:15" s="234" customFormat="1">
      <c r="B2056" s="244"/>
      <c r="C2056" s="244"/>
      <c r="D2056" s="244"/>
      <c r="E2056" s="245"/>
      <c r="F2056" s="245"/>
      <c r="G2056" s="245"/>
      <c r="H2056" s="245"/>
      <c r="I2056" s="245"/>
      <c r="J2056" s="245"/>
      <c r="K2056" s="245"/>
      <c r="L2056" s="245"/>
      <c r="M2056" s="233"/>
      <c r="N2056" s="233"/>
      <c r="O2056" s="233"/>
    </row>
    <row r="2057" spans="2:15" s="234" customFormat="1">
      <c r="B2057" s="244"/>
      <c r="C2057" s="244"/>
      <c r="D2057" s="244"/>
      <c r="E2057" s="245"/>
      <c r="F2057" s="245"/>
      <c r="G2057" s="245"/>
      <c r="H2057" s="245"/>
      <c r="I2057" s="245"/>
      <c r="J2057" s="245"/>
      <c r="K2057" s="245"/>
      <c r="L2057" s="245"/>
      <c r="M2057" s="233"/>
      <c r="N2057" s="233"/>
      <c r="O2057" s="233"/>
    </row>
    <row r="2058" spans="2:15" s="234" customFormat="1">
      <c r="B2058" s="244"/>
      <c r="C2058" s="244"/>
      <c r="D2058" s="244"/>
      <c r="E2058" s="245"/>
      <c r="F2058" s="245"/>
      <c r="G2058" s="245"/>
      <c r="H2058" s="245"/>
      <c r="I2058" s="245"/>
      <c r="J2058" s="245"/>
      <c r="K2058" s="245"/>
      <c r="L2058" s="245"/>
      <c r="M2058" s="233"/>
      <c r="N2058" s="233"/>
      <c r="O2058" s="233"/>
    </row>
    <row r="2059" spans="2:15" s="234" customFormat="1">
      <c r="B2059" s="244"/>
      <c r="C2059" s="244"/>
      <c r="D2059" s="244"/>
      <c r="E2059" s="245"/>
      <c r="F2059" s="245"/>
      <c r="G2059" s="245"/>
      <c r="H2059" s="245"/>
      <c r="I2059" s="245"/>
      <c r="J2059" s="245"/>
      <c r="K2059" s="245"/>
      <c r="L2059" s="245"/>
      <c r="M2059" s="233"/>
      <c r="N2059" s="233"/>
      <c r="O2059" s="233"/>
    </row>
    <row r="2060" spans="2:15" s="234" customFormat="1">
      <c r="B2060" s="244"/>
      <c r="C2060" s="244"/>
      <c r="D2060" s="244"/>
      <c r="E2060" s="245"/>
      <c r="F2060" s="245"/>
      <c r="G2060" s="245"/>
      <c r="H2060" s="245"/>
      <c r="I2060" s="245"/>
      <c r="J2060" s="245"/>
      <c r="K2060" s="245"/>
      <c r="L2060" s="245"/>
      <c r="M2060" s="233"/>
      <c r="N2060" s="233"/>
      <c r="O2060" s="233"/>
    </row>
    <row r="2061" spans="2:15" s="234" customFormat="1">
      <c r="B2061" s="244"/>
      <c r="C2061" s="244"/>
      <c r="D2061" s="244"/>
      <c r="E2061" s="245"/>
      <c r="F2061" s="245"/>
      <c r="G2061" s="245"/>
      <c r="H2061" s="245"/>
      <c r="I2061" s="245"/>
      <c r="J2061" s="245"/>
      <c r="K2061" s="245"/>
      <c r="L2061" s="245"/>
      <c r="M2061" s="233"/>
      <c r="N2061" s="233"/>
      <c r="O2061" s="233"/>
    </row>
    <row r="2062" spans="2:15" s="234" customFormat="1">
      <c r="B2062" s="244"/>
      <c r="C2062" s="244"/>
      <c r="D2062" s="244"/>
      <c r="E2062" s="245"/>
      <c r="F2062" s="245"/>
      <c r="G2062" s="245"/>
      <c r="H2062" s="245"/>
      <c r="I2062" s="245"/>
      <c r="J2062" s="245"/>
      <c r="K2062" s="245"/>
      <c r="L2062" s="245"/>
      <c r="M2062" s="233"/>
      <c r="N2062" s="233"/>
      <c r="O2062" s="233"/>
    </row>
    <row r="2063" spans="2:15" s="234" customFormat="1">
      <c r="B2063" s="244"/>
      <c r="C2063" s="244"/>
      <c r="D2063" s="244"/>
      <c r="E2063" s="245"/>
      <c r="F2063" s="245"/>
      <c r="G2063" s="245"/>
      <c r="H2063" s="245"/>
      <c r="I2063" s="245"/>
      <c r="J2063" s="245"/>
      <c r="K2063" s="245"/>
      <c r="L2063" s="245"/>
      <c r="M2063" s="233"/>
      <c r="N2063" s="233"/>
      <c r="O2063" s="233"/>
    </row>
    <row r="2064" spans="2:15" s="234" customFormat="1">
      <c r="B2064" s="244"/>
      <c r="C2064" s="244"/>
      <c r="D2064" s="244"/>
      <c r="E2064" s="245"/>
      <c r="F2064" s="245"/>
      <c r="G2064" s="245"/>
      <c r="H2064" s="245"/>
      <c r="I2064" s="245"/>
      <c r="J2064" s="245"/>
      <c r="K2064" s="245"/>
      <c r="L2064" s="245"/>
      <c r="M2064" s="233"/>
      <c r="N2064" s="233"/>
      <c r="O2064" s="233"/>
    </row>
    <row r="2065" spans="2:15" s="234" customFormat="1">
      <c r="B2065" s="244"/>
      <c r="C2065" s="244"/>
      <c r="D2065" s="244"/>
      <c r="E2065" s="245"/>
      <c r="F2065" s="245"/>
      <c r="G2065" s="245"/>
      <c r="H2065" s="245"/>
      <c r="I2065" s="245"/>
      <c r="J2065" s="245"/>
      <c r="K2065" s="245"/>
      <c r="L2065" s="245"/>
      <c r="M2065" s="233"/>
      <c r="N2065" s="233"/>
      <c r="O2065" s="233"/>
    </row>
    <row r="2066" spans="2:15" s="234" customFormat="1">
      <c r="B2066" s="244"/>
      <c r="C2066" s="244"/>
      <c r="D2066" s="244"/>
      <c r="E2066" s="245"/>
      <c r="F2066" s="245"/>
      <c r="G2066" s="245"/>
      <c r="H2066" s="245"/>
      <c r="I2066" s="245"/>
      <c r="J2066" s="245"/>
      <c r="K2066" s="245"/>
      <c r="L2066" s="245"/>
      <c r="M2066" s="233"/>
      <c r="N2066" s="233"/>
      <c r="O2066" s="233"/>
    </row>
    <row r="2067" spans="2:15" s="234" customFormat="1">
      <c r="B2067" s="244"/>
      <c r="C2067" s="244"/>
      <c r="D2067" s="244"/>
      <c r="E2067" s="245"/>
      <c r="F2067" s="245"/>
      <c r="G2067" s="245"/>
      <c r="H2067" s="245"/>
      <c r="I2067" s="245"/>
      <c r="J2067" s="245"/>
      <c r="K2067" s="245"/>
      <c r="L2067" s="245"/>
      <c r="M2067" s="233"/>
      <c r="N2067" s="233"/>
      <c r="O2067" s="233"/>
    </row>
    <row r="2068" spans="2:15" s="234" customFormat="1">
      <c r="B2068" s="244"/>
      <c r="C2068" s="244"/>
      <c r="D2068" s="244"/>
      <c r="E2068" s="245"/>
      <c r="F2068" s="245"/>
      <c r="G2068" s="245"/>
      <c r="H2068" s="245"/>
      <c r="I2068" s="245"/>
      <c r="J2068" s="245"/>
      <c r="K2068" s="245"/>
      <c r="L2068" s="245"/>
      <c r="M2068" s="233"/>
      <c r="N2068" s="233"/>
      <c r="O2068" s="233"/>
    </row>
    <row r="2069" spans="2:15" s="234" customFormat="1">
      <c r="B2069" s="244"/>
      <c r="C2069" s="244"/>
      <c r="D2069" s="244"/>
      <c r="E2069" s="245"/>
      <c r="F2069" s="245"/>
      <c r="G2069" s="245"/>
      <c r="H2069" s="245"/>
      <c r="I2069" s="245"/>
      <c r="J2069" s="245"/>
      <c r="K2069" s="245"/>
      <c r="L2069" s="245"/>
      <c r="M2069" s="233"/>
      <c r="N2069" s="233"/>
      <c r="O2069" s="233"/>
    </row>
    <row r="2070" spans="2:15" s="234" customFormat="1">
      <c r="B2070" s="244"/>
      <c r="C2070" s="244"/>
      <c r="D2070" s="244"/>
      <c r="E2070" s="245"/>
      <c r="F2070" s="245"/>
      <c r="G2070" s="245"/>
      <c r="H2070" s="245"/>
      <c r="I2070" s="245"/>
      <c r="J2070" s="245"/>
      <c r="K2070" s="245"/>
      <c r="L2070" s="245"/>
      <c r="M2070" s="233"/>
      <c r="N2070" s="233"/>
      <c r="O2070" s="233"/>
    </row>
    <row r="2071" spans="2:15" s="234" customFormat="1">
      <c r="B2071" s="244"/>
      <c r="C2071" s="244"/>
      <c r="D2071" s="244"/>
      <c r="E2071" s="245"/>
      <c r="F2071" s="245"/>
      <c r="G2071" s="245"/>
      <c r="H2071" s="245"/>
      <c r="I2071" s="245"/>
      <c r="J2071" s="245"/>
      <c r="K2071" s="245"/>
      <c r="L2071" s="245"/>
      <c r="M2071" s="233"/>
      <c r="N2071" s="233"/>
      <c r="O2071" s="233"/>
    </row>
    <row r="2072" spans="2:15" s="234" customFormat="1">
      <c r="B2072" s="244"/>
      <c r="C2072" s="244"/>
      <c r="D2072" s="244"/>
      <c r="E2072" s="245"/>
      <c r="F2072" s="245"/>
      <c r="G2072" s="245"/>
      <c r="H2072" s="245"/>
      <c r="I2072" s="245"/>
      <c r="J2072" s="245"/>
      <c r="K2072" s="245"/>
      <c r="L2072" s="245"/>
      <c r="M2072" s="233"/>
      <c r="N2072" s="233"/>
      <c r="O2072" s="233"/>
    </row>
    <row r="2073" spans="2:15" s="234" customFormat="1">
      <c r="B2073" s="244"/>
      <c r="C2073" s="244"/>
      <c r="D2073" s="244"/>
      <c r="E2073" s="245"/>
      <c r="F2073" s="245"/>
      <c r="G2073" s="245"/>
      <c r="H2073" s="245"/>
      <c r="I2073" s="245"/>
      <c r="J2073" s="245"/>
      <c r="K2073" s="245"/>
      <c r="L2073" s="245"/>
      <c r="M2073" s="233"/>
      <c r="N2073" s="233"/>
      <c r="O2073" s="233"/>
    </row>
    <row r="2074" spans="2:15" s="234" customFormat="1">
      <c r="B2074" s="244"/>
      <c r="C2074" s="244"/>
      <c r="D2074" s="244"/>
      <c r="E2074" s="245"/>
      <c r="F2074" s="245"/>
      <c r="G2074" s="245"/>
      <c r="H2074" s="245"/>
      <c r="I2074" s="245"/>
      <c r="J2074" s="245"/>
      <c r="K2074" s="245"/>
      <c r="L2074" s="245"/>
      <c r="M2074" s="233"/>
      <c r="N2074" s="233"/>
      <c r="O2074" s="233"/>
    </row>
    <row r="2075" spans="2:15" s="234" customFormat="1">
      <c r="B2075" s="244"/>
      <c r="C2075" s="244"/>
      <c r="D2075" s="244"/>
      <c r="E2075" s="245"/>
      <c r="F2075" s="245"/>
      <c r="G2075" s="245"/>
      <c r="H2075" s="245"/>
      <c r="I2075" s="245"/>
      <c r="J2075" s="245"/>
      <c r="K2075" s="245"/>
      <c r="L2075" s="245"/>
      <c r="M2075" s="233"/>
      <c r="N2075" s="233"/>
      <c r="O2075" s="233"/>
    </row>
    <row r="2076" spans="2:15" s="234" customFormat="1">
      <c r="B2076" s="244"/>
      <c r="C2076" s="244"/>
      <c r="D2076" s="244"/>
      <c r="E2076" s="245"/>
      <c r="F2076" s="245"/>
      <c r="G2076" s="245"/>
      <c r="H2076" s="245"/>
      <c r="I2076" s="245"/>
      <c r="J2076" s="245"/>
      <c r="K2076" s="245"/>
      <c r="L2076" s="245"/>
      <c r="M2076" s="233"/>
      <c r="N2076" s="233"/>
      <c r="O2076" s="233"/>
    </row>
    <row r="2077" spans="2:15" s="234" customFormat="1">
      <c r="B2077" s="244"/>
      <c r="C2077" s="244"/>
      <c r="D2077" s="244"/>
      <c r="E2077" s="245"/>
      <c r="F2077" s="245"/>
      <c r="G2077" s="245"/>
      <c r="H2077" s="245"/>
      <c r="I2077" s="245"/>
      <c r="J2077" s="245"/>
      <c r="K2077" s="245"/>
      <c r="L2077" s="245"/>
      <c r="M2077" s="233"/>
      <c r="N2077" s="233"/>
      <c r="O2077" s="233"/>
    </row>
    <row r="2078" spans="2:15" s="234" customFormat="1">
      <c r="B2078" s="244"/>
      <c r="C2078" s="244"/>
      <c r="D2078" s="244"/>
      <c r="E2078" s="245"/>
      <c r="F2078" s="245"/>
      <c r="G2078" s="245"/>
      <c r="H2078" s="245"/>
      <c r="I2078" s="245"/>
      <c r="J2078" s="245"/>
      <c r="K2078" s="245"/>
      <c r="L2078" s="245"/>
      <c r="M2078" s="233"/>
      <c r="N2078" s="233"/>
      <c r="O2078" s="233"/>
    </row>
    <row r="2079" spans="2:15" s="234" customFormat="1">
      <c r="B2079" s="244"/>
      <c r="C2079" s="244"/>
      <c r="D2079" s="244"/>
      <c r="E2079" s="245"/>
      <c r="F2079" s="245"/>
      <c r="G2079" s="245"/>
      <c r="H2079" s="245"/>
      <c r="I2079" s="245"/>
      <c r="J2079" s="245"/>
      <c r="K2079" s="245"/>
      <c r="L2079" s="245"/>
      <c r="M2079" s="233"/>
      <c r="N2079" s="233"/>
      <c r="O2079" s="233"/>
    </row>
    <row r="2080" spans="2:15" s="234" customFormat="1">
      <c r="B2080" s="244"/>
      <c r="C2080" s="244"/>
      <c r="D2080" s="244"/>
      <c r="E2080" s="245"/>
      <c r="F2080" s="245"/>
      <c r="G2080" s="245"/>
      <c r="H2080" s="245"/>
      <c r="I2080" s="245"/>
      <c r="J2080" s="245"/>
      <c r="K2080" s="245"/>
      <c r="L2080" s="245"/>
      <c r="M2080" s="233"/>
      <c r="N2080" s="233"/>
      <c r="O2080" s="233"/>
    </row>
    <row r="2081" spans="2:15" s="234" customFormat="1">
      <c r="B2081" s="244"/>
      <c r="C2081" s="244"/>
      <c r="D2081" s="244"/>
      <c r="E2081" s="245"/>
      <c r="F2081" s="245"/>
      <c r="G2081" s="245"/>
      <c r="H2081" s="245"/>
      <c r="I2081" s="245"/>
      <c r="J2081" s="245"/>
      <c r="K2081" s="245"/>
      <c r="L2081" s="245"/>
      <c r="M2081" s="233"/>
      <c r="N2081" s="233"/>
      <c r="O2081" s="233"/>
    </row>
    <row r="2082" spans="2:15" s="234" customFormat="1">
      <c r="B2082" s="244"/>
      <c r="C2082" s="244"/>
      <c r="D2082" s="244"/>
      <c r="E2082" s="245"/>
      <c r="F2082" s="245"/>
      <c r="G2082" s="245"/>
      <c r="H2082" s="245"/>
      <c r="I2082" s="245"/>
      <c r="J2082" s="245"/>
      <c r="K2082" s="245"/>
      <c r="L2082" s="245"/>
      <c r="M2082" s="233"/>
      <c r="N2082" s="233"/>
      <c r="O2082" s="233"/>
    </row>
    <row r="2083" spans="2:15" s="234" customFormat="1">
      <c r="B2083" s="244"/>
      <c r="C2083" s="244"/>
      <c r="D2083" s="244"/>
      <c r="E2083" s="245"/>
      <c r="F2083" s="245"/>
      <c r="G2083" s="245"/>
      <c r="H2083" s="245"/>
      <c r="I2083" s="245"/>
      <c r="J2083" s="245"/>
      <c r="K2083" s="245"/>
      <c r="L2083" s="245"/>
      <c r="M2083" s="233"/>
      <c r="N2083" s="233"/>
      <c r="O2083" s="233"/>
    </row>
    <row r="2084" spans="2:15" s="234" customFormat="1">
      <c r="B2084" s="244"/>
      <c r="C2084" s="244"/>
      <c r="D2084" s="244"/>
      <c r="E2084" s="245"/>
      <c r="F2084" s="245"/>
      <c r="G2084" s="245"/>
      <c r="H2084" s="245"/>
      <c r="I2084" s="245"/>
      <c r="J2084" s="245"/>
      <c r="K2084" s="245"/>
      <c r="L2084" s="245"/>
      <c r="M2084" s="233"/>
      <c r="N2084" s="233"/>
      <c r="O2084" s="233"/>
    </row>
    <row r="2085" spans="2:15" s="234" customFormat="1">
      <c r="B2085" s="244"/>
      <c r="C2085" s="244"/>
      <c r="D2085" s="244"/>
      <c r="E2085" s="245"/>
      <c r="F2085" s="245"/>
      <c r="G2085" s="245"/>
      <c r="H2085" s="245"/>
      <c r="I2085" s="245"/>
      <c r="J2085" s="245"/>
      <c r="K2085" s="245"/>
      <c r="L2085" s="245"/>
      <c r="M2085" s="233"/>
      <c r="N2085" s="233"/>
      <c r="O2085" s="233"/>
    </row>
    <row r="2086" spans="2:15" s="234" customFormat="1">
      <c r="B2086" s="244"/>
      <c r="C2086" s="244"/>
      <c r="D2086" s="244"/>
      <c r="E2086" s="245"/>
      <c r="F2086" s="245"/>
      <c r="G2086" s="245"/>
      <c r="H2086" s="245"/>
      <c r="I2086" s="245"/>
      <c r="J2086" s="245"/>
      <c r="K2086" s="245"/>
      <c r="L2086" s="245"/>
      <c r="M2086" s="233"/>
      <c r="N2086" s="233"/>
      <c r="O2086" s="233"/>
    </row>
    <row r="2087" spans="2:15" s="234" customFormat="1">
      <c r="B2087" s="244"/>
      <c r="C2087" s="244"/>
      <c r="D2087" s="244"/>
      <c r="E2087" s="245"/>
      <c r="F2087" s="245"/>
      <c r="G2087" s="245"/>
      <c r="H2087" s="245"/>
      <c r="I2087" s="245"/>
      <c r="J2087" s="245"/>
      <c r="K2087" s="245"/>
      <c r="L2087" s="245"/>
      <c r="M2087" s="233"/>
      <c r="N2087" s="233"/>
      <c r="O2087" s="233"/>
    </row>
    <row r="2088" spans="2:15" s="234" customFormat="1">
      <c r="B2088" s="244"/>
      <c r="C2088" s="244"/>
      <c r="D2088" s="244"/>
      <c r="E2088" s="245"/>
      <c r="F2088" s="245"/>
      <c r="G2088" s="245"/>
      <c r="H2088" s="245"/>
      <c r="I2088" s="245"/>
      <c r="J2088" s="245"/>
      <c r="K2088" s="245"/>
      <c r="L2088" s="245"/>
      <c r="M2088" s="233"/>
      <c r="N2088" s="233"/>
      <c r="O2088" s="233"/>
    </row>
    <row r="2089" spans="2:15" s="234" customFormat="1">
      <c r="B2089" s="244"/>
      <c r="C2089" s="244"/>
      <c r="D2089" s="244"/>
      <c r="E2089" s="245"/>
      <c r="F2089" s="245"/>
      <c r="G2089" s="245"/>
      <c r="H2089" s="245"/>
      <c r="I2089" s="245"/>
      <c r="J2089" s="245"/>
      <c r="K2089" s="245"/>
      <c r="L2089" s="245"/>
      <c r="M2089" s="233"/>
      <c r="N2089" s="233"/>
      <c r="O2089" s="233"/>
    </row>
    <row r="2090" spans="2:15" s="234" customFormat="1">
      <c r="B2090" s="244"/>
      <c r="C2090" s="244"/>
      <c r="D2090" s="244"/>
      <c r="E2090" s="245"/>
      <c r="F2090" s="245"/>
      <c r="G2090" s="245"/>
      <c r="H2090" s="245"/>
      <c r="I2090" s="245"/>
      <c r="J2090" s="245"/>
      <c r="K2090" s="245"/>
      <c r="L2090" s="245"/>
      <c r="M2090" s="233"/>
      <c r="N2090" s="233"/>
      <c r="O2090" s="233"/>
    </row>
    <row r="2091" spans="2:15" s="234" customFormat="1">
      <c r="B2091" s="244"/>
      <c r="C2091" s="244"/>
      <c r="D2091" s="244"/>
      <c r="E2091" s="245"/>
      <c r="F2091" s="245"/>
      <c r="G2091" s="245"/>
      <c r="H2091" s="245"/>
      <c r="I2091" s="245"/>
      <c r="J2091" s="245"/>
      <c r="K2091" s="245"/>
      <c r="L2091" s="245"/>
      <c r="M2091" s="233"/>
      <c r="N2091" s="233"/>
      <c r="O2091" s="233"/>
    </row>
    <row r="2092" spans="2:15" s="234" customFormat="1">
      <c r="B2092" s="244"/>
      <c r="C2092" s="244"/>
      <c r="D2092" s="244"/>
      <c r="E2092" s="245"/>
      <c r="F2092" s="245"/>
      <c r="G2092" s="245"/>
      <c r="H2092" s="245"/>
      <c r="I2092" s="245"/>
      <c r="J2092" s="245"/>
      <c r="K2092" s="245"/>
      <c r="L2092" s="245"/>
      <c r="M2092" s="233"/>
      <c r="N2092" s="233"/>
      <c r="O2092" s="233"/>
    </row>
    <row r="2093" spans="2:15" s="234" customFormat="1">
      <c r="B2093" s="244"/>
      <c r="C2093" s="244"/>
      <c r="D2093" s="244"/>
      <c r="E2093" s="245"/>
      <c r="F2093" s="245"/>
      <c r="G2093" s="245"/>
      <c r="H2093" s="245"/>
      <c r="I2093" s="245"/>
      <c r="J2093" s="245"/>
      <c r="K2093" s="245"/>
      <c r="L2093" s="245"/>
      <c r="M2093" s="233"/>
      <c r="N2093" s="233"/>
      <c r="O2093" s="233"/>
    </row>
    <row r="2094" spans="2:15" s="234" customFormat="1">
      <c r="B2094" s="244"/>
      <c r="C2094" s="244"/>
      <c r="D2094" s="244"/>
      <c r="E2094" s="245"/>
      <c r="F2094" s="245"/>
      <c r="G2094" s="245"/>
      <c r="H2094" s="245"/>
      <c r="I2094" s="245"/>
      <c r="J2094" s="245"/>
      <c r="K2094" s="245"/>
      <c r="L2094" s="245"/>
      <c r="M2094" s="233"/>
      <c r="N2094" s="233"/>
      <c r="O2094" s="233"/>
    </row>
    <row r="2095" spans="2:15" s="234" customFormat="1">
      <c r="B2095" s="244"/>
      <c r="C2095" s="244"/>
      <c r="D2095" s="244"/>
      <c r="E2095" s="245"/>
      <c r="F2095" s="245"/>
      <c r="G2095" s="245"/>
      <c r="H2095" s="245"/>
      <c r="I2095" s="245"/>
      <c r="J2095" s="245"/>
      <c r="K2095" s="245"/>
      <c r="L2095" s="245"/>
      <c r="M2095" s="233"/>
      <c r="N2095" s="233"/>
      <c r="O2095" s="233"/>
    </row>
    <row r="2096" spans="2:15" s="234" customFormat="1">
      <c r="B2096" s="244"/>
      <c r="C2096" s="244"/>
      <c r="D2096" s="244"/>
      <c r="E2096" s="245"/>
      <c r="F2096" s="245"/>
      <c r="G2096" s="245"/>
      <c r="H2096" s="245"/>
      <c r="I2096" s="245"/>
      <c r="J2096" s="245"/>
      <c r="K2096" s="245"/>
      <c r="L2096" s="245"/>
      <c r="M2096" s="233"/>
      <c r="N2096" s="233"/>
      <c r="O2096" s="233"/>
    </row>
    <row r="2097" spans="2:15" s="234" customFormat="1">
      <c r="B2097" s="244"/>
      <c r="C2097" s="244"/>
      <c r="D2097" s="244"/>
      <c r="E2097" s="245"/>
      <c r="F2097" s="245"/>
      <c r="G2097" s="245"/>
      <c r="H2097" s="245"/>
      <c r="I2097" s="245"/>
      <c r="J2097" s="245"/>
      <c r="K2097" s="245"/>
      <c r="L2097" s="245"/>
      <c r="M2097" s="233"/>
      <c r="N2097" s="233"/>
      <c r="O2097" s="233"/>
    </row>
    <row r="2098" spans="2:15" s="234" customFormat="1">
      <c r="B2098" s="244"/>
      <c r="C2098" s="244"/>
      <c r="D2098" s="244"/>
      <c r="E2098" s="245"/>
      <c r="F2098" s="245"/>
      <c r="G2098" s="245"/>
      <c r="H2098" s="245"/>
      <c r="I2098" s="245"/>
      <c r="J2098" s="245"/>
      <c r="K2098" s="245"/>
      <c r="L2098" s="245"/>
      <c r="M2098" s="233"/>
      <c r="N2098" s="233"/>
      <c r="O2098" s="233"/>
    </row>
    <row r="2099" spans="2:15" s="234" customFormat="1">
      <c r="B2099" s="244"/>
      <c r="C2099" s="244"/>
      <c r="D2099" s="244"/>
      <c r="E2099" s="245"/>
      <c r="F2099" s="245"/>
      <c r="G2099" s="245"/>
      <c r="H2099" s="245"/>
      <c r="I2099" s="245"/>
      <c r="J2099" s="245"/>
      <c r="K2099" s="245"/>
      <c r="L2099" s="245"/>
      <c r="M2099" s="233"/>
      <c r="N2099" s="233"/>
      <c r="O2099" s="233"/>
    </row>
    <row r="2100" spans="2:15" s="234" customFormat="1">
      <c r="B2100" s="244"/>
      <c r="C2100" s="244"/>
      <c r="D2100" s="244"/>
      <c r="E2100" s="245"/>
      <c r="F2100" s="245"/>
      <c r="G2100" s="245"/>
      <c r="H2100" s="245"/>
      <c r="I2100" s="245"/>
      <c r="J2100" s="245"/>
      <c r="K2100" s="245"/>
      <c r="L2100" s="245"/>
      <c r="M2100" s="233"/>
      <c r="N2100" s="233"/>
      <c r="O2100" s="233"/>
    </row>
    <row r="2101" spans="2:15" s="234" customFormat="1">
      <c r="B2101" s="244"/>
      <c r="C2101" s="244"/>
      <c r="D2101" s="244"/>
      <c r="E2101" s="245"/>
      <c r="F2101" s="245"/>
      <c r="G2101" s="245"/>
      <c r="H2101" s="245"/>
      <c r="I2101" s="245"/>
      <c r="J2101" s="245"/>
      <c r="K2101" s="245"/>
      <c r="L2101" s="245"/>
      <c r="M2101" s="233"/>
      <c r="N2101" s="233"/>
      <c r="O2101" s="233"/>
    </row>
    <row r="2102" spans="2:15" s="234" customFormat="1">
      <c r="B2102" s="244"/>
      <c r="C2102" s="244"/>
      <c r="D2102" s="244"/>
      <c r="E2102" s="245"/>
      <c r="F2102" s="245"/>
      <c r="G2102" s="245"/>
      <c r="H2102" s="245"/>
      <c r="I2102" s="245"/>
      <c r="J2102" s="245"/>
      <c r="K2102" s="245"/>
      <c r="L2102" s="245"/>
      <c r="M2102" s="233"/>
      <c r="N2102" s="233"/>
      <c r="O2102" s="233"/>
    </row>
    <row r="2103" spans="2:15" s="234" customFormat="1">
      <c r="B2103" s="244"/>
      <c r="C2103" s="244"/>
      <c r="D2103" s="244"/>
      <c r="E2103" s="245"/>
      <c r="F2103" s="245"/>
      <c r="G2103" s="245"/>
      <c r="H2103" s="245"/>
      <c r="I2103" s="245"/>
      <c r="J2103" s="245"/>
      <c r="K2103" s="245"/>
      <c r="L2103" s="245"/>
      <c r="M2103" s="233"/>
      <c r="N2103" s="233"/>
      <c r="O2103" s="233"/>
    </row>
    <row r="2104" spans="2:15" s="234" customFormat="1">
      <c r="B2104" s="244"/>
      <c r="C2104" s="244"/>
      <c r="D2104" s="244"/>
      <c r="E2104" s="245"/>
      <c r="F2104" s="245"/>
      <c r="G2104" s="245"/>
      <c r="H2104" s="245"/>
      <c r="I2104" s="245"/>
      <c r="J2104" s="245"/>
      <c r="K2104" s="245"/>
      <c r="L2104" s="245"/>
      <c r="M2104" s="233"/>
      <c r="N2104" s="233"/>
      <c r="O2104" s="233"/>
    </row>
    <row r="2105" spans="2:15" s="234" customFormat="1">
      <c r="B2105" s="244"/>
      <c r="C2105" s="244"/>
      <c r="D2105" s="244"/>
      <c r="E2105" s="245"/>
      <c r="F2105" s="245"/>
      <c r="G2105" s="245"/>
      <c r="H2105" s="245"/>
      <c r="I2105" s="245"/>
      <c r="J2105" s="245"/>
      <c r="K2105" s="245"/>
      <c r="L2105" s="245"/>
      <c r="M2105" s="233"/>
      <c r="N2105" s="233"/>
      <c r="O2105" s="233"/>
    </row>
    <row r="2106" spans="2:15" s="234" customFormat="1">
      <c r="B2106" s="244"/>
      <c r="C2106" s="244"/>
      <c r="D2106" s="244"/>
      <c r="E2106" s="245"/>
      <c r="F2106" s="245"/>
      <c r="G2106" s="245"/>
      <c r="H2106" s="245"/>
      <c r="I2106" s="245"/>
      <c r="J2106" s="245"/>
      <c r="K2106" s="245"/>
      <c r="L2106" s="245"/>
      <c r="M2106" s="233"/>
      <c r="N2106" s="233"/>
      <c r="O2106" s="233"/>
    </row>
    <row r="2107" spans="2:15" s="234" customFormat="1">
      <c r="B2107" s="244"/>
      <c r="C2107" s="244"/>
      <c r="D2107" s="244"/>
      <c r="E2107" s="245"/>
      <c r="F2107" s="245"/>
      <c r="G2107" s="245"/>
      <c r="H2107" s="245"/>
      <c r="I2107" s="245"/>
      <c r="J2107" s="245"/>
      <c r="K2107" s="245"/>
      <c r="L2107" s="245"/>
      <c r="M2107" s="233"/>
      <c r="N2107" s="233"/>
      <c r="O2107" s="233"/>
    </row>
    <row r="2108" spans="2:15" s="234" customFormat="1">
      <c r="B2108" s="244"/>
      <c r="C2108" s="244"/>
      <c r="D2108" s="244"/>
      <c r="E2108" s="245"/>
      <c r="F2108" s="245"/>
      <c r="G2108" s="245"/>
      <c r="H2108" s="245"/>
      <c r="I2108" s="245"/>
      <c r="J2108" s="245"/>
      <c r="K2108" s="245"/>
      <c r="L2108" s="245"/>
      <c r="M2108" s="233"/>
      <c r="N2108" s="233"/>
      <c r="O2108" s="233"/>
    </row>
    <row r="2109" spans="2:15" s="234" customFormat="1">
      <c r="B2109" s="244"/>
      <c r="C2109" s="244"/>
      <c r="D2109" s="244"/>
      <c r="E2109" s="245"/>
      <c r="F2109" s="245"/>
      <c r="G2109" s="245"/>
      <c r="H2109" s="245"/>
      <c r="I2109" s="245"/>
      <c r="J2109" s="245"/>
      <c r="K2109" s="245"/>
      <c r="L2109" s="245"/>
      <c r="M2109" s="233"/>
      <c r="N2109" s="233"/>
      <c r="O2109" s="233"/>
    </row>
    <row r="2110" spans="2:15" s="234" customFormat="1">
      <c r="B2110" s="244"/>
      <c r="C2110" s="244"/>
      <c r="D2110" s="244"/>
      <c r="E2110" s="245"/>
      <c r="F2110" s="245"/>
      <c r="G2110" s="245"/>
      <c r="H2110" s="245"/>
      <c r="I2110" s="245"/>
      <c r="J2110" s="245"/>
      <c r="K2110" s="245"/>
      <c r="L2110" s="245"/>
      <c r="M2110" s="233"/>
      <c r="N2110" s="233"/>
      <c r="O2110" s="233"/>
    </row>
    <row r="2111" spans="2:15" s="234" customFormat="1">
      <c r="B2111" s="244"/>
      <c r="C2111" s="244"/>
      <c r="D2111" s="244"/>
      <c r="E2111" s="245"/>
      <c r="F2111" s="245"/>
      <c r="G2111" s="245"/>
      <c r="H2111" s="245"/>
      <c r="I2111" s="245"/>
      <c r="J2111" s="245"/>
      <c r="K2111" s="245"/>
      <c r="L2111" s="245"/>
      <c r="M2111" s="233"/>
      <c r="N2111" s="233"/>
      <c r="O2111" s="233"/>
    </row>
    <row r="2112" spans="2:15" s="234" customFormat="1">
      <c r="B2112" s="244"/>
      <c r="C2112" s="244"/>
      <c r="D2112" s="244"/>
      <c r="E2112" s="245"/>
      <c r="F2112" s="245"/>
      <c r="G2112" s="245"/>
      <c r="H2112" s="245"/>
      <c r="I2112" s="245"/>
      <c r="J2112" s="245"/>
      <c r="K2112" s="245"/>
      <c r="L2112" s="245"/>
      <c r="M2112" s="233"/>
      <c r="N2112" s="233"/>
      <c r="O2112" s="233"/>
    </row>
    <row r="2113" spans="2:15" s="234" customFormat="1">
      <c r="B2113" s="244"/>
      <c r="C2113" s="244"/>
      <c r="D2113" s="244"/>
      <c r="E2113" s="245"/>
      <c r="F2113" s="245"/>
      <c r="G2113" s="245"/>
      <c r="H2113" s="245"/>
      <c r="I2113" s="245"/>
      <c r="J2113" s="245"/>
      <c r="K2113" s="245"/>
      <c r="L2113" s="245"/>
      <c r="M2113" s="233"/>
      <c r="N2113" s="233"/>
      <c r="O2113" s="233"/>
    </row>
    <row r="2114" spans="2:15" s="234" customFormat="1">
      <c r="B2114" s="244"/>
      <c r="C2114" s="244"/>
      <c r="D2114" s="244"/>
      <c r="E2114" s="245"/>
      <c r="F2114" s="245"/>
      <c r="G2114" s="245"/>
      <c r="H2114" s="245"/>
      <c r="I2114" s="245"/>
      <c r="J2114" s="245"/>
      <c r="K2114" s="245"/>
      <c r="L2114" s="245"/>
      <c r="M2114" s="233"/>
      <c r="N2114" s="233"/>
      <c r="O2114" s="233"/>
    </row>
    <row r="2115" spans="2:15" s="234" customFormat="1">
      <c r="B2115" s="244"/>
      <c r="C2115" s="244"/>
      <c r="D2115" s="244"/>
      <c r="E2115" s="245"/>
      <c r="F2115" s="245"/>
      <c r="G2115" s="245"/>
      <c r="H2115" s="245"/>
      <c r="I2115" s="245"/>
      <c r="J2115" s="245"/>
      <c r="K2115" s="245"/>
      <c r="L2115" s="245"/>
      <c r="M2115" s="233"/>
      <c r="N2115" s="233"/>
      <c r="O2115" s="233"/>
    </row>
    <row r="2116" spans="2:15" s="234" customFormat="1">
      <c r="B2116" s="244"/>
      <c r="C2116" s="244"/>
      <c r="D2116" s="244"/>
      <c r="E2116" s="245"/>
      <c r="F2116" s="245"/>
      <c r="G2116" s="245"/>
      <c r="H2116" s="245"/>
      <c r="I2116" s="245"/>
      <c r="J2116" s="245"/>
      <c r="K2116" s="245"/>
      <c r="L2116" s="245"/>
      <c r="M2116" s="233"/>
      <c r="N2116" s="233"/>
      <c r="O2116" s="233"/>
    </row>
    <row r="2117" spans="2:15" s="234" customFormat="1">
      <c r="B2117" s="244"/>
      <c r="C2117" s="244"/>
      <c r="D2117" s="244"/>
      <c r="E2117" s="245"/>
      <c r="F2117" s="245"/>
      <c r="G2117" s="245"/>
      <c r="H2117" s="245"/>
      <c r="I2117" s="245"/>
      <c r="J2117" s="245"/>
      <c r="K2117" s="245"/>
      <c r="L2117" s="245"/>
      <c r="M2117" s="233"/>
      <c r="N2117" s="233"/>
      <c r="O2117" s="233"/>
    </row>
    <row r="2118" spans="2:15" s="234" customFormat="1">
      <c r="B2118" s="244"/>
      <c r="C2118" s="244"/>
      <c r="D2118" s="244"/>
      <c r="E2118" s="245"/>
      <c r="F2118" s="245"/>
      <c r="G2118" s="245"/>
      <c r="H2118" s="245"/>
      <c r="I2118" s="245"/>
      <c r="J2118" s="245"/>
      <c r="K2118" s="245"/>
      <c r="L2118" s="245"/>
      <c r="M2118" s="233"/>
      <c r="N2118" s="233"/>
      <c r="O2118" s="233"/>
    </row>
    <row r="2119" spans="2:15" s="234" customFormat="1">
      <c r="B2119" s="244"/>
      <c r="C2119" s="244"/>
      <c r="D2119" s="244"/>
      <c r="E2119" s="245"/>
      <c r="F2119" s="245"/>
      <c r="G2119" s="245"/>
      <c r="H2119" s="245"/>
      <c r="I2119" s="245"/>
      <c r="J2119" s="245"/>
      <c r="K2119" s="245"/>
      <c r="L2119" s="245"/>
      <c r="M2119" s="233"/>
      <c r="N2119" s="233"/>
      <c r="O2119" s="233"/>
    </row>
    <row r="2120" spans="2:15" s="234" customFormat="1">
      <c r="B2120" s="244"/>
      <c r="C2120" s="244"/>
      <c r="D2120" s="244"/>
      <c r="E2120" s="245"/>
      <c r="F2120" s="245"/>
      <c r="G2120" s="245"/>
      <c r="H2120" s="245"/>
      <c r="I2120" s="245"/>
      <c r="J2120" s="245"/>
      <c r="K2120" s="245"/>
      <c r="L2120" s="245"/>
      <c r="M2120" s="233"/>
      <c r="N2120" s="233"/>
      <c r="O2120" s="233"/>
    </row>
    <row r="2121" spans="2:15" s="234" customFormat="1">
      <c r="B2121" s="244"/>
      <c r="C2121" s="244"/>
      <c r="D2121" s="244"/>
      <c r="E2121" s="245"/>
      <c r="F2121" s="245"/>
      <c r="G2121" s="245"/>
      <c r="H2121" s="245"/>
      <c r="I2121" s="245"/>
      <c r="J2121" s="245"/>
      <c r="K2121" s="245"/>
      <c r="L2121" s="245"/>
      <c r="M2121" s="233"/>
      <c r="N2121" s="233"/>
      <c r="O2121" s="233"/>
    </row>
    <row r="2122" spans="2:15" s="234" customFormat="1">
      <c r="B2122" s="244"/>
      <c r="C2122" s="244"/>
      <c r="D2122" s="244"/>
      <c r="E2122" s="245"/>
      <c r="F2122" s="245"/>
      <c r="G2122" s="245"/>
      <c r="H2122" s="245"/>
      <c r="I2122" s="245"/>
      <c r="J2122" s="245"/>
      <c r="K2122" s="245"/>
      <c r="L2122" s="245"/>
      <c r="M2122" s="233"/>
      <c r="N2122" s="233"/>
      <c r="O2122" s="233"/>
    </row>
    <row r="2123" spans="2:15" s="234" customFormat="1">
      <c r="B2123" s="244"/>
      <c r="C2123" s="244"/>
      <c r="D2123" s="244"/>
      <c r="E2123" s="245"/>
      <c r="F2123" s="245"/>
      <c r="G2123" s="245"/>
      <c r="H2123" s="245"/>
      <c r="I2123" s="245"/>
      <c r="J2123" s="245"/>
      <c r="K2123" s="245"/>
      <c r="L2123" s="245"/>
      <c r="M2123" s="233"/>
      <c r="N2123" s="233"/>
      <c r="O2123" s="233"/>
    </row>
    <row r="2124" spans="2:15" s="234" customFormat="1">
      <c r="B2124" s="244"/>
      <c r="C2124" s="244"/>
      <c r="D2124" s="244"/>
      <c r="E2124" s="245"/>
      <c r="F2124" s="245"/>
      <c r="G2124" s="245"/>
      <c r="H2124" s="245"/>
      <c r="I2124" s="245"/>
      <c r="J2124" s="245"/>
      <c r="K2124" s="245"/>
      <c r="L2124" s="245"/>
      <c r="M2124" s="233"/>
      <c r="N2124" s="233"/>
      <c r="O2124" s="233"/>
    </row>
    <row r="2125" spans="2:15" s="234" customFormat="1">
      <c r="B2125" s="244"/>
      <c r="C2125" s="244"/>
      <c r="D2125" s="244"/>
      <c r="E2125" s="245"/>
      <c r="F2125" s="245"/>
      <c r="G2125" s="245"/>
      <c r="H2125" s="245"/>
      <c r="I2125" s="245"/>
      <c r="J2125" s="245"/>
      <c r="K2125" s="245"/>
      <c r="L2125" s="245"/>
      <c r="M2125" s="233"/>
      <c r="N2125" s="233"/>
      <c r="O2125" s="233"/>
    </row>
    <row r="2126" spans="2:15" s="234" customFormat="1">
      <c r="B2126" s="244"/>
      <c r="C2126" s="244"/>
      <c r="D2126" s="244"/>
      <c r="E2126" s="245"/>
      <c r="F2126" s="245"/>
      <c r="G2126" s="245"/>
      <c r="H2126" s="245"/>
      <c r="I2126" s="245"/>
      <c r="J2126" s="245"/>
      <c r="K2126" s="245"/>
      <c r="L2126" s="245"/>
      <c r="M2126" s="233"/>
      <c r="N2126" s="233"/>
      <c r="O2126" s="233"/>
    </row>
    <row r="2127" spans="2:15" s="234" customFormat="1">
      <c r="B2127" s="244"/>
      <c r="C2127" s="244"/>
      <c r="D2127" s="244"/>
      <c r="E2127" s="245"/>
      <c r="F2127" s="245"/>
      <c r="G2127" s="245"/>
      <c r="H2127" s="245"/>
      <c r="I2127" s="245"/>
      <c r="J2127" s="245"/>
      <c r="K2127" s="245"/>
      <c r="L2127" s="245"/>
      <c r="M2127" s="233"/>
      <c r="N2127" s="233"/>
      <c r="O2127" s="233"/>
    </row>
    <row r="2128" spans="2:15" s="234" customFormat="1">
      <c r="B2128" s="244"/>
      <c r="C2128" s="244"/>
      <c r="D2128" s="244"/>
      <c r="E2128" s="245"/>
      <c r="F2128" s="245"/>
      <c r="G2128" s="245"/>
      <c r="H2128" s="245"/>
      <c r="I2128" s="245"/>
      <c r="J2128" s="245"/>
      <c r="K2128" s="245"/>
      <c r="L2128" s="245"/>
      <c r="M2128" s="233"/>
      <c r="N2128" s="233"/>
      <c r="O2128" s="233"/>
    </row>
    <row r="2129" spans="2:15" s="234" customFormat="1">
      <c r="B2129" s="244"/>
      <c r="C2129" s="244"/>
      <c r="D2129" s="244"/>
      <c r="E2129" s="245"/>
      <c r="F2129" s="245"/>
      <c r="G2129" s="245"/>
      <c r="H2129" s="245"/>
      <c r="I2129" s="245"/>
      <c r="J2129" s="245"/>
      <c r="K2129" s="245"/>
      <c r="L2129" s="245"/>
      <c r="M2129" s="233"/>
      <c r="N2129" s="233"/>
      <c r="O2129" s="233"/>
    </row>
    <row r="2130" spans="2:15" s="234" customFormat="1">
      <c r="B2130" s="244"/>
      <c r="C2130" s="244"/>
      <c r="D2130" s="244"/>
      <c r="E2130" s="245"/>
      <c r="F2130" s="245"/>
      <c r="G2130" s="245"/>
      <c r="H2130" s="245"/>
      <c r="I2130" s="245"/>
      <c r="J2130" s="245"/>
      <c r="K2130" s="245"/>
      <c r="L2130" s="245"/>
      <c r="M2130" s="233"/>
      <c r="N2130" s="233"/>
      <c r="O2130" s="233"/>
    </row>
    <row r="2131" spans="2:15" s="234" customFormat="1">
      <c r="B2131" s="244"/>
      <c r="C2131" s="244"/>
      <c r="D2131" s="244"/>
      <c r="E2131" s="245"/>
      <c r="F2131" s="245"/>
      <c r="G2131" s="245"/>
      <c r="H2131" s="245"/>
      <c r="I2131" s="245"/>
      <c r="J2131" s="245"/>
      <c r="K2131" s="245"/>
      <c r="L2131" s="245"/>
      <c r="M2131" s="233"/>
      <c r="N2131" s="233"/>
      <c r="O2131" s="233"/>
    </row>
    <row r="2132" spans="2:15" s="234" customFormat="1">
      <c r="B2132" s="244"/>
      <c r="C2132" s="244"/>
      <c r="D2132" s="244"/>
      <c r="E2132" s="245"/>
      <c r="F2132" s="245"/>
      <c r="G2132" s="245"/>
      <c r="H2132" s="245"/>
      <c r="I2132" s="245"/>
      <c r="J2132" s="245"/>
      <c r="K2132" s="245"/>
      <c r="L2132" s="245"/>
      <c r="M2132" s="233"/>
      <c r="N2132" s="233"/>
      <c r="O2132" s="233"/>
    </row>
    <row r="2133" spans="2:15" s="234" customFormat="1">
      <c r="B2133" s="244"/>
      <c r="C2133" s="244"/>
      <c r="D2133" s="244"/>
      <c r="E2133" s="245"/>
      <c r="F2133" s="245"/>
      <c r="G2133" s="245"/>
      <c r="H2133" s="245"/>
      <c r="I2133" s="245"/>
      <c r="J2133" s="245"/>
      <c r="K2133" s="245"/>
      <c r="L2133" s="245"/>
      <c r="M2133" s="233"/>
      <c r="N2133" s="233"/>
      <c r="O2133" s="233"/>
    </row>
    <row r="2134" spans="2:15" s="234" customFormat="1">
      <c r="B2134" s="244"/>
      <c r="C2134" s="244"/>
      <c r="D2134" s="244"/>
      <c r="E2134" s="245"/>
      <c r="F2134" s="245"/>
      <c r="G2134" s="245"/>
      <c r="H2134" s="245"/>
      <c r="I2134" s="245"/>
      <c r="J2134" s="245"/>
      <c r="K2134" s="245"/>
      <c r="L2134" s="245"/>
      <c r="M2134" s="233"/>
      <c r="N2134" s="233"/>
      <c r="O2134" s="233"/>
    </row>
    <row r="2135" spans="2:15" s="234" customFormat="1">
      <c r="B2135" s="244"/>
      <c r="C2135" s="244"/>
      <c r="D2135" s="244"/>
      <c r="E2135" s="245"/>
      <c r="F2135" s="245"/>
      <c r="G2135" s="245"/>
      <c r="H2135" s="245"/>
      <c r="I2135" s="245"/>
      <c r="J2135" s="245"/>
      <c r="K2135" s="245"/>
      <c r="L2135" s="245"/>
      <c r="M2135" s="233"/>
      <c r="N2135" s="233"/>
      <c r="O2135" s="233"/>
    </row>
    <row r="2136" spans="2:15" s="234" customFormat="1">
      <c r="B2136" s="244"/>
      <c r="C2136" s="244"/>
      <c r="D2136" s="244"/>
      <c r="E2136" s="245"/>
      <c r="F2136" s="245"/>
      <c r="G2136" s="245"/>
      <c r="H2136" s="245"/>
      <c r="I2136" s="245"/>
      <c r="J2136" s="245"/>
      <c r="K2136" s="245"/>
      <c r="L2136" s="245"/>
      <c r="M2136" s="233"/>
      <c r="N2136" s="233"/>
      <c r="O2136" s="233"/>
    </row>
    <row r="2137" spans="2:15" s="234" customFormat="1">
      <c r="B2137" s="244"/>
      <c r="C2137" s="244"/>
      <c r="D2137" s="244"/>
      <c r="E2137" s="245"/>
      <c r="F2137" s="245"/>
      <c r="G2137" s="245"/>
      <c r="H2137" s="245"/>
      <c r="I2137" s="245"/>
      <c r="J2137" s="245"/>
      <c r="K2137" s="245"/>
      <c r="L2137" s="245"/>
      <c r="M2137" s="233"/>
      <c r="N2137" s="233"/>
      <c r="O2137" s="233"/>
    </row>
    <row r="2138" spans="2:15" s="234" customFormat="1">
      <c r="B2138" s="244"/>
      <c r="C2138" s="244"/>
      <c r="D2138" s="244"/>
      <c r="E2138" s="245"/>
      <c r="F2138" s="245"/>
      <c r="G2138" s="245"/>
      <c r="H2138" s="245"/>
      <c r="I2138" s="245"/>
      <c r="J2138" s="245"/>
      <c r="K2138" s="245"/>
      <c r="L2138" s="245"/>
      <c r="M2138" s="233"/>
      <c r="N2138" s="233"/>
      <c r="O2138" s="233"/>
    </row>
    <row r="2139" spans="2:15" s="234" customFormat="1">
      <c r="B2139" s="244"/>
      <c r="C2139" s="244"/>
      <c r="D2139" s="244"/>
      <c r="E2139" s="245"/>
      <c r="F2139" s="245"/>
      <c r="G2139" s="245"/>
      <c r="H2139" s="245"/>
      <c r="I2139" s="245"/>
      <c r="J2139" s="245"/>
      <c r="K2139" s="245"/>
      <c r="L2139" s="245"/>
      <c r="M2139" s="233"/>
      <c r="N2139" s="233"/>
      <c r="O2139" s="233"/>
    </row>
    <row r="2140" spans="2:15" s="234" customFormat="1">
      <c r="B2140" s="244"/>
      <c r="C2140" s="244"/>
      <c r="D2140" s="244"/>
      <c r="E2140" s="245"/>
      <c r="F2140" s="245"/>
      <c r="G2140" s="245"/>
      <c r="H2140" s="245"/>
      <c r="I2140" s="245"/>
      <c r="J2140" s="245"/>
      <c r="K2140" s="245"/>
      <c r="L2140" s="245"/>
      <c r="M2140" s="233"/>
      <c r="N2140" s="233"/>
      <c r="O2140" s="233"/>
    </row>
    <row r="2141" spans="2:15" s="234" customFormat="1">
      <c r="B2141" s="244"/>
      <c r="C2141" s="244"/>
      <c r="D2141" s="244"/>
      <c r="E2141" s="245"/>
      <c r="F2141" s="245"/>
      <c r="G2141" s="245"/>
      <c r="H2141" s="245"/>
      <c r="I2141" s="245"/>
      <c r="J2141" s="245"/>
      <c r="K2141" s="245"/>
      <c r="L2141" s="245"/>
      <c r="M2141" s="233"/>
      <c r="N2141" s="233"/>
      <c r="O2141" s="233"/>
    </row>
    <row r="2142" spans="2:15" s="234" customFormat="1">
      <c r="B2142" s="244"/>
      <c r="C2142" s="244"/>
      <c r="D2142" s="244"/>
      <c r="E2142" s="245"/>
      <c r="F2142" s="245"/>
      <c r="G2142" s="245"/>
      <c r="H2142" s="245"/>
      <c r="I2142" s="245"/>
      <c r="J2142" s="245"/>
      <c r="K2142" s="245"/>
      <c r="L2142" s="245"/>
      <c r="M2142" s="233"/>
      <c r="N2142" s="233"/>
      <c r="O2142" s="233"/>
    </row>
    <row r="2143" spans="2:15" s="234" customFormat="1">
      <c r="B2143" s="244"/>
      <c r="C2143" s="244"/>
      <c r="D2143" s="244"/>
      <c r="E2143" s="245"/>
      <c r="F2143" s="245"/>
      <c r="G2143" s="245"/>
      <c r="H2143" s="245"/>
      <c r="I2143" s="245"/>
      <c r="J2143" s="245"/>
      <c r="K2143" s="245"/>
      <c r="L2143" s="245"/>
      <c r="M2143" s="233"/>
      <c r="N2143" s="233"/>
      <c r="O2143" s="233"/>
    </row>
    <row r="2144" spans="2:15" s="234" customFormat="1">
      <c r="B2144" s="244"/>
      <c r="C2144" s="244"/>
      <c r="D2144" s="244"/>
      <c r="E2144" s="245"/>
      <c r="F2144" s="245"/>
      <c r="G2144" s="245"/>
      <c r="H2144" s="245"/>
      <c r="I2144" s="245"/>
      <c r="J2144" s="245"/>
      <c r="K2144" s="245"/>
      <c r="L2144" s="245"/>
      <c r="M2144" s="233"/>
      <c r="N2144" s="233"/>
      <c r="O2144" s="233"/>
    </row>
    <row r="2145" spans="2:15" s="234" customFormat="1">
      <c r="B2145" s="244"/>
      <c r="C2145" s="244"/>
      <c r="D2145" s="244"/>
      <c r="E2145" s="245"/>
      <c r="F2145" s="245"/>
      <c r="G2145" s="245"/>
      <c r="H2145" s="245"/>
      <c r="I2145" s="245"/>
      <c r="J2145" s="245"/>
      <c r="K2145" s="245"/>
      <c r="L2145" s="245"/>
      <c r="M2145" s="233"/>
      <c r="N2145" s="233"/>
      <c r="O2145" s="233"/>
    </row>
    <row r="2146" spans="2:15" s="234" customFormat="1">
      <c r="B2146" s="244"/>
      <c r="C2146" s="244"/>
      <c r="D2146" s="244"/>
      <c r="E2146" s="245"/>
      <c r="F2146" s="245"/>
      <c r="G2146" s="245"/>
      <c r="H2146" s="245"/>
      <c r="I2146" s="245"/>
      <c r="J2146" s="245"/>
      <c r="K2146" s="245"/>
      <c r="L2146" s="245"/>
      <c r="M2146" s="233"/>
      <c r="N2146" s="233"/>
      <c r="O2146" s="233"/>
    </row>
    <row r="2147" spans="2:15" s="234" customFormat="1">
      <c r="B2147" s="244"/>
      <c r="C2147" s="244"/>
      <c r="D2147" s="244"/>
      <c r="E2147" s="245"/>
      <c r="F2147" s="245"/>
      <c r="G2147" s="245"/>
      <c r="H2147" s="245"/>
      <c r="I2147" s="245"/>
      <c r="J2147" s="245"/>
      <c r="K2147" s="245"/>
      <c r="L2147" s="245"/>
      <c r="M2147" s="233"/>
      <c r="N2147" s="233"/>
      <c r="O2147" s="233"/>
    </row>
    <row r="2148" spans="2:15" s="234" customFormat="1">
      <c r="B2148" s="244"/>
      <c r="C2148" s="244"/>
      <c r="D2148" s="244"/>
      <c r="E2148" s="245"/>
      <c r="F2148" s="245"/>
      <c r="G2148" s="245"/>
      <c r="H2148" s="245"/>
      <c r="I2148" s="245"/>
      <c r="J2148" s="245"/>
      <c r="K2148" s="245"/>
      <c r="L2148" s="245"/>
      <c r="M2148" s="233"/>
      <c r="N2148" s="233"/>
      <c r="O2148" s="233"/>
    </row>
    <row r="2149" spans="2:15" s="234" customFormat="1">
      <c r="B2149" s="244"/>
      <c r="C2149" s="244"/>
      <c r="D2149" s="244"/>
      <c r="E2149" s="245"/>
      <c r="F2149" s="245"/>
      <c r="G2149" s="245"/>
      <c r="H2149" s="245"/>
      <c r="I2149" s="245"/>
      <c r="J2149" s="245"/>
      <c r="K2149" s="245"/>
      <c r="L2149" s="245"/>
      <c r="M2149" s="233"/>
      <c r="N2149" s="233"/>
      <c r="O2149" s="233"/>
    </row>
    <row r="2150" spans="2:15" s="234" customFormat="1">
      <c r="B2150" s="244"/>
      <c r="C2150" s="244"/>
      <c r="D2150" s="244"/>
      <c r="E2150" s="245"/>
      <c r="F2150" s="245"/>
      <c r="G2150" s="245"/>
      <c r="H2150" s="245"/>
      <c r="I2150" s="245"/>
      <c r="J2150" s="245"/>
      <c r="K2150" s="245"/>
      <c r="L2150" s="245"/>
      <c r="M2150" s="233"/>
      <c r="N2150" s="233"/>
      <c r="O2150" s="233"/>
    </row>
    <row r="2151" spans="2:15" s="234" customFormat="1">
      <c r="B2151" s="244"/>
      <c r="C2151" s="244"/>
      <c r="D2151" s="244"/>
      <c r="E2151" s="245"/>
      <c r="F2151" s="245"/>
      <c r="G2151" s="245"/>
      <c r="H2151" s="245"/>
      <c r="I2151" s="245"/>
      <c r="J2151" s="245"/>
      <c r="K2151" s="245"/>
      <c r="L2151" s="245"/>
      <c r="M2151" s="233"/>
      <c r="N2151" s="233"/>
      <c r="O2151" s="233"/>
    </row>
    <row r="2152" spans="2:15" s="234" customFormat="1">
      <c r="B2152" s="244"/>
      <c r="C2152" s="244"/>
      <c r="D2152" s="244"/>
      <c r="E2152" s="245"/>
      <c r="F2152" s="245"/>
      <c r="G2152" s="245"/>
      <c r="H2152" s="245"/>
      <c r="I2152" s="245"/>
      <c r="J2152" s="245"/>
      <c r="K2152" s="245"/>
      <c r="L2152" s="245"/>
      <c r="M2152" s="233"/>
      <c r="N2152" s="233"/>
      <c r="O2152" s="233"/>
    </row>
    <row r="2153" spans="2:15" s="234" customFormat="1">
      <c r="B2153" s="244"/>
      <c r="C2153" s="244"/>
      <c r="D2153" s="244"/>
      <c r="E2153" s="245"/>
      <c r="F2153" s="245"/>
      <c r="G2153" s="245"/>
      <c r="H2153" s="245"/>
      <c r="I2153" s="245"/>
      <c r="J2153" s="245"/>
      <c r="K2153" s="245"/>
      <c r="L2153" s="245"/>
      <c r="M2153" s="233"/>
      <c r="N2153" s="233"/>
      <c r="O2153" s="233"/>
    </row>
    <row r="2154" spans="2:15" s="234" customFormat="1">
      <c r="B2154" s="244"/>
      <c r="C2154" s="244"/>
      <c r="D2154" s="244"/>
      <c r="E2154" s="245"/>
      <c r="F2154" s="245"/>
      <c r="G2154" s="245"/>
      <c r="H2154" s="245"/>
      <c r="I2154" s="245"/>
      <c r="J2154" s="245"/>
      <c r="K2154" s="245"/>
      <c r="L2154" s="245"/>
      <c r="M2154" s="233"/>
      <c r="N2154" s="233"/>
      <c r="O2154" s="233"/>
    </row>
    <row r="2155" spans="2:15" s="234" customFormat="1">
      <c r="B2155" s="244"/>
      <c r="C2155" s="244"/>
      <c r="D2155" s="244"/>
      <c r="E2155" s="245"/>
      <c r="F2155" s="245"/>
      <c r="G2155" s="245"/>
      <c r="H2155" s="245"/>
      <c r="I2155" s="245"/>
      <c r="J2155" s="245"/>
      <c r="K2155" s="245"/>
      <c r="L2155" s="245"/>
      <c r="M2155" s="233"/>
      <c r="N2155" s="233"/>
      <c r="O2155" s="233"/>
    </row>
    <row r="2156" spans="2:15" s="234" customFormat="1">
      <c r="B2156" s="244"/>
      <c r="C2156" s="244"/>
      <c r="D2156" s="244"/>
      <c r="E2156" s="245"/>
      <c r="F2156" s="245"/>
      <c r="G2156" s="245"/>
      <c r="H2156" s="245"/>
      <c r="I2156" s="245"/>
      <c r="J2156" s="245"/>
      <c r="K2156" s="245"/>
      <c r="L2156" s="245"/>
      <c r="M2156" s="233"/>
      <c r="N2156" s="233"/>
      <c r="O2156" s="233"/>
    </row>
    <row r="2157" spans="2:15" s="234" customFormat="1">
      <c r="B2157" s="244"/>
      <c r="C2157" s="244"/>
      <c r="D2157" s="244"/>
      <c r="E2157" s="245"/>
      <c r="F2157" s="245"/>
      <c r="G2157" s="245"/>
      <c r="H2157" s="245"/>
      <c r="I2157" s="245"/>
      <c r="J2157" s="245"/>
      <c r="K2157" s="245"/>
      <c r="L2157" s="245"/>
      <c r="M2157" s="233"/>
      <c r="N2157" s="233"/>
      <c r="O2157" s="233"/>
    </row>
    <row r="2158" spans="2:15" s="234" customFormat="1">
      <c r="B2158" s="244"/>
      <c r="C2158" s="244"/>
      <c r="D2158" s="244"/>
      <c r="E2158" s="245"/>
      <c r="F2158" s="245"/>
      <c r="G2158" s="245"/>
      <c r="H2158" s="245"/>
      <c r="I2158" s="245"/>
      <c r="J2158" s="245"/>
      <c r="K2158" s="245"/>
      <c r="L2158" s="245"/>
      <c r="M2158" s="233"/>
      <c r="N2158" s="233"/>
      <c r="O2158" s="233"/>
    </row>
    <row r="2159" spans="2:15" s="234" customFormat="1">
      <c r="B2159" s="244"/>
      <c r="C2159" s="244"/>
      <c r="D2159" s="244"/>
      <c r="E2159" s="245"/>
      <c r="F2159" s="245"/>
      <c r="G2159" s="245"/>
      <c r="H2159" s="245"/>
      <c r="I2159" s="245"/>
      <c r="J2159" s="245"/>
      <c r="K2159" s="245"/>
      <c r="L2159" s="245"/>
      <c r="M2159" s="233"/>
      <c r="N2159" s="233"/>
      <c r="O2159" s="233"/>
    </row>
    <row r="2160" spans="2:15" s="234" customFormat="1">
      <c r="B2160" s="244"/>
      <c r="C2160" s="244"/>
      <c r="D2160" s="244"/>
      <c r="E2160" s="245"/>
      <c r="F2160" s="245"/>
      <c r="G2160" s="245"/>
      <c r="H2160" s="245"/>
      <c r="I2160" s="245"/>
      <c r="J2160" s="245"/>
      <c r="K2160" s="245"/>
      <c r="L2160" s="245"/>
      <c r="M2160" s="233"/>
      <c r="N2160" s="233"/>
      <c r="O2160" s="233"/>
    </row>
    <row r="2161" spans="2:15" s="234" customFormat="1">
      <c r="B2161" s="244"/>
      <c r="C2161" s="244"/>
      <c r="D2161" s="244"/>
      <c r="E2161" s="245"/>
      <c r="F2161" s="245"/>
      <c r="G2161" s="245"/>
      <c r="H2161" s="245"/>
      <c r="I2161" s="245"/>
      <c r="J2161" s="245"/>
      <c r="K2161" s="245"/>
      <c r="L2161" s="245"/>
      <c r="M2161" s="233"/>
      <c r="N2161" s="233"/>
      <c r="O2161" s="233"/>
    </row>
    <row r="2162" spans="2:15" s="234" customFormat="1">
      <c r="B2162" s="244"/>
      <c r="C2162" s="244"/>
      <c r="D2162" s="244"/>
      <c r="E2162" s="245"/>
      <c r="F2162" s="245"/>
      <c r="G2162" s="245"/>
      <c r="H2162" s="245"/>
      <c r="I2162" s="245"/>
      <c r="J2162" s="245"/>
      <c r="K2162" s="245"/>
      <c r="L2162" s="245"/>
      <c r="M2162" s="233"/>
      <c r="N2162" s="233"/>
      <c r="O2162" s="233"/>
    </row>
    <row r="2163" spans="2:15" s="234" customFormat="1">
      <c r="B2163" s="244"/>
      <c r="C2163" s="244"/>
      <c r="D2163" s="244"/>
      <c r="E2163" s="245"/>
      <c r="F2163" s="245"/>
      <c r="G2163" s="245"/>
      <c r="H2163" s="245"/>
      <c r="I2163" s="245"/>
      <c r="J2163" s="245"/>
      <c r="K2163" s="245"/>
      <c r="L2163" s="245"/>
      <c r="M2163" s="233"/>
      <c r="N2163" s="233"/>
      <c r="O2163" s="233"/>
    </row>
    <row r="2164" spans="2:15" s="234" customFormat="1">
      <c r="B2164" s="244"/>
      <c r="C2164" s="244"/>
      <c r="D2164" s="244"/>
      <c r="E2164" s="245"/>
      <c r="F2164" s="245"/>
      <c r="G2164" s="245"/>
      <c r="H2164" s="245"/>
      <c r="I2164" s="245"/>
      <c r="J2164" s="245"/>
      <c r="K2164" s="245"/>
      <c r="L2164" s="245"/>
      <c r="M2164" s="233"/>
      <c r="N2164" s="233"/>
      <c r="O2164" s="233"/>
    </row>
    <row r="2165" spans="2:15" s="234" customFormat="1">
      <c r="B2165" s="244"/>
      <c r="C2165" s="244"/>
      <c r="D2165" s="244"/>
      <c r="E2165" s="245"/>
      <c r="F2165" s="245"/>
      <c r="G2165" s="245"/>
      <c r="H2165" s="245"/>
      <c r="I2165" s="245"/>
      <c r="J2165" s="245"/>
      <c r="K2165" s="245"/>
      <c r="L2165" s="245"/>
      <c r="M2165" s="233"/>
      <c r="N2165" s="233"/>
      <c r="O2165" s="233"/>
    </row>
    <row r="2166" spans="2:15" s="234" customFormat="1">
      <c r="B2166" s="244"/>
      <c r="C2166" s="244"/>
      <c r="D2166" s="244"/>
      <c r="E2166" s="245"/>
      <c r="F2166" s="245"/>
      <c r="G2166" s="245"/>
      <c r="H2166" s="245"/>
      <c r="I2166" s="245"/>
      <c r="J2166" s="245"/>
      <c r="K2166" s="245"/>
      <c r="L2166" s="245"/>
      <c r="M2166" s="233"/>
      <c r="N2166" s="233"/>
      <c r="O2166" s="233"/>
    </row>
    <row r="2167" spans="2:15" s="234" customFormat="1">
      <c r="B2167" s="244"/>
      <c r="C2167" s="244"/>
      <c r="D2167" s="244"/>
      <c r="E2167" s="245"/>
      <c r="F2167" s="245"/>
      <c r="G2167" s="245"/>
      <c r="H2167" s="245"/>
      <c r="I2167" s="245"/>
      <c r="J2167" s="245"/>
      <c r="K2167" s="245"/>
      <c r="L2167" s="245"/>
      <c r="M2167" s="233"/>
      <c r="N2167" s="233"/>
      <c r="O2167" s="233"/>
    </row>
    <row r="2168" spans="2:15" s="234" customFormat="1">
      <c r="B2168" s="244"/>
      <c r="C2168" s="244"/>
      <c r="D2168" s="244"/>
      <c r="E2168" s="245"/>
      <c r="F2168" s="245"/>
      <c r="G2168" s="245"/>
      <c r="H2168" s="245"/>
      <c r="I2168" s="245"/>
      <c r="J2168" s="245"/>
      <c r="K2168" s="245"/>
      <c r="L2168" s="245"/>
      <c r="M2168" s="233"/>
      <c r="N2168" s="233"/>
      <c r="O2168" s="233"/>
    </row>
    <row r="2169" spans="2:15" s="234" customFormat="1">
      <c r="B2169" s="244"/>
      <c r="C2169" s="244"/>
      <c r="D2169" s="244"/>
      <c r="E2169" s="245"/>
      <c r="F2169" s="245"/>
      <c r="G2169" s="245"/>
      <c r="H2169" s="245"/>
      <c r="I2169" s="245"/>
      <c r="J2169" s="245"/>
      <c r="K2169" s="245"/>
      <c r="L2169" s="245"/>
      <c r="M2169" s="233"/>
      <c r="N2169" s="233"/>
      <c r="O2169" s="233"/>
    </row>
    <row r="2170" spans="2:15" s="234" customFormat="1">
      <c r="B2170" s="244"/>
      <c r="C2170" s="244"/>
      <c r="D2170" s="244"/>
      <c r="E2170" s="245"/>
      <c r="F2170" s="245"/>
      <c r="G2170" s="245"/>
      <c r="H2170" s="245"/>
      <c r="I2170" s="245"/>
      <c r="J2170" s="245"/>
      <c r="K2170" s="245"/>
      <c r="L2170" s="245"/>
      <c r="M2170" s="233"/>
      <c r="N2170" s="233"/>
      <c r="O2170" s="233"/>
    </row>
    <row r="2171" spans="2:15" s="234" customFormat="1">
      <c r="B2171" s="244"/>
      <c r="C2171" s="244"/>
      <c r="D2171" s="244"/>
      <c r="E2171" s="245"/>
      <c r="F2171" s="245"/>
      <c r="G2171" s="245"/>
      <c r="H2171" s="245"/>
      <c r="I2171" s="245"/>
      <c r="J2171" s="245"/>
      <c r="K2171" s="245"/>
      <c r="L2171" s="245"/>
      <c r="M2171" s="233"/>
      <c r="N2171" s="233"/>
      <c r="O2171" s="233"/>
    </row>
    <row r="2172" spans="2:15" s="234" customFormat="1">
      <c r="B2172" s="244"/>
      <c r="C2172" s="244"/>
      <c r="D2172" s="244"/>
      <c r="E2172" s="245"/>
      <c r="F2172" s="245"/>
      <c r="G2172" s="245"/>
      <c r="H2172" s="245"/>
      <c r="I2172" s="245"/>
      <c r="J2172" s="245"/>
      <c r="K2172" s="245"/>
      <c r="L2172" s="245"/>
      <c r="M2172" s="233"/>
      <c r="N2172" s="233"/>
      <c r="O2172" s="233"/>
    </row>
    <row r="2173" spans="2:15" s="234" customFormat="1">
      <c r="B2173" s="244"/>
      <c r="C2173" s="244"/>
      <c r="D2173" s="244"/>
      <c r="E2173" s="245"/>
      <c r="F2173" s="245"/>
      <c r="G2173" s="245"/>
      <c r="H2173" s="245"/>
      <c r="I2173" s="245"/>
      <c r="J2173" s="245"/>
      <c r="K2173" s="245"/>
      <c r="L2173" s="245"/>
      <c r="M2173" s="233"/>
      <c r="N2173" s="233"/>
      <c r="O2173" s="233"/>
    </row>
    <row r="2174" spans="2:15" s="234" customFormat="1">
      <c r="B2174" s="244"/>
      <c r="C2174" s="244"/>
      <c r="D2174" s="244"/>
      <c r="E2174" s="245"/>
      <c r="F2174" s="245"/>
      <c r="G2174" s="245"/>
      <c r="H2174" s="245"/>
      <c r="I2174" s="245"/>
      <c r="J2174" s="245"/>
      <c r="K2174" s="245"/>
      <c r="L2174" s="245"/>
      <c r="M2174" s="233"/>
      <c r="N2174" s="233"/>
      <c r="O2174" s="233"/>
    </row>
    <row r="2175" spans="2:15" s="234" customFormat="1">
      <c r="B2175" s="244"/>
      <c r="C2175" s="244"/>
      <c r="D2175" s="244"/>
      <c r="E2175" s="245"/>
      <c r="F2175" s="245"/>
      <c r="G2175" s="245"/>
      <c r="H2175" s="245"/>
      <c r="I2175" s="245"/>
      <c r="J2175" s="245"/>
      <c r="K2175" s="245"/>
      <c r="L2175" s="245"/>
      <c r="M2175" s="233"/>
      <c r="N2175" s="233"/>
      <c r="O2175" s="233"/>
    </row>
    <row r="2176" spans="2:15" s="234" customFormat="1">
      <c r="B2176" s="244"/>
      <c r="C2176" s="244"/>
      <c r="D2176" s="244"/>
      <c r="E2176" s="245"/>
      <c r="F2176" s="245"/>
      <c r="G2176" s="245"/>
      <c r="H2176" s="245"/>
      <c r="I2176" s="245"/>
      <c r="J2176" s="245"/>
      <c r="K2176" s="245"/>
      <c r="L2176" s="245"/>
      <c r="M2176" s="233"/>
      <c r="N2176" s="233"/>
      <c r="O2176" s="233"/>
    </row>
    <row r="2177" spans="2:15" s="234" customFormat="1">
      <c r="B2177" s="244"/>
      <c r="C2177" s="244"/>
      <c r="D2177" s="244"/>
      <c r="E2177" s="245"/>
      <c r="F2177" s="245"/>
      <c r="G2177" s="245"/>
      <c r="H2177" s="245"/>
      <c r="I2177" s="245"/>
      <c r="J2177" s="245"/>
      <c r="K2177" s="245"/>
      <c r="L2177" s="245"/>
      <c r="M2177" s="233"/>
      <c r="N2177" s="233"/>
      <c r="O2177" s="233"/>
    </row>
    <row r="2178" spans="2:15" s="234" customFormat="1">
      <c r="B2178" s="244"/>
      <c r="C2178" s="244"/>
      <c r="D2178" s="244"/>
      <c r="E2178" s="245"/>
      <c r="F2178" s="245"/>
      <c r="G2178" s="245"/>
      <c r="H2178" s="245"/>
      <c r="I2178" s="245"/>
      <c r="J2178" s="245"/>
      <c r="K2178" s="245"/>
      <c r="L2178" s="245"/>
      <c r="M2178" s="233"/>
      <c r="N2178" s="233"/>
      <c r="O2178" s="233"/>
    </row>
    <row r="2179" spans="2:15" s="234" customFormat="1">
      <c r="B2179" s="244"/>
      <c r="C2179" s="244"/>
      <c r="D2179" s="244"/>
      <c r="E2179" s="245"/>
      <c r="F2179" s="245"/>
      <c r="G2179" s="245"/>
      <c r="H2179" s="245"/>
      <c r="I2179" s="245"/>
      <c r="J2179" s="245"/>
      <c r="K2179" s="245"/>
      <c r="L2179" s="245"/>
      <c r="M2179" s="233"/>
      <c r="N2179" s="233"/>
      <c r="O2179" s="233"/>
    </row>
    <row r="2180" spans="2:15" s="234" customFormat="1">
      <c r="B2180" s="244"/>
      <c r="C2180" s="244"/>
      <c r="D2180" s="244"/>
      <c r="E2180" s="245"/>
      <c r="F2180" s="245"/>
      <c r="G2180" s="245"/>
      <c r="H2180" s="245"/>
      <c r="I2180" s="245"/>
      <c r="J2180" s="245"/>
      <c r="K2180" s="245"/>
      <c r="L2180" s="245"/>
      <c r="M2180" s="233"/>
      <c r="N2180" s="233"/>
      <c r="O2180" s="233"/>
    </row>
    <row r="2181" spans="2:15" s="234" customFormat="1">
      <c r="B2181" s="244"/>
      <c r="C2181" s="244"/>
      <c r="D2181" s="244"/>
      <c r="E2181" s="245"/>
      <c r="F2181" s="245"/>
      <c r="G2181" s="245"/>
      <c r="H2181" s="245"/>
      <c r="I2181" s="245"/>
      <c r="J2181" s="245"/>
      <c r="K2181" s="245"/>
      <c r="L2181" s="245"/>
      <c r="M2181" s="233"/>
      <c r="N2181" s="233"/>
      <c r="O2181" s="233"/>
    </row>
    <row r="2182" spans="2:15" s="234" customFormat="1">
      <c r="B2182" s="244"/>
      <c r="C2182" s="244"/>
      <c r="D2182" s="244"/>
      <c r="E2182" s="245"/>
      <c r="F2182" s="245"/>
      <c r="G2182" s="245"/>
      <c r="H2182" s="245"/>
      <c r="I2182" s="245"/>
      <c r="J2182" s="245"/>
      <c r="K2182" s="245"/>
      <c r="L2182" s="245"/>
      <c r="M2182" s="233"/>
      <c r="N2182" s="233"/>
      <c r="O2182" s="233"/>
    </row>
    <row r="2183" spans="2:15" s="234" customFormat="1">
      <c r="B2183" s="244"/>
      <c r="C2183" s="244"/>
      <c r="D2183" s="244"/>
      <c r="E2183" s="245"/>
      <c r="F2183" s="245"/>
      <c r="G2183" s="245"/>
      <c r="H2183" s="245"/>
      <c r="I2183" s="245"/>
      <c r="J2183" s="245"/>
      <c r="K2183" s="245"/>
      <c r="L2183" s="245"/>
      <c r="M2183" s="233"/>
      <c r="N2183" s="233"/>
      <c r="O2183" s="233"/>
    </row>
    <row r="2184" spans="2:15" s="234" customFormat="1">
      <c r="B2184" s="244"/>
      <c r="C2184" s="244"/>
      <c r="D2184" s="244"/>
      <c r="E2184" s="245"/>
      <c r="F2184" s="245"/>
      <c r="G2184" s="245"/>
      <c r="H2184" s="245"/>
      <c r="I2184" s="245"/>
      <c r="J2184" s="245"/>
      <c r="K2184" s="245"/>
      <c r="L2184" s="245"/>
      <c r="M2184" s="233"/>
      <c r="N2184" s="233"/>
      <c r="O2184" s="233"/>
    </row>
    <row r="2185" spans="2:15" s="234" customFormat="1">
      <c r="B2185" s="244"/>
      <c r="C2185" s="244"/>
      <c r="D2185" s="244"/>
      <c r="E2185" s="245"/>
      <c r="F2185" s="245"/>
      <c r="G2185" s="245"/>
      <c r="H2185" s="245"/>
      <c r="I2185" s="245"/>
      <c r="J2185" s="245"/>
      <c r="K2185" s="245"/>
      <c r="L2185" s="245"/>
      <c r="M2185" s="233"/>
      <c r="N2185" s="233"/>
      <c r="O2185" s="233"/>
    </row>
    <row r="2186" spans="2:15" s="234" customFormat="1">
      <c r="B2186" s="244"/>
      <c r="C2186" s="244"/>
      <c r="D2186" s="244"/>
      <c r="E2186" s="245"/>
      <c r="F2186" s="245"/>
      <c r="G2186" s="245"/>
      <c r="H2186" s="245"/>
      <c r="I2186" s="245"/>
      <c r="J2186" s="245"/>
      <c r="K2186" s="245"/>
      <c r="L2186" s="245"/>
      <c r="M2186" s="233"/>
      <c r="N2186" s="233"/>
      <c r="O2186" s="233"/>
    </row>
    <row r="2187" spans="2:15" s="234" customFormat="1">
      <c r="B2187" s="244"/>
      <c r="C2187" s="244"/>
      <c r="D2187" s="244"/>
      <c r="E2187" s="245"/>
      <c r="F2187" s="245"/>
      <c r="G2187" s="245"/>
      <c r="H2187" s="245"/>
      <c r="I2187" s="245"/>
      <c r="J2187" s="245"/>
      <c r="K2187" s="245"/>
      <c r="L2187" s="245"/>
      <c r="M2187" s="233"/>
      <c r="N2187" s="233"/>
      <c r="O2187" s="233"/>
    </row>
    <row r="2188" spans="2:15" s="234" customFormat="1">
      <c r="B2188" s="244"/>
      <c r="C2188" s="244"/>
      <c r="D2188" s="244"/>
      <c r="E2188" s="245"/>
      <c r="F2188" s="245"/>
      <c r="G2188" s="245"/>
      <c r="H2188" s="245"/>
      <c r="I2188" s="245"/>
      <c r="J2188" s="245"/>
      <c r="K2188" s="245"/>
      <c r="L2188" s="245"/>
      <c r="M2188" s="233"/>
      <c r="N2188" s="233"/>
      <c r="O2188" s="233"/>
    </row>
    <row r="2189" spans="2:15" s="234" customFormat="1">
      <c r="B2189" s="244"/>
      <c r="C2189" s="244"/>
      <c r="D2189" s="244"/>
      <c r="E2189" s="245"/>
      <c r="F2189" s="245"/>
      <c r="G2189" s="245"/>
      <c r="H2189" s="245"/>
      <c r="I2189" s="245"/>
      <c r="J2189" s="245"/>
      <c r="K2189" s="245"/>
      <c r="L2189" s="245"/>
      <c r="M2189" s="233"/>
      <c r="N2189" s="233"/>
      <c r="O2189" s="233"/>
    </row>
    <row r="2190" spans="2:15" s="234" customFormat="1">
      <c r="B2190" s="244"/>
      <c r="C2190" s="244"/>
      <c r="D2190" s="244"/>
      <c r="E2190" s="245"/>
      <c r="F2190" s="245"/>
      <c r="G2190" s="245"/>
      <c r="H2190" s="245"/>
      <c r="I2190" s="245"/>
      <c r="J2190" s="245"/>
      <c r="K2190" s="245"/>
      <c r="L2190" s="245"/>
      <c r="M2190" s="233"/>
      <c r="N2190" s="233"/>
      <c r="O2190" s="233"/>
    </row>
    <row r="2191" spans="2:15" s="234" customFormat="1">
      <c r="B2191" s="244"/>
      <c r="C2191" s="244"/>
      <c r="D2191" s="244"/>
      <c r="E2191" s="245"/>
      <c r="F2191" s="245"/>
      <c r="G2191" s="245"/>
      <c r="H2191" s="245"/>
      <c r="I2191" s="245"/>
      <c r="J2191" s="245"/>
      <c r="K2191" s="245"/>
      <c r="L2191" s="245"/>
      <c r="M2191" s="233"/>
      <c r="N2191" s="233"/>
      <c r="O2191" s="233"/>
    </row>
    <row r="2192" spans="2:15" s="234" customFormat="1">
      <c r="B2192" s="244"/>
      <c r="C2192" s="244"/>
      <c r="D2192" s="244"/>
      <c r="E2192" s="245"/>
      <c r="F2192" s="245"/>
      <c r="G2192" s="245"/>
      <c r="H2192" s="245"/>
      <c r="I2192" s="245"/>
      <c r="J2192" s="245"/>
      <c r="K2192" s="245"/>
      <c r="L2192" s="245"/>
      <c r="M2192" s="233"/>
      <c r="N2192" s="233"/>
      <c r="O2192" s="233"/>
    </row>
    <row r="2193" spans="2:15" s="234" customFormat="1">
      <c r="B2193" s="244"/>
      <c r="C2193" s="244"/>
      <c r="D2193" s="244"/>
      <c r="E2193" s="245"/>
      <c r="F2193" s="245"/>
      <c r="G2193" s="245"/>
      <c r="H2193" s="245"/>
      <c r="I2193" s="245"/>
      <c r="J2193" s="245"/>
      <c r="K2193" s="245"/>
      <c r="L2193" s="245"/>
      <c r="M2193" s="233"/>
      <c r="N2193" s="233"/>
      <c r="O2193" s="233"/>
    </row>
    <row r="2194" spans="2:15" s="234" customFormat="1">
      <c r="B2194" s="244"/>
      <c r="C2194" s="244"/>
      <c r="D2194" s="244"/>
      <c r="E2194" s="245"/>
      <c r="F2194" s="245"/>
      <c r="G2194" s="245"/>
      <c r="H2194" s="245"/>
      <c r="I2194" s="245"/>
      <c r="J2194" s="245"/>
      <c r="K2194" s="245"/>
      <c r="L2194" s="245"/>
      <c r="M2194" s="233"/>
      <c r="N2194" s="233"/>
      <c r="O2194" s="233"/>
    </row>
    <row r="2195" spans="2:15" s="234" customFormat="1">
      <c r="B2195" s="244"/>
      <c r="C2195" s="244"/>
      <c r="D2195" s="244"/>
      <c r="E2195" s="245"/>
      <c r="F2195" s="245"/>
      <c r="G2195" s="245"/>
      <c r="H2195" s="245"/>
      <c r="I2195" s="245"/>
      <c r="J2195" s="245"/>
      <c r="K2195" s="245"/>
      <c r="L2195" s="245"/>
      <c r="M2195" s="233"/>
      <c r="N2195" s="233"/>
      <c r="O2195" s="233"/>
    </row>
    <row r="2196" spans="2:15" s="234" customFormat="1">
      <c r="B2196" s="244"/>
      <c r="C2196" s="244"/>
      <c r="D2196" s="244"/>
      <c r="E2196" s="245"/>
      <c r="F2196" s="245"/>
      <c r="G2196" s="245"/>
      <c r="H2196" s="245"/>
      <c r="I2196" s="245"/>
      <c r="J2196" s="245"/>
      <c r="K2196" s="245"/>
      <c r="L2196" s="245"/>
      <c r="M2196" s="233"/>
      <c r="N2196" s="233"/>
      <c r="O2196" s="233"/>
    </row>
    <row r="2197" spans="2:15" s="234" customFormat="1">
      <c r="B2197" s="244"/>
      <c r="C2197" s="244"/>
      <c r="D2197" s="244"/>
      <c r="E2197" s="245"/>
      <c r="F2197" s="245"/>
      <c r="G2197" s="245"/>
      <c r="H2197" s="245"/>
      <c r="I2197" s="245"/>
      <c r="J2197" s="245"/>
      <c r="K2197" s="245"/>
      <c r="L2197" s="245"/>
      <c r="M2197" s="233"/>
      <c r="N2197" s="233"/>
      <c r="O2197" s="233"/>
    </row>
    <row r="2198" spans="2:15" s="234" customFormat="1">
      <c r="B2198" s="244"/>
      <c r="C2198" s="244"/>
      <c r="D2198" s="244"/>
      <c r="E2198" s="245"/>
      <c r="F2198" s="245"/>
      <c r="G2198" s="245"/>
      <c r="H2198" s="245"/>
      <c r="I2198" s="245"/>
      <c r="J2198" s="245"/>
      <c r="K2198" s="245"/>
      <c r="L2198" s="245"/>
      <c r="M2198" s="233"/>
      <c r="N2198" s="233"/>
      <c r="O2198" s="233"/>
    </row>
    <row r="2199" spans="2:15" s="234" customFormat="1">
      <c r="B2199" s="244"/>
      <c r="C2199" s="244"/>
      <c r="D2199" s="244"/>
      <c r="E2199" s="245"/>
      <c r="F2199" s="245"/>
      <c r="G2199" s="245"/>
      <c r="H2199" s="245"/>
      <c r="I2199" s="245"/>
      <c r="J2199" s="245"/>
      <c r="K2199" s="245"/>
      <c r="L2199" s="245"/>
      <c r="M2199" s="233"/>
      <c r="N2199" s="233"/>
      <c r="O2199" s="233"/>
    </row>
    <row r="2200" spans="2:15" s="234" customFormat="1">
      <c r="B2200" s="244"/>
      <c r="C2200" s="244"/>
      <c r="D2200" s="244"/>
      <c r="E2200" s="245"/>
      <c r="F2200" s="245"/>
      <c r="G2200" s="245"/>
      <c r="H2200" s="245"/>
      <c r="I2200" s="245"/>
      <c r="J2200" s="245"/>
      <c r="K2200" s="245"/>
      <c r="L2200" s="245"/>
      <c r="M2200" s="233"/>
      <c r="N2200" s="233"/>
      <c r="O2200" s="233"/>
    </row>
    <row r="2201" spans="2:15" s="234" customFormat="1">
      <c r="B2201" s="244"/>
      <c r="C2201" s="244"/>
      <c r="D2201" s="244"/>
      <c r="E2201" s="245"/>
      <c r="F2201" s="245"/>
      <c r="G2201" s="245"/>
      <c r="H2201" s="245"/>
      <c r="I2201" s="245"/>
      <c r="J2201" s="245"/>
      <c r="K2201" s="245"/>
      <c r="L2201" s="245"/>
      <c r="M2201" s="233"/>
      <c r="N2201" s="233"/>
      <c r="O2201" s="233"/>
    </row>
    <row r="2202" spans="2:15" s="234" customFormat="1">
      <c r="B2202" s="244"/>
      <c r="C2202" s="244"/>
      <c r="D2202" s="244"/>
      <c r="E2202" s="245"/>
      <c r="F2202" s="245"/>
      <c r="G2202" s="245"/>
      <c r="H2202" s="245"/>
      <c r="I2202" s="245"/>
      <c r="J2202" s="245"/>
      <c r="K2202" s="245"/>
      <c r="L2202" s="245"/>
      <c r="M2202" s="233"/>
      <c r="N2202" s="233"/>
      <c r="O2202" s="233"/>
    </row>
    <row r="2203" spans="2:15" s="234" customFormat="1">
      <c r="B2203" s="244"/>
      <c r="C2203" s="244"/>
      <c r="D2203" s="244"/>
      <c r="E2203" s="245"/>
      <c r="F2203" s="245"/>
      <c r="G2203" s="245"/>
      <c r="H2203" s="245"/>
      <c r="I2203" s="245"/>
      <c r="J2203" s="245"/>
      <c r="K2203" s="245"/>
      <c r="L2203" s="245"/>
      <c r="M2203" s="233"/>
      <c r="N2203" s="233"/>
      <c r="O2203" s="233"/>
    </row>
    <row r="2204" spans="2:15" s="234" customFormat="1">
      <c r="B2204" s="244"/>
      <c r="C2204" s="244"/>
      <c r="D2204" s="244"/>
      <c r="E2204" s="245"/>
      <c r="F2204" s="245"/>
      <c r="G2204" s="245"/>
      <c r="H2204" s="245"/>
      <c r="I2204" s="245"/>
      <c r="J2204" s="245"/>
      <c r="K2204" s="245"/>
      <c r="L2204" s="245"/>
      <c r="M2204" s="233"/>
      <c r="N2204" s="233"/>
      <c r="O2204" s="233"/>
    </row>
    <row r="2205" spans="2:15" s="234" customFormat="1">
      <c r="B2205" s="244"/>
      <c r="C2205" s="244"/>
      <c r="D2205" s="244"/>
      <c r="E2205" s="245"/>
      <c r="F2205" s="245"/>
      <c r="G2205" s="245"/>
      <c r="H2205" s="245"/>
      <c r="I2205" s="245"/>
      <c r="J2205" s="245"/>
      <c r="K2205" s="245"/>
      <c r="L2205" s="245"/>
      <c r="M2205" s="233"/>
      <c r="N2205" s="233"/>
      <c r="O2205" s="233"/>
    </row>
    <row r="2206" spans="2:15" s="234" customFormat="1">
      <c r="B2206" s="244"/>
      <c r="C2206" s="244"/>
      <c r="D2206" s="244"/>
      <c r="E2206" s="245"/>
      <c r="F2206" s="245"/>
      <c r="G2206" s="245"/>
      <c r="H2206" s="245"/>
      <c r="I2206" s="245"/>
      <c r="J2206" s="245"/>
      <c r="K2206" s="245"/>
      <c r="L2206" s="245"/>
      <c r="M2206" s="233"/>
      <c r="N2206" s="233"/>
      <c r="O2206" s="233"/>
    </row>
    <row r="2207" spans="2:15" s="234" customFormat="1">
      <c r="B2207" s="244"/>
      <c r="C2207" s="244"/>
      <c r="D2207" s="244"/>
      <c r="E2207" s="245"/>
      <c r="F2207" s="245"/>
      <c r="G2207" s="245"/>
      <c r="H2207" s="245"/>
      <c r="I2207" s="245"/>
      <c r="J2207" s="245"/>
      <c r="K2207" s="245"/>
      <c r="L2207" s="245"/>
      <c r="M2207" s="233"/>
      <c r="N2207" s="233"/>
      <c r="O2207" s="233"/>
    </row>
    <row r="2208" spans="2:15" s="234" customFormat="1">
      <c r="B2208" s="244"/>
      <c r="C2208" s="244"/>
      <c r="D2208" s="244"/>
      <c r="E2208" s="245"/>
      <c r="F2208" s="245"/>
      <c r="G2208" s="245"/>
      <c r="H2208" s="245"/>
      <c r="I2208" s="245"/>
      <c r="J2208" s="245"/>
      <c r="K2208" s="245"/>
      <c r="L2208" s="245"/>
      <c r="M2208" s="233"/>
      <c r="N2208" s="233"/>
      <c r="O2208" s="233"/>
    </row>
    <row r="2209" spans="2:15" s="234" customFormat="1">
      <c r="B2209" s="244"/>
      <c r="C2209" s="244"/>
      <c r="D2209" s="244"/>
      <c r="E2209" s="245"/>
      <c r="F2209" s="245"/>
      <c r="G2209" s="245"/>
      <c r="H2209" s="245"/>
      <c r="I2209" s="245"/>
      <c r="J2209" s="245"/>
      <c r="K2209" s="245"/>
      <c r="L2209" s="245"/>
      <c r="M2209" s="233"/>
      <c r="N2209" s="233"/>
      <c r="O2209" s="233"/>
    </row>
    <row r="2210" spans="2:15" s="234" customFormat="1">
      <c r="B2210" s="244"/>
      <c r="C2210" s="244"/>
      <c r="D2210" s="244"/>
      <c r="E2210" s="245"/>
      <c r="F2210" s="245"/>
      <c r="G2210" s="245"/>
      <c r="H2210" s="245"/>
      <c r="I2210" s="245"/>
      <c r="J2210" s="245"/>
      <c r="K2210" s="245"/>
      <c r="L2210" s="245"/>
      <c r="M2210" s="233"/>
      <c r="N2210" s="233"/>
      <c r="O2210" s="233"/>
    </row>
    <row r="2211" spans="2:15" s="234" customFormat="1">
      <c r="B2211" s="244"/>
      <c r="C2211" s="244"/>
      <c r="D2211" s="244"/>
      <c r="E2211" s="245"/>
      <c r="F2211" s="245"/>
      <c r="G2211" s="245"/>
      <c r="H2211" s="245"/>
      <c r="I2211" s="245"/>
      <c r="J2211" s="245"/>
      <c r="K2211" s="245"/>
      <c r="L2211" s="245"/>
      <c r="M2211" s="233"/>
      <c r="N2211" s="233"/>
      <c r="O2211" s="233"/>
    </row>
    <row r="2212" spans="2:15" s="234" customFormat="1">
      <c r="B2212" s="244"/>
      <c r="C2212" s="244"/>
      <c r="D2212" s="244"/>
      <c r="E2212" s="245"/>
      <c r="F2212" s="245"/>
      <c r="G2212" s="245"/>
      <c r="H2212" s="245"/>
      <c r="I2212" s="245"/>
      <c r="J2212" s="245"/>
      <c r="K2212" s="245"/>
      <c r="L2212" s="245"/>
      <c r="M2212" s="233"/>
      <c r="N2212" s="233"/>
      <c r="O2212" s="233"/>
    </row>
    <row r="2213" spans="2:15" s="234" customFormat="1">
      <c r="B2213" s="244"/>
      <c r="C2213" s="244"/>
      <c r="D2213" s="244"/>
      <c r="E2213" s="245"/>
      <c r="F2213" s="245"/>
      <c r="G2213" s="245"/>
      <c r="H2213" s="245"/>
      <c r="I2213" s="245"/>
      <c r="J2213" s="245"/>
      <c r="K2213" s="245"/>
      <c r="L2213" s="245"/>
      <c r="M2213" s="233"/>
      <c r="N2213" s="233"/>
      <c r="O2213" s="233"/>
    </row>
    <row r="2214" spans="2:15" s="234" customFormat="1">
      <c r="B2214" s="244"/>
      <c r="C2214" s="244"/>
      <c r="D2214" s="244"/>
      <c r="E2214" s="245"/>
      <c r="F2214" s="245"/>
      <c r="G2214" s="245"/>
      <c r="H2214" s="245"/>
      <c r="I2214" s="245"/>
      <c r="J2214" s="245"/>
      <c r="K2214" s="245"/>
      <c r="L2214" s="245"/>
      <c r="M2214" s="233"/>
      <c r="N2214" s="233"/>
      <c r="O2214" s="233"/>
    </row>
    <row r="2215" spans="2:15" s="234" customFormat="1">
      <c r="B2215" s="244"/>
      <c r="C2215" s="244"/>
      <c r="D2215" s="244"/>
      <c r="E2215" s="245"/>
      <c r="F2215" s="245"/>
      <c r="G2215" s="245"/>
      <c r="H2215" s="245"/>
      <c r="I2215" s="245"/>
      <c r="J2215" s="245"/>
      <c r="K2215" s="245"/>
      <c r="L2215" s="245"/>
      <c r="M2215" s="233"/>
      <c r="N2215" s="233"/>
      <c r="O2215" s="233"/>
    </row>
    <row r="2216" spans="2:15" s="234" customFormat="1">
      <c r="B2216" s="244"/>
      <c r="C2216" s="244"/>
      <c r="D2216" s="244"/>
      <c r="E2216" s="245"/>
      <c r="F2216" s="245"/>
      <c r="G2216" s="245"/>
      <c r="H2216" s="245"/>
      <c r="I2216" s="245"/>
      <c r="J2216" s="245"/>
      <c r="K2216" s="245"/>
      <c r="L2216" s="245"/>
      <c r="M2216" s="233"/>
      <c r="N2216" s="233"/>
      <c r="O2216" s="233"/>
    </row>
    <row r="2217" spans="2:15" s="234" customFormat="1">
      <c r="B2217" s="244"/>
      <c r="C2217" s="244"/>
      <c r="D2217" s="244"/>
      <c r="E2217" s="245"/>
      <c r="F2217" s="245"/>
      <c r="G2217" s="245"/>
      <c r="H2217" s="245"/>
      <c r="I2217" s="245"/>
      <c r="J2217" s="245"/>
      <c r="K2217" s="245"/>
      <c r="L2217" s="245"/>
      <c r="M2217" s="233"/>
      <c r="N2217" s="233"/>
      <c r="O2217" s="233"/>
    </row>
    <row r="2218" spans="2:15" s="234" customFormat="1">
      <c r="B2218" s="244"/>
      <c r="C2218" s="244"/>
      <c r="D2218" s="244"/>
      <c r="E2218" s="245"/>
      <c r="F2218" s="245"/>
      <c r="G2218" s="245"/>
      <c r="H2218" s="245"/>
      <c r="I2218" s="245"/>
      <c r="J2218" s="245"/>
      <c r="K2218" s="245"/>
      <c r="L2218" s="245"/>
      <c r="M2218" s="233"/>
      <c r="N2218" s="233"/>
      <c r="O2218" s="233"/>
    </row>
    <row r="2219" spans="2:15" s="234" customFormat="1">
      <c r="B2219" s="244"/>
      <c r="C2219" s="244"/>
      <c r="D2219" s="244"/>
      <c r="E2219" s="245"/>
      <c r="F2219" s="245"/>
      <c r="G2219" s="245"/>
      <c r="H2219" s="245"/>
      <c r="I2219" s="245"/>
      <c r="J2219" s="245"/>
      <c r="K2219" s="245"/>
      <c r="L2219" s="245"/>
      <c r="M2219" s="233"/>
      <c r="N2219" s="233"/>
      <c r="O2219" s="233"/>
    </row>
    <row r="2220" spans="2:15" s="234" customFormat="1">
      <c r="B2220" s="244"/>
      <c r="C2220" s="244"/>
      <c r="D2220" s="244"/>
      <c r="E2220" s="245"/>
      <c r="F2220" s="245"/>
      <c r="G2220" s="245"/>
      <c r="H2220" s="245"/>
      <c r="I2220" s="245"/>
      <c r="J2220" s="245"/>
      <c r="K2220" s="245"/>
      <c r="L2220" s="245"/>
      <c r="M2220" s="233"/>
      <c r="N2220" s="233"/>
      <c r="O2220" s="233"/>
    </row>
    <row r="2221" spans="2:15" s="234" customFormat="1">
      <c r="B2221" s="244"/>
      <c r="C2221" s="244"/>
      <c r="D2221" s="244"/>
      <c r="E2221" s="245"/>
      <c r="F2221" s="245"/>
      <c r="G2221" s="245"/>
      <c r="H2221" s="245"/>
      <c r="I2221" s="245"/>
      <c r="J2221" s="245"/>
      <c r="K2221" s="245"/>
      <c r="L2221" s="245"/>
      <c r="M2221" s="233"/>
      <c r="N2221" s="233"/>
      <c r="O2221" s="233"/>
    </row>
    <row r="2222" spans="2:15" s="234" customFormat="1">
      <c r="B2222" s="244"/>
      <c r="C2222" s="244"/>
      <c r="D2222" s="244"/>
      <c r="E2222" s="245"/>
      <c r="F2222" s="245"/>
      <c r="G2222" s="245"/>
      <c r="H2222" s="245"/>
      <c r="I2222" s="245"/>
      <c r="J2222" s="245"/>
      <c r="K2222" s="245"/>
      <c r="L2222" s="245"/>
      <c r="M2222" s="233"/>
      <c r="N2222" s="233"/>
      <c r="O2222" s="233"/>
    </row>
    <row r="2223" spans="2:15" s="234" customFormat="1">
      <c r="B2223" s="244"/>
      <c r="C2223" s="244"/>
      <c r="D2223" s="244"/>
      <c r="E2223" s="245"/>
      <c r="F2223" s="245"/>
      <c r="G2223" s="245"/>
      <c r="H2223" s="245"/>
      <c r="I2223" s="245"/>
      <c r="J2223" s="245"/>
      <c r="K2223" s="245"/>
      <c r="L2223" s="245"/>
      <c r="M2223" s="233"/>
      <c r="N2223" s="233"/>
      <c r="O2223" s="233"/>
    </row>
    <row r="2224" spans="2:15" s="234" customFormat="1">
      <c r="B2224" s="244"/>
      <c r="C2224" s="244"/>
      <c r="D2224" s="244"/>
      <c r="E2224" s="245"/>
      <c r="F2224" s="245"/>
      <c r="G2224" s="245"/>
      <c r="H2224" s="245"/>
      <c r="I2224" s="245"/>
      <c r="J2224" s="245"/>
      <c r="K2224" s="245"/>
      <c r="L2224" s="245"/>
      <c r="M2224" s="233"/>
      <c r="N2224" s="233"/>
      <c r="O2224" s="233"/>
    </row>
    <row r="2225" spans="2:15" s="234" customFormat="1">
      <c r="B2225" s="244"/>
      <c r="C2225" s="244"/>
      <c r="D2225" s="244"/>
      <c r="E2225" s="245"/>
      <c r="F2225" s="245"/>
      <c r="G2225" s="245"/>
      <c r="H2225" s="245"/>
      <c r="I2225" s="245"/>
      <c r="J2225" s="245"/>
      <c r="K2225" s="245"/>
      <c r="L2225" s="245"/>
      <c r="M2225" s="233"/>
      <c r="N2225" s="233"/>
      <c r="O2225" s="233"/>
    </row>
    <row r="2226" spans="2:15" s="234" customFormat="1">
      <c r="B2226" s="244"/>
      <c r="C2226" s="244"/>
      <c r="D2226" s="244"/>
      <c r="E2226" s="245"/>
      <c r="F2226" s="245"/>
      <c r="G2226" s="245"/>
      <c r="H2226" s="245"/>
      <c r="I2226" s="245"/>
      <c r="J2226" s="245"/>
      <c r="K2226" s="245"/>
      <c r="L2226" s="245"/>
      <c r="M2226" s="233"/>
      <c r="N2226" s="233"/>
      <c r="O2226" s="233"/>
    </row>
    <row r="2227" spans="2:15" s="234" customFormat="1">
      <c r="B2227" s="244"/>
      <c r="C2227" s="244"/>
      <c r="D2227" s="244"/>
      <c r="E2227" s="245"/>
      <c r="F2227" s="245"/>
      <c r="G2227" s="245"/>
      <c r="H2227" s="245"/>
      <c r="I2227" s="245"/>
      <c r="J2227" s="245"/>
      <c r="K2227" s="245"/>
      <c r="L2227" s="245"/>
      <c r="M2227" s="233"/>
      <c r="N2227" s="233"/>
      <c r="O2227" s="233"/>
    </row>
    <row r="2228" spans="2:15" s="234" customFormat="1">
      <c r="B2228" s="244"/>
      <c r="C2228" s="244"/>
      <c r="D2228" s="244"/>
      <c r="E2228" s="245"/>
      <c r="F2228" s="245"/>
      <c r="G2228" s="245"/>
      <c r="H2228" s="245"/>
      <c r="I2228" s="245"/>
      <c r="J2228" s="245"/>
      <c r="K2228" s="245"/>
      <c r="L2228" s="245"/>
      <c r="M2228" s="233"/>
      <c r="N2228" s="233"/>
      <c r="O2228" s="233"/>
    </row>
    <row r="2229" spans="2:15" s="234" customFormat="1">
      <c r="B2229" s="244"/>
      <c r="C2229" s="244"/>
      <c r="D2229" s="244"/>
      <c r="E2229" s="245"/>
      <c r="F2229" s="245"/>
      <c r="G2229" s="245"/>
      <c r="H2229" s="245"/>
      <c r="I2229" s="245"/>
      <c r="J2229" s="245"/>
      <c r="K2229" s="245"/>
      <c r="L2229" s="245"/>
      <c r="M2229" s="233"/>
      <c r="N2229" s="233"/>
      <c r="O2229" s="233"/>
    </row>
    <row r="2230" spans="2:15" s="234" customFormat="1">
      <c r="B2230" s="244"/>
      <c r="C2230" s="244"/>
      <c r="D2230" s="244"/>
      <c r="E2230" s="245"/>
      <c r="F2230" s="245"/>
      <c r="G2230" s="245"/>
      <c r="H2230" s="245"/>
      <c r="I2230" s="245"/>
      <c r="J2230" s="245"/>
      <c r="K2230" s="245"/>
      <c r="L2230" s="245"/>
      <c r="M2230" s="233"/>
      <c r="N2230" s="233"/>
      <c r="O2230" s="233"/>
    </row>
    <row r="2231" spans="2:15" s="234" customFormat="1">
      <c r="B2231" s="244"/>
      <c r="C2231" s="244"/>
      <c r="D2231" s="244"/>
      <c r="E2231" s="245"/>
      <c r="F2231" s="245"/>
      <c r="G2231" s="245"/>
      <c r="H2231" s="245"/>
      <c r="I2231" s="245"/>
      <c r="J2231" s="245"/>
      <c r="K2231" s="245"/>
      <c r="L2231" s="245"/>
      <c r="M2231" s="233"/>
      <c r="N2231" s="233"/>
      <c r="O2231" s="233"/>
    </row>
    <row r="2232" spans="2:15" s="234" customFormat="1">
      <c r="B2232" s="244"/>
      <c r="C2232" s="244"/>
      <c r="D2232" s="244"/>
      <c r="E2232" s="245"/>
      <c r="F2232" s="245"/>
      <c r="G2232" s="245"/>
      <c r="H2232" s="245"/>
      <c r="I2232" s="245"/>
      <c r="J2232" s="245"/>
      <c r="K2232" s="245"/>
      <c r="L2232" s="245"/>
      <c r="M2232" s="233"/>
      <c r="N2232" s="233"/>
      <c r="O2232" s="233"/>
    </row>
    <row r="2233" spans="2:15" s="234" customFormat="1">
      <c r="B2233" s="244"/>
      <c r="C2233" s="244"/>
      <c r="D2233" s="244"/>
      <c r="E2233" s="245"/>
      <c r="F2233" s="245"/>
      <c r="G2233" s="245"/>
      <c r="H2233" s="245"/>
      <c r="I2233" s="245"/>
      <c r="J2233" s="245"/>
      <c r="K2233" s="245"/>
      <c r="L2233" s="245"/>
      <c r="M2233" s="233"/>
      <c r="N2233" s="233"/>
      <c r="O2233" s="233"/>
    </row>
    <row r="2234" spans="2:15" s="234" customFormat="1">
      <c r="B2234" s="244"/>
      <c r="C2234" s="244"/>
      <c r="D2234" s="244"/>
      <c r="E2234" s="245"/>
      <c r="F2234" s="245"/>
      <c r="G2234" s="245"/>
      <c r="H2234" s="245"/>
      <c r="I2234" s="245"/>
      <c r="J2234" s="245"/>
      <c r="K2234" s="245"/>
      <c r="L2234" s="245"/>
      <c r="M2234" s="233"/>
      <c r="N2234" s="233"/>
      <c r="O2234" s="233"/>
    </row>
    <row r="2235" spans="2:15" s="234" customFormat="1">
      <c r="B2235" s="244"/>
      <c r="C2235" s="244"/>
      <c r="D2235" s="244"/>
      <c r="E2235" s="245"/>
      <c r="F2235" s="245"/>
      <c r="G2235" s="245"/>
      <c r="H2235" s="245"/>
      <c r="I2235" s="245"/>
      <c r="J2235" s="245"/>
      <c r="K2235" s="245"/>
      <c r="L2235" s="245"/>
      <c r="M2235" s="233"/>
      <c r="N2235" s="233"/>
      <c r="O2235" s="233"/>
    </row>
    <row r="2236" spans="2:15" s="234" customFormat="1">
      <c r="B2236" s="244"/>
      <c r="C2236" s="244"/>
      <c r="D2236" s="244"/>
      <c r="E2236" s="245"/>
      <c r="F2236" s="245"/>
      <c r="G2236" s="245"/>
      <c r="H2236" s="245"/>
      <c r="I2236" s="245"/>
      <c r="J2236" s="245"/>
      <c r="K2236" s="245"/>
      <c r="L2236" s="245"/>
      <c r="M2236" s="233"/>
      <c r="N2236" s="233"/>
      <c r="O2236" s="233"/>
    </row>
    <row r="2237" spans="2:15" s="234" customFormat="1">
      <c r="B2237" s="244"/>
      <c r="C2237" s="244"/>
      <c r="D2237" s="244"/>
      <c r="E2237" s="245"/>
      <c r="F2237" s="245"/>
      <c r="G2237" s="245"/>
      <c r="H2237" s="245"/>
      <c r="I2237" s="245"/>
      <c r="J2237" s="245"/>
      <c r="K2237" s="245"/>
      <c r="L2237" s="245"/>
      <c r="M2237" s="233"/>
      <c r="N2237" s="233"/>
      <c r="O2237" s="233"/>
    </row>
    <row r="2238" spans="2:15" s="234" customFormat="1">
      <c r="B2238" s="244"/>
      <c r="C2238" s="244"/>
      <c r="D2238" s="244"/>
      <c r="E2238" s="245"/>
      <c r="F2238" s="245"/>
      <c r="G2238" s="245"/>
      <c r="H2238" s="245"/>
      <c r="I2238" s="245"/>
      <c r="J2238" s="245"/>
      <c r="K2238" s="245"/>
      <c r="L2238" s="245"/>
      <c r="M2238" s="233"/>
      <c r="N2238" s="233"/>
      <c r="O2238" s="233"/>
    </row>
    <row r="2239" spans="2:15" s="234" customFormat="1">
      <c r="B2239" s="244"/>
      <c r="C2239" s="244"/>
      <c r="D2239" s="244"/>
      <c r="E2239" s="245"/>
      <c r="F2239" s="245"/>
      <c r="G2239" s="245"/>
      <c r="H2239" s="245"/>
      <c r="I2239" s="245"/>
      <c r="J2239" s="245"/>
      <c r="K2239" s="245"/>
      <c r="L2239" s="245"/>
      <c r="M2239" s="233"/>
      <c r="N2239" s="233"/>
      <c r="O2239" s="233"/>
    </row>
    <row r="2240" spans="2:15" s="234" customFormat="1">
      <c r="B2240" s="244"/>
      <c r="C2240" s="244"/>
      <c r="D2240" s="244"/>
      <c r="E2240" s="245"/>
      <c r="F2240" s="245"/>
      <c r="G2240" s="245"/>
      <c r="H2240" s="245"/>
      <c r="I2240" s="245"/>
      <c r="J2240" s="245"/>
      <c r="K2240" s="245"/>
      <c r="L2240" s="245"/>
      <c r="M2240" s="233"/>
      <c r="N2240" s="233"/>
      <c r="O2240" s="233"/>
    </row>
    <row r="2241" spans="2:15" s="234" customFormat="1">
      <c r="B2241" s="244"/>
      <c r="C2241" s="244"/>
      <c r="D2241" s="244"/>
      <c r="E2241" s="245"/>
      <c r="F2241" s="245"/>
      <c r="G2241" s="245"/>
      <c r="H2241" s="245"/>
      <c r="I2241" s="245"/>
      <c r="J2241" s="245"/>
      <c r="K2241" s="245"/>
      <c r="L2241" s="245"/>
      <c r="M2241" s="233"/>
      <c r="N2241" s="233"/>
      <c r="O2241" s="233"/>
    </row>
    <row r="2242" spans="2:15" s="234" customFormat="1">
      <c r="B2242" s="244"/>
      <c r="C2242" s="244"/>
      <c r="D2242" s="244"/>
      <c r="E2242" s="245"/>
      <c r="F2242" s="245"/>
      <c r="G2242" s="245"/>
      <c r="H2242" s="245"/>
      <c r="I2242" s="245"/>
      <c r="J2242" s="245"/>
      <c r="K2242" s="245"/>
      <c r="L2242" s="245"/>
      <c r="M2242" s="233"/>
      <c r="N2242" s="233"/>
      <c r="O2242" s="233"/>
    </row>
    <row r="2243" spans="2:15" s="234" customFormat="1">
      <c r="B2243" s="244"/>
      <c r="C2243" s="244"/>
      <c r="D2243" s="244"/>
      <c r="E2243" s="245"/>
      <c r="F2243" s="245"/>
      <c r="G2243" s="245"/>
      <c r="H2243" s="245"/>
      <c r="I2243" s="245"/>
      <c r="J2243" s="245"/>
      <c r="K2243" s="245"/>
      <c r="L2243" s="245"/>
      <c r="M2243" s="233"/>
      <c r="N2243" s="233"/>
      <c r="O2243" s="233"/>
    </row>
    <row r="2244" spans="2:15" s="234" customFormat="1">
      <c r="B2244" s="244"/>
      <c r="C2244" s="244"/>
      <c r="D2244" s="244"/>
      <c r="E2244" s="245"/>
      <c r="F2244" s="245"/>
      <c r="G2244" s="245"/>
      <c r="H2244" s="245"/>
      <c r="I2244" s="245"/>
      <c r="J2244" s="245"/>
      <c r="K2244" s="245"/>
      <c r="L2244" s="245"/>
      <c r="M2244" s="233"/>
      <c r="N2244" s="233"/>
      <c r="O2244" s="233"/>
    </row>
    <row r="2245" spans="2:15" s="234" customFormat="1">
      <c r="B2245" s="244"/>
      <c r="C2245" s="244"/>
      <c r="D2245" s="244"/>
      <c r="E2245" s="245"/>
      <c r="F2245" s="245"/>
      <c r="G2245" s="245"/>
      <c r="H2245" s="245"/>
      <c r="I2245" s="245"/>
      <c r="J2245" s="245"/>
      <c r="K2245" s="245"/>
      <c r="L2245" s="245"/>
      <c r="M2245" s="233"/>
      <c r="N2245" s="233"/>
      <c r="O2245" s="233"/>
    </row>
    <row r="2246" spans="2:15" s="234" customFormat="1">
      <c r="B2246" s="244"/>
      <c r="C2246" s="244"/>
      <c r="D2246" s="244"/>
      <c r="E2246" s="245"/>
      <c r="F2246" s="245"/>
      <c r="G2246" s="245"/>
      <c r="H2246" s="245"/>
      <c r="I2246" s="245"/>
      <c r="J2246" s="245"/>
      <c r="K2246" s="245"/>
      <c r="L2246" s="245"/>
      <c r="M2246" s="233"/>
      <c r="N2246" s="233"/>
      <c r="O2246" s="233"/>
    </row>
    <row r="2247" spans="2:15" s="234" customFormat="1">
      <c r="B2247" s="244"/>
      <c r="C2247" s="244"/>
      <c r="D2247" s="244"/>
      <c r="E2247" s="245"/>
      <c r="F2247" s="245"/>
      <c r="G2247" s="245"/>
      <c r="H2247" s="245"/>
      <c r="I2247" s="245"/>
      <c r="J2247" s="245"/>
      <c r="K2247" s="245"/>
      <c r="L2247" s="245"/>
      <c r="M2247" s="233"/>
      <c r="N2247" s="233"/>
      <c r="O2247" s="233"/>
    </row>
    <row r="2248" spans="2:15" s="234" customFormat="1">
      <c r="B2248" s="244"/>
      <c r="C2248" s="244"/>
      <c r="D2248" s="244"/>
      <c r="E2248" s="245"/>
      <c r="F2248" s="245"/>
      <c r="G2248" s="245"/>
      <c r="H2248" s="245"/>
      <c r="I2248" s="245"/>
      <c r="J2248" s="245"/>
      <c r="K2248" s="245"/>
      <c r="L2248" s="245"/>
      <c r="M2248" s="233"/>
      <c r="N2248" s="233"/>
      <c r="O2248" s="233"/>
    </row>
    <row r="2249" spans="2:15" s="234" customFormat="1">
      <c r="B2249" s="244"/>
      <c r="C2249" s="244"/>
      <c r="D2249" s="244"/>
      <c r="E2249" s="245"/>
      <c r="F2249" s="245"/>
      <c r="G2249" s="245"/>
      <c r="H2249" s="245"/>
      <c r="I2249" s="245"/>
      <c r="J2249" s="245"/>
      <c r="K2249" s="245"/>
      <c r="L2249" s="245"/>
      <c r="M2249" s="233"/>
      <c r="N2249" s="233"/>
      <c r="O2249" s="233"/>
    </row>
    <row r="2250" spans="2:15" s="234" customFormat="1">
      <c r="B2250" s="244"/>
      <c r="C2250" s="244"/>
      <c r="D2250" s="244"/>
      <c r="E2250" s="245"/>
      <c r="F2250" s="245"/>
      <c r="G2250" s="245"/>
      <c r="H2250" s="245"/>
      <c r="I2250" s="245"/>
      <c r="J2250" s="245"/>
      <c r="K2250" s="245"/>
      <c r="L2250" s="245"/>
      <c r="M2250" s="233"/>
      <c r="N2250" s="233"/>
      <c r="O2250" s="233"/>
    </row>
    <row r="2251" spans="2:15" s="234" customFormat="1">
      <c r="B2251" s="244"/>
      <c r="C2251" s="244"/>
      <c r="D2251" s="244"/>
      <c r="E2251" s="245"/>
      <c r="F2251" s="245"/>
      <c r="G2251" s="245"/>
      <c r="H2251" s="245"/>
      <c r="I2251" s="245"/>
      <c r="J2251" s="245"/>
      <c r="K2251" s="245"/>
      <c r="L2251" s="245"/>
      <c r="M2251" s="233"/>
      <c r="N2251" s="233"/>
      <c r="O2251" s="233"/>
    </row>
    <row r="2252" spans="2:15" s="234" customFormat="1">
      <c r="B2252" s="244"/>
      <c r="C2252" s="244"/>
      <c r="D2252" s="244"/>
      <c r="E2252" s="245"/>
      <c r="F2252" s="245"/>
      <c r="G2252" s="245"/>
      <c r="H2252" s="245"/>
      <c r="I2252" s="245"/>
      <c r="J2252" s="245"/>
      <c r="K2252" s="245"/>
      <c r="L2252" s="245"/>
      <c r="M2252" s="233"/>
      <c r="N2252" s="233"/>
      <c r="O2252" s="233"/>
    </row>
    <row r="2253" spans="2:15" s="234" customFormat="1">
      <c r="B2253" s="244"/>
      <c r="C2253" s="244"/>
      <c r="D2253" s="244"/>
      <c r="E2253" s="245"/>
      <c r="F2253" s="245"/>
      <c r="G2253" s="245"/>
      <c r="H2253" s="245"/>
      <c r="I2253" s="245"/>
      <c r="J2253" s="245"/>
      <c r="K2253" s="245"/>
      <c r="L2253" s="245"/>
      <c r="M2253" s="233"/>
      <c r="N2253" s="233"/>
      <c r="O2253" s="233"/>
    </row>
    <row r="2254" spans="2:15" s="234" customFormat="1">
      <c r="B2254" s="244"/>
      <c r="C2254" s="244"/>
      <c r="D2254" s="244"/>
      <c r="E2254" s="245"/>
      <c r="F2254" s="245"/>
      <c r="G2254" s="245"/>
      <c r="H2254" s="245"/>
      <c r="I2254" s="245"/>
      <c r="J2254" s="245"/>
      <c r="K2254" s="245"/>
      <c r="L2254" s="245"/>
      <c r="M2254" s="233"/>
      <c r="N2254" s="233"/>
      <c r="O2254" s="233"/>
    </row>
    <row r="2255" spans="2:15" s="234" customFormat="1">
      <c r="B2255" s="244"/>
      <c r="C2255" s="244"/>
      <c r="D2255" s="244"/>
      <c r="E2255" s="245"/>
      <c r="F2255" s="245"/>
      <c r="G2255" s="245"/>
      <c r="H2255" s="245"/>
      <c r="I2255" s="245"/>
      <c r="J2255" s="245"/>
      <c r="K2255" s="245"/>
      <c r="L2255" s="245"/>
      <c r="M2255" s="233"/>
      <c r="N2255" s="233"/>
      <c r="O2255" s="233"/>
    </row>
    <row r="2256" spans="2:15" s="234" customFormat="1">
      <c r="B2256" s="244"/>
      <c r="C2256" s="244"/>
      <c r="D2256" s="244"/>
      <c r="E2256" s="245"/>
      <c r="F2256" s="245"/>
      <c r="G2256" s="245"/>
      <c r="H2256" s="245"/>
      <c r="I2256" s="245"/>
      <c r="J2256" s="245"/>
      <c r="K2256" s="245"/>
      <c r="L2256" s="245"/>
      <c r="M2256" s="233"/>
      <c r="N2256" s="233"/>
      <c r="O2256" s="233"/>
    </row>
    <row r="2257" spans="2:15" s="234" customFormat="1">
      <c r="B2257" s="244"/>
      <c r="C2257" s="244"/>
      <c r="D2257" s="244"/>
      <c r="E2257" s="245"/>
      <c r="F2257" s="245"/>
      <c r="G2257" s="245"/>
      <c r="H2257" s="245"/>
      <c r="I2257" s="245"/>
      <c r="J2257" s="245"/>
      <c r="K2257" s="245"/>
      <c r="L2257" s="245"/>
      <c r="M2257" s="233"/>
      <c r="N2257" s="233"/>
      <c r="O2257" s="233"/>
    </row>
    <row r="2258" spans="2:15" s="234" customFormat="1">
      <c r="B2258" s="244"/>
      <c r="C2258" s="244"/>
      <c r="D2258" s="244"/>
      <c r="E2258" s="245"/>
      <c r="F2258" s="245"/>
      <c r="G2258" s="245"/>
      <c r="H2258" s="245"/>
      <c r="I2258" s="245"/>
      <c r="J2258" s="245"/>
      <c r="K2258" s="245"/>
      <c r="L2258" s="245"/>
      <c r="M2258" s="233"/>
      <c r="N2258" s="233"/>
      <c r="O2258" s="233"/>
    </row>
    <row r="2259" spans="2:15" s="234" customFormat="1">
      <c r="B2259" s="244"/>
      <c r="C2259" s="244"/>
      <c r="D2259" s="244"/>
      <c r="E2259" s="245"/>
      <c r="F2259" s="245"/>
      <c r="G2259" s="245"/>
      <c r="H2259" s="245"/>
      <c r="I2259" s="245"/>
      <c r="J2259" s="245"/>
      <c r="K2259" s="245"/>
      <c r="L2259" s="245"/>
      <c r="M2259" s="233"/>
      <c r="N2259" s="233"/>
      <c r="O2259" s="233"/>
    </row>
    <row r="2260" spans="2:15" s="234" customFormat="1">
      <c r="B2260" s="244"/>
      <c r="C2260" s="244"/>
      <c r="D2260" s="244"/>
      <c r="E2260" s="245"/>
      <c r="F2260" s="245"/>
      <c r="G2260" s="245"/>
      <c r="H2260" s="245"/>
      <c r="I2260" s="245"/>
      <c r="J2260" s="245"/>
      <c r="K2260" s="245"/>
      <c r="L2260" s="245"/>
      <c r="M2260" s="233"/>
      <c r="N2260" s="233"/>
      <c r="O2260" s="233"/>
    </row>
    <row r="2261" spans="2:15" s="234" customFormat="1">
      <c r="B2261" s="244"/>
      <c r="C2261" s="244"/>
      <c r="D2261" s="244"/>
      <c r="E2261" s="245"/>
      <c r="F2261" s="245"/>
      <c r="G2261" s="245"/>
      <c r="H2261" s="245"/>
      <c r="I2261" s="245"/>
      <c r="J2261" s="245"/>
      <c r="K2261" s="245"/>
      <c r="L2261" s="245"/>
      <c r="M2261" s="233"/>
      <c r="N2261" s="233"/>
      <c r="O2261" s="233"/>
    </row>
    <row r="2262" spans="2:15" s="234" customFormat="1">
      <c r="B2262" s="244"/>
      <c r="C2262" s="244"/>
      <c r="D2262" s="244"/>
      <c r="E2262" s="245"/>
      <c r="F2262" s="245"/>
      <c r="G2262" s="245"/>
      <c r="H2262" s="245"/>
      <c r="I2262" s="245"/>
      <c r="J2262" s="245"/>
      <c r="K2262" s="245"/>
      <c r="L2262" s="245"/>
      <c r="M2262" s="233"/>
      <c r="N2262" s="233"/>
      <c r="O2262" s="233"/>
    </row>
    <row r="2263" spans="2:15" s="234" customFormat="1">
      <c r="B2263" s="244"/>
      <c r="C2263" s="244"/>
      <c r="D2263" s="244"/>
      <c r="E2263" s="245"/>
      <c r="F2263" s="245"/>
      <c r="G2263" s="245"/>
      <c r="H2263" s="245"/>
      <c r="I2263" s="245"/>
      <c r="J2263" s="245"/>
      <c r="K2263" s="245"/>
      <c r="L2263" s="245"/>
      <c r="M2263" s="233"/>
      <c r="N2263" s="233"/>
      <c r="O2263" s="233"/>
    </row>
    <row r="2264" spans="2:15" s="234" customFormat="1">
      <c r="B2264" s="244"/>
      <c r="C2264" s="244"/>
      <c r="D2264" s="244"/>
      <c r="E2264" s="245"/>
      <c r="F2264" s="245"/>
      <c r="G2264" s="245"/>
      <c r="H2264" s="245"/>
      <c r="I2264" s="245"/>
      <c r="J2264" s="245"/>
      <c r="K2264" s="245"/>
      <c r="L2264" s="245"/>
      <c r="M2264" s="233"/>
      <c r="N2264" s="233"/>
      <c r="O2264" s="233"/>
    </row>
    <row r="2265" spans="2:15" s="234" customFormat="1">
      <c r="B2265" s="244"/>
      <c r="C2265" s="244"/>
      <c r="D2265" s="244"/>
      <c r="E2265" s="245"/>
      <c r="F2265" s="245"/>
      <c r="G2265" s="245"/>
      <c r="H2265" s="245"/>
      <c r="I2265" s="245"/>
      <c r="J2265" s="245"/>
      <c r="K2265" s="245"/>
      <c r="L2265" s="245"/>
      <c r="M2265" s="233"/>
      <c r="N2265" s="233"/>
      <c r="O2265" s="233"/>
    </row>
    <row r="2266" spans="2:15" s="234" customFormat="1">
      <c r="B2266" s="244"/>
      <c r="C2266" s="244"/>
      <c r="D2266" s="244"/>
      <c r="E2266" s="245"/>
      <c r="F2266" s="245"/>
      <c r="G2266" s="245"/>
      <c r="H2266" s="245"/>
      <c r="I2266" s="245"/>
      <c r="J2266" s="245"/>
      <c r="K2266" s="245"/>
      <c r="L2266" s="245"/>
      <c r="M2266" s="233"/>
      <c r="N2266" s="233"/>
      <c r="O2266" s="233"/>
    </row>
    <row r="2267" spans="2:15" s="234" customFormat="1">
      <c r="B2267" s="244"/>
      <c r="C2267" s="244"/>
      <c r="D2267" s="244"/>
      <c r="E2267" s="245"/>
      <c r="F2267" s="245"/>
      <c r="G2267" s="245"/>
      <c r="H2267" s="245"/>
      <c r="I2267" s="245"/>
      <c r="J2267" s="245"/>
      <c r="K2267" s="245"/>
      <c r="L2267" s="245"/>
      <c r="M2267" s="233"/>
      <c r="N2267" s="233"/>
      <c r="O2267" s="233"/>
    </row>
    <row r="2268" spans="2:15" s="234" customFormat="1">
      <c r="B2268" s="244"/>
      <c r="C2268" s="244"/>
      <c r="D2268" s="244"/>
      <c r="E2268" s="245"/>
      <c r="F2268" s="245"/>
      <c r="G2268" s="245"/>
      <c r="H2268" s="245"/>
      <c r="I2268" s="245"/>
      <c r="J2268" s="245"/>
      <c r="K2268" s="245"/>
      <c r="L2268" s="245"/>
      <c r="M2268" s="233"/>
      <c r="N2268" s="233"/>
      <c r="O2268" s="233"/>
    </row>
    <row r="2269" spans="2:15" s="234" customFormat="1">
      <c r="B2269" s="244"/>
      <c r="C2269" s="244"/>
      <c r="D2269" s="244"/>
      <c r="E2269" s="245"/>
      <c r="F2269" s="245"/>
      <c r="G2269" s="245"/>
      <c r="H2269" s="245"/>
      <c r="I2269" s="245"/>
      <c r="J2269" s="245"/>
      <c r="K2269" s="245"/>
      <c r="L2269" s="245"/>
      <c r="M2269" s="233"/>
      <c r="N2269" s="233"/>
      <c r="O2269" s="233"/>
    </row>
    <row r="2270" spans="2:15" s="234" customFormat="1">
      <c r="B2270" s="244"/>
      <c r="C2270" s="244"/>
      <c r="D2270" s="244"/>
      <c r="E2270" s="245"/>
      <c r="F2270" s="245"/>
      <c r="G2270" s="245"/>
      <c r="H2270" s="245"/>
      <c r="I2270" s="245"/>
      <c r="J2270" s="245"/>
      <c r="K2270" s="245"/>
      <c r="L2270" s="245"/>
      <c r="M2270" s="233"/>
      <c r="N2270" s="233"/>
      <c r="O2270" s="233"/>
    </row>
    <row r="2271" spans="2:15" s="234" customFormat="1">
      <c r="B2271" s="244"/>
      <c r="C2271" s="244"/>
      <c r="D2271" s="244"/>
      <c r="E2271" s="245"/>
      <c r="F2271" s="245"/>
      <c r="G2271" s="245"/>
      <c r="H2271" s="245"/>
      <c r="I2271" s="245"/>
      <c r="J2271" s="245"/>
      <c r="K2271" s="245"/>
      <c r="L2271" s="245"/>
      <c r="M2271" s="233"/>
      <c r="N2271" s="233"/>
      <c r="O2271" s="233"/>
    </row>
    <row r="2272" spans="2:15" s="234" customFormat="1">
      <c r="B2272" s="244"/>
      <c r="C2272" s="244"/>
      <c r="D2272" s="244"/>
      <c r="E2272" s="245"/>
      <c r="F2272" s="245"/>
      <c r="G2272" s="245"/>
      <c r="H2272" s="245"/>
      <c r="I2272" s="245"/>
      <c r="J2272" s="245"/>
      <c r="K2272" s="245"/>
      <c r="L2272" s="245"/>
      <c r="M2272" s="233"/>
      <c r="N2272" s="233"/>
      <c r="O2272" s="233"/>
    </row>
    <row r="2273" spans="2:15" s="234" customFormat="1">
      <c r="B2273" s="244"/>
      <c r="C2273" s="244"/>
      <c r="D2273" s="244"/>
      <c r="E2273" s="245"/>
      <c r="F2273" s="245"/>
      <c r="G2273" s="245"/>
      <c r="H2273" s="245"/>
      <c r="I2273" s="245"/>
      <c r="J2273" s="245"/>
      <c r="K2273" s="245"/>
      <c r="L2273" s="245"/>
      <c r="M2273" s="233"/>
      <c r="N2273" s="233"/>
      <c r="O2273" s="233"/>
    </row>
    <row r="2274" spans="2:15" s="234" customFormat="1">
      <c r="B2274" s="244"/>
      <c r="C2274" s="244"/>
      <c r="D2274" s="244"/>
      <c r="E2274" s="245"/>
      <c r="F2274" s="245"/>
      <c r="G2274" s="245"/>
      <c r="H2274" s="245"/>
      <c r="I2274" s="245"/>
      <c r="J2274" s="245"/>
      <c r="K2274" s="245"/>
      <c r="L2274" s="245"/>
      <c r="M2274" s="233"/>
      <c r="N2274" s="233"/>
      <c r="O2274" s="233"/>
    </row>
    <row r="2275" spans="2:15" s="234" customFormat="1">
      <c r="B2275" s="244"/>
      <c r="C2275" s="244"/>
      <c r="D2275" s="244"/>
      <c r="E2275" s="245"/>
      <c r="F2275" s="245"/>
      <c r="G2275" s="245"/>
      <c r="H2275" s="245"/>
      <c r="I2275" s="245"/>
      <c r="J2275" s="245"/>
      <c r="K2275" s="245"/>
      <c r="L2275" s="245"/>
      <c r="M2275" s="233"/>
      <c r="N2275" s="233"/>
      <c r="O2275" s="233"/>
    </row>
    <row r="2276" spans="2:15" s="234" customFormat="1">
      <c r="B2276" s="244"/>
      <c r="C2276" s="244"/>
      <c r="D2276" s="244"/>
      <c r="E2276" s="245"/>
      <c r="F2276" s="245"/>
      <c r="G2276" s="245"/>
      <c r="H2276" s="245"/>
      <c r="I2276" s="245"/>
      <c r="J2276" s="245"/>
      <c r="K2276" s="245"/>
      <c r="L2276" s="245"/>
      <c r="M2276" s="233"/>
      <c r="N2276" s="233"/>
      <c r="O2276" s="233"/>
    </row>
    <row r="2277" spans="2:15" s="234" customFormat="1">
      <c r="B2277" s="244"/>
      <c r="C2277" s="244"/>
      <c r="D2277" s="244"/>
      <c r="E2277" s="245"/>
      <c r="F2277" s="245"/>
      <c r="G2277" s="245"/>
      <c r="H2277" s="245"/>
      <c r="I2277" s="245"/>
      <c r="J2277" s="245"/>
      <c r="K2277" s="245"/>
      <c r="L2277" s="245"/>
      <c r="M2277" s="233"/>
      <c r="N2277" s="233"/>
      <c r="O2277" s="233"/>
    </row>
    <row r="2278" spans="2:15" s="234" customFormat="1">
      <c r="B2278" s="244"/>
      <c r="C2278" s="244"/>
      <c r="D2278" s="244"/>
      <c r="E2278" s="245"/>
      <c r="F2278" s="245"/>
      <c r="G2278" s="245"/>
      <c r="H2278" s="245"/>
      <c r="I2278" s="245"/>
      <c r="J2278" s="245"/>
      <c r="K2278" s="245"/>
      <c r="L2278" s="245"/>
      <c r="M2278" s="233"/>
      <c r="N2278" s="233"/>
      <c r="O2278" s="233"/>
    </row>
    <row r="2279" spans="2:15" s="234" customFormat="1">
      <c r="B2279" s="244"/>
      <c r="C2279" s="244"/>
      <c r="D2279" s="244"/>
      <c r="E2279" s="245"/>
      <c r="F2279" s="245"/>
      <c r="G2279" s="245"/>
      <c r="H2279" s="245"/>
      <c r="I2279" s="245"/>
      <c r="J2279" s="245"/>
      <c r="K2279" s="245"/>
      <c r="L2279" s="245"/>
      <c r="M2279" s="233"/>
      <c r="N2279" s="233"/>
      <c r="O2279" s="233"/>
    </row>
    <row r="2280" spans="2:15" s="234" customFormat="1">
      <c r="B2280" s="244"/>
      <c r="C2280" s="244"/>
      <c r="D2280" s="244"/>
      <c r="E2280" s="245"/>
      <c r="F2280" s="245"/>
      <c r="G2280" s="245"/>
      <c r="H2280" s="245"/>
      <c r="I2280" s="245"/>
      <c r="J2280" s="245"/>
      <c r="K2280" s="245"/>
      <c r="L2280" s="245"/>
      <c r="M2280" s="233"/>
      <c r="N2280" s="233"/>
      <c r="O2280" s="233"/>
    </row>
    <row r="2281" spans="2:15" s="234" customFormat="1">
      <c r="B2281" s="244"/>
      <c r="C2281" s="244"/>
      <c r="D2281" s="244"/>
      <c r="E2281" s="245"/>
      <c r="F2281" s="245"/>
      <c r="G2281" s="245"/>
      <c r="H2281" s="245"/>
      <c r="I2281" s="245"/>
      <c r="J2281" s="245"/>
      <c r="K2281" s="245"/>
      <c r="L2281" s="245"/>
      <c r="M2281" s="233"/>
      <c r="N2281" s="233"/>
      <c r="O2281" s="233"/>
    </row>
    <row r="2282" spans="2:15" s="234" customFormat="1">
      <c r="B2282" s="244"/>
      <c r="C2282" s="244"/>
      <c r="D2282" s="244"/>
      <c r="E2282" s="245"/>
      <c r="F2282" s="245"/>
      <c r="G2282" s="245"/>
      <c r="H2282" s="245"/>
      <c r="I2282" s="245"/>
      <c r="J2282" s="245"/>
      <c r="K2282" s="245"/>
      <c r="L2282" s="245"/>
      <c r="M2282" s="233"/>
      <c r="N2282" s="233"/>
      <c r="O2282" s="233"/>
    </row>
    <row r="2283" spans="2:15" s="234" customFormat="1">
      <c r="B2283" s="244"/>
      <c r="C2283" s="244"/>
      <c r="D2283" s="244"/>
      <c r="E2283" s="245"/>
      <c r="F2283" s="245"/>
      <c r="G2283" s="245"/>
      <c r="H2283" s="245"/>
      <c r="I2283" s="245"/>
      <c r="J2283" s="245"/>
      <c r="K2283" s="245"/>
      <c r="L2283" s="245"/>
      <c r="M2283" s="233"/>
      <c r="N2283" s="233"/>
      <c r="O2283" s="233"/>
    </row>
    <row r="2284" spans="2:15" s="234" customFormat="1">
      <c r="B2284" s="244"/>
      <c r="C2284" s="244"/>
      <c r="D2284" s="244"/>
      <c r="E2284" s="245"/>
      <c r="F2284" s="245"/>
      <c r="G2284" s="245"/>
      <c r="H2284" s="245"/>
      <c r="I2284" s="245"/>
      <c r="J2284" s="245"/>
      <c r="K2284" s="245"/>
      <c r="L2284" s="245"/>
      <c r="M2284" s="233"/>
      <c r="N2284" s="233"/>
      <c r="O2284" s="233"/>
    </row>
    <row r="2285" spans="2:15" s="234" customFormat="1">
      <c r="B2285" s="244"/>
      <c r="C2285" s="244"/>
      <c r="D2285" s="244"/>
      <c r="E2285" s="245"/>
      <c r="F2285" s="245"/>
      <c r="G2285" s="245"/>
      <c r="H2285" s="245"/>
      <c r="I2285" s="245"/>
      <c r="J2285" s="245"/>
      <c r="K2285" s="245"/>
      <c r="L2285" s="245"/>
      <c r="M2285" s="233"/>
      <c r="N2285" s="233"/>
      <c r="O2285" s="233"/>
    </row>
    <row r="2286" spans="2:15" s="234" customFormat="1">
      <c r="B2286" s="244"/>
      <c r="C2286" s="244"/>
      <c r="D2286" s="244"/>
      <c r="E2286" s="245"/>
      <c r="F2286" s="245"/>
      <c r="G2286" s="245"/>
      <c r="H2286" s="245"/>
      <c r="I2286" s="245"/>
      <c r="J2286" s="245"/>
      <c r="K2286" s="245"/>
      <c r="L2286" s="245"/>
      <c r="M2286" s="233"/>
      <c r="N2286" s="233"/>
      <c r="O2286" s="233"/>
    </row>
    <row r="2287" spans="2:15" s="234" customFormat="1">
      <c r="B2287" s="244"/>
      <c r="C2287" s="244"/>
      <c r="D2287" s="244"/>
      <c r="E2287" s="245"/>
      <c r="F2287" s="245"/>
      <c r="G2287" s="245"/>
      <c r="H2287" s="245"/>
      <c r="I2287" s="245"/>
      <c r="J2287" s="245"/>
      <c r="K2287" s="245"/>
      <c r="L2287" s="245"/>
      <c r="M2287" s="233"/>
      <c r="N2287" s="233"/>
      <c r="O2287" s="233"/>
    </row>
    <row r="2288" spans="2:15" s="234" customFormat="1">
      <c r="B2288" s="244"/>
      <c r="C2288" s="244"/>
      <c r="D2288" s="244"/>
      <c r="E2288" s="245"/>
      <c r="F2288" s="245"/>
      <c r="G2288" s="245"/>
      <c r="H2288" s="245"/>
      <c r="I2288" s="245"/>
      <c r="J2288" s="245"/>
      <c r="K2288" s="245"/>
      <c r="L2288" s="245"/>
      <c r="M2288" s="233"/>
      <c r="N2288" s="233"/>
      <c r="O2288" s="233"/>
    </row>
    <row r="2289" spans="2:15" s="234" customFormat="1">
      <c r="B2289" s="244"/>
      <c r="C2289" s="244"/>
      <c r="D2289" s="244"/>
      <c r="E2289" s="245"/>
      <c r="F2289" s="245"/>
      <c r="G2289" s="245"/>
      <c r="H2289" s="245"/>
      <c r="I2289" s="245"/>
      <c r="J2289" s="245"/>
      <c r="K2289" s="245"/>
      <c r="L2289" s="245"/>
      <c r="M2289" s="233"/>
      <c r="N2289" s="233"/>
      <c r="O2289" s="233"/>
    </row>
    <row r="2290" spans="2:15" s="234" customFormat="1">
      <c r="B2290" s="244"/>
      <c r="C2290" s="244"/>
      <c r="D2290" s="244"/>
      <c r="E2290" s="245"/>
      <c r="F2290" s="245"/>
      <c r="G2290" s="245"/>
      <c r="H2290" s="245"/>
      <c r="I2290" s="245"/>
      <c r="J2290" s="245"/>
      <c r="K2290" s="245"/>
      <c r="L2290" s="245"/>
      <c r="M2290" s="233"/>
      <c r="N2290" s="233"/>
      <c r="O2290" s="233"/>
    </row>
    <row r="2291" spans="2:15" s="234" customFormat="1">
      <c r="B2291" s="244"/>
      <c r="C2291" s="244"/>
      <c r="D2291" s="244"/>
      <c r="E2291" s="245"/>
      <c r="F2291" s="245"/>
      <c r="G2291" s="245"/>
      <c r="H2291" s="245"/>
      <c r="I2291" s="245"/>
      <c r="J2291" s="245"/>
      <c r="K2291" s="245"/>
      <c r="L2291" s="245"/>
      <c r="M2291" s="233"/>
      <c r="N2291" s="233"/>
      <c r="O2291" s="233"/>
    </row>
    <row r="2292" spans="2:15" s="234" customFormat="1">
      <c r="B2292" s="244"/>
      <c r="C2292" s="244"/>
      <c r="D2292" s="244"/>
      <c r="E2292" s="245"/>
      <c r="F2292" s="245"/>
      <c r="G2292" s="245"/>
      <c r="H2292" s="245"/>
      <c r="I2292" s="245"/>
      <c r="J2292" s="245"/>
      <c r="K2292" s="245"/>
      <c r="L2292" s="245"/>
      <c r="M2292" s="233"/>
      <c r="N2292" s="233"/>
      <c r="O2292" s="233"/>
    </row>
    <row r="2293" spans="2:15" s="234" customFormat="1">
      <c r="B2293" s="244"/>
      <c r="C2293" s="244"/>
      <c r="D2293" s="244"/>
      <c r="E2293" s="245"/>
      <c r="F2293" s="245"/>
      <c r="G2293" s="245"/>
      <c r="H2293" s="245"/>
      <c r="I2293" s="245"/>
      <c r="J2293" s="245"/>
      <c r="K2293" s="245"/>
      <c r="L2293" s="245"/>
      <c r="M2293" s="233"/>
      <c r="N2293" s="233"/>
      <c r="O2293" s="233"/>
    </row>
    <row r="2294" spans="2:15" s="234" customFormat="1">
      <c r="B2294" s="244"/>
      <c r="C2294" s="244"/>
      <c r="D2294" s="244"/>
      <c r="E2294" s="245"/>
      <c r="F2294" s="245"/>
      <c r="G2294" s="245"/>
      <c r="H2294" s="245"/>
      <c r="I2294" s="245"/>
      <c r="J2294" s="245"/>
      <c r="K2294" s="245"/>
      <c r="L2294" s="245"/>
      <c r="M2294" s="233"/>
      <c r="N2294" s="233"/>
      <c r="O2294" s="233"/>
    </row>
    <row r="2295" spans="2:15" s="234" customFormat="1">
      <c r="B2295" s="244"/>
      <c r="C2295" s="244"/>
      <c r="D2295" s="244"/>
      <c r="E2295" s="245"/>
      <c r="F2295" s="245"/>
      <c r="G2295" s="245"/>
      <c r="H2295" s="245"/>
      <c r="I2295" s="245"/>
      <c r="J2295" s="245"/>
      <c r="K2295" s="245"/>
      <c r="L2295" s="245"/>
      <c r="M2295" s="233"/>
      <c r="N2295" s="233"/>
      <c r="O2295" s="233"/>
    </row>
    <row r="2296" spans="2:15" s="234" customFormat="1">
      <c r="B2296" s="244"/>
      <c r="C2296" s="244"/>
      <c r="D2296" s="244"/>
      <c r="E2296" s="245"/>
      <c r="F2296" s="245"/>
      <c r="G2296" s="245"/>
      <c r="H2296" s="245"/>
      <c r="I2296" s="245"/>
      <c r="J2296" s="245"/>
      <c r="K2296" s="245"/>
      <c r="L2296" s="245"/>
      <c r="M2296" s="233"/>
      <c r="N2296" s="233"/>
      <c r="O2296" s="233"/>
    </row>
    <row r="2297" spans="2:15" s="234" customFormat="1">
      <c r="B2297" s="244"/>
      <c r="C2297" s="244"/>
      <c r="D2297" s="244"/>
      <c r="E2297" s="245"/>
      <c r="F2297" s="245"/>
      <c r="G2297" s="245"/>
      <c r="H2297" s="245"/>
      <c r="I2297" s="245"/>
      <c r="J2297" s="245"/>
      <c r="K2297" s="245"/>
      <c r="L2297" s="245"/>
      <c r="M2297" s="233"/>
      <c r="N2297" s="233"/>
      <c r="O2297" s="233"/>
    </row>
    <row r="2298" spans="2:15" s="234" customFormat="1">
      <c r="B2298" s="244"/>
      <c r="C2298" s="244"/>
      <c r="D2298" s="244"/>
      <c r="E2298" s="245"/>
      <c r="F2298" s="245"/>
      <c r="G2298" s="245"/>
      <c r="H2298" s="245"/>
      <c r="I2298" s="245"/>
      <c r="J2298" s="245"/>
      <c r="K2298" s="245"/>
      <c r="L2298" s="245"/>
      <c r="M2298" s="233"/>
      <c r="N2298" s="233"/>
      <c r="O2298" s="233"/>
    </row>
    <row r="2299" spans="2:15" s="234" customFormat="1">
      <c r="B2299" s="244"/>
      <c r="C2299" s="244"/>
      <c r="D2299" s="244"/>
      <c r="E2299" s="245"/>
      <c r="F2299" s="245"/>
      <c r="G2299" s="245"/>
      <c r="H2299" s="245"/>
      <c r="I2299" s="245"/>
      <c r="J2299" s="245"/>
      <c r="K2299" s="245"/>
      <c r="L2299" s="245"/>
      <c r="M2299" s="233"/>
      <c r="N2299" s="233"/>
      <c r="O2299" s="233"/>
    </row>
    <row r="2300" spans="2:15" s="234" customFormat="1">
      <c r="B2300" s="244"/>
      <c r="C2300" s="244"/>
      <c r="D2300" s="244"/>
      <c r="E2300" s="245"/>
      <c r="F2300" s="245"/>
      <c r="G2300" s="245"/>
      <c r="H2300" s="245"/>
      <c r="I2300" s="245"/>
      <c r="J2300" s="245"/>
      <c r="K2300" s="245"/>
      <c r="L2300" s="245"/>
      <c r="M2300" s="233"/>
      <c r="N2300" s="233"/>
      <c r="O2300" s="233"/>
    </row>
    <row r="2301" spans="2:15" s="234" customFormat="1">
      <c r="B2301" s="244"/>
      <c r="C2301" s="244"/>
      <c r="D2301" s="244"/>
      <c r="E2301" s="245"/>
      <c r="F2301" s="245"/>
      <c r="G2301" s="245"/>
      <c r="H2301" s="245"/>
      <c r="I2301" s="245"/>
      <c r="J2301" s="245"/>
      <c r="K2301" s="245"/>
      <c r="L2301" s="245"/>
      <c r="M2301" s="233"/>
      <c r="N2301" s="233"/>
      <c r="O2301" s="233"/>
    </row>
    <row r="2302" spans="2:15" s="234" customFormat="1">
      <c r="B2302" s="244"/>
      <c r="C2302" s="244"/>
      <c r="D2302" s="244"/>
      <c r="E2302" s="245"/>
      <c r="F2302" s="245"/>
      <c r="G2302" s="245"/>
      <c r="H2302" s="245"/>
      <c r="I2302" s="245"/>
      <c r="J2302" s="245"/>
      <c r="K2302" s="245"/>
      <c r="L2302" s="245"/>
      <c r="M2302" s="233"/>
      <c r="N2302" s="233"/>
      <c r="O2302" s="233"/>
    </row>
    <row r="2303" spans="2:15" s="234" customFormat="1">
      <c r="B2303" s="244"/>
      <c r="C2303" s="244"/>
      <c r="D2303" s="244"/>
      <c r="E2303" s="245"/>
      <c r="F2303" s="245"/>
      <c r="G2303" s="245"/>
      <c r="H2303" s="245"/>
      <c r="I2303" s="245"/>
      <c r="J2303" s="245"/>
      <c r="K2303" s="245"/>
      <c r="L2303" s="245"/>
      <c r="M2303" s="233"/>
      <c r="N2303" s="233"/>
      <c r="O2303" s="233"/>
    </row>
    <row r="2304" spans="2:15" s="234" customFormat="1">
      <c r="B2304" s="244"/>
      <c r="C2304" s="244"/>
      <c r="D2304" s="244"/>
      <c r="E2304" s="245"/>
      <c r="F2304" s="245"/>
      <c r="G2304" s="245"/>
      <c r="H2304" s="245"/>
      <c r="I2304" s="245"/>
      <c r="J2304" s="245"/>
      <c r="K2304" s="245"/>
      <c r="L2304" s="245"/>
      <c r="M2304" s="233"/>
      <c r="N2304" s="233"/>
      <c r="O2304" s="233"/>
    </row>
    <row r="2305" spans="2:15" s="234" customFormat="1">
      <c r="B2305" s="244"/>
      <c r="C2305" s="244"/>
      <c r="D2305" s="244"/>
      <c r="E2305" s="245"/>
      <c r="F2305" s="245"/>
      <c r="G2305" s="245"/>
      <c r="H2305" s="245"/>
      <c r="I2305" s="245"/>
      <c r="J2305" s="245"/>
      <c r="K2305" s="245"/>
      <c r="L2305" s="245"/>
      <c r="M2305" s="233"/>
      <c r="N2305" s="233"/>
      <c r="O2305" s="233"/>
    </row>
    <row r="2306" spans="2:15" s="234" customFormat="1">
      <c r="B2306" s="244"/>
      <c r="C2306" s="244"/>
      <c r="D2306" s="244"/>
      <c r="E2306" s="245"/>
      <c r="F2306" s="245"/>
      <c r="G2306" s="245"/>
      <c r="H2306" s="245"/>
      <c r="I2306" s="245"/>
      <c r="J2306" s="245"/>
      <c r="K2306" s="245"/>
      <c r="L2306" s="245"/>
      <c r="M2306" s="233"/>
      <c r="N2306" s="233"/>
      <c r="O2306" s="233"/>
    </row>
    <row r="2307" spans="2:15" s="234" customFormat="1">
      <c r="B2307" s="244"/>
      <c r="C2307" s="244"/>
      <c r="D2307" s="244"/>
      <c r="E2307" s="245"/>
      <c r="F2307" s="245"/>
      <c r="G2307" s="245"/>
      <c r="H2307" s="245"/>
      <c r="I2307" s="245"/>
      <c r="J2307" s="245"/>
      <c r="K2307" s="245"/>
      <c r="L2307" s="245"/>
      <c r="M2307" s="233"/>
      <c r="N2307" s="233"/>
      <c r="O2307" s="233"/>
    </row>
    <row r="2308" spans="2:15" s="234" customFormat="1">
      <c r="B2308" s="244"/>
      <c r="C2308" s="244"/>
      <c r="D2308" s="244"/>
      <c r="E2308" s="245"/>
      <c r="F2308" s="245"/>
      <c r="G2308" s="245"/>
      <c r="H2308" s="245"/>
      <c r="I2308" s="245"/>
      <c r="J2308" s="245"/>
      <c r="K2308" s="245"/>
      <c r="L2308" s="245"/>
      <c r="M2308" s="233"/>
      <c r="N2308" s="233"/>
      <c r="O2308" s="233"/>
    </row>
    <row r="2309" spans="2:15" s="234" customFormat="1">
      <c r="B2309" s="244"/>
      <c r="C2309" s="244"/>
      <c r="D2309" s="244"/>
      <c r="E2309" s="245"/>
      <c r="F2309" s="245"/>
      <c r="G2309" s="245"/>
      <c r="H2309" s="245"/>
      <c r="I2309" s="245"/>
      <c r="J2309" s="245"/>
      <c r="K2309" s="245"/>
      <c r="L2309" s="245"/>
      <c r="M2309" s="233"/>
      <c r="N2309" s="233"/>
      <c r="O2309" s="233"/>
    </row>
    <row r="2310" spans="2:15" s="234" customFormat="1">
      <c r="B2310" s="244"/>
      <c r="C2310" s="244"/>
      <c r="D2310" s="244"/>
      <c r="E2310" s="245"/>
      <c r="F2310" s="245"/>
      <c r="G2310" s="245"/>
      <c r="H2310" s="245"/>
      <c r="I2310" s="245"/>
      <c r="J2310" s="245"/>
      <c r="K2310" s="245"/>
      <c r="L2310" s="245"/>
      <c r="M2310" s="233"/>
      <c r="N2310" s="233"/>
      <c r="O2310" s="233"/>
    </row>
    <row r="2311" spans="2:15" s="234" customFormat="1">
      <c r="B2311" s="244"/>
      <c r="C2311" s="244"/>
      <c r="D2311" s="244"/>
      <c r="E2311" s="245"/>
      <c r="F2311" s="245"/>
      <c r="G2311" s="245"/>
      <c r="H2311" s="245"/>
      <c r="I2311" s="245"/>
      <c r="J2311" s="245"/>
      <c r="K2311" s="245"/>
      <c r="L2311" s="245"/>
      <c r="M2311" s="233"/>
      <c r="N2311" s="233"/>
      <c r="O2311" s="233"/>
    </row>
    <row r="2312" spans="2:15" s="234" customFormat="1">
      <c r="B2312" s="244"/>
      <c r="C2312" s="244"/>
      <c r="D2312" s="244"/>
      <c r="E2312" s="245"/>
      <c r="F2312" s="245"/>
      <c r="G2312" s="245"/>
      <c r="H2312" s="245"/>
      <c r="I2312" s="245"/>
      <c r="J2312" s="245"/>
      <c r="K2312" s="245"/>
      <c r="L2312" s="245"/>
      <c r="M2312" s="233"/>
      <c r="N2312" s="233"/>
      <c r="O2312" s="233"/>
    </row>
    <row r="2313" spans="2:15" s="234" customFormat="1">
      <c r="B2313" s="244"/>
      <c r="C2313" s="244"/>
      <c r="D2313" s="244"/>
      <c r="E2313" s="245"/>
      <c r="F2313" s="245"/>
      <c r="G2313" s="245"/>
      <c r="H2313" s="245"/>
      <c r="I2313" s="245"/>
      <c r="J2313" s="245"/>
      <c r="K2313" s="245"/>
      <c r="L2313" s="245"/>
      <c r="M2313" s="233"/>
      <c r="N2313" s="233"/>
      <c r="O2313" s="233"/>
    </row>
    <row r="2314" spans="2:15" s="234" customFormat="1">
      <c r="B2314" s="244"/>
      <c r="C2314" s="244"/>
      <c r="D2314" s="244"/>
      <c r="E2314" s="245"/>
      <c r="F2314" s="245"/>
      <c r="G2314" s="245"/>
      <c r="H2314" s="245"/>
      <c r="I2314" s="245"/>
      <c r="J2314" s="245"/>
      <c r="K2314" s="245"/>
      <c r="L2314" s="245"/>
      <c r="M2314" s="233"/>
      <c r="N2314" s="233"/>
      <c r="O2314" s="233"/>
    </row>
    <row r="2315" spans="2:15" s="234" customFormat="1">
      <c r="B2315" s="244"/>
      <c r="C2315" s="244"/>
      <c r="D2315" s="244"/>
      <c r="E2315" s="245"/>
      <c r="F2315" s="245"/>
      <c r="G2315" s="245"/>
      <c r="H2315" s="245"/>
      <c r="I2315" s="245"/>
      <c r="J2315" s="245"/>
      <c r="K2315" s="245"/>
      <c r="L2315" s="245"/>
      <c r="M2315" s="233"/>
      <c r="N2315" s="233"/>
      <c r="O2315" s="233"/>
    </row>
    <row r="2316" spans="2:15" s="234" customFormat="1">
      <c r="B2316" s="244"/>
      <c r="C2316" s="244"/>
      <c r="D2316" s="244"/>
      <c r="E2316" s="245"/>
      <c r="F2316" s="245"/>
      <c r="G2316" s="245"/>
      <c r="H2316" s="245"/>
      <c r="I2316" s="245"/>
      <c r="J2316" s="245"/>
      <c r="K2316" s="245"/>
      <c r="L2316" s="245"/>
      <c r="M2316" s="233"/>
      <c r="N2316" s="233"/>
      <c r="O2316" s="233"/>
    </row>
    <row r="2317" spans="2:15" s="234" customFormat="1">
      <c r="B2317" s="244"/>
      <c r="C2317" s="244"/>
      <c r="D2317" s="244"/>
      <c r="E2317" s="245"/>
      <c r="F2317" s="245"/>
      <c r="G2317" s="245"/>
      <c r="H2317" s="245"/>
      <c r="I2317" s="245"/>
      <c r="J2317" s="245"/>
      <c r="K2317" s="245"/>
      <c r="L2317" s="245"/>
      <c r="M2317" s="233"/>
      <c r="N2317" s="233"/>
      <c r="O2317" s="233"/>
    </row>
    <row r="2318" spans="2:15" s="234" customFormat="1">
      <c r="B2318" s="244"/>
      <c r="C2318" s="244"/>
      <c r="D2318" s="244"/>
      <c r="E2318" s="245"/>
      <c r="F2318" s="245"/>
      <c r="G2318" s="245"/>
      <c r="H2318" s="245"/>
      <c r="I2318" s="245"/>
      <c r="J2318" s="245"/>
      <c r="K2318" s="245"/>
      <c r="L2318" s="245"/>
      <c r="M2318" s="233"/>
      <c r="N2318" s="233"/>
      <c r="O2318" s="233"/>
    </row>
    <row r="2319" spans="2:15" s="234" customFormat="1">
      <c r="B2319" s="244"/>
      <c r="C2319" s="244"/>
      <c r="D2319" s="244"/>
      <c r="E2319" s="245"/>
      <c r="F2319" s="245"/>
      <c r="G2319" s="245"/>
      <c r="H2319" s="245"/>
      <c r="I2319" s="245"/>
      <c r="J2319" s="245"/>
      <c r="K2319" s="245"/>
      <c r="L2319" s="245"/>
      <c r="M2319" s="233"/>
      <c r="N2319" s="233"/>
      <c r="O2319" s="233"/>
    </row>
    <row r="2320" spans="2:15" s="234" customFormat="1">
      <c r="B2320" s="244"/>
      <c r="C2320" s="244"/>
      <c r="D2320" s="244"/>
      <c r="E2320" s="245"/>
      <c r="F2320" s="245"/>
      <c r="G2320" s="245"/>
      <c r="H2320" s="245"/>
      <c r="I2320" s="245"/>
      <c r="J2320" s="245"/>
      <c r="K2320" s="245"/>
      <c r="L2320" s="245"/>
      <c r="M2320" s="233"/>
      <c r="N2320" s="233"/>
      <c r="O2320" s="233"/>
    </row>
    <row r="2321" spans="2:15" s="234" customFormat="1">
      <c r="B2321" s="244"/>
      <c r="C2321" s="244"/>
      <c r="D2321" s="244"/>
      <c r="E2321" s="245"/>
      <c r="F2321" s="245"/>
      <c r="G2321" s="245"/>
      <c r="H2321" s="245"/>
      <c r="I2321" s="245"/>
      <c r="J2321" s="245"/>
      <c r="K2321" s="245"/>
      <c r="L2321" s="245"/>
      <c r="M2321" s="233"/>
      <c r="N2321" s="233"/>
      <c r="O2321" s="233"/>
    </row>
    <row r="2322" spans="2:15" s="234" customFormat="1">
      <c r="B2322" s="244"/>
      <c r="C2322" s="244"/>
      <c r="D2322" s="244"/>
      <c r="E2322" s="245"/>
      <c r="F2322" s="245"/>
      <c r="G2322" s="245"/>
      <c r="H2322" s="245"/>
      <c r="I2322" s="245"/>
      <c r="J2322" s="245"/>
      <c r="K2322" s="245"/>
      <c r="L2322" s="245"/>
      <c r="M2322" s="233"/>
      <c r="N2322" s="233"/>
      <c r="O2322" s="233"/>
    </row>
    <row r="2323" spans="2:15" s="234" customFormat="1">
      <c r="B2323" s="244"/>
      <c r="C2323" s="244"/>
      <c r="D2323" s="244"/>
      <c r="E2323" s="245"/>
      <c r="F2323" s="245"/>
      <c r="G2323" s="245"/>
      <c r="H2323" s="245"/>
      <c r="I2323" s="245"/>
      <c r="J2323" s="245"/>
      <c r="K2323" s="245"/>
      <c r="L2323" s="245"/>
      <c r="M2323" s="233"/>
      <c r="N2323" s="233"/>
      <c r="O2323" s="233"/>
    </row>
    <row r="2324" spans="2:15" s="234" customFormat="1">
      <c r="B2324" s="244"/>
      <c r="C2324" s="244"/>
      <c r="D2324" s="244"/>
      <c r="E2324" s="245"/>
      <c r="F2324" s="245"/>
      <c r="G2324" s="245"/>
      <c r="H2324" s="245"/>
      <c r="I2324" s="245"/>
      <c r="J2324" s="245"/>
      <c r="K2324" s="245"/>
      <c r="L2324" s="245"/>
      <c r="M2324" s="233"/>
      <c r="N2324" s="233"/>
      <c r="O2324" s="233"/>
    </row>
    <row r="2325" spans="2:15" s="234" customFormat="1">
      <c r="B2325" s="244"/>
      <c r="C2325" s="244"/>
      <c r="D2325" s="244"/>
      <c r="E2325" s="245"/>
      <c r="F2325" s="245"/>
      <c r="G2325" s="245"/>
      <c r="H2325" s="245"/>
      <c r="I2325" s="245"/>
      <c r="J2325" s="245"/>
      <c r="K2325" s="245"/>
      <c r="L2325" s="245"/>
      <c r="M2325" s="233"/>
      <c r="N2325" s="233"/>
      <c r="O2325" s="233"/>
    </row>
    <row r="2326" spans="2:15" s="234" customFormat="1">
      <c r="B2326" s="244"/>
      <c r="C2326" s="244"/>
      <c r="D2326" s="244"/>
      <c r="E2326" s="245"/>
      <c r="F2326" s="245"/>
      <c r="G2326" s="245"/>
      <c r="H2326" s="245"/>
      <c r="I2326" s="245"/>
      <c r="J2326" s="245"/>
      <c r="K2326" s="245"/>
      <c r="L2326" s="245"/>
      <c r="M2326" s="233"/>
      <c r="N2326" s="233"/>
      <c r="O2326" s="233"/>
    </row>
    <row r="2327" spans="2:15" s="234" customFormat="1">
      <c r="B2327" s="244"/>
      <c r="C2327" s="244"/>
      <c r="D2327" s="244"/>
      <c r="E2327" s="245"/>
      <c r="F2327" s="245"/>
      <c r="G2327" s="245"/>
      <c r="H2327" s="245"/>
      <c r="I2327" s="245"/>
      <c r="J2327" s="245"/>
      <c r="K2327" s="245"/>
      <c r="L2327" s="245"/>
      <c r="M2327" s="233"/>
      <c r="N2327" s="233"/>
      <c r="O2327" s="233"/>
    </row>
    <row r="2328" spans="2:15" s="234" customFormat="1">
      <c r="B2328" s="244"/>
      <c r="C2328" s="244"/>
      <c r="D2328" s="244"/>
      <c r="E2328" s="245"/>
      <c r="F2328" s="245"/>
      <c r="G2328" s="245"/>
      <c r="H2328" s="245"/>
      <c r="I2328" s="245"/>
      <c r="J2328" s="245"/>
      <c r="K2328" s="245"/>
      <c r="L2328" s="245"/>
      <c r="M2328" s="233"/>
      <c r="N2328" s="233"/>
      <c r="O2328" s="233"/>
    </row>
    <row r="2329" spans="2:15" s="234" customFormat="1">
      <c r="B2329" s="244"/>
      <c r="C2329" s="244"/>
      <c r="D2329" s="244"/>
      <c r="E2329" s="245"/>
      <c r="F2329" s="245"/>
      <c r="G2329" s="245"/>
      <c r="H2329" s="245"/>
      <c r="I2329" s="245"/>
      <c r="J2329" s="245"/>
      <c r="K2329" s="245"/>
      <c r="L2329" s="245"/>
      <c r="M2329" s="233"/>
      <c r="N2329" s="233"/>
      <c r="O2329" s="233"/>
    </row>
    <row r="2330" spans="2:15" s="234" customFormat="1">
      <c r="B2330" s="244"/>
      <c r="C2330" s="244"/>
      <c r="D2330" s="244"/>
      <c r="E2330" s="245"/>
      <c r="F2330" s="245"/>
      <c r="G2330" s="245"/>
      <c r="H2330" s="245"/>
      <c r="I2330" s="245"/>
      <c r="J2330" s="245"/>
      <c r="K2330" s="245"/>
      <c r="L2330" s="245"/>
      <c r="M2330" s="233"/>
      <c r="N2330" s="233"/>
      <c r="O2330" s="233"/>
    </row>
    <row r="2331" spans="2:15" s="234" customFormat="1">
      <c r="B2331" s="244"/>
      <c r="C2331" s="244"/>
      <c r="D2331" s="244"/>
      <c r="E2331" s="245"/>
      <c r="F2331" s="245"/>
      <c r="G2331" s="245"/>
      <c r="H2331" s="245"/>
      <c r="I2331" s="245"/>
      <c r="J2331" s="245"/>
      <c r="K2331" s="245"/>
      <c r="L2331" s="245"/>
      <c r="M2331" s="233"/>
      <c r="N2331" s="233"/>
      <c r="O2331" s="233"/>
    </row>
    <row r="2332" spans="2:15" s="234" customFormat="1">
      <c r="B2332" s="244"/>
      <c r="C2332" s="244"/>
      <c r="D2332" s="244"/>
      <c r="E2332" s="245"/>
      <c r="F2332" s="245"/>
      <c r="G2332" s="245"/>
      <c r="H2332" s="245"/>
      <c r="I2332" s="245"/>
      <c r="J2332" s="245"/>
      <c r="K2332" s="245"/>
      <c r="L2332" s="245"/>
      <c r="M2332" s="233"/>
      <c r="N2332" s="233"/>
      <c r="O2332" s="233"/>
    </row>
    <row r="2333" spans="2:15" s="234" customFormat="1">
      <c r="B2333" s="244"/>
      <c r="C2333" s="244"/>
      <c r="D2333" s="244"/>
      <c r="E2333" s="245"/>
      <c r="F2333" s="245"/>
      <c r="G2333" s="245"/>
      <c r="H2333" s="245"/>
      <c r="I2333" s="245"/>
      <c r="J2333" s="245"/>
      <c r="K2333" s="245"/>
      <c r="L2333" s="245"/>
      <c r="M2333" s="233"/>
      <c r="N2333" s="233"/>
      <c r="O2333" s="233"/>
    </row>
    <row r="2334" spans="2:15" s="234" customFormat="1">
      <c r="B2334" s="244"/>
      <c r="C2334" s="244"/>
      <c r="D2334" s="244"/>
      <c r="E2334" s="245"/>
      <c r="F2334" s="245"/>
      <c r="G2334" s="245"/>
      <c r="H2334" s="245"/>
      <c r="I2334" s="245"/>
      <c r="J2334" s="245"/>
      <c r="K2334" s="245"/>
      <c r="L2334" s="245"/>
      <c r="M2334" s="233"/>
      <c r="N2334" s="233"/>
      <c r="O2334" s="233"/>
    </row>
    <row r="2335" spans="2:15" s="234" customFormat="1">
      <c r="B2335" s="244"/>
      <c r="C2335" s="244"/>
      <c r="D2335" s="244"/>
      <c r="E2335" s="245"/>
      <c r="F2335" s="245"/>
      <c r="G2335" s="245"/>
      <c r="H2335" s="245"/>
      <c r="I2335" s="245"/>
      <c r="J2335" s="245"/>
      <c r="K2335" s="245"/>
      <c r="L2335" s="245"/>
      <c r="M2335" s="233"/>
      <c r="N2335" s="233"/>
      <c r="O2335" s="233"/>
    </row>
    <row r="2336" spans="2:15" s="234" customFormat="1">
      <c r="B2336" s="244"/>
      <c r="C2336" s="244"/>
      <c r="D2336" s="244"/>
      <c r="E2336" s="245"/>
      <c r="F2336" s="245"/>
      <c r="G2336" s="245"/>
      <c r="H2336" s="245"/>
      <c r="I2336" s="245"/>
      <c r="J2336" s="245"/>
      <c r="K2336" s="245"/>
      <c r="L2336" s="245"/>
      <c r="M2336" s="233"/>
      <c r="N2336" s="233"/>
      <c r="O2336" s="233"/>
    </row>
    <row r="2337" spans="2:15" s="234" customFormat="1">
      <c r="B2337" s="244"/>
      <c r="C2337" s="244"/>
      <c r="D2337" s="244"/>
      <c r="E2337" s="245"/>
      <c r="F2337" s="245"/>
      <c r="G2337" s="245"/>
      <c r="H2337" s="245"/>
      <c r="I2337" s="245"/>
      <c r="J2337" s="245"/>
      <c r="K2337" s="245"/>
      <c r="L2337" s="245"/>
      <c r="M2337" s="233"/>
      <c r="N2337" s="233"/>
      <c r="O2337" s="233"/>
    </row>
    <row r="2338" spans="2:15" s="234" customFormat="1">
      <c r="B2338" s="244"/>
      <c r="C2338" s="244"/>
      <c r="D2338" s="244"/>
      <c r="E2338" s="245"/>
      <c r="F2338" s="245"/>
      <c r="G2338" s="245"/>
      <c r="H2338" s="245"/>
      <c r="I2338" s="245"/>
      <c r="J2338" s="245"/>
      <c r="K2338" s="245"/>
      <c r="L2338" s="245"/>
      <c r="M2338" s="233"/>
      <c r="N2338" s="233"/>
      <c r="O2338" s="233"/>
    </row>
    <row r="2339" spans="2:15" s="234" customFormat="1">
      <c r="B2339" s="244"/>
      <c r="C2339" s="244"/>
      <c r="D2339" s="244"/>
      <c r="E2339" s="245"/>
      <c r="F2339" s="245"/>
      <c r="G2339" s="245"/>
      <c r="H2339" s="245"/>
      <c r="I2339" s="245"/>
      <c r="J2339" s="245"/>
      <c r="K2339" s="245"/>
      <c r="L2339" s="245"/>
      <c r="M2339" s="233"/>
      <c r="N2339" s="233"/>
      <c r="O2339" s="233"/>
    </row>
    <row r="2340" spans="2:15" s="234" customFormat="1">
      <c r="B2340" s="244"/>
      <c r="C2340" s="244"/>
      <c r="D2340" s="244"/>
      <c r="E2340" s="245"/>
      <c r="F2340" s="245"/>
      <c r="G2340" s="245"/>
      <c r="H2340" s="245"/>
      <c r="I2340" s="245"/>
      <c r="J2340" s="245"/>
      <c r="K2340" s="245"/>
      <c r="L2340" s="245"/>
      <c r="M2340" s="233"/>
      <c r="N2340" s="233"/>
      <c r="O2340" s="233"/>
    </row>
    <row r="2341" spans="2:15" s="234" customFormat="1">
      <c r="B2341" s="244"/>
      <c r="C2341" s="244"/>
      <c r="D2341" s="244"/>
      <c r="E2341" s="245"/>
      <c r="F2341" s="245"/>
      <c r="G2341" s="245"/>
      <c r="H2341" s="245"/>
      <c r="I2341" s="245"/>
      <c r="J2341" s="245"/>
      <c r="K2341" s="245"/>
      <c r="L2341" s="245"/>
      <c r="M2341" s="233"/>
      <c r="N2341" s="233"/>
      <c r="O2341" s="233"/>
    </row>
    <row r="2342" spans="2:15" s="234" customFormat="1">
      <c r="B2342" s="244"/>
      <c r="C2342" s="244"/>
      <c r="D2342" s="244"/>
      <c r="E2342" s="245"/>
      <c r="F2342" s="245"/>
      <c r="G2342" s="245"/>
      <c r="H2342" s="245"/>
      <c r="I2342" s="245"/>
      <c r="J2342" s="245"/>
      <c r="K2342" s="245"/>
      <c r="L2342" s="245"/>
      <c r="M2342" s="233"/>
      <c r="N2342" s="233"/>
      <c r="O2342" s="233"/>
    </row>
    <row r="2343" spans="2:15" s="234" customFormat="1">
      <c r="B2343" s="244"/>
      <c r="C2343" s="244"/>
      <c r="D2343" s="244"/>
      <c r="E2343" s="245"/>
      <c r="F2343" s="245"/>
      <c r="G2343" s="245"/>
      <c r="H2343" s="245"/>
      <c r="I2343" s="245"/>
      <c r="J2343" s="245"/>
      <c r="K2343" s="245"/>
      <c r="L2343" s="245"/>
      <c r="M2343" s="233"/>
      <c r="N2343" s="233"/>
      <c r="O2343" s="233"/>
    </row>
    <row r="2344" spans="2:15" s="234" customFormat="1">
      <c r="B2344" s="244"/>
      <c r="C2344" s="244"/>
      <c r="D2344" s="244"/>
      <c r="E2344" s="245"/>
      <c r="F2344" s="245"/>
      <c r="G2344" s="245"/>
      <c r="H2344" s="245"/>
      <c r="I2344" s="245"/>
      <c r="J2344" s="245"/>
      <c r="K2344" s="245"/>
      <c r="L2344" s="245"/>
      <c r="M2344" s="233"/>
      <c r="N2344" s="233"/>
      <c r="O2344" s="233"/>
    </row>
    <row r="2345" spans="2:15" s="234" customFormat="1">
      <c r="B2345" s="244"/>
      <c r="C2345" s="244"/>
      <c r="D2345" s="244"/>
      <c r="E2345" s="245"/>
      <c r="F2345" s="245"/>
      <c r="G2345" s="245"/>
      <c r="H2345" s="245"/>
      <c r="I2345" s="245"/>
      <c r="J2345" s="245"/>
      <c r="K2345" s="245"/>
      <c r="L2345" s="245"/>
      <c r="M2345" s="233"/>
      <c r="N2345" s="233"/>
      <c r="O2345" s="233"/>
    </row>
    <row r="2346" spans="2:15" s="234" customFormat="1">
      <c r="B2346" s="244"/>
      <c r="C2346" s="244"/>
      <c r="D2346" s="244"/>
      <c r="E2346" s="245"/>
      <c r="F2346" s="245"/>
      <c r="G2346" s="245"/>
      <c r="H2346" s="245"/>
      <c r="I2346" s="245"/>
      <c r="J2346" s="245"/>
      <c r="K2346" s="245"/>
      <c r="L2346" s="245"/>
      <c r="M2346" s="233"/>
      <c r="N2346" s="233"/>
      <c r="O2346" s="233"/>
    </row>
    <row r="2347" spans="2:15" s="234" customFormat="1">
      <c r="B2347" s="244"/>
      <c r="C2347" s="244"/>
      <c r="D2347" s="244"/>
      <c r="E2347" s="245"/>
      <c r="F2347" s="245"/>
      <c r="G2347" s="245"/>
      <c r="H2347" s="245"/>
      <c r="I2347" s="245"/>
      <c r="J2347" s="245"/>
      <c r="K2347" s="245"/>
      <c r="L2347" s="245"/>
      <c r="M2347" s="233"/>
      <c r="N2347" s="233"/>
      <c r="O2347" s="233"/>
    </row>
    <row r="2348" spans="2:15" s="234" customFormat="1">
      <c r="B2348" s="244"/>
      <c r="C2348" s="244"/>
      <c r="D2348" s="244"/>
      <c r="E2348" s="245"/>
      <c r="F2348" s="245"/>
      <c r="G2348" s="245"/>
      <c r="H2348" s="245"/>
      <c r="I2348" s="245"/>
      <c r="J2348" s="245"/>
      <c r="K2348" s="245"/>
      <c r="L2348" s="245"/>
      <c r="M2348" s="233"/>
      <c r="N2348" s="233"/>
      <c r="O2348" s="233"/>
    </row>
    <row r="2349" spans="2:15" s="234" customFormat="1">
      <c r="B2349" s="244"/>
      <c r="C2349" s="244"/>
      <c r="D2349" s="244"/>
      <c r="E2349" s="245"/>
      <c r="F2349" s="245"/>
      <c r="G2349" s="245"/>
      <c r="H2349" s="245"/>
      <c r="I2349" s="245"/>
      <c r="J2349" s="245"/>
      <c r="K2349" s="245"/>
      <c r="L2349" s="245"/>
      <c r="M2349" s="233"/>
      <c r="N2349" s="233"/>
      <c r="O2349" s="233"/>
    </row>
    <row r="2350" spans="2:15" s="234" customFormat="1">
      <c r="B2350" s="244"/>
      <c r="C2350" s="244"/>
      <c r="D2350" s="244"/>
      <c r="E2350" s="245"/>
      <c r="F2350" s="245"/>
      <c r="G2350" s="245"/>
      <c r="H2350" s="245"/>
      <c r="I2350" s="245"/>
      <c r="J2350" s="245"/>
      <c r="K2350" s="245"/>
      <c r="L2350" s="245"/>
      <c r="M2350" s="233"/>
      <c r="N2350" s="233"/>
      <c r="O2350" s="233"/>
    </row>
    <row r="2351" spans="2:15" s="234" customFormat="1">
      <c r="B2351" s="244"/>
      <c r="C2351" s="244"/>
      <c r="D2351" s="244"/>
      <c r="E2351" s="245"/>
      <c r="F2351" s="245"/>
      <c r="G2351" s="245"/>
      <c r="H2351" s="245"/>
      <c r="I2351" s="245"/>
      <c r="J2351" s="245"/>
      <c r="K2351" s="245"/>
      <c r="L2351" s="245"/>
      <c r="M2351" s="233"/>
      <c r="N2351" s="233"/>
      <c r="O2351" s="233"/>
    </row>
    <row r="2352" spans="2:15" s="234" customFormat="1">
      <c r="B2352" s="244"/>
      <c r="C2352" s="244"/>
      <c r="D2352" s="244"/>
      <c r="E2352" s="245"/>
      <c r="F2352" s="245"/>
      <c r="G2352" s="245"/>
      <c r="H2352" s="245"/>
      <c r="I2352" s="245"/>
      <c r="J2352" s="245"/>
      <c r="K2352" s="245"/>
      <c r="L2352" s="245"/>
      <c r="M2352" s="233"/>
      <c r="N2352" s="233"/>
      <c r="O2352" s="233"/>
    </row>
    <row r="2353" spans="2:15" s="234" customFormat="1">
      <c r="B2353" s="244"/>
      <c r="C2353" s="244"/>
      <c r="D2353" s="244"/>
      <c r="E2353" s="245"/>
      <c r="F2353" s="245"/>
      <c r="G2353" s="245"/>
      <c r="H2353" s="245"/>
      <c r="I2353" s="245"/>
      <c r="J2353" s="245"/>
      <c r="K2353" s="245"/>
      <c r="L2353" s="245"/>
      <c r="M2353" s="233"/>
      <c r="N2353" s="233"/>
      <c r="O2353" s="233"/>
    </row>
    <row r="2354" spans="2:15" s="234" customFormat="1">
      <c r="B2354" s="244"/>
      <c r="C2354" s="244"/>
      <c r="D2354" s="244"/>
      <c r="E2354" s="245"/>
      <c r="F2354" s="245"/>
      <c r="G2354" s="245"/>
      <c r="H2354" s="245"/>
      <c r="I2354" s="245"/>
      <c r="J2354" s="245"/>
      <c r="K2354" s="245"/>
      <c r="L2354" s="245"/>
      <c r="M2354" s="233"/>
      <c r="N2354" s="233"/>
      <c r="O2354" s="233"/>
    </row>
    <row r="2355" spans="2:15" s="234" customFormat="1">
      <c r="B2355" s="244"/>
      <c r="C2355" s="244"/>
      <c r="D2355" s="244"/>
      <c r="E2355" s="245"/>
      <c r="F2355" s="245"/>
      <c r="G2355" s="245"/>
      <c r="H2355" s="245"/>
      <c r="I2355" s="245"/>
      <c r="J2355" s="245"/>
      <c r="K2355" s="245"/>
      <c r="L2355" s="245"/>
      <c r="M2355" s="233"/>
      <c r="N2355" s="233"/>
      <c r="O2355" s="233"/>
    </row>
    <row r="2356" spans="2:15" s="234" customFormat="1">
      <c r="B2356" s="244"/>
      <c r="C2356" s="244"/>
      <c r="D2356" s="244"/>
      <c r="E2356" s="245"/>
      <c r="F2356" s="245"/>
      <c r="G2356" s="245"/>
      <c r="H2356" s="245"/>
      <c r="I2356" s="245"/>
      <c r="J2356" s="245"/>
      <c r="K2356" s="245"/>
      <c r="L2356" s="245"/>
      <c r="M2356" s="233"/>
      <c r="N2356" s="233"/>
      <c r="O2356" s="233"/>
    </row>
    <row r="2357" spans="2:15" s="234" customFormat="1">
      <c r="B2357" s="244"/>
      <c r="C2357" s="244"/>
      <c r="D2357" s="244"/>
      <c r="E2357" s="245"/>
      <c r="F2357" s="245"/>
      <c r="G2357" s="245"/>
      <c r="H2357" s="245"/>
      <c r="I2357" s="245"/>
      <c r="J2357" s="245"/>
      <c r="K2357" s="245"/>
      <c r="L2357" s="245"/>
      <c r="M2357" s="233"/>
      <c r="N2357" s="233"/>
      <c r="O2357" s="233"/>
    </row>
    <row r="2358" spans="2:15" s="234" customFormat="1">
      <c r="B2358" s="244"/>
      <c r="C2358" s="244"/>
      <c r="D2358" s="244"/>
      <c r="E2358" s="245"/>
      <c r="F2358" s="245"/>
      <c r="G2358" s="245"/>
      <c r="H2358" s="245"/>
      <c r="I2358" s="245"/>
      <c r="J2358" s="245"/>
      <c r="K2358" s="245"/>
      <c r="L2358" s="245"/>
      <c r="M2358" s="233"/>
      <c r="N2358" s="233"/>
      <c r="O2358" s="233"/>
    </row>
    <row r="2359" spans="2:15" s="234" customFormat="1">
      <c r="B2359" s="244"/>
      <c r="C2359" s="244"/>
      <c r="D2359" s="244"/>
      <c r="E2359" s="245"/>
      <c r="F2359" s="245"/>
      <c r="G2359" s="245"/>
      <c r="H2359" s="245"/>
      <c r="I2359" s="245"/>
      <c r="J2359" s="245"/>
      <c r="K2359" s="245"/>
      <c r="L2359" s="245"/>
      <c r="M2359" s="233"/>
      <c r="N2359" s="233"/>
      <c r="O2359" s="233"/>
    </row>
    <row r="2360" spans="2:15" s="234" customFormat="1">
      <c r="B2360" s="244"/>
      <c r="C2360" s="244"/>
      <c r="D2360" s="244"/>
      <c r="E2360" s="245"/>
      <c r="F2360" s="245"/>
      <c r="G2360" s="245"/>
      <c r="H2360" s="245"/>
      <c r="I2360" s="245"/>
      <c r="J2360" s="245"/>
      <c r="K2360" s="245"/>
      <c r="L2360" s="245"/>
      <c r="M2360" s="233"/>
      <c r="N2360" s="233"/>
      <c r="O2360" s="233"/>
    </row>
    <row r="2361" spans="2:15" s="234" customFormat="1">
      <c r="B2361" s="244"/>
      <c r="C2361" s="244"/>
      <c r="D2361" s="244"/>
      <c r="E2361" s="245"/>
      <c r="F2361" s="245"/>
      <c r="G2361" s="245"/>
      <c r="H2361" s="245"/>
      <c r="I2361" s="245"/>
      <c r="J2361" s="245"/>
      <c r="K2361" s="245"/>
      <c r="L2361" s="245"/>
      <c r="M2361" s="233"/>
      <c r="N2361" s="233"/>
      <c r="O2361" s="233"/>
    </row>
    <row r="2362" spans="2:15" s="234" customFormat="1">
      <c r="B2362" s="244"/>
      <c r="C2362" s="244"/>
      <c r="D2362" s="244"/>
      <c r="E2362" s="245"/>
      <c r="F2362" s="245"/>
      <c r="G2362" s="245"/>
      <c r="H2362" s="245"/>
      <c r="I2362" s="245"/>
      <c r="J2362" s="245"/>
      <c r="K2362" s="245"/>
      <c r="L2362" s="245"/>
      <c r="M2362" s="233"/>
      <c r="N2362" s="233"/>
      <c r="O2362" s="233"/>
    </row>
    <row r="2363" spans="2:15" s="234" customFormat="1">
      <c r="B2363" s="244"/>
      <c r="C2363" s="244"/>
      <c r="D2363" s="244"/>
      <c r="E2363" s="245"/>
      <c r="F2363" s="245"/>
      <c r="G2363" s="245"/>
      <c r="H2363" s="245"/>
      <c r="I2363" s="245"/>
      <c r="J2363" s="245"/>
      <c r="K2363" s="245"/>
      <c r="L2363" s="245"/>
      <c r="M2363" s="233"/>
      <c r="N2363" s="233"/>
      <c r="O2363" s="233"/>
    </row>
    <row r="2364" spans="2:15" s="234" customFormat="1">
      <c r="B2364" s="244"/>
      <c r="C2364" s="244"/>
      <c r="D2364" s="244"/>
      <c r="E2364" s="245"/>
      <c r="F2364" s="245"/>
      <c r="G2364" s="245"/>
      <c r="H2364" s="245"/>
      <c r="I2364" s="245"/>
      <c r="J2364" s="245"/>
      <c r="K2364" s="245"/>
      <c r="L2364" s="245"/>
      <c r="M2364" s="233"/>
      <c r="N2364" s="233"/>
      <c r="O2364" s="233"/>
    </row>
    <row r="2365" spans="2:15" s="234" customFormat="1">
      <c r="B2365" s="244"/>
      <c r="C2365" s="244"/>
      <c r="D2365" s="244"/>
      <c r="E2365" s="245"/>
      <c r="F2365" s="245"/>
      <c r="G2365" s="245"/>
      <c r="H2365" s="245"/>
      <c r="I2365" s="245"/>
      <c r="J2365" s="245"/>
      <c r="K2365" s="245"/>
      <c r="L2365" s="245"/>
      <c r="M2365" s="233"/>
      <c r="N2365" s="233"/>
      <c r="O2365" s="233"/>
    </row>
    <row r="2366" spans="2:15" s="234" customFormat="1">
      <c r="B2366" s="244"/>
      <c r="C2366" s="244"/>
      <c r="D2366" s="244"/>
      <c r="E2366" s="245"/>
      <c r="F2366" s="245"/>
      <c r="G2366" s="245"/>
      <c r="H2366" s="245"/>
      <c r="I2366" s="245"/>
      <c r="J2366" s="245"/>
      <c r="K2366" s="245"/>
      <c r="L2366" s="245"/>
      <c r="M2366" s="233"/>
      <c r="N2366" s="233"/>
      <c r="O2366" s="233"/>
    </row>
    <row r="2367" spans="2:15" s="234" customFormat="1">
      <c r="B2367" s="244"/>
      <c r="C2367" s="244"/>
      <c r="D2367" s="244"/>
      <c r="E2367" s="245"/>
      <c r="F2367" s="245"/>
      <c r="G2367" s="245"/>
      <c r="H2367" s="245"/>
      <c r="I2367" s="245"/>
      <c r="J2367" s="245"/>
      <c r="K2367" s="245"/>
      <c r="L2367" s="245"/>
      <c r="M2367" s="233"/>
      <c r="N2367" s="233"/>
      <c r="O2367" s="233"/>
    </row>
    <row r="2368" spans="2:15" s="234" customFormat="1">
      <c r="B2368" s="244"/>
      <c r="C2368" s="244"/>
      <c r="D2368" s="244"/>
      <c r="E2368" s="245"/>
      <c r="F2368" s="245"/>
      <c r="G2368" s="245"/>
      <c r="H2368" s="245"/>
      <c r="I2368" s="245"/>
      <c r="J2368" s="245"/>
      <c r="K2368" s="245"/>
      <c r="L2368" s="245"/>
      <c r="M2368" s="233"/>
      <c r="N2368" s="233"/>
      <c r="O2368" s="233"/>
    </row>
    <row r="2369" spans="2:15" s="234" customFormat="1">
      <c r="B2369" s="244"/>
      <c r="C2369" s="244"/>
      <c r="D2369" s="244"/>
      <c r="E2369" s="245"/>
      <c r="F2369" s="245"/>
      <c r="G2369" s="245"/>
      <c r="H2369" s="245"/>
      <c r="I2369" s="245"/>
      <c r="J2369" s="245"/>
      <c r="K2369" s="245"/>
      <c r="L2369" s="245"/>
      <c r="M2369" s="233"/>
      <c r="N2369" s="233"/>
      <c r="O2369" s="233"/>
    </row>
    <row r="2370" spans="2:15" s="234" customFormat="1">
      <c r="B2370" s="244"/>
      <c r="C2370" s="244"/>
      <c r="D2370" s="244"/>
      <c r="E2370" s="245"/>
      <c r="F2370" s="245"/>
      <c r="G2370" s="245"/>
      <c r="H2370" s="245"/>
      <c r="I2370" s="245"/>
      <c r="J2370" s="245"/>
      <c r="K2370" s="245"/>
      <c r="L2370" s="245"/>
      <c r="M2370" s="233"/>
      <c r="N2370" s="233"/>
      <c r="O2370" s="233"/>
    </row>
    <row r="2371" spans="2:15" s="234" customFormat="1">
      <c r="B2371" s="244"/>
      <c r="C2371" s="244"/>
      <c r="D2371" s="244"/>
      <c r="E2371" s="245"/>
      <c r="F2371" s="245"/>
      <c r="G2371" s="245"/>
      <c r="H2371" s="245"/>
      <c r="I2371" s="245"/>
      <c r="J2371" s="245"/>
      <c r="K2371" s="245"/>
      <c r="L2371" s="245"/>
      <c r="M2371" s="233"/>
      <c r="N2371" s="233"/>
      <c r="O2371" s="233"/>
    </row>
    <row r="2372" spans="2:15" s="234" customFormat="1">
      <c r="B2372" s="244"/>
      <c r="C2372" s="244"/>
      <c r="D2372" s="244"/>
      <c r="E2372" s="245"/>
      <c r="F2372" s="245"/>
      <c r="G2372" s="245"/>
      <c r="H2372" s="245"/>
      <c r="I2372" s="245"/>
      <c r="J2372" s="245"/>
      <c r="K2372" s="245"/>
      <c r="L2372" s="245"/>
      <c r="M2372" s="233"/>
      <c r="N2372" s="233"/>
      <c r="O2372" s="233"/>
    </row>
    <row r="2373" spans="2:15" s="234" customFormat="1">
      <c r="B2373" s="244"/>
      <c r="C2373" s="244"/>
      <c r="D2373" s="244"/>
      <c r="E2373" s="245"/>
      <c r="F2373" s="245"/>
      <c r="G2373" s="245"/>
      <c r="H2373" s="245"/>
      <c r="I2373" s="245"/>
      <c r="J2373" s="245"/>
      <c r="K2373" s="245"/>
      <c r="L2373" s="245"/>
      <c r="M2373" s="233"/>
      <c r="N2373" s="233"/>
      <c r="O2373" s="233"/>
    </row>
    <row r="2374" spans="2:15" s="234" customFormat="1">
      <c r="B2374" s="244"/>
      <c r="C2374" s="244"/>
      <c r="D2374" s="244"/>
      <c r="E2374" s="245"/>
      <c r="F2374" s="245"/>
      <c r="G2374" s="245"/>
      <c r="H2374" s="245"/>
      <c r="I2374" s="245"/>
      <c r="J2374" s="245"/>
      <c r="K2374" s="245"/>
      <c r="L2374" s="245"/>
      <c r="M2374" s="233"/>
      <c r="N2374" s="233"/>
      <c r="O2374" s="233"/>
    </row>
    <row r="2375" spans="2:15" s="234" customFormat="1">
      <c r="B2375" s="244"/>
      <c r="C2375" s="244"/>
      <c r="D2375" s="244"/>
      <c r="E2375" s="245"/>
      <c r="F2375" s="245"/>
      <c r="G2375" s="245"/>
      <c r="H2375" s="245"/>
      <c r="I2375" s="245"/>
      <c r="J2375" s="245"/>
      <c r="K2375" s="245"/>
      <c r="L2375" s="245"/>
      <c r="M2375" s="233"/>
      <c r="N2375" s="233"/>
      <c r="O2375" s="233"/>
    </row>
    <row r="2376" spans="2:15" s="234" customFormat="1">
      <c r="B2376" s="244"/>
      <c r="C2376" s="244"/>
      <c r="D2376" s="244"/>
      <c r="E2376" s="245"/>
      <c r="F2376" s="245"/>
      <c r="G2376" s="245"/>
      <c r="H2376" s="245"/>
      <c r="I2376" s="245"/>
      <c r="J2376" s="245"/>
      <c r="K2376" s="245"/>
      <c r="L2376" s="245"/>
      <c r="M2376" s="233"/>
      <c r="N2376" s="233"/>
      <c r="O2376" s="233"/>
    </row>
    <row r="2377" spans="2:15" s="234" customFormat="1">
      <c r="B2377" s="244"/>
      <c r="C2377" s="244"/>
      <c r="D2377" s="244"/>
      <c r="E2377" s="245"/>
      <c r="F2377" s="245"/>
      <c r="G2377" s="245"/>
      <c r="H2377" s="245"/>
      <c r="I2377" s="245"/>
      <c r="J2377" s="245"/>
      <c r="K2377" s="245"/>
      <c r="L2377" s="245"/>
      <c r="M2377" s="233"/>
      <c r="N2377" s="233"/>
      <c r="O2377" s="233"/>
    </row>
    <row r="2378" spans="2:15" s="234" customFormat="1">
      <c r="B2378" s="244"/>
      <c r="C2378" s="244"/>
      <c r="D2378" s="244"/>
      <c r="E2378" s="245"/>
      <c r="F2378" s="245"/>
      <c r="G2378" s="245"/>
      <c r="H2378" s="245"/>
      <c r="I2378" s="245"/>
      <c r="J2378" s="245"/>
      <c r="K2378" s="245"/>
      <c r="L2378" s="245"/>
      <c r="M2378" s="233"/>
      <c r="N2378" s="233"/>
      <c r="O2378" s="233"/>
    </row>
    <row r="2379" spans="2:15" s="234" customFormat="1">
      <c r="B2379" s="244"/>
      <c r="C2379" s="244"/>
      <c r="D2379" s="244"/>
      <c r="E2379" s="245"/>
      <c r="F2379" s="245"/>
      <c r="G2379" s="245"/>
      <c r="H2379" s="245"/>
      <c r="I2379" s="245"/>
      <c r="J2379" s="245"/>
      <c r="K2379" s="245"/>
      <c r="L2379" s="245"/>
      <c r="M2379" s="233"/>
      <c r="N2379" s="233"/>
      <c r="O2379" s="233"/>
    </row>
    <row r="2380" spans="2:15" s="234" customFormat="1">
      <c r="B2380" s="244"/>
      <c r="C2380" s="244"/>
      <c r="D2380" s="244"/>
      <c r="E2380" s="245"/>
      <c r="F2380" s="245"/>
      <c r="G2380" s="245"/>
      <c r="H2380" s="245"/>
      <c r="I2380" s="245"/>
      <c r="J2380" s="245"/>
      <c r="K2380" s="245"/>
      <c r="L2380" s="245"/>
      <c r="M2380" s="233"/>
      <c r="N2380" s="233"/>
      <c r="O2380" s="233"/>
    </row>
    <row r="2381" spans="2:15" s="234" customFormat="1">
      <c r="B2381" s="244"/>
      <c r="C2381" s="244"/>
      <c r="D2381" s="244"/>
      <c r="E2381" s="245"/>
      <c r="F2381" s="245"/>
      <c r="G2381" s="245"/>
      <c r="H2381" s="245"/>
      <c r="I2381" s="245"/>
      <c r="J2381" s="245"/>
      <c r="K2381" s="245"/>
      <c r="L2381" s="245"/>
      <c r="M2381" s="233"/>
      <c r="N2381" s="233"/>
      <c r="O2381" s="233"/>
    </row>
    <row r="2382" spans="2:15" s="234" customFormat="1">
      <c r="B2382" s="244"/>
      <c r="C2382" s="244"/>
      <c r="D2382" s="244"/>
      <c r="E2382" s="245"/>
      <c r="F2382" s="245"/>
      <c r="G2382" s="245"/>
      <c r="H2382" s="245"/>
      <c r="I2382" s="245"/>
      <c r="J2382" s="245"/>
      <c r="K2382" s="245"/>
      <c r="L2382" s="245"/>
      <c r="M2382" s="233"/>
      <c r="N2382" s="233"/>
      <c r="O2382" s="233"/>
    </row>
    <row r="2383" spans="2:15" s="234" customFormat="1">
      <c r="B2383" s="244"/>
      <c r="C2383" s="244"/>
      <c r="D2383" s="244"/>
      <c r="E2383" s="245"/>
      <c r="F2383" s="245"/>
      <c r="G2383" s="245"/>
      <c r="H2383" s="245"/>
      <c r="I2383" s="245"/>
      <c r="J2383" s="245"/>
      <c r="K2383" s="245"/>
      <c r="L2383" s="245"/>
      <c r="M2383" s="233"/>
      <c r="N2383" s="233"/>
      <c r="O2383" s="233"/>
    </row>
    <row r="2384" spans="2:15" s="234" customFormat="1">
      <c r="B2384" s="244"/>
      <c r="C2384" s="244"/>
      <c r="D2384" s="244"/>
      <c r="E2384" s="245"/>
      <c r="F2384" s="245"/>
      <c r="G2384" s="245"/>
      <c r="H2384" s="245"/>
      <c r="I2384" s="245"/>
      <c r="J2384" s="245"/>
      <c r="K2384" s="245"/>
      <c r="L2384" s="245"/>
      <c r="M2384" s="233"/>
      <c r="N2384" s="233"/>
      <c r="O2384" s="233"/>
    </row>
    <row r="2385" spans="2:15" s="234" customFormat="1">
      <c r="B2385" s="244"/>
      <c r="C2385" s="244"/>
      <c r="D2385" s="244"/>
      <c r="E2385" s="245"/>
      <c r="F2385" s="245"/>
      <c r="G2385" s="245"/>
      <c r="H2385" s="245"/>
      <c r="I2385" s="245"/>
      <c r="J2385" s="245"/>
      <c r="K2385" s="245"/>
      <c r="L2385" s="245"/>
      <c r="M2385" s="233"/>
      <c r="N2385" s="233"/>
      <c r="O2385" s="233"/>
    </row>
    <row r="2386" spans="2:15" s="234" customFormat="1">
      <c r="B2386" s="244"/>
      <c r="C2386" s="244"/>
      <c r="D2386" s="244"/>
      <c r="E2386" s="245"/>
      <c r="F2386" s="245"/>
      <c r="G2386" s="245"/>
      <c r="H2386" s="245"/>
      <c r="I2386" s="245"/>
      <c r="J2386" s="245"/>
      <c r="K2386" s="245"/>
      <c r="L2386" s="245"/>
      <c r="M2386" s="233"/>
      <c r="N2386" s="233"/>
      <c r="O2386" s="233"/>
    </row>
    <row r="2387" spans="2:15" s="234" customFormat="1">
      <c r="B2387" s="244"/>
      <c r="C2387" s="244"/>
      <c r="D2387" s="244"/>
      <c r="E2387" s="245"/>
      <c r="F2387" s="245"/>
      <c r="G2387" s="245"/>
      <c r="H2387" s="245"/>
      <c r="I2387" s="245"/>
      <c r="J2387" s="245"/>
      <c r="K2387" s="245"/>
      <c r="L2387" s="245"/>
      <c r="M2387" s="233"/>
      <c r="N2387" s="233"/>
      <c r="O2387" s="233"/>
    </row>
    <row r="2388" spans="2:15" s="234" customFormat="1">
      <c r="B2388" s="244"/>
      <c r="C2388" s="244"/>
      <c r="D2388" s="244"/>
      <c r="E2388" s="245"/>
      <c r="F2388" s="245"/>
      <c r="G2388" s="245"/>
      <c r="H2388" s="245"/>
      <c r="I2388" s="245"/>
      <c r="J2388" s="245"/>
      <c r="K2388" s="245"/>
      <c r="L2388" s="245"/>
      <c r="M2388" s="233"/>
      <c r="N2388" s="233"/>
      <c r="O2388" s="233"/>
    </row>
    <row r="2389" spans="2:15" s="234" customFormat="1">
      <c r="B2389" s="244"/>
      <c r="C2389" s="244"/>
      <c r="D2389" s="244"/>
      <c r="E2389" s="245"/>
      <c r="F2389" s="245"/>
      <c r="G2389" s="245"/>
      <c r="H2389" s="245"/>
      <c r="I2389" s="245"/>
      <c r="J2389" s="245"/>
      <c r="K2389" s="245"/>
      <c r="L2389" s="245"/>
      <c r="M2389" s="233"/>
      <c r="N2389" s="233"/>
      <c r="O2389" s="233"/>
    </row>
    <row r="2390" spans="2:15" s="234" customFormat="1">
      <c r="B2390" s="244"/>
      <c r="C2390" s="244"/>
      <c r="D2390" s="244"/>
      <c r="E2390" s="245"/>
      <c r="F2390" s="245"/>
      <c r="G2390" s="245"/>
      <c r="H2390" s="245"/>
      <c r="I2390" s="245"/>
      <c r="J2390" s="245"/>
      <c r="K2390" s="245"/>
      <c r="L2390" s="245"/>
      <c r="M2390" s="233"/>
      <c r="N2390" s="233"/>
      <c r="O2390" s="233"/>
    </row>
    <row r="2391" spans="2:15" s="234" customFormat="1">
      <c r="B2391" s="244"/>
      <c r="C2391" s="244"/>
      <c r="D2391" s="244"/>
      <c r="E2391" s="245"/>
      <c r="F2391" s="245"/>
      <c r="G2391" s="245"/>
      <c r="H2391" s="245"/>
      <c r="I2391" s="245"/>
      <c r="J2391" s="245"/>
      <c r="K2391" s="245"/>
      <c r="L2391" s="245"/>
      <c r="M2391" s="233"/>
      <c r="N2391" s="233"/>
      <c r="O2391" s="233"/>
    </row>
    <row r="2392" spans="2:15" s="234" customFormat="1">
      <c r="B2392" s="244"/>
      <c r="C2392" s="244"/>
      <c r="D2392" s="244"/>
      <c r="E2392" s="245"/>
      <c r="F2392" s="245"/>
      <c r="G2392" s="245"/>
      <c r="H2392" s="245"/>
      <c r="I2392" s="245"/>
      <c r="J2392" s="245"/>
      <c r="K2392" s="245"/>
      <c r="L2392" s="245"/>
      <c r="M2392" s="233"/>
      <c r="N2392" s="233"/>
      <c r="O2392" s="233"/>
    </row>
    <row r="2393" spans="2:15" s="234" customFormat="1">
      <c r="B2393" s="244"/>
      <c r="C2393" s="244"/>
      <c r="D2393" s="244"/>
      <c r="E2393" s="245"/>
      <c r="F2393" s="245"/>
      <c r="G2393" s="245"/>
      <c r="H2393" s="245"/>
      <c r="I2393" s="245"/>
      <c r="J2393" s="245"/>
      <c r="K2393" s="245"/>
      <c r="L2393" s="245"/>
      <c r="M2393" s="233"/>
      <c r="N2393" s="233"/>
      <c r="O2393" s="233"/>
    </row>
    <row r="2394" spans="2:15" s="234" customFormat="1">
      <c r="B2394" s="244"/>
      <c r="C2394" s="244"/>
      <c r="D2394" s="244"/>
      <c r="E2394" s="245"/>
      <c r="F2394" s="245"/>
      <c r="G2394" s="245"/>
      <c r="H2394" s="245"/>
      <c r="I2394" s="245"/>
      <c r="J2394" s="245"/>
      <c r="K2394" s="245"/>
      <c r="L2394" s="245"/>
      <c r="M2394" s="233"/>
      <c r="N2394" s="233"/>
      <c r="O2394" s="233"/>
    </row>
    <row r="2395" spans="2:15" s="234" customFormat="1">
      <c r="B2395" s="244"/>
      <c r="C2395" s="244"/>
      <c r="D2395" s="244"/>
      <c r="E2395" s="245"/>
      <c r="F2395" s="245"/>
      <c r="G2395" s="245"/>
      <c r="H2395" s="245"/>
      <c r="I2395" s="245"/>
      <c r="J2395" s="245"/>
      <c r="K2395" s="245"/>
      <c r="L2395" s="245"/>
      <c r="M2395" s="233"/>
      <c r="N2395" s="233"/>
      <c r="O2395" s="233"/>
    </row>
    <row r="2396" spans="2:15" s="234" customFormat="1">
      <c r="B2396" s="244"/>
      <c r="C2396" s="244"/>
      <c r="D2396" s="244"/>
      <c r="E2396" s="245"/>
      <c r="F2396" s="245"/>
      <c r="G2396" s="245"/>
      <c r="H2396" s="245"/>
      <c r="I2396" s="245"/>
      <c r="J2396" s="245"/>
      <c r="K2396" s="245"/>
      <c r="L2396" s="245"/>
      <c r="M2396" s="233"/>
      <c r="N2396" s="233"/>
      <c r="O2396" s="233"/>
    </row>
    <row r="2397" spans="2:15" s="234" customFormat="1">
      <c r="B2397" s="244"/>
      <c r="C2397" s="244"/>
      <c r="D2397" s="244"/>
      <c r="E2397" s="245"/>
      <c r="F2397" s="245"/>
      <c r="G2397" s="245"/>
      <c r="H2397" s="245"/>
      <c r="I2397" s="245"/>
      <c r="J2397" s="245"/>
      <c r="K2397" s="245"/>
      <c r="L2397" s="245"/>
      <c r="M2397" s="233"/>
      <c r="N2397" s="233"/>
      <c r="O2397" s="233"/>
    </row>
    <row r="2398" spans="2:15" s="234" customFormat="1">
      <c r="B2398" s="244"/>
      <c r="C2398" s="244"/>
      <c r="D2398" s="244"/>
      <c r="E2398" s="245"/>
      <c r="F2398" s="245"/>
      <c r="G2398" s="245"/>
      <c r="H2398" s="245"/>
      <c r="I2398" s="245"/>
      <c r="J2398" s="245"/>
      <c r="K2398" s="245"/>
      <c r="L2398" s="245"/>
      <c r="M2398" s="233"/>
      <c r="N2398" s="233"/>
      <c r="O2398" s="233"/>
    </row>
    <row r="2399" spans="2:15" s="234" customFormat="1">
      <c r="B2399" s="244"/>
      <c r="C2399" s="244"/>
      <c r="D2399" s="244"/>
      <c r="E2399" s="245"/>
      <c r="F2399" s="245"/>
      <c r="G2399" s="245"/>
      <c r="H2399" s="245"/>
      <c r="I2399" s="245"/>
      <c r="J2399" s="245"/>
      <c r="K2399" s="245"/>
      <c r="L2399" s="245"/>
      <c r="M2399" s="233"/>
      <c r="N2399" s="233"/>
      <c r="O2399" s="233"/>
    </row>
    <row r="2400" spans="2:15" s="234" customFormat="1">
      <c r="B2400" s="244"/>
      <c r="C2400" s="244"/>
      <c r="D2400" s="244"/>
      <c r="E2400" s="245"/>
      <c r="F2400" s="245"/>
      <c r="G2400" s="245"/>
      <c r="H2400" s="245"/>
      <c r="I2400" s="245"/>
      <c r="J2400" s="245"/>
      <c r="K2400" s="245"/>
      <c r="L2400" s="245"/>
      <c r="M2400" s="233"/>
      <c r="N2400" s="233"/>
      <c r="O2400" s="233"/>
    </row>
    <row r="2401" spans="2:15" s="234" customFormat="1">
      <c r="B2401" s="244"/>
      <c r="C2401" s="244"/>
      <c r="D2401" s="244"/>
      <c r="E2401" s="245"/>
      <c r="F2401" s="245"/>
      <c r="G2401" s="245"/>
      <c r="H2401" s="245"/>
      <c r="I2401" s="245"/>
      <c r="J2401" s="245"/>
      <c r="K2401" s="245"/>
      <c r="L2401" s="245"/>
      <c r="M2401" s="233"/>
      <c r="N2401" s="233"/>
      <c r="O2401" s="233"/>
    </row>
    <row r="2402" spans="2:15" s="234" customFormat="1">
      <c r="B2402" s="244"/>
      <c r="C2402" s="244"/>
      <c r="D2402" s="244"/>
      <c r="E2402" s="245"/>
      <c r="F2402" s="245"/>
      <c r="G2402" s="245"/>
      <c r="H2402" s="245"/>
      <c r="I2402" s="245"/>
      <c r="J2402" s="245"/>
      <c r="K2402" s="245"/>
      <c r="L2402" s="245"/>
      <c r="M2402" s="233"/>
      <c r="N2402" s="233"/>
      <c r="O2402" s="233"/>
    </row>
    <row r="2403" spans="2:15" s="234" customFormat="1">
      <c r="B2403" s="244"/>
      <c r="C2403" s="244"/>
      <c r="D2403" s="244"/>
      <c r="E2403" s="245"/>
      <c r="F2403" s="245"/>
      <c r="G2403" s="245"/>
      <c r="H2403" s="245"/>
      <c r="I2403" s="245"/>
      <c r="J2403" s="245"/>
      <c r="K2403" s="245"/>
      <c r="L2403" s="245"/>
      <c r="M2403" s="233"/>
      <c r="N2403" s="233"/>
      <c r="O2403" s="233"/>
    </row>
    <row r="2404" spans="2:15" s="234" customFormat="1">
      <c r="B2404" s="244"/>
      <c r="C2404" s="244"/>
      <c r="D2404" s="244"/>
      <c r="E2404" s="245"/>
      <c r="F2404" s="245"/>
      <c r="G2404" s="245"/>
      <c r="H2404" s="245"/>
      <c r="I2404" s="245"/>
      <c r="J2404" s="245"/>
      <c r="K2404" s="245"/>
      <c r="L2404" s="245"/>
      <c r="M2404" s="233"/>
      <c r="N2404" s="233"/>
      <c r="O2404" s="233"/>
    </row>
    <row r="2405" spans="2:15" s="234" customFormat="1">
      <c r="B2405" s="244"/>
      <c r="C2405" s="244"/>
      <c r="D2405" s="244"/>
      <c r="E2405" s="245"/>
      <c r="F2405" s="245"/>
      <c r="G2405" s="245"/>
      <c r="H2405" s="245"/>
      <c r="I2405" s="245"/>
      <c r="J2405" s="245"/>
      <c r="K2405" s="245"/>
      <c r="L2405" s="245"/>
      <c r="M2405" s="233"/>
      <c r="N2405" s="233"/>
      <c r="O2405" s="233"/>
    </row>
    <row r="2406" spans="2:15" s="234" customFormat="1">
      <c r="B2406" s="244"/>
      <c r="C2406" s="244"/>
      <c r="D2406" s="244"/>
      <c r="E2406" s="245"/>
      <c r="F2406" s="245"/>
      <c r="G2406" s="245"/>
      <c r="H2406" s="245"/>
      <c r="I2406" s="245"/>
      <c r="J2406" s="245"/>
      <c r="K2406" s="245"/>
      <c r="L2406" s="245"/>
      <c r="M2406" s="233"/>
      <c r="N2406" s="233"/>
      <c r="O2406" s="233"/>
    </row>
    <row r="2407" spans="2:15" s="234" customFormat="1">
      <c r="B2407" s="244"/>
      <c r="C2407" s="244"/>
      <c r="D2407" s="244"/>
      <c r="E2407" s="245"/>
      <c r="F2407" s="245"/>
      <c r="G2407" s="245"/>
      <c r="H2407" s="245"/>
      <c r="I2407" s="245"/>
      <c r="J2407" s="245"/>
      <c r="K2407" s="245"/>
      <c r="L2407" s="245"/>
      <c r="M2407" s="233"/>
      <c r="N2407" s="233"/>
      <c r="O2407" s="233"/>
    </row>
    <row r="2408" spans="2:15" s="234" customFormat="1">
      <c r="B2408" s="244"/>
      <c r="C2408" s="244"/>
      <c r="D2408" s="244"/>
      <c r="E2408" s="245"/>
      <c r="F2408" s="245"/>
      <c r="G2408" s="245"/>
      <c r="H2408" s="245"/>
      <c r="I2408" s="245"/>
      <c r="J2408" s="245"/>
      <c r="K2408" s="245"/>
      <c r="L2408" s="245"/>
      <c r="M2408" s="233"/>
      <c r="N2408" s="233"/>
      <c r="O2408" s="233"/>
    </row>
    <row r="2409" spans="2:15" s="234" customFormat="1">
      <c r="B2409" s="244"/>
      <c r="C2409" s="244"/>
      <c r="D2409" s="244"/>
      <c r="E2409" s="245"/>
      <c r="F2409" s="245"/>
      <c r="G2409" s="245"/>
      <c r="H2409" s="245"/>
      <c r="I2409" s="245"/>
      <c r="J2409" s="245"/>
      <c r="K2409" s="245"/>
      <c r="L2409" s="245"/>
      <c r="M2409" s="233"/>
      <c r="N2409" s="233"/>
      <c r="O2409" s="233"/>
    </row>
    <row r="2410" spans="2:15" s="234" customFormat="1">
      <c r="B2410" s="244"/>
      <c r="C2410" s="244"/>
      <c r="D2410" s="244"/>
      <c r="E2410" s="245"/>
      <c r="F2410" s="245"/>
      <c r="G2410" s="245"/>
      <c r="H2410" s="245"/>
      <c r="I2410" s="245"/>
      <c r="J2410" s="245"/>
      <c r="K2410" s="245"/>
      <c r="L2410" s="245"/>
      <c r="M2410" s="233"/>
      <c r="N2410" s="233"/>
      <c r="O2410" s="233"/>
    </row>
    <row r="2411" spans="2:15" s="234" customFormat="1">
      <c r="B2411" s="244"/>
      <c r="C2411" s="244"/>
      <c r="D2411" s="244"/>
      <c r="E2411" s="245"/>
      <c r="F2411" s="245"/>
      <c r="G2411" s="245"/>
      <c r="H2411" s="245"/>
      <c r="I2411" s="245"/>
      <c r="J2411" s="245"/>
      <c r="K2411" s="245"/>
      <c r="L2411" s="245"/>
      <c r="M2411" s="233"/>
      <c r="N2411" s="233"/>
      <c r="O2411" s="233"/>
    </row>
    <row r="2412" spans="2:15" s="234" customFormat="1">
      <c r="B2412" s="244"/>
      <c r="C2412" s="244"/>
      <c r="D2412" s="244"/>
      <c r="E2412" s="245"/>
      <c r="F2412" s="245"/>
      <c r="G2412" s="245"/>
      <c r="H2412" s="245"/>
      <c r="I2412" s="245"/>
      <c r="J2412" s="245"/>
      <c r="K2412" s="245"/>
      <c r="L2412" s="245"/>
      <c r="M2412" s="233"/>
      <c r="N2412" s="233"/>
      <c r="O2412" s="233"/>
    </row>
    <row r="2413" spans="2:15" s="234" customFormat="1">
      <c r="B2413" s="244"/>
      <c r="C2413" s="244"/>
      <c r="D2413" s="244"/>
      <c r="E2413" s="245"/>
      <c r="F2413" s="245"/>
      <c r="G2413" s="245"/>
      <c r="H2413" s="245"/>
      <c r="I2413" s="245"/>
      <c r="J2413" s="245"/>
      <c r="K2413" s="245"/>
      <c r="L2413" s="245"/>
      <c r="M2413" s="233"/>
      <c r="N2413" s="233"/>
      <c r="O2413" s="233"/>
    </row>
    <row r="2414" spans="2:15" s="234" customFormat="1">
      <c r="B2414" s="244"/>
      <c r="C2414" s="244"/>
      <c r="D2414" s="244"/>
      <c r="E2414" s="245"/>
      <c r="F2414" s="245"/>
      <c r="G2414" s="245"/>
      <c r="H2414" s="245"/>
      <c r="I2414" s="245"/>
      <c r="J2414" s="245"/>
      <c r="K2414" s="245"/>
      <c r="L2414" s="245"/>
      <c r="M2414" s="233"/>
      <c r="N2414" s="233"/>
      <c r="O2414" s="233"/>
    </row>
    <row r="2415" spans="2:15" s="234" customFormat="1">
      <c r="B2415" s="244"/>
      <c r="C2415" s="244"/>
      <c r="D2415" s="244"/>
      <c r="E2415" s="245"/>
      <c r="F2415" s="245"/>
      <c r="G2415" s="245"/>
      <c r="H2415" s="245"/>
      <c r="I2415" s="245"/>
      <c r="J2415" s="245"/>
      <c r="K2415" s="245"/>
      <c r="L2415" s="245"/>
      <c r="M2415" s="233"/>
      <c r="N2415" s="233"/>
      <c r="O2415" s="233"/>
    </row>
    <row r="2416" spans="2:15" s="234" customFormat="1">
      <c r="B2416" s="244"/>
      <c r="C2416" s="244"/>
      <c r="D2416" s="244"/>
      <c r="E2416" s="245"/>
      <c r="F2416" s="245"/>
      <c r="G2416" s="245"/>
      <c r="H2416" s="245"/>
      <c r="I2416" s="245"/>
      <c r="J2416" s="245"/>
      <c r="K2416" s="245"/>
      <c r="L2416" s="245"/>
      <c r="M2416" s="233"/>
      <c r="N2416" s="233"/>
      <c r="O2416" s="233"/>
    </row>
    <row r="2417" spans="2:15" s="234" customFormat="1">
      <c r="B2417" s="244"/>
      <c r="C2417" s="244"/>
      <c r="D2417" s="244"/>
      <c r="E2417" s="245"/>
      <c r="F2417" s="245"/>
      <c r="G2417" s="245"/>
      <c r="H2417" s="245"/>
      <c r="I2417" s="245"/>
      <c r="J2417" s="245"/>
      <c r="K2417" s="245"/>
      <c r="L2417" s="245"/>
      <c r="M2417" s="233"/>
      <c r="N2417" s="233"/>
      <c r="O2417" s="233"/>
    </row>
    <row r="2418" spans="2:15" s="234" customFormat="1">
      <c r="B2418" s="244"/>
      <c r="C2418" s="244"/>
      <c r="D2418" s="244"/>
      <c r="E2418" s="245"/>
      <c r="F2418" s="245"/>
      <c r="G2418" s="245"/>
      <c r="H2418" s="245"/>
      <c r="I2418" s="245"/>
      <c r="J2418" s="245"/>
      <c r="K2418" s="245"/>
      <c r="L2418" s="245"/>
      <c r="M2418" s="233"/>
      <c r="N2418" s="233"/>
      <c r="O2418" s="233"/>
    </row>
    <row r="2419" spans="2:15" s="234" customFormat="1">
      <c r="B2419" s="244"/>
      <c r="C2419" s="244"/>
      <c r="D2419" s="244"/>
      <c r="E2419" s="245"/>
      <c r="F2419" s="245"/>
      <c r="G2419" s="245"/>
      <c r="H2419" s="245"/>
      <c r="I2419" s="245"/>
      <c r="J2419" s="245"/>
      <c r="K2419" s="245"/>
      <c r="L2419" s="245"/>
      <c r="M2419" s="233"/>
      <c r="N2419" s="233"/>
      <c r="O2419" s="233"/>
    </row>
    <row r="2420" spans="2:15" s="234" customFormat="1">
      <c r="B2420" s="244"/>
      <c r="C2420" s="244"/>
      <c r="D2420" s="244"/>
      <c r="E2420" s="245"/>
      <c r="F2420" s="245"/>
      <c r="G2420" s="245"/>
      <c r="H2420" s="245"/>
      <c r="I2420" s="245"/>
      <c r="J2420" s="245"/>
      <c r="K2420" s="245"/>
      <c r="L2420" s="245"/>
      <c r="M2420" s="233"/>
      <c r="N2420" s="233"/>
      <c r="O2420" s="233"/>
    </row>
    <row r="2421" spans="2:15" s="234" customFormat="1">
      <c r="B2421" s="244"/>
      <c r="C2421" s="244"/>
      <c r="D2421" s="244"/>
      <c r="E2421" s="245"/>
      <c r="F2421" s="245"/>
      <c r="G2421" s="245"/>
      <c r="H2421" s="245"/>
      <c r="I2421" s="245"/>
      <c r="J2421" s="245"/>
      <c r="K2421" s="245"/>
      <c r="L2421" s="245"/>
      <c r="M2421" s="233"/>
      <c r="N2421" s="233"/>
      <c r="O2421" s="233"/>
    </row>
    <row r="2422" spans="2:15" s="234" customFormat="1">
      <c r="B2422" s="244"/>
      <c r="C2422" s="244"/>
      <c r="D2422" s="244"/>
      <c r="E2422" s="245"/>
      <c r="F2422" s="245"/>
      <c r="G2422" s="245"/>
      <c r="H2422" s="245"/>
      <c r="I2422" s="245"/>
      <c r="J2422" s="245"/>
      <c r="K2422" s="245"/>
      <c r="L2422" s="245"/>
      <c r="M2422" s="233"/>
      <c r="N2422" s="233"/>
      <c r="O2422" s="233"/>
    </row>
    <row r="2423" spans="2:15" s="234" customFormat="1">
      <c r="B2423" s="244"/>
      <c r="C2423" s="244"/>
      <c r="D2423" s="244"/>
      <c r="E2423" s="245"/>
      <c r="F2423" s="245"/>
      <c r="G2423" s="245"/>
      <c r="H2423" s="245"/>
      <c r="I2423" s="245"/>
      <c r="J2423" s="245"/>
      <c r="K2423" s="245"/>
      <c r="L2423" s="245"/>
      <c r="M2423" s="233"/>
      <c r="N2423" s="233"/>
      <c r="O2423" s="233"/>
    </row>
    <row r="2424" spans="2:15" s="234" customFormat="1">
      <c r="B2424" s="244"/>
      <c r="C2424" s="244"/>
      <c r="D2424" s="244"/>
      <c r="E2424" s="245"/>
      <c r="F2424" s="245"/>
      <c r="G2424" s="245"/>
      <c r="H2424" s="245"/>
      <c r="I2424" s="245"/>
      <c r="J2424" s="245"/>
      <c r="K2424" s="245"/>
      <c r="L2424" s="245"/>
      <c r="M2424" s="233"/>
      <c r="N2424" s="233"/>
      <c r="O2424" s="233"/>
    </row>
    <row r="2425" spans="2:15" s="234" customFormat="1">
      <c r="B2425" s="244"/>
      <c r="C2425" s="244"/>
      <c r="D2425" s="244"/>
      <c r="E2425" s="245"/>
      <c r="F2425" s="245"/>
      <c r="G2425" s="245"/>
      <c r="H2425" s="245"/>
      <c r="I2425" s="245"/>
      <c r="J2425" s="245"/>
      <c r="K2425" s="245"/>
      <c r="L2425" s="245"/>
      <c r="M2425" s="233"/>
      <c r="N2425" s="233"/>
      <c r="O2425" s="233"/>
    </row>
    <row r="2426" spans="2:15" s="234" customFormat="1">
      <c r="B2426" s="244"/>
      <c r="C2426" s="244"/>
      <c r="D2426" s="244"/>
      <c r="E2426" s="245"/>
      <c r="F2426" s="245"/>
      <c r="G2426" s="245"/>
      <c r="H2426" s="245"/>
      <c r="I2426" s="245"/>
      <c r="J2426" s="245"/>
      <c r="K2426" s="245"/>
      <c r="L2426" s="245"/>
      <c r="M2426" s="233"/>
      <c r="N2426" s="233"/>
      <c r="O2426" s="233"/>
    </row>
    <row r="2427" spans="2:15" s="234" customFormat="1">
      <c r="B2427" s="244"/>
      <c r="C2427" s="244"/>
      <c r="D2427" s="244"/>
      <c r="E2427" s="245"/>
      <c r="F2427" s="245"/>
      <c r="G2427" s="245"/>
      <c r="H2427" s="245"/>
      <c r="I2427" s="245"/>
      <c r="J2427" s="245"/>
      <c r="K2427" s="245"/>
      <c r="L2427" s="245"/>
      <c r="M2427" s="233"/>
      <c r="N2427" s="233"/>
      <c r="O2427" s="233"/>
    </row>
    <row r="2428" spans="2:15" s="234" customFormat="1">
      <c r="B2428" s="244"/>
      <c r="C2428" s="244"/>
      <c r="D2428" s="244"/>
      <c r="E2428" s="245"/>
      <c r="F2428" s="245"/>
      <c r="G2428" s="245"/>
      <c r="H2428" s="245"/>
      <c r="I2428" s="245"/>
      <c r="J2428" s="245"/>
      <c r="K2428" s="245"/>
      <c r="L2428" s="245"/>
      <c r="M2428" s="233"/>
      <c r="N2428" s="233"/>
      <c r="O2428" s="233"/>
    </row>
    <row r="2429" spans="2:15" s="234" customFormat="1">
      <c r="B2429" s="244"/>
      <c r="C2429" s="244"/>
      <c r="D2429" s="244"/>
      <c r="E2429" s="245"/>
      <c r="F2429" s="245"/>
      <c r="G2429" s="245"/>
      <c r="H2429" s="245"/>
      <c r="I2429" s="245"/>
      <c r="J2429" s="245"/>
      <c r="K2429" s="245"/>
      <c r="L2429" s="245"/>
      <c r="M2429" s="233"/>
      <c r="N2429" s="233"/>
      <c r="O2429" s="233"/>
    </row>
    <row r="2430" spans="2:15" s="234" customFormat="1">
      <c r="B2430" s="244"/>
      <c r="C2430" s="244"/>
      <c r="D2430" s="244"/>
      <c r="E2430" s="245"/>
      <c r="F2430" s="245"/>
      <c r="G2430" s="245"/>
      <c r="H2430" s="245"/>
      <c r="I2430" s="245"/>
      <c r="J2430" s="245"/>
      <c r="K2430" s="245"/>
      <c r="L2430" s="245"/>
      <c r="M2430" s="233"/>
      <c r="N2430" s="233"/>
      <c r="O2430" s="233"/>
    </row>
    <row r="2431" spans="2:15" s="234" customFormat="1">
      <c r="B2431" s="244"/>
      <c r="C2431" s="244"/>
      <c r="D2431" s="244"/>
      <c r="E2431" s="245"/>
      <c r="F2431" s="245"/>
      <c r="G2431" s="245"/>
      <c r="H2431" s="245"/>
      <c r="I2431" s="245"/>
      <c r="J2431" s="245"/>
      <c r="K2431" s="245"/>
      <c r="L2431" s="245"/>
      <c r="M2431" s="233"/>
      <c r="N2431" s="233"/>
      <c r="O2431" s="233"/>
    </row>
    <row r="2432" spans="2:15" s="234" customFormat="1">
      <c r="B2432" s="244"/>
      <c r="C2432" s="244"/>
      <c r="D2432" s="244"/>
      <c r="E2432" s="245"/>
      <c r="F2432" s="245"/>
      <c r="G2432" s="245"/>
      <c r="H2432" s="245"/>
      <c r="I2432" s="245"/>
      <c r="J2432" s="245"/>
      <c r="K2432" s="245"/>
      <c r="L2432" s="245"/>
      <c r="M2432" s="233"/>
      <c r="N2432" s="233"/>
      <c r="O2432" s="233"/>
    </row>
    <row r="2433" spans="2:15" s="234" customFormat="1">
      <c r="B2433" s="244"/>
      <c r="C2433" s="244"/>
      <c r="D2433" s="244"/>
      <c r="E2433" s="245"/>
      <c r="F2433" s="245"/>
      <c r="G2433" s="245"/>
      <c r="H2433" s="245"/>
      <c r="I2433" s="245"/>
      <c r="J2433" s="245"/>
      <c r="K2433" s="245"/>
      <c r="L2433" s="245"/>
      <c r="M2433" s="233"/>
      <c r="N2433" s="233"/>
      <c r="O2433" s="233"/>
    </row>
    <row r="2434" spans="2:15" s="234" customFormat="1">
      <c r="B2434" s="244"/>
      <c r="C2434" s="244"/>
      <c r="D2434" s="244"/>
      <c r="E2434" s="245"/>
      <c r="F2434" s="245"/>
      <c r="G2434" s="245"/>
      <c r="H2434" s="245"/>
      <c r="I2434" s="245"/>
      <c r="J2434" s="245"/>
      <c r="K2434" s="245"/>
      <c r="L2434" s="245"/>
      <c r="M2434" s="233"/>
      <c r="N2434" s="233"/>
      <c r="O2434" s="233"/>
    </row>
    <row r="2435" spans="2:15" s="234" customFormat="1">
      <c r="B2435" s="244"/>
      <c r="C2435" s="244"/>
      <c r="D2435" s="244"/>
      <c r="E2435" s="245"/>
      <c r="F2435" s="245"/>
      <c r="G2435" s="245"/>
      <c r="H2435" s="245"/>
      <c r="I2435" s="245"/>
      <c r="J2435" s="245"/>
      <c r="K2435" s="245"/>
      <c r="L2435" s="245"/>
      <c r="M2435" s="233"/>
      <c r="N2435" s="233"/>
      <c r="O2435" s="233"/>
    </row>
    <row r="2436" spans="2:15" s="234" customFormat="1">
      <c r="B2436" s="244"/>
      <c r="C2436" s="244"/>
      <c r="D2436" s="244"/>
      <c r="E2436" s="245"/>
      <c r="F2436" s="245"/>
      <c r="G2436" s="245"/>
      <c r="H2436" s="245"/>
      <c r="I2436" s="245"/>
      <c r="J2436" s="245"/>
      <c r="K2436" s="245"/>
      <c r="L2436" s="245"/>
      <c r="M2436" s="233"/>
      <c r="N2436" s="233"/>
      <c r="O2436" s="233"/>
    </row>
    <row r="2437" spans="2:15" s="234" customFormat="1">
      <c r="B2437" s="244"/>
      <c r="C2437" s="244"/>
      <c r="D2437" s="244"/>
      <c r="E2437" s="245"/>
      <c r="F2437" s="245"/>
      <c r="G2437" s="245"/>
      <c r="H2437" s="245"/>
      <c r="I2437" s="245"/>
      <c r="J2437" s="245"/>
      <c r="K2437" s="245"/>
      <c r="L2437" s="245"/>
      <c r="M2437" s="233"/>
      <c r="N2437" s="233"/>
      <c r="O2437" s="233"/>
    </row>
    <row r="2438" spans="2:15" s="234" customFormat="1">
      <c r="B2438" s="244"/>
      <c r="C2438" s="244"/>
      <c r="D2438" s="244"/>
      <c r="E2438" s="245"/>
      <c r="F2438" s="245"/>
      <c r="G2438" s="245"/>
      <c r="H2438" s="245"/>
      <c r="I2438" s="245"/>
      <c r="J2438" s="245"/>
      <c r="K2438" s="245"/>
      <c r="L2438" s="245"/>
      <c r="M2438" s="233"/>
      <c r="N2438" s="233"/>
      <c r="O2438" s="233"/>
    </row>
    <row r="2439" spans="2:15" s="234" customFormat="1">
      <c r="B2439" s="244"/>
      <c r="C2439" s="244"/>
      <c r="D2439" s="244"/>
      <c r="E2439" s="245"/>
      <c r="F2439" s="245"/>
      <c r="G2439" s="245"/>
      <c r="H2439" s="245"/>
      <c r="I2439" s="245"/>
      <c r="J2439" s="245"/>
      <c r="K2439" s="245"/>
      <c r="L2439" s="245"/>
      <c r="M2439" s="233"/>
      <c r="N2439" s="233"/>
      <c r="O2439" s="233"/>
    </row>
    <row r="2440" spans="2:15" s="234" customFormat="1">
      <c r="B2440" s="244"/>
      <c r="C2440" s="244"/>
      <c r="D2440" s="244"/>
      <c r="E2440" s="245"/>
      <c r="F2440" s="245"/>
      <c r="G2440" s="245"/>
      <c r="H2440" s="245"/>
      <c r="I2440" s="245"/>
      <c r="J2440" s="245"/>
      <c r="K2440" s="245"/>
      <c r="L2440" s="245"/>
      <c r="M2440" s="233"/>
      <c r="N2440" s="233"/>
      <c r="O2440" s="233"/>
    </row>
    <row r="2441" spans="2:15" s="234" customFormat="1">
      <c r="B2441" s="244"/>
      <c r="C2441" s="244"/>
      <c r="D2441" s="244"/>
      <c r="E2441" s="245"/>
      <c r="F2441" s="245"/>
      <c r="G2441" s="245"/>
      <c r="H2441" s="245"/>
      <c r="I2441" s="245"/>
      <c r="J2441" s="245"/>
      <c r="K2441" s="245"/>
      <c r="L2441" s="245"/>
      <c r="M2441" s="233"/>
      <c r="N2441" s="233"/>
      <c r="O2441" s="233"/>
    </row>
    <row r="2442" spans="2:15" s="234" customFormat="1">
      <c r="B2442" s="244"/>
      <c r="C2442" s="244"/>
      <c r="D2442" s="244"/>
      <c r="E2442" s="245"/>
      <c r="F2442" s="245"/>
      <c r="G2442" s="245"/>
      <c r="H2442" s="245"/>
      <c r="I2442" s="245"/>
      <c r="J2442" s="245"/>
      <c r="K2442" s="245"/>
      <c r="L2442" s="245"/>
      <c r="M2442" s="233"/>
      <c r="N2442" s="233"/>
      <c r="O2442" s="233"/>
    </row>
    <row r="2443" spans="2:15" s="234" customFormat="1">
      <c r="B2443" s="244"/>
      <c r="C2443" s="244"/>
      <c r="D2443" s="244"/>
      <c r="E2443" s="245"/>
      <c r="F2443" s="245"/>
      <c r="G2443" s="245"/>
      <c r="H2443" s="245"/>
      <c r="I2443" s="245"/>
      <c r="J2443" s="245"/>
      <c r="K2443" s="245"/>
      <c r="L2443" s="245"/>
      <c r="M2443" s="233"/>
      <c r="N2443" s="233"/>
      <c r="O2443" s="233"/>
    </row>
    <row r="2444" spans="2:15" s="234" customFormat="1">
      <c r="B2444" s="244"/>
      <c r="C2444" s="244"/>
      <c r="D2444" s="244"/>
      <c r="E2444" s="245"/>
      <c r="F2444" s="245"/>
      <c r="G2444" s="245"/>
      <c r="H2444" s="245"/>
      <c r="I2444" s="245"/>
      <c r="J2444" s="245"/>
      <c r="K2444" s="245"/>
      <c r="L2444" s="245"/>
      <c r="M2444" s="233"/>
      <c r="N2444" s="233"/>
      <c r="O2444" s="233"/>
    </row>
    <row r="2445" spans="2:15" s="234" customFormat="1">
      <c r="B2445" s="244"/>
      <c r="C2445" s="244"/>
      <c r="D2445" s="244"/>
      <c r="E2445" s="245"/>
      <c r="F2445" s="245"/>
      <c r="G2445" s="245"/>
      <c r="H2445" s="245"/>
      <c r="I2445" s="245"/>
      <c r="J2445" s="245"/>
      <c r="K2445" s="245"/>
      <c r="L2445" s="245"/>
      <c r="M2445" s="233"/>
      <c r="N2445" s="233"/>
      <c r="O2445" s="233"/>
    </row>
    <row r="2446" spans="2:15" s="234" customFormat="1">
      <c r="B2446" s="244"/>
      <c r="C2446" s="244"/>
      <c r="D2446" s="244"/>
      <c r="E2446" s="245"/>
      <c r="F2446" s="245"/>
      <c r="G2446" s="245"/>
      <c r="H2446" s="245"/>
      <c r="I2446" s="245"/>
      <c r="J2446" s="245"/>
      <c r="K2446" s="245"/>
      <c r="L2446" s="245"/>
      <c r="M2446" s="233"/>
      <c r="N2446" s="233"/>
      <c r="O2446" s="233"/>
    </row>
    <row r="2447" spans="2:15" s="234" customFormat="1">
      <c r="B2447" s="244"/>
      <c r="C2447" s="244"/>
      <c r="D2447" s="244"/>
      <c r="E2447" s="245"/>
      <c r="F2447" s="245"/>
      <c r="G2447" s="245"/>
      <c r="H2447" s="245"/>
      <c r="I2447" s="245"/>
      <c r="J2447" s="245"/>
      <c r="K2447" s="245"/>
      <c r="L2447" s="245"/>
      <c r="M2447" s="233"/>
      <c r="N2447" s="233"/>
      <c r="O2447" s="233"/>
    </row>
    <row r="2448" spans="2:15" s="234" customFormat="1">
      <c r="B2448" s="244"/>
      <c r="C2448" s="244"/>
      <c r="D2448" s="244"/>
      <c r="E2448" s="245"/>
      <c r="F2448" s="245"/>
      <c r="G2448" s="245"/>
      <c r="H2448" s="245"/>
      <c r="I2448" s="245"/>
      <c r="J2448" s="245"/>
      <c r="K2448" s="245"/>
      <c r="L2448" s="245"/>
      <c r="M2448" s="233"/>
      <c r="N2448" s="233"/>
      <c r="O2448" s="233"/>
    </row>
    <row r="2449" spans="2:15" s="234" customFormat="1">
      <c r="B2449" s="244"/>
      <c r="C2449" s="244"/>
      <c r="D2449" s="244"/>
      <c r="E2449" s="245"/>
      <c r="F2449" s="245"/>
      <c r="G2449" s="245"/>
      <c r="H2449" s="245"/>
      <c r="I2449" s="245"/>
      <c r="J2449" s="245"/>
      <c r="K2449" s="245"/>
      <c r="L2449" s="245"/>
      <c r="M2449" s="233"/>
      <c r="N2449" s="233"/>
      <c r="O2449" s="233"/>
    </row>
    <row r="2450" spans="2:15" s="234" customFormat="1">
      <c r="B2450" s="244"/>
      <c r="C2450" s="244"/>
      <c r="D2450" s="244"/>
      <c r="E2450" s="245"/>
      <c r="F2450" s="245"/>
      <c r="G2450" s="245"/>
      <c r="H2450" s="245"/>
      <c r="I2450" s="245"/>
      <c r="J2450" s="245"/>
      <c r="K2450" s="245"/>
      <c r="L2450" s="245"/>
      <c r="M2450" s="233"/>
      <c r="N2450" s="233"/>
      <c r="O2450" s="233"/>
    </row>
    <row r="2451" spans="2:15" s="234" customFormat="1">
      <c r="B2451" s="244"/>
      <c r="C2451" s="244"/>
      <c r="D2451" s="244"/>
      <c r="E2451" s="245"/>
      <c r="F2451" s="245"/>
      <c r="G2451" s="245"/>
      <c r="H2451" s="245"/>
      <c r="I2451" s="245"/>
      <c r="J2451" s="245"/>
      <c r="K2451" s="245"/>
      <c r="L2451" s="245"/>
      <c r="M2451" s="233"/>
      <c r="N2451" s="233"/>
      <c r="O2451" s="233"/>
    </row>
    <row r="2452" spans="2:15" s="234" customFormat="1">
      <c r="B2452" s="244"/>
      <c r="C2452" s="244"/>
      <c r="D2452" s="244"/>
      <c r="E2452" s="245"/>
      <c r="F2452" s="245"/>
      <c r="G2452" s="245"/>
      <c r="H2452" s="245"/>
      <c r="I2452" s="245"/>
      <c r="J2452" s="245"/>
      <c r="K2452" s="245"/>
      <c r="L2452" s="245"/>
      <c r="M2452" s="233"/>
      <c r="N2452" s="233"/>
      <c r="O2452" s="233"/>
    </row>
    <row r="2453" spans="2:15" s="234" customFormat="1">
      <c r="B2453" s="244"/>
      <c r="C2453" s="244"/>
      <c r="D2453" s="244"/>
      <c r="E2453" s="245"/>
      <c r="F2453" s="245"/>
      <c r="G2453" s="245"/>
      <c r="H2453" s="245"/>
      <c r="I2453" s="245"/>
      <c r="J2453" s="245"/>
      <c r="K2453" s="245"/>
      <c r="L2453" s="245"/>
      <c r="M2453" s="233"/>
      <c r="N2453" s="233"/>
      <c r="O2453" s="233"/>
    </row>
    <row r="2454" spans="2:15" s="234" customFormat="1">
      <c r="B2454" s="244"/>
      <c r="C2454" s="244"/>
      <c r="D2454" s="244"/>
      <c r="E2454" s="245"/>
      <c r="F2454" s="245"/>
      <c r="G2454" s="245"/>
      <c r="H2454" s="245"/>
      <c r="I2454" s="245"/>
      <c r="J2454" s="245"/>
      <c r="K2454" s="245"/>
      <c r="L2454" s="245"/>
      <c r="M2454" s="233"/>
      <c r="N2454" s="233"/>
      <c r="O2454" s="233"/>
    </row>
    <row r="2455" spans="2:15" s="234" customFormat="1">
      <c r="B2455" s="244"/>
      <c r="C2455" s="244"/>
      <c r="D2455" s="244"/>
      <c r="E2455" s="245"/>
      <c r="F2455" s="245"/>
      <c r="G2455" s="245"/>
      <c r="H2455" s="245"/>
      <c r="I2455" s="245"/>
      <c r="J2455" s="245"/>
      <c r="K2455" s="245"/>
      <c r="L2455" s="245"/>
      <c r="M2455" s="233"/>
      <c r="N2455" s="233"/>
      <c r="O2455" s="233"/>
    </row>
    <row r="2456" spans="2:15" s="234" customFormat="1">
      <c r="B2456" s="244"/>
      <c r="C2456" s="244"/>
      <c r="D2456" s="244"/>
      <c r="E2456" s="245"/>
      <c r="F2456" s="245"/>
      <c r="G2456" s="245"/>
      <c r="H2456" s="245"/>
      <c r="I2456" s="245"/>
      <c r="J2456" s="245"/>
      <c r="K2456" s="245"/>
      <c r="L2456" s="245"/>
      <c r="M2456" s="233"/>
      <c r="N2456" s="233"/>
      <c r="O2456" s="233"/>
    </row>
    <row r="2457" spans="2:15" s="234" customFormat="1">
      <c r="B2457" s="244"/>
      <c r="C2457" s="244"/>
      <c r="D2457" s="244"/>
      <c r="E2457" s="245"/>
      <c r="F2457" s="245"/>
      <c r="G2457" s="245"/>
      <c r="H2457" s="245"/>
      <c r="I2457" s="245"/>
      <c r="J2457" s="245"/>
      <c r="K2457" s="245"/>
      <c r="L2457" s="245"/>
      <c r="M2457" s="233"/>
      <c r="N2457" s="233"/>
      <c r="O2457" s="233"/>
    </row>
    <row r="2458" spans="2:15" s="234" customFormat="1">
      <c r="B2458" s="244"/>
      <c r="C2458" s="244"/>
      <c r="D2458" s="244"/>
      <c r="E2458" s="245"/>
      <c r="F2458" s="245"/>
      <c r="G2458" s="245"/>
      <c r="H2458" s="245"/>
      <c r="I2458" s="245"/>
      <c r="J2458" s="245"/>
      <c r="K2458" s="245"/>
      <c r="L2458" s="245"/>
      <c r="M2458" s="233"/>
      <c r="N2458" s="233"/>
      <c r="O2458" s="233"/>
    </row>
    <row r="2459" spans="2:15" s="234" customFormat="1">
      <c r="B2459" s="244"/>
      <c r="C2459" s="244"/>
      <c r="D2459" s="244"/>
      <c r="E2459" s="245"/>
      <c r="F2459" s="245"/>
      <c r="G2459" s="245"/>
      <c r="H2459" s="245"/>
      <c r="I2459" s="245"/>
      <c r="J2459" s="245"/>
      <c r="K2459" s="245"/>
      <c r="L2459" s="245"/>
      <c r="M2459" s="233"/>
      <c r="N2459" s="233"/>
      <c r="O2459" s="233"/>
    </row>
    <row r="2460" spans="2:15" s="234" customFormat="1">
      <c r="B2460" s="244"/>
      <c r="C2460" s="244"/>
      <c r="D2460" s="244"/>
      <c r="E2460" s="245"/>
      <c r="F2460" s="245"/>
      <c r="G2460" s="245"/>
      <c r="H2460" s="245"/>
      <c r="I2460" s="245"/>
      <c r="J2460" s="245"/>
      <c r="K2460" s="245"/>
      <c r="L2460" s="245"/>
      <c r="M2460" s="233"/>
      <c r="N2460" s="233"/>
      <c r="O2460" s="233"/>
    </row>
    <row r="2461" spans="2:15" s="234" customFormat="1">
      <c r="B2461" s="244"/>
      <c r="C2461" s="244"/>
      <c r="D2461" s="244"/>
      <c r="E2461" s="245"/>
      <c r="F2461" s="245"/>
      <c r="G2461" s="245"/>
      <c r="H2461" s="245"/>
      <c r="I2461" s="245"/>
      <c r="J2461" s="245"/>
      <c r="K2461" s="245"/>
      <c r="L2461" s="245"/>
      <c r="M2461" s="233"/>
      <c r="N2461" s="233"/>
      <c r="O2461" s="233"/>
    </row>
    <row r="2462" spans="2:15" s="234" customFormat="1">
      <c r="B2462" s="244"/>
      <c r="C2462" s="244"/>
      <c r="D2462" s="244"/>
      <c r="E2462" s="245"/>
      <c r="F2462" s="245"/>
      <c r="G2462" s="245"/>
      <c r="H2462" s="245"/>
      <c r="I2462" s="245"/>
      <c r="J2462" s="245"/>
      <c r="K2462" s="245"/>
      <c r="L2462" s="245"/>
      <c r="M2462" s="233"/>
      <c r="N2462" s="233"/>
      <c r="O2462" s="233"/>
    </row>
    <row r="2463" spans="2:15" s="234" customFormat="1">
      <c r="B2463" s="244"/>
      <c r="C2463" s="244"/>
      <c r="D2463" s="244"/>
      <c r="E2463" s="245"/>
      <c r="F2463" s="245"/>
      <c r="G2463" s="245"/>
      <c r="H2463" s="245"/>
      <c r="I2463" s="245"/>
      <c r="J2463" s="245"/>
      <c r="K2463" s="245"/>
      <c r="L2463" s="245"/>
      <c r="M2463" s="233"/>
      <c r="N2463" s="233"/>
      <c r="O2463" s="233"/>
    </row>
    <row r="2464" spans="2:15" s="234" customFormat="1">
      <c r="B2464" s="244"/>
      <c r="C2464" s="244"/>
      <c r="D2464" s="244"/>
      <c r="E2464" s="245"/>
      <c r="F2464" s="245"/>
      <c r="G2464" s="245"/>
      <c r="H2464" s="245"/>
      <c r="I2464" s="245"/>
      <c r="J2464" s="245"/>
      <c r="K2464" s="245"/>
      <c r="L2464" s="245"/>
      <c r="M2464" s="233"/>
      <c r="N2464" s="233"/>
      <c r="O2464" s="233"/>
    </row>
    <row r="2465" spans="2:15" s="234" customFormat="1">
      <c r="B2465" s="244"/>
      <c r="C2465" s="244"/>
      <c r="D2465" s="244"/>
      <c r="E2465" s="245"/>
      <c r="F2465" s="245"/>
      <c r="G2465" s="245"/>
      <c r="H2465" s="245"/>
      <c r="I2465" s="245"/>
      <c r="J2465" s="245"/>
      <c r="K2465" s="245"/>
      <c r="L2465" s="245"/>
      <c r="M2465" s="233"/>
      <c r="N2465" s="233"/>
      <c r="O2465" s="233"/>
    </row>
    <row r="2466" spans="2:15" s="234" customFormat="1">
      <c r="B2466" s="244"/>
      <c r="C2466" s="244"/>
      <c r="D2466" s="244"/>
      <c r="E2466" s="245"/>
      <c r="F2466" s="245"/>
      <c r="G2466" s="245"/>
      <c r="H2466" s="245"/>
      <c r="I2466" s="245"/>
      <c r="J2466" s="245"/>
      <c r="K2466" s="245"/>
      <c r="L2466" s="245"/>
      <c r="M2466" s="233"/>
      <c r="N2466" s="233"/>
      <c r="O2466" s="233"/>
    </row>
    <row r="2467" spans="2:15" s="234" customFormat="1">
      <c r="B2467" s="244"/>
      <c r="C2467" s="244"/>
      <c r="D2467" s="244"/>
      <c r="E2467" s="245"/>
      <c r="F2467" s="245"/>
      <c r="G2467" s="245"/>
      <c r="H2467" s="245"/>
      <c r="I2467" s="245"/>
      <c r="J2467" s="245"/>
      <c r="K2467" s="245"/>
      <c r="L2467" s="245"/>
      <c r="M2467" s="233"/>
      <c r="N2467" s="233"/>
      <c r="O2467" s="233"/>
    </row>
    <row r="2468" spans="2:15" s="234" customFormat="1">
      <c r="B2468" s="244"/>
      <c r="C2468" s="244"/>
      <c r="D2468" s="244"/>
      <c r="E2468" s="245"/>
      <c r="F2468" s="245"/>
      <c r="G2468" s="245"/>
      <c r="H2468" s="245"/>
      <c r="I2468" s="245"/>
      <c r="J2468" s="245"/>
      <c r="K2468" s="245"/>
      <c r="L2468" s="245"/>
      <c r="M2468" s="233"/>
      <c r="N2468" s="233"/>
      <c r="O2468" s="233"/>
    </row>
    <row r="2469" spans="2:15" s="234" customFormat="1">
      <c r="B2469" s="244"/>
      <c r="C2469" s="244"/>
      <c r="D2469" s="244"/>
      <c r="E2469" s="245"/>
      <c r="F2469" s="245"/>
      <c r="G2469" s="245"/>
      <c r="H2469" s="245"/>
      <c r="I2469" s="245"/>
      <c r="J2469" s="245"/>
      <c r="K2469" s="245"/>
      <c r="L2469" s="245"/>
      <c r="M2469" s="233"/>
      <c r="N2469" s="233"/>
      <c r="O2469" s="233"/>
    </row>
    <row r="2470" spans="2:15" s="234" customFormat="1">
      <c r="B2470" s="244"/>
      <c r="C2470" s="244"/>
      <c r="D2470" s="244"/>
      <c r="E2470" s="245"/>
      <c r="F2470" s="245"/>
      <c r="G2470" s="245"/>
      <c r="H2470" s="245"/>
      <c r="I2470" s="245"/>
      <c r="J2470" s="245"/>
      <c r="K2470" s="245"/>
      <c r="L2470" s="245"/>
      <c r="M2470" s="233"/>
      <c r="N2470" s="233"/>
      <c r="O2470" s="233"/>
    </row>
    <row r="2471" spans="2:15" s="234" customFormat="1">
      <c r="B2471" s="244"/>
      <c r="C2471" s="244"/>
      <c r="D2471" s="244"/>
      <c r="E2471" s="245"/>
      <c r="F2471" s="245"/>
      <c r="G2471" s="245"/>
      <c r="H2471" s="245"/>
      <c r="I2471" s="245"/>
      <c r="J2471" s="245"/>
      <c r="K2471" s="245"/>
      <c r="L2471" s="245"/>
      <c r="M2471" s="233"/>
      <c r="N2471" s="233"/>
      <c r="O2471" s="233"/>
    </row>
    <row r="2472" spans="2:15" s="234" customFormat="1">
      <c r="B2472" s="244"/>
      <c r="C2472" s="244"/>
      <c r="D2472" s="244"/>
      <c r="E2472" s="245"/>
      <c r="F2472" s="245"/>
      <c r="G2472" s="245"/>
      <c r="H2472" s="245"/>
      <c r="I2472" s="245"/>
      <c r="J2472" s="245"/>
      <c r="K2472" s="245"/>
      <c r="L2472" s="245"/>
      <c r="M2472" s="233"/>
      <c r="N2472" s="233"/>
      <c r="O2472" s="233"/>
    </row>
    <row r="2473" spans="2:15" s="234" customFormat="1">
      <c r="B2473" s="244"/>
      <c r="C2473" s="244"/>
      <c r="D2473" s="244"/>
      <c r="E2473" s="245"/>
      <c r="F2473" s="245"/>
      <c r="G2473" s="245"/>
      <c r="H2473" s="245"/>
      <c r="I2473" s="245"/>
      <c r="J2473" s="245"/>
      <c r="K2473" s="245"/>
      <c r="L2473" s="245"/>
      <c r="M2473" s="233"/>
      <c r="N2473" s="233"/>
      <c r="O2473" s="233"/>
    </row>
    <row r="2474" spans="2:15" s="234" customFormat="1">
      <c r="B2474" s="244"/>
      <c r="C2474" s="244"/>
      <c r="D2474" s="244"/>
      <c r="E2474" s="245"/>
      <c r="F2474" s="245"/>
      <c r="G2474" s="245"/>
      <c r="H2474" s="245"/>
      <c r="I2474" s="245"/>
      <c r="J2474" s="245"/>
      <c r="K2474" s="245"/>
      <c r="L2474" s="245"/>
      <c r="M2474" s="233"/>
      <c r="N2474" s="233"/>
      <c r="O2474" s="233"/>
    </row>
    <row r="2475" spans="2:15" s="234" customFormat="1">
      <c r="B2475" s="244"/>
      <c r="C2475" s="244"/>
      <c r="D2475" s="244"/>
      <c r="E2475" s="245"/>
      <c r="F2475" s="245"/>
      <c r="G2475" s="245"/>
      <c r="H2475" s="245"/>
      <c r="I2475" s="245"/>
      <c r="J2475" s="245"/>
      <c r="K2475" s="245"/>
      <c r="L2475" s="245"/>
      <c r="M2475" s="233"/>
      <c r="N2475" s="233"/>
      <c r="O2475" s="233"/>
    </row>
    <row r="2476" spans="2:15" s="234" customFormat="1">
      <c r="B2476" s="244"/>
      <c r="C2476" s="244"/>
      <c r="D2476" s="244"/>
      <c r="E2476" s="245"/>
      <c r="F2476" s="245"/>
      <c r="G2476" s="245"/>
      <c r="H2476" s="245"/>
      <c r="I2476" s="245"/>
      <c r="J2476" s="245"/>
      <c r="K2476" s="245"/>
      <c r="L2476" s="245"/>
      <c r="M2476" s="233"/>
      <c r="N2476" s="233"/>
      <c r="O2476" s="233"/>
    </row>
    <row r="2477" spans="2:15" s="234" customFormat="1">
      <c r="B2477" s="244"/>
      <c r="C2477" s="244"/>
      <c r="D2477" s="244"/>
      <c r="E2477" s="245"/>
      <c r="F2477" s="245"/>
      <c r="G2477" s="245"/>
      <c r="H2477" s="245"/>
      <c r="I2477" s="245"/>
      <c r="J2477" s="245"/>
      <c r="K2477" s="245"/>
      <c r="L2477" s="245"/>
      <c r="M2477" s="233"/>
      <c r="N2477" s="233"/>
      <c r="O2477" s="233"/>
    </row>
    <row r="2478" spans="2:15" s="234" customFormat="1">
      <c r="B2478" s="244"/>
      <c r="C2478" s="244"/>
      <c r="D2478" s="244"/>
      <c r="E2478" s="245"/>
      <c r="F2478" s="245"/>
      <c r="G2478" s="245"/>
      <c r="H2478" s="245"/>
      <c r="I2478" s="245"/>
      <c r="J2478" s="245"/>
      <c r="K2478" s="245"/>
      <c r="L2478" s="245"/>
      <c r="M2478" s="233"/>
      <c r="N2478" s="233"/>
      <c r="O2478" s="233"/>
    </row>
    <row r="2479" spans="2:15" s="234" customFormat="1">
      <c r="B2479" s="244"/>
      <c r="C2479" s="244"/>
      <c r="D2479" s="244"/>
      <c r="E2479" s="245"/>
      <c r="F2479" s="245"/>
      <c r="G2479" s="245"/>
      <c r="H2479" s="245"/>
      <c r="I2479" s="245"/>
      <c r="J2479" s="245"/>
      <c r="K2479" s="245"/>
      <c r="L2479" s="245"/>
      <c r="M2479" s="233"/>
      <c r="N2479" s="233"/>
      <c r="O2479" s="233"/>
    </row>
    <row r="2480" spans="2:15" s="234" customFormat="1">
      <c r="B2480" s="244"/>
      <c r="C2480" s="244"/>
      <c r="D2480" s="244"/>
      <c r="E2480" s="245"/>
      <c r="F2480" s="245"/>
      <c r="G2480" s="245"/>
      <c r="H2480" s="245"/>
      <c r="I2480" s="245"/>
      <c r="J2480" s="245"/>
      <c r="K2480" s="245"/>
      <c r="L2480" s="245"/>
      <c r="M2480" s="233"/>
      <c r="N2480" s="233"/>
      <c r="O2480" s="233"/>
    </row>
    <row r="2481" spans="2:15" s="234" customFormat="1">
      <c r="B2481" s="244"/>
      <c r="C2481" s="244"/>
      <c r="D2481" s="244"/>
      <c r="E2481" s="245"/>
      <c r="F2481" s="245"/>
      <c r="G2481" s="245"/>
      <c r="H2481" s="245"/>
      <c r="I2481" s="245"/>
      <c r="J2481" s="245"/>
      <c r="K2481" s="245"/>
      <c r="L2481" s="245"/>
      <c r="M2481" s="233"/>
      <c r="N2481" s="233"/>
      <c r="O2481" s="233"/>
    </row>
    <row r="2482" spans="2:15" s="234" customFormat="1">
      <c r="B2482" s="244"/>
      <c r="C2482" s="244"/>
      <c r="D2482" s="244"/>
      <c r="E2482" s="245"/>
      <c r="F2482" s="245"/>
      <c r="G2482" s="245"/>
      <c r="H2482" s="245"/>
      <c r="I2482" s="245"/>
      <c r="J2482" s="245"/>
      <c r="K2482" s="245"/>
      <c r="L2482" s="245"/>
      <c r="M2482" s="233"/>
      <c r="N2482" s="233"/>
      <c r="O2482" s="233"/>
    </row>
    <row r="2483" spans="2:15" s="234" customFormat="1">
      <c r="B2483" s="244"/>
      <c r="C2483" s="244"/>
      <c r="D2483" s="244"/>
      <c r="E2483" s="245"/>
      <c r="F2483" s="245"/>
      <c r="G2483" s="245"/>
      <c r="H2483" s="245"/>
      <c r="I2483" s="245"/>
      <c r="J2483" s="245"/>
      <c r="K2483" s="245"/>
      <c r="L2483" s="245"/>
      <c r="M2483" s="233"/>
      <c r="N2483" s="233"/>
      <c r="O2483" s="233"/>
    </row>
    <row r="2484" spans="2:15" s="234" customFormat="1">
      <c r="B2484" s="244"/>
      <c r="C2484" s="244"/>
      <c r="D2484" s="244"/>
      <c r="E2484" s="245"/>
      <c r="F2484" s="245"/>
      <c r="G2484" s="245"/>
      <c r="H2484" s="245"/>
      <c r="I2484" s="245"/>
      <c r="J2484" s="245"/>
      <c r="K2484" s="245"/>
      <c r="L2484" s="245"/>
      <c r="M2484" s="233"/>
      <c r="N2484" s="233"/>
      <c r="O2484" s="233"/>
    </row>
    <row r="2485" spans="2:15" s="234" customFormat="1">
      <c r="B2485" s="244"/>
      <c r="C2485" s="244"/>
      <c r="D2485" s="244"/>
      <c r="E2485" s="245"/>
      <c r="F2485" s="245"/>
      <c r="G2485" s="245"/>
      <c r="H2485" s="245"/>
      <c r="I2485" s="245"/>
      <c r="J2485" s="245"/>
      <c r="K2485" s="245"/>
      <c r="L2485" s="245"/>
      <c r="M2485" s="233"/>
      <c r="N2485" s="233"/>
      <c r="O2485" s="233"/>
    </row>
    <row r="2486" spans="2:15" s="234" customFormat="1">
      <c r="B2486" s="244"/>
      <c r="C2486" s="244"/>
      <c r="D2486" s="244"/>
      <c r="E2486" s="245"/>
      <c r="F2486" s="245"/>
      <c r="G2486" s="245"/>
      <c r="H2486" s="245"/>
      <c r="I2486" s="245"/>
      <c r="J2486" s="245"/>
      <c r="K2486" s="245"/>
      <c r="L2486" s="245"/>
      <c r="M2486" s="233"/>
      <c r="N2486" s="233"/>
      <c r="O2486" s="233"/>
    </row>
    <row r="2487" spans="2:15" s="234" customFormat="1">
      <c r="B2487" s="244"/>
      <c r="C2487" s="244"/>
      <c r="D2487" s="244"/>
      <c r="E2487" s="245"/>
      <c r="F2487" s="245"/>
      <c r="G2487" s="245"/>
      <c r="H2487" s="245"/>
      <c r="I2487" s="245"/>
      <c r="J2487" s="245"/>
      <c r="K2487" s="245"/>
      <c r="L2487" s="245"/>
      <c r="M2487" s="233"/>
      <c r="N2487" s="233"/>
      <c r="O2487" s="233"/>
    </row>
    <row r="2488" spans="2:15" s="234" customFormat="1">
      <c r="B2488" s="244"/>
      <c r="C2488" s="244"/>
      <c r="D2488" s="244"/>
      <c r="E2488" s="245"/>
      <c r="F2488" s="245"/>
      <c r="G2488" s="245"/>
      <c r="H2488" s="245"/>
      <c r="I2488" s="245"/>
      <c r="J2488" s="245"/>
      <c r="K2488" s="245"/>
      <c r="L2488" s="245"/>
      <c r="M2488" s="233"/>
      <c r="N2488" s="233"/>
      <c r="O2488" s="233"/>
    </row>
    <row r="2489" spans="2:15" s="234" customFormat="1">
      <c r="B2489" s="244"/>
      <c r="C2489" s="244"/>
      <c r="D2489" s="244"/>
      <c r="E2489" s="245"/>
      <c r="F2489" s="245"/>
      <c r="G2489" s="245"/>
      <c r="H2489" s="245"/>
      <c r="I2489" s="245"/>
      <c r="J2489" s="245"/>
      <c r="K2489" s="245"/>
      <c r="L2489" s="245"/>
      <c r="M2489" s="233"/>
      <c r="N2489" s="233"/>
      <c r="O2489" s="233"/>
    </row>
    <row r="2490" spans="2:15" s="234" customFormat="1">
      <c r="B2490" s="244"/>
      <c r="C2490" s="244"/>
      <c r="D2490" s="244"/>
      <c r="E2490" s="245"/>
      <c r="F2490" s="245"/>
      <c r="G2490" s="245"/>
      <c r="H2490" s="245"/>
      <c r="I2490" s="245"/>
      <c r="J2490" s="245"/>
      <c r="K2490" s="245"/>
      <c r="L2490" s="245"/>
      <c r="M2490" s="233"/>
      <c r="N2490" s="233"/>
      <c r="O2490" s="233"/>
    </row>
    <row r="2491" spans="2:15" s="234" customFormat="1">
      <c r="B2491" s="244"/>
      <c r="C2491" s="244"/>
      <c r="D2491" s="244"/>
      <c r="E2491" s="245"/>
      <c r="F2491" s="245"/>
      <c r="G2491" s="245"/>
      <c r="H2491" s="245"/>
      <c r="I2491" s="245"/>
      <c r="J2491" s="245"/>
      <c r="K2491" s="245"/>
      <c r="L2491" s="245"/>
      <c r="M2491" s="233"/>
      <c r="N2491" s="233"/>
      <c r="O2491" s="233"/>
    </row>
    <row r="2492" spans="2:15" s="234" customFormat="1">
      <c r="B2492" s="244"/>
      <c r="C2492" s="244"/>
      <c r="D2492" s="244"/>
      <c r="E2492" s="245"/>
      <c r="F2492" s="245"/>
      <c r="G2492" s="245"/>
      <c r="H2492" s="245"/>
      <c r="I2492" s="245"/>
      <c r="J2492" s="245"/>
      <c r="K2492" s="245"/>
      <c r="L2492" s="245"/>
      <c r="M2492" s="233"/>
      <c r="N2492" s="233"/>
      <c r="O2492" s="233"/>
    </row>
    <row r="2493" spans="2:15" s="234" customFormat="1">
      <c r="B2493" s="244"/>
      <c r="C2493" s="244"/>
      <c r="D2493" s="244"/>
      <c r="E2493" s="245"/>
      <c r="F2493" s="245"/>
      <c r="G2493" s="245"/>
      <c r="H2493" s="245"/>
      <c r="I2493" s="245"/>
      <c r="J2493" s="245"/>
      <c r="K2493" s="245"/>
      <c r="L2493" s="245"/>
      <c r="M2493" s="233"/>
      <c r="N2493" s="233"/>
      <c r="O2493" s="233"/>
    </row>
    <row r="2494" spans="2:15" s="234" customFormat="1">
      <c r="B2494" s="244"/>
      <c r="C2494" s="244"/>
      <c r="D2494" s="244"/>
      <c r="E2494" s="245"/>
      <c r="F2494" s="245"/>
      <c r="G2494" s="245"/>
      <c r="H2494" s="245"/>
      <c r="I2494" s="245"/>
      <c r="J2494" s="245"/>
      <c r="K2494" s="245"/>
      <c r="L2494" s="245"/>
      <c r="M2494" s="233"/>
      <c r="N2494" s="233"/>
      <c r="O2494" s="233"/>
    </row>
    <row r="2495" spans="2:15" s="234" customFormat="1">
      <c r="B2495" s="244"/>
      <c r="C2495" s="244"/>
      <c r="D2495" s="244"/>
      <c r="E2495" s="245"/>
      <c r="F2495" s="245"/>
      <c r="G2495" s="245"/>
      <c r="H2495" s="245"/>
      <c r="I2495" s="245"/>
      <c r="J2495" s="245"/>
      <c r="K2495" s="245"/>
      <c r="L2495" s="245"/>
      <c r="M2495" s="233"/>
      <c r="N2495" s="233"/>
      <c r="O2495" s="233"/>
    </row>
    <row r="2496" spans="2:15" s="234" customFormat="1">
      <c r="B2496" s="244"/>
      <c r="C2496" s="244"/>
      <c r="D2496" s="244"/>
      <c r="E2496" s="245"/>
      <c r="F2496" s="245"/>
      <c r="G2496" s="245"/>
      <c r="H2496" s="245"/>
      <c r="I2496" s="245"/>
      <c r="J2496" s="245"/>
      <c r="K2496" s="245"/>
      <c r="L2496" s="245"/>
      <c r="M2496" s="233"/>
      <c r="N2496" s="233"/>
      <c r="O2496" s="233"/>
    </row>
    <row r="2497" spans="2:15" s="234" customFormat="1">
      <c r="B2497" s="244"/>
      <c r="C2497" s="244"/>
      <c r="D2497" s="244"/>
      <c r="E2497" s="245"/>
      <c r="F2497" s="245"/>
      <c r="G2497" s="245"/>
      <c r="H2497" s="245"/>
      <c r="I2497" s="245"/>
      <c r="J2497" s="245"/>
      <c r="K2497" s="245"/>
      <c r="L2497" s="245"/>
      <c r="M2497" s="233"/>
      <c r="N2497" s="233"/>
      <c r="O2497" s="233"/>
    </row>
    <row r="2498" spans="2:15" s="234" customFormat="1">
      <c r="B2498" s="244"/>
      <c r="C2498" s="244"/>
      <c r="D2498" s="244"/>
      <c r="E2498" s="245"/>
      <c r="F2498" s="245"/>
      <c r="G2498" s="245"/>
      <c r="H2498" s="245"/>
      <c r="I2498" s="245"/>
      <c r="J2498" s="245"/>
      <c r="K2498" s="245"/>
      <c r="L2498" s="245"/>
      <c r="M2498" s="233"/>
      <c r="N2498" s="233"/>
      <c r="O2498" s="233"/>
    </row>
    <row r="2499" spans="2:15" s="234" customFormat="1">
      <c r="B2499" s="244"/>
      <c r="C2499" s="244"/>
      <c r="D2499" s="244"/>
      <c r="E2499" s="245"/>
      <c r="F2499" s="245"/>
      <c r="G2499" s="245"/>
      <c r="H2499" s="245"/>
      <c r="I2499" s="245"/>
      <c r="J2499" s="245"/>
      <c r="K2499" s="245"/>
      <c r="L2499" s="245"/>
      <c r="M2499" s="233"/>
      <c r="N2499" s="233"/>
      <c r="O2499" s="233"/>
    </row>
    <row r="2500" spans="2:15" s="234" customFormat="1">
      <c r="B2500" s="244"/>
      <c r="C2500" s="244"/>
      <c r="D2500" s="244"/>
      <c r="E2500" s="245"/>
      <c r="F2500" s="245"/>
      <c r="G2500" s="245"/>
      <c r="H2500" s="245"/>
      <c r="I2500" s="245"/>
      <c r="J2500" s="245"/>
      <c r="K2500" s="245"/>
      <c r="L2500" s="245"/>
      <c r="M2500" s="233"/>
      <c r="N2500" s="233"/>
      <c r="O2500" s="233"/>
    </row>
    <row r="2501" spans="2:15" s="234" customFormat="1">
      <c r="B2501" s="244"/>
      <c r="C2501" s="244"/>
      <c r="D2501" s="244"/>
      <c r="E2501" s="245"/>
      <c r="F2501" s="245"/>
      <c r="G2501" s="245"/>
      <c r="H2501" s="245"/>
      <c r="I2501" s="245"/>
      <c r="J2501" s="245"/>
      <c r="K2501" s="245"/>
      <c r="L2501" s="245"/>
      <c r="M2501" s="233"/>
      <c r="N2501" s="233"/>
      <c r="O2501" s="233"/>
    </row>
    <row r="2502" spans="2:15" s="234" customFormat="1">
      <c r="B2502" s="244"/>
      <c r="C2502" s="244"/>
      <c r="D2502" s="244"/>
      <c r="E2502" s="245"/>
      <c r="F2502" s="245"/>
      <c r="G2502" s="245"/>
      <c r="H2502" s="245"/>
      <c r="I2502" s="245"/>
      <c r="J2502" s="245"/>
      <c r="K2502" s="245"/>
      <c r="L2502" s="245"/>
      <c r="M2502" s="233"/>
      <c r="N2502" s="233"/>
      <c r="O2502" s="233"/>
    </row>
    <row r="2503" spans="2:15" s="234" customFormat="1">
      <c r="B2503" s="244"/>
      <c r="C2503" s="244"/>
      <c r="D2503" s="244"/>
      <c r="E2503" s="245"/>
      <c r="F2503" s="245"/>
      <c r="G2503" s="245"/>
      <c r="H2503" s="245"/>
      <c r="I2503" s="245"/>
      <c r="J2503" s="245"/>
      <c r="K2503" s="245"/>
      <c r="L2503" s="245"/>
      <c r="M2503" s="233"/>
      <c r="N2503" s="233"/>
      <c r="O2503" s="233"/>
    </row>
    <row r="2504" spans="2:15" s="234" customFormat="1">
      <c r="B2504" s="244"/>
      <c r="C2504" s="244"/>
      <c r="D2504" s="244"/>
      <c r="E2504" s="245"/>
      <c r="F2504" s="245"/>
      <c r="G2504" s="245"/>
      <c r="H2504" s="245"/>
      <c r="I2504" s="245"/>
      <c r="J2504" s="245"/>
      <c r="K2504" s="245"/>
      <c r="L2504" s="245"/>
      <c r="M2504" s="233"/>
      <c r="N2504" s="233"/>
      <c r="O2504" s="233"/>
    </row>
    <row r="2505" spans="2:15" s="234" customFormat="1">
      <c r="B2505" s="244"/>
      <c r="C2505" s="244"/>
      <c r="D2505" s="244"/>
      <c r="E2505" s="245"/>
      <c r="F2505" s="245"/>
      <c r="G2505" s="245"/>
      <c r="H2505" s="245"/>
      <c r="I2505" s="245"/>
      <c r="J2505" s="245"/>
      <c r="K2505" s="245"/>
      <c r="L2505" s="245"/>
      <c r="M2505" s="233"/>
      <c r="N2505" s="233"/>
      <c r="O2505" s="233"/>
    </row>
    <row r="2506" spans="2:15" s="234" customFormat="1">
      <c r="B2506" s="244"/>
      <c r="C2506" s="244"/>
      <c r="D2506" s="244"/>
      <c r="E2506" s="245"/>
      <c r="F2506" s="245"/>
      <c r="G2506" s="245"/>
      <c r="H2506" s="245"/>
      <c r="I2506" s="245"/>
      <c r="J2506" s="245"/>
      <c r="K2506" s="245"/>
      <c r="L2506" s="245"/>
      <c r="M2506" s="233"/>
      <c r="N2506" s="233"/>
      <c r="O2506" s="233"/>
    </row>
    <row r="2507" spans="2:15" s="234" customFormat="1">
      <c r="B2507" s="244"/>
      <c r="C2507" s="244"/>
      <c r="D2507" s="244"/>
      <c r="E2507" s="245"/>
      <c r="F2507" s="245"/>
      <c r="G2507" s="245"/>
      <c r="H2507" s="245"/>
      <c r="I2507" s="245"/>
      <c r="J2507" s="245"/>
      <c r="K2507" s="245"/>
      <c r="L2507" s="245"/>
      <c r="M2507" s="233"/>
      <c r="N2507" s="233"/>
      <c r="O2507" s="233"/>
    </row>
    <row r="2508" spans="2:15" s="234" customFormat="1">
      <c r="B2508" s="244"/>
      <c r="C2508" s="244"/>
      <c r="D2508" s="244"/>
      <c r="E2508" s="245"/>
      <c r="F2508" s="245"/>
      <c r="G2508" s="245"/>
      <c r="H2508" s="245"/>
      <c r="I2508" s="245"/>
      <c r="J2508" s="245"/>
      <c r="K2508" s="245"/>
      <c r="L2508" s="245"/>
      <c r="M2508" s="233"/>
      <c r="N2508" s="233"/>
      <c r="O2508" s="233"/>
    </row>
    <row r="2509" spans="2:15" s="234" customFormat="1">
      <c r="B2509" s="244"/>
      <c r="C2509" s="244"/>
      <c r="D2509" s="244"/>
      <c r="E2509" s="245"/>
      <c r="F2509" s="245"/>
      <c r="G2509" s="245"/>
      <c r="H2509" s="245"/>
      <c r="I2509" s="245"/>
      <c r="J2509" s="245"/>
      <c r="K2509" s="245"/>
      <c r="L2509" s="245"/>
      <c r="M2509" s="233"/>
      <c r="N2509" s="233"/>
      <c r="O2509" s="233"/>
    </row>
    <row r="2510" spans="2:15" s="234" customFormat="1">
      <c r="B2510" s="244"/>
      <c r="C2510" s="244"/>
      <c r="D2510" s="244"/>
      <c r="E2510" s="245"/>
      <c r="F2510" s="245"/>
      <c r="G2510" s="245"/>
      <c r="H2510" s="245"/>
      <c r="I2510" s="245"/>
      <c r="J2510" s="245"/>
      <c r="K2510" s="245"/>
      <c r="L2510" s="245"/>
      <c r="M2510" s="233"/>
      <c r="N2510" s="233"/>
      <c r="O2510" s="233"/>
    </row>
    <row r="2511" spans="2:15" s="234" customFormat="1">
      <c r="B2511" s="244"/>
      <c r="C2511" s="244"/>
      <c r="D2511" s="244"/>
      <c r="E2511" s="245"/>
      <c r="F2511" s="245"/>
      <c r="G2511" s="245"/>
      <c r="H2511" s="245"/>
      <c r="I2511" s="245"/>
      <c r="J2511" s="245"/>
      <c r="K2511" s="245"/>
      <c r="L2511" s="245"/>
      <c r="M2511" s="233"/>
      <c r="N2511" s="233"/>
      <c r="O2511" s="233"/>
    </row>
    <row r="2512" spans="2:15" s="234" customFormat="1">
      <c r="B2512" s="244"/>
      <c r="C2512" s="244"/>
      <c r="D2512" s="244"/>
      <c r="E2512" s="245"/>
      <c r="F2512" s="245"/>
      <c r="G2512" s="245"/>
      <c r="H2512" s="245"/>
      <c r="I2512" s="245"/>
      <c r="J2512" s="245"/>
      <c r="K2512" s="245"/>
      <c r="L2512" s="245"/>
      <c r="M2512" s="233"/>
      <c r="N2512" s="233"/>
      <c r="O2512" s="233"/>
    </row>
    <row r="2513" spans="2:15" s="234" customFormat="1">
      <c r="B2513" s="244"/>
      <c r="C2513" s="244"/>
      <c r="D2513" s="244"/>
      <c r="E2513" s="245"/>
      <c r="F2513" s="245"/>
      <c r="G2513" s="245"/>
      <c r="H2513" s="245"/>
      <c r="I2513" s="245"/>
      <c r="J2513" s="245"/>
      <c r="K2513" s="245"/>
      <c r="L2513" s="245"/>
      <c r="M2513" s="233"/>
      <c r="N2513" s="233"/>
      <c r="O2513" s="233"/>
    </row>
    <row r="2514" spans="2:15" s="234" customFormat="1">
      <c r="B2514" s="244"/>
      <c r="C2514" s="244"/>
      <c r="D2514" s="244"/>
      <c r="E2514" s="245"/>
      <c r="F2514" s="245"/>
      <c r="G2514" s="245"/>
      <c r="H2514" s="245"/>
      <c r="I2514" s="245"/>
      <c r="J2514" s="245"/>
      <c r="K2514" s="245"/>
      <c r="L2514" s="245"/>
      <c r="M2514" s="233"/>
      <c r="N2514" s="233"/>
      <c r="O2514" s="233"/>
    </row>
    <row r="2515" spans="2:15" s="234" customFormat="1">
      <c r="B2515" s="244"/>
      <c r="C2515" s="244"/>
      <c r="D2515" s="244"/>
      <c r="E2515" s="245"/>
      <c r="F2515" s="245"/>
      <c r="G2515" s="245"/>
      <c r="H2515" s="245"/>
      <c r="I2515" s="245"/>
      <c r="J2515" s="245"/>
      <c r="K2515" s="245"/>
      <c r="L2515" s="245"/>
      <c r="M2515" s="233"/>
      <c r="N2515" s="233"/>
      <c r="O2515" s="233"/>
    </row>
    <row r="2516" spans="2:15" s="234" customFormat="1">
      <c r="B2516" s="244"/>
      <c r="C2516" s="244"/>
      <c r="D2516" s="244"/>
      <c r="E2516" s="245"/>
      <c r="F2516" s="245"/>
      <c r="G2516" s="245"/>
      <c r="H2516" s="245"/>
      <c r="I2516" s="245"/>
      <c r="J2516" s="245"/>
      <c r="K2516" s="245"/>
      <c r="L2516" s="245"/>
      <c r="M2516" s="233"/>
      <c r="N2516" s="233"/>
      <c r="O2516" s="233"/>
    </row>
    <row r="2517" spans="2:15" s="234" customFormat="1">
      <c r="B2517" s="244"/>
      <c r="C2517" s="244"/>
      <c r="D2517" s="244"/>
      <c r="E2517" s="245"/>
      <c r="F2517" s="245"/>
      <c r="G2517" s="245"/>
      <c r="H2517" s="245"/>
      <c r="I2517" s="245"/>
      <c r="J2517" s="245"/>
      <c r="K2517" s="245"/>
      <c r="L2517" s="245"/>
      <c r="M2517" s="233"/>
      <c r="N2517" s="233"/>
      <c r="O2517" s="233"/>
    </row>
    <row r="2518" spans="2:15" s="234" customFormat="1">
      <c r="B2518" s="244"/>
      <c r="C2518" s="244"/>
      <c r="D2518" s="244"/>
      <c r="E2518" s="245"/>
      <c r="F2518" s="245"/>
      <c r="G2518" s="245"/>
      <c r="H2518" s="245"/>
      <c r="I2518" s="245"/>
      <c r="J2518" s="245"/>
      <c r="K2518" s="245"/>
      <c r="L2518" s="245"/>
      <c r="M2518" s="233"/>
      <c r="N2518" s="233"/>
      <c r="O2518" s="233"/>
    </row>
    <row r="2519" spans="2:15" s="234" customFormat="1">
      <c r="B2519" s="244"/>
      <c r="C2519" s="244"/>
      <c r="D2519" s="244"/>
      <c r="E2519" s="245"/>
      <c r="F2519" s="245"/>
      <c r="G2519" s="245"/>
      <c r="H2519" s="245"/>
      <c r="I2519" s="245"/>
      <c r="J2519" s="245"/>
      <c r="K2519" s="245"/>
      <c r="L2519" s="245"/>
      <c r="M2519" s="233"/>
      <c r="N2519" s="233"/>
      <c r="O2519" s="233"/>
    </row>
    <row r="2520" spans="2:15" s="234" customFormat="1">
      <c r="B2520" s="244"/>
      <c r="C2520" s="244"/>
      <c r="D2520" s="244"/>
      <c r="E2520" s="245"/>
      <c r="F2520" s="245"/>
      <c r="G2520" s="245"/>
      <c r="H2520" s="245"/>
      <c r="I2520" s="245"/>
      <c r="J2520" s="245"/>
      <c r="K2520" s="245"/>
      <c r="L2520" s="245"/>
      <c r="M2520" s="233"/>
      <c r="N2520" s="233"/>
      <c r="O2520" s="233"/>
    </row>
    <row r="2521" spans="2:15" s="234" customFormat="1">
      <c r="B2521" s="244"/>
      <c r="C2521" s="244"/>
      <c r="D2521" s="244"/>
      <c r="E2521" s="245"/>
      <c r="F2521" s="245"/>
      <c r="G2521" s="245"/>
      <c r="H2521" s="245"/>
      <c r="I2521" s="245"/>
      <c r="J2521" s="245"/>
      <c r="K2521" s="245"/>
      <c r="L2521" s="245"/>
      <c r="M2521" s="233"/>
      <c r="N2521" s="233"/>
      <c r="O2521" s="233"/>
    </row>
    <row r="2522" spans="2:15" s="234" customFormat="1">
      <c r="B2522" s="244"/>
      <c r="C2522" s="244"/>
      <c r="D2522" s="244"/>
      <c r="E2522" s="245"/>
      <c r="F2522" s="245"/>
      <c r="G2522" s="245"/>
      <c r="H2522" s="245"/>
      <c r="I2522" s="245"/>
      <c r="J2522" s="245"/>
      <c r="K2522" s="245"/>
      <c r="L2522" s="245"/>
      <c r="M2522" s="233"/>
      <c r="N2522" s="233"/>
      <c r="O2522" s="233"/>
    </row>
    <row r="2523" spans="2:15" s="234" customFormat="1">
      <c r="B2523" s="244"/>
      <c r="C2523" s="244"/>
      <c r="D2523" s="244"/>
      <c r="E2523" s="245"/>
      <c r="F2523" s="245"/>
      <c r="G2523" s="245"/>
      <c r="H2523" s="245"/>
      <c r="I2523" s="245"/>
      <c r="J2523" s="245"/>
      <c r="K2523" s="245"/>
      <c r="L2523" s="245"/>
      <c r="M2523" s="233"/>
      <c r="N2523" s="233"/>
      <c r="O2523" s="233"/>
    </row>
    <row r="2524" spans="2:15" s="234" customFormat="1">
      <c r="B2524" s="244"/>
      <c r="C2524" s="244"/>
      <c r="D2524" s="244"/>
      <c r="E2524" s="245"/>
      <c r="F2524" s="245"/>
      <c r="G2524" s="245"/>
      <c r="H2524" s="245"/>
      <c r="I2524" s="245"/>
      <c r="J2524" s="245"/>
      <c r="K2524" s="245"/>
      <c r="L2524" s="245"/>
      <c r="M2524" s="233"/>
      <c r="N2524" s="233"/>
      <c r="O2524" s="233"/>
    </row>
    <row r="2525" spans="2:15" s="234" customFormat="1">
      <c r="B2525" s="244"/>
      <c r="C2525" s="244"/>
      <c r="D2525" s="244"/>
      <c r="E2525" s="245"/>
      <c r="F2525" s="245"/>
      <c r="G2525" s="245"/>
      <c r="H2525" s="245"/>
      <c r="I2525" s="245"/>
      <c r="J2525" s="245"/>
      <c r="K2525" s="245"/>
      <c r="L2525" s="245"/>
      <c r="M2525" s="233"/>
      <c r="N2525" s="233"/>
      <c r="O2525" s="233"/>
    </row>
    <row r="2526" spans="2:15" s="234" customFormat="1">
      <c r="B2526" s="244"/>
      <c r="C2526" s="244"/>
      <c r="D2526" s="244"/>
      <c r="E2526" s="245"/>
      <c r="F2526" s="245"/>
      <c r="G2526" s="245"/>
      <c r="H2526" s="245"/>
      <c r="I2526" s="245"/>
      <c r="J2526" s="245"/>
      <c r="K2526" s="245"/>
      <c r="L2526" s="245"/>
      <c r="M2526" s="233"/>
      <c r="N2526" s="233"/>
      <c r="O2526" s="233"/>
    </row>
    <row r="2527" spans="2:15" s="234" customFormat="1">
      <c r="B2527" s="244"/>
      <c r="C2527" s="244"/>
      <c r="D2527" s="244"/>
      <c r="E2527" s="245"/>
      <c r="F2527" s="245"/>
      <c r="G2527" s="245"/>
      <c r="H2527" s="245"/>
      <c r="I2527" s="245"/>
      <c r="J2527" s="245"/>
      <c r="K2527" s="245"/>
      <c r="L2527" s="245"/>
      <c r="M2527" s="233"/>
      <c r="N2527" s="233"/>
      <c r="O2527" s="233"/>
    </row>
    <row r="2528" spans="2:15" s="234" customFormat="1">
      <c r="B2528" s="244"/>
      <c r="C2528" s="244"/>
      <c r="D2528" s="244"/>
      <c r="E2528" s="245"/>
      <c r="F2528" s="245"/>
      <c r="G2528" s="245"/>
      <c r="H2528" s="245"/>
      <c r="I2528" s="245"/>
      <c r="J2528" s="245"/>
      <c r="K2528" s="245"/>
      <c r="L2528" s="245"/>
      <c r="M2528" s="233"/>
      <c r="N2528" s="233"/>
      <c r="O2528" s="233"/>
    </row>
    <row r="2529" spans="2:15" s="234" customFormat="1">
      <c r="B2529" s="244"/>
      <c r="C2529" s="244"/>
      <c r="D2529" s="244"/>
      <c r="E2529" s="245"/>
      <c r="F2529" s="245"/>
      <c r="G2529" s="245"/>
      <c r="H2529" s="245"/>
      <c r="I2529" s="245"/>
      <c r="J2529" s="245"/>
      <c r="K2529" s="245"/>
      <c r="L2529" s="245"/>
      <c r="M2529" s="233"/>
      <c r="N2529" s="233"/>
      <c r="O2529" s="233"/>
    </row>
    <row r="2530" spans="2:15" s="234" customFormat="1">
      <c r="B2530" s="244"/>
      <c r="C2530" s="244"/>
      <c r="D2530" s="244"/>
      <c r="E2530" s="245"/>
      <c r="F2530" s="245"/>
      <c r="G2530" s="245"/>
      <c r="H2530" s="245"/>
      <c r="I2530" s="245"/>
      <c r="J2530" s="245"/>
      <c r="K2530" s="245"/>
      <c r="L2530" s="245"/>
      <c r="M2530" s="233"/>
      <c r="N2530" s="233"/>
      <c r="O2530" s="233"/>
    </row>
    <row r="2531" spans="2:15" s="234" customFormat="1">
      <c r="B2531" s="244"/>
      <c r="C2531" s="244"/>
      <c r="D2531" s="244"/>
      <c r="E2531" s="245"/>
      <c r="F2531" s="245"/>
      <c r="G2531" s="245"/>
      <c r="H2531" s="245"/>
      <c r="I2531" s="245"/>
      <c r="J2531" s="245"/>
      <c r="K2531" s="245"/>
      <c r="L2531" s="245"/>
      <c r="M2531" s="233"/>
      <c r="N2531" s="233"/>
      <c r="O2531" s="233"/>
    </row>
    <row r="2532" spans="2:15" s="234" customFormat="1">
      <c r="B2532" s="244"/>
      <c r="C2532" s="244"/>
      <c r="D2532" s="244"/>
      <c r="E2532" s="245"/>
      <c r="F2532" s="245"/>
      <c r="G2532" s="245"/>
      <c r="H2532" s="245"/>
      <c r="I2532" s="245"/>
      <c r="J2532" s="245"/>
      <c r="K2532" s="245"/>
      <c r="L2532" s="245"/>
      <c r="M2532" s="233"/>
      <c r="N2532" s="233"/>
      <c r="O2532" s="233"/>
    </row>
    <row r="2533" spans="2:15" s="234" customFormat="1">
      <c r="B2533" s="244"/>
      <c r="C2533" s="244"/>
      <c r="D2533" s="244"/>
      <c r="E2533" s="245"/>
      <c r="F2533" s="245"/>
      <c r="G2533" s="245"/>
      <c r="H2533" s="245"/>
      <c r="I2533" s="245"/>
      <c r="J2533" s="245"/>
      <c r="K2533" s="245"/>
      <c r="L2533" s="245"/>
      <c r="M2533" s="233"/>
      <c r="N2533" s="233"/>
      <c r="O2533" s="233"/>
    </row>
    <row r="2534" spans="2:15" s="234" customFormat="1">
      <c r="B2534" s="244"/>
      <c r="C2534" s="244"/>
      <c r="D2534" s="244"/>
      <c r="E2534" s="245"/>
      <c r="F2534" s="245"/>
      <c r="G2534" s="245"/>
      <c r="H2534" s="245"/>
      <c r="I2534" s="245"/>
      <c r="J2534" s="245"/>
      <c r="K2534" s="245"/>
      <c r="L2534" s="245"/>
      <c r="M2534" s="233"/>
      <c r="N2534" s="233"/>
      <c r="O2534" s="233"/>
    </row>
    <row r="2535" spans="2:15" s="234" customFormat="1">
      <c r="B2535" s="244"/>
      <c r="C2535" s="244"/>
      <c r="D2535" s="244"/>
      <c r="E2535" s="245"/>
      <c r="F2535" s="245"/>
      <c r="G2535" s="245"/>
      <c r="H2535" s="245"/>
      <c r="I2535" s="245"/>
      <c r="J2535" s="245"/>
      <c r="K2535" s="245"/>
      <c r="L2535" s="245"/>
      <c r="M2535" s="233"/>
      <c r="N2535" s="233"/>
      <c r="O2535" s="233"/>
    </row>
    <row r="2536" spans="2:15" s="234" customFormat="1">
      <c r="B2536" s="244"/>
      <c r="C2536" s="244"/>
      <c r="D2536" s="244"/>
      <c r="E2536" s="245"/>
      <c r="F2536" s="245"/>
      <c r="G2536" s="245"/>
      <c r="H2536" s="245"/>
      <c r="I2536" s="245"/>
      <c r="J2536" s="245"/>
      <c r="K2536" s="245"/>
      <c r="L2536" s="245"/>
      <c r="M2536" s="233"/>
      <c r="N2536" s="233"/>
      <c r="O2536" s="233"/>
    </row>
    <row r="2537" spans="2:15" s="234" customFormat="1">
      <c r="B2537" s="244"/>
      <c r="C2537" s="244"/>
      <c r="D2537" s="244"/>
      <c r="E2537" s="245"/>
      <c r="F2537" s="245"/>
      <c r="G2537" s="245"/>
      <c r="H2537" s="245"/>
      <c r="I2537" s="245"/>
      <c r="J2537" s="245"/>
      <c r="K2537" s="245"/>
      <c r="L2537" s="245"/>
      <c r="M2537" s="233"/>
      <c r="N2537" s="233"/>
      <c r="O2537" s="233"/>
    </row>
    <row r="2538" spans="2:15" s="234" customFormat="1">
      <c r="B2538" s="244"/>
      <c r="C2538" s="244"/>
      <c r="D2538" s="244"/>
      <c r="E2538" s="245"/>
      <c r="F2538" s="245"/>
      <c r="G2538" s="245"/>
      <c r="H2538" s="245"/>
      <c r="I2538" s="245"/>
      <c r="J2538" s="245"/>
      <c r="K2538" s="245"/>
      <c r="L2538" s="245"/>
      <c r="M2538" s="233"/>
      <c r="N2538" s="233"/>
      <c r="O2538" s="233"/>
    </row>
    <row r="2539" spans="2:15" s="234" customFormat="1">
      <c r="B2539" s="244"/>
      <c r="C2539" s="244"/>
      <c r="D2539" s="244"/>
      <c r="E2539" s="245"/>
      <c r="F2539" s="245"/>
      <c r="G2539" s="245"/>
      <c r="H2539" s="245"/>
      <c r="I2539" s="245"/>
      <c r="J2539" s="245"/>
      <c r="K2539" s="245"/>
      <c r="L2539" s="245"/>
      <c r="M2539" s="233"/>
      <c r="N2539" s="233"/>
      <c r="O2539" s="233"/>
    </row>
    <row r="2540" spans="2:15" s="234" customFormat="1">
      <c r="B2540" s="244"/>
      <c r="C2540" s="244"/>
      <c r="D2540" s="244"/>
      <c r="E2540" s="245"/>
      <c r="F2540" s="245"/>
      <c r="G2540" s="245"/>
      <c r="H2540" s="245"/>
      <c r="I2540" s="245"/>
      <c r="J2540" s="245"/>
      <c r="K2540" s="245"/>
      <c r="L2540" s="245"/>
      <c r="M2540" s="233"/>
      <c r="N2540" s="233"/>
      <c r="O2540" s="233"/>
    </row>
    <row r="2541" spans="2:15" s="234" customFormat="1">
      <c r="B2541" s="244"/>
      <c r="C2541" s="244"/>
      <c r="D2541" s="244"/>
      <c r="E2541" s="245"/>
      <c r="F2541" s="245"/>
      <c r="G2541" s="245"/>
      <c r="H2541" s="245"/>
      <c r="I2541" s="245"/>
      <c r="J2541" s="245"/>
      <c r="K2541" s="245"/>
      <c r="L2541" s="245"/>
      <c r="M2541" s="233"/>
      <c r="N2541" s="233"/>
      <c r="O2541" s="233"/>
    </row>
    <row r="2542" spans="2:15" s="234" customFormat="1">
      <c r="B2542" s="244"/>
      <c r="C2542" s="244"/>
      <c r="D2542" s="244"/>
      <c r="E2542" s="245"/>
      <c r="F2542" s="245"/>
      <c r="G2542" s="245"/>
      <c r="H2542" s="245"/>
      <c r="I2542" s="245"/>
      <c r="J2542" s="245"/>
      <c r="K2542" s="245"/>
      <c r="L2542" s="245"/>
      <c r="M2542" s="233"/>
      <c r="N2542" s="233"/>
      <c r="O2542" s="233"/>
    </row>
  </sheetData>
  <sheetProtection password="9FF1" sheet="1" objects="1"/>
  <autoFilter ref="A47:O47"/>
  <pageMargins left="0.78740157499999996" right="0.78740157499999996" top="0.984251969" bottom="0.984251969" header="0.4921259845" footer="0.4921259845"/>
  <pageSetup paperSize="9" orientation="landscape" horizontalDpi="300" verticalDpi="300" r:id="rId1"/>
  <headerFooter alignWithMargins="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Tabelle8"/>
  <dimension ref="A1:Z760"/>
  <sheetViews>
    <sheetView view="pageBreakPreview" zoomScaleNormal="100" zoomScaleSheetLayoutView="100" workbookViewId="0"/>
  </sheetViews>
  <sheetFormatPr baseColWidth="10" defaultColWidth="11.42578125" defaultRowHeight="12.75"/>
  <cols>
    <col min="1" max="1" width="13.28515625" style="364" bestFit="1" customWidth="1"/>
    <col min="2" max="2" width="17.28515625" style="364" bestFit="1" customWidth="1"/>
    <col min="3" max="3" width="7" style="364" bestFit="1" customWidth="1"/>
    <col min="4" max="4" width="48.7109375" style="364" bestFit="1" customWidth="1"/>
    <col min="5" max="5" width="18.42578125" style="364" bestFit="1" customWidth="1"/>
    <col min="6" max="6" width="10.28515625" style="364" bestFit="1" customWidth="1"/>
    <col min="7" max="8" width="8.140625" style="364" bestFit="1" customWidth="1"/>
    <col min="9" max="9" width="10.28515625" style="738" bestFit="1" customWidth="1"/>
    <col min="10" max="10" width="11.85546875" style="364" bestFit="1" customWidth="1"/>
    <col min="11" max="11" width="5" style="738" bestFit="1" customWidth="1"/>
    <col min="12" max="12" width="10.28515625" style="364" bestFit="1" customWidth="1"/>
    <col min="13" max="13" width="10.28515625" style="739" bestFit="1" customWidth="1"/>
    <col min="14" max="14" width="4" style="364" customWidth="1"/>
    <col min="15" max="15" width="14" style="364" bestFit="1" customWidth="1"/>
    <col min="16" max="16" width="9.85546875" style="364" bestFit="1" customWidth="1"/>
    <col min="17" max="17" width="2.85546875" style="364" customWidth="1"/>
    <col min="18" max="18" width="4" style="364" bestFit="1" customWidth="1"/>
    <col min="19" max="19" width="2" style="364" bestFit="1" customWidth="1"/>
    <col min="20" max="23" width="5" style="364" bestFit="1" customWidth="1"/>
    <col min="24" max="24" width="5" style="364" customWidth="1"/>
    <col min="25" max="25" width="5" style="364" bestFit="1" customWidth="1"/>
    <col min="26" max="26" width="12.42578125" style="364" bestFit="1" customWidth="1"/>
    <col min="27" max="16384" width="11.42578125" style="364"/>
  </cols>
  <sheetData>
    <row r="1" spans="1:26" ht="13.5" thickBot="1"/>
    <row r="2" spans="1:26" ht="13.5" thickBot="1">
      <c r="D2" s="783"/>
      <c r="E2" s="761" t="str">
        <f>'SD-BER'!F50</f>
        <v>200-3-1000-1000-1000</v>
      </c>
      <c r="F2" s="762">
        <f>IF(Z3=1,Z4,"auf Anfrage")</f>
        <v>892.08</v>
      </c>
      <c r="H2" s="767" t="str">
        <f>MID(E2,1,3)</f>
        <v>200</v>
      </c>
      <c r="I2" s="768">
        <f>'SD-BER'!$N$39</f>
        <v>3</v>
      </c>
      <c r="J2" s="768">
        <f>'SD-BER'!G10</f>
        <v>1000</v>
      </c>
      <c r="K2" s="768">
        <f>'SD-BER'!G12</f>
        <v>1000</v>
      </c>
      <c r="L2" s="768">
        <f>'SD-BER'!G14</f>
        <v>1000</v>
      </c>
      <c r="O2" s="769"/>
    </row>
    <row r="3" spans="1:26" ht="13.5" thickBot="1">
      <c r="D3" s="785" t="s">
        <v>1056</v>
      </c>
      <c r="E3" s="784" t="s">
        <v>1055</v>
      </c>
      <c r="F3" s="786">
        <f>IF(F2="auf Anfrage","auf Anfrage",F2*1)</f>
        <v>892.08</v>
      </c>
      <c r="Z3" s="773">
        <f>COUNTIFS(R7:R760,H2,S7:S760,I2,V7:V760,"&gt;="&amp;K2,W7:W760,"&gt;="&amp;L2,X7:X760,IF(K2&lt;600,"&lt;150","&lt;300"),Y7:Y760,"&lt;250")</f>
        <v>1</v>
      </c>
    </row>
    <row r="4" spans="1:26" ht="60.75" thickBot="1">
      <c r="A4" s="740" t="s">
        <v>286</v>
      </c>
      <c r="B4" s="741" t="s">
        <v>287</v>
      </c>
      <c r="C4" s="741" t="s">
        <v>288</v>
      </c>
      <c r="D4" s="741" t="s">
        <v>289</v>
      </c>
      <c r="E4" s="741"/>
      <c r="F4" s="742" t="s">
        <v>290</v>
      </c>
      <c r="G4" s="743" t="s">
        <v>291</v>
      </c>
      <c r="H4" s="743" t="s">
        <v>292</v>
      </c>
      <c r="I4" s="743" t="s">
        <v>293</v>
      </c>
      <c r="J4" s="743"/>
      <c r="K4" s="743"/>
      <c r="L4" s="741"/>
      <c r="M4" s="771">
        <v>1.25</v>
      </c>
      <c r="N4" s="771"/>
      <c r="O4" s="772" t="s">
        <v>294</v>
      </c>
      <c r="P4" s="772" t="s">
        <v>1054</v>
      </c>
      <c r="Q4" s="744"/>
      <c r="R4" s="968" t="s">
        <v>1053</v>
      </c>
      <c r="S4" s="968"/>
      <c r="T4" s="968"/>
      <c r="U4" s="968"/>
      <c r="V4" s="968"/>
      <c r="W4" s="968"/>
      <c r="X4" s="968"/>
      <c r="Y4" s="968"/>
      <c r="Z4" s="770">
        <f>SUMIFS(F7:F760,R7:R760,H2,S7:S760,I2,V7:V760,"&gt;="&amp;K2,W7:W760,"&gt;="&amp;L2,X7:X760,IF(K2&lt;600,"&lt;150","&lt;300"),Y7:Y760,"&lt;250")</f>
        <v>892.08</v>
      </c>
    </row>
    <row r="5" spans="1:26" ht="15">
      <c r="A5" s="745"/>
      <c r="B5" s="746"/>
      <c r="C5" s="746"/>
      <c r="D5" s="746"/>
      <c r="E5" s="746"/>
      <c r="F5" s="747"/>
      <c r="G5" s="748"/>
      <c r="H5" s="748"/>
      <c r="I5" s="748"/>
      <c r="J5" s="749"/>
      <c r="K5" s="748"/>
      <c r="L5" s="750"/>
      <c r="M5" s="751"/>
      <c r="N5" s="751"/>
      <c r="O5" s="752">
        <f>MEDIAN(O7:O760)</f>
        <v>1</v>
      </c>
      <c r="P5" s="753"/>
      <c r="Q5" s="744"/>
    </row>
    <row r="6" spans="1:26" ht="15">
      <c r="A6" s="745"/>
      <c r="B6" s="746"/>
      <c r="C6" s="746"/>
      <c r="D6" s="746"/>
      <c r="E6" s="764" t="s">
        <v>1046</v>
      </c>
      <c r="F6" s="747"/>
      <c r="G6" s="748"/>
      <c r="H6" s="748"/>
      <c r="I6" s="748"/>
      <c r="J6" s="749"/>
      <c r="K6" s="748"/>
      <c r="L6" s="750"/>
      <c r="M6" s="751"/>
      <c r="N6" s="751"/>
      <c r="O6" s="752"/>
      <c r="P6" s="753"/>
      <c r="Q6" s="744"/>
    </row>
    <row r="7" spans="1:26" ht="15">
      <c r="A7" s="754" t="s">
        <v>295</v>
      </c>
      <c r="B7" s="738" t="s">
        <v>296</v>
      </c>
      <c r="C7" s="738">
        <v>109414</v>
      </c>
      <c r="D7" s="738" t="s">
        <v>297</v>
      </c>
      <c r="E7" s="764" t="s">
        <v>1047</v>
      </c>
      <c r="F7" s="755">
        <v>172.16</v>
      </c>
      <c r="G7" s="756"/>
      <c r="H7" s="756"/>
      <c r="I7" s="757">
        <f t="shared" ref="I7:I70" si="0">F7-(F7*G7) - ((F7-(F7*G7))*H7)</f>
        <v>172.16</v>
      </c>
      <c r="J7" s="758">
        <f>I7-L7</f>
        <v>172.16</v>
      </c>
      <c r="K7" s="757"/>
      <c r="L7" s="759"/>
      <c r="M7" s="739">
        <f>L7*$M$4</f>
        <v>0</v>
      </c>
      <c r="O7" s="760">
        <f t="shared" ref="O7:O70" si="1">1-L7/(F7*(1-0.66))</f>
        <v>1</v>
      </c>
      <c r="P7" s="760">
        <f t="shared" ref="P7:P70" si="2">1-L7/F7</f>
        <v>1</v>
      </c>
      <c r="R7" s="766">
        <v>100</v>
      </c>
      <c r="S7" s="766">
        <v>1</v>
      </c>
      <c r="T7" s="765">
        <v>130</v>
      </c>
      <c r="U7" s="765">
        <v>200</v>
      </c>
      <c r="V7" s="765">
        <v>300</v>
      </c>
      <c r="W7" s="765">
        <v>750</v>
      </c>
      <c r="X7" s="765">
        <f>V7-$K$2</f>
        <v>-700</v>
      </c>
      <c r="Y7" s="364">
        <f>W7-$L$2</f>
        <v>-250</v>
      </c>
    </row>
    <row r="8" spans="1:26" ht="15">
      <c r="A8" s="754" t="s">
        <v>295</v>
      </c>
      <c r="B8" s="738" t="s">
        <v>296</v>
      </c>
      <c r="C8" s="738">
        <v>109415</v>
      </c>
      <c r="D8" s="738" t="s">
        <v>298</v>
      </c>
      <c r="E8" s="764" t="s">
        <v>1048</v>
      </c>
      <c r="F8" s="755">
        <v>187.81</v>
      </c>
      <c r="G8" s="756"/>
      <c r="H8" s="756"/>
      <c r="I8" s="757">
        <f t="shared" si="0"/>
        <v>187.81</v>
      </c>
      <c r="J8" s="758">
        <f t="shared" ref="J8:J71" si="3">I8-L8</f>
        <v>187.81</v>
      </c>
      <c r="K8" s="757"/>
      <c r="L8" s="759"/>
      <c r="M8" s="739">
        <f t="shared" ref="M8:M71" si="4">L8*$M$4</f>
        <v>0</v>
      </c>
      <c r="O8" s="760">
        <f t="shared" si="1"/>
        <v>1</v>
      </c>
      <c r="P8" s="760">
        <f t="shared" si="2"/>
        <v>1</v>
      </c>
      <c r="R8" s="766">
        <v>100</v>
      </c>
      <c r="S8" s="766">
        <v>1</v>
      </c>
      <c r="T8" s="765">
        <v>130</v>
      </c>
      <c r="U8" s="765">
        <v>200</v>
      </c>
      <c r="V8" s="765">
        <v>300</v>
      </c>
      <c r="W8" s="766">
        <v>1000</v>
      </c>
      <c r="X8" s="765">
        <f t="shared" ref="X8:X71" si="5">V8-$K$2</f>
        <v>-700</v>
      </c>
      <c r="Y8" s="364">
        <f>W8-$L$2</f>
        <v>0</v>
      </c>
    </row>
    <row r="9" spans="1:26" ht="15">
      <c r="A9" s="754" t="s">
        <v>295</v>
      </c>
      <c r="B9" s="738" t="s">
        <v>296</v>
      </c>
      <c r="C9" s="738">
        <v>109416</v>
      </c>
      <c r="D9" s="738" t="s">
        <v>299</v>
      </c>
      <c r="E9" s="764" t="s">
        <v>1049</v>
      </c>
      <c r="F9" s="755">
        <v>201.05</v>
      </c>
      <c r="G9" s="756"/>
      <c r="H9" s="756"/>
      <c r="I9" s="757">
        <f t="shared" si="0"/>
        <v>201.05</v>
      </c>
      <c r="J9" s="758">
        <f t="shared" si="3"/>
        <v>201.05</v>
      </c>
      <c r="K9" s="757"/>
      <c r="L9" s="759"/>
      <c r="M9" s="739">
        <f t="shared" si="4"/>
        <v>0</v>
      </c>
      <c r="O9" s="760">
        <f t="shared" si="1"/>
        <v>1</v>
      </c>
      <c r="P9" s="760">
        <f t="shared" si="2"/>
        <v>1</v>
      </c>
      <c r="R9" s="766">
        <v>100</v>
      </c>
      <c r="S9" s="766">
        <v>1</v>
      </c>
      <c r="T9" s="765">
        <v>130</v>
      </c>
      <c r="U9" s="765">
        <v>200</v>
      </c>
      <c r="V9" s="765">
        <v>300</v>
      </c>
      <c r="W9" s="766">
        <v>1250</v>
      </c>
      <c r="X9" s="765">
        <f t="shared" si="5"/>
        <v>-700</v>
      </c>
      <c r="Y9" s="364">
        <f>W9-$L$2</f>
        <v>250</v>
      </c>
    </row>
    <row r="10" spans="1:26" ht="15">
      <c r="A10" s="754" t="s">
        <v>295</v>
      </c>
      <c r="B10" s="738" t="s">
        <v>296</v>
      </c>
      <c r="C10" s="738">
        <v>109417</v>
      </c>
      <c r="D10" s="738" t="s">
        <v>300</v>
      </c>
      <c r="E10" s="764" t="s">
        <v>1050</v>
      </c>
      <c r="F10" s="755">
        <v>227.54</v>
      </c>
      <c r="G10" s="756"/>
      <c r="H10" s="756"/>
      <c r="I10" s="757">
        <f t="shared" si="0"/>
        <v>227.54</v>
      </c>
      <c r="J10" s="758">
        <f t="shared" si="3"/>
        <v>227.54</v>
      </c>
      <c r="K10" s="757"/>
      <c r="L10" s="759"/>
      <c r="M10" s="739">
        <f t="shared" si="4"/>
        <v>0</v>
      </c>
      <c r="O10" s="760">
        <f t="shared" si="1"/>
        <v>1</v>
      </c>
      <c r="P10" s="760">
        <f t="shared" si="2"/>
        <v>1</v>
      </c>
      <c r="R10" s="766">
        <v>100</v>
      </c>
      <c r="S10" s="766">
        <v>1</v>
      </c>
      <c r="T10" s="765">
        <v>130</v>
      </c>
      <c r="U10" s="765">
        <v>200</v>
      </c>
      <c r="V10" s="765">
        <v>300</v>
      </c>
      <c r="W10" s="766">
        <v>1500</v>
      </c>
      <c r="X10" s="765">
        <f t="shared" si="5"/>
        <v>-700</v>
      </c>
      <c r="Y10" s="364">
        <f t="shared" ref="Y10:Y73" si="6">W10-$L$2</f>
        <v>500</v>
      </c>
    </row>
    <row r="11" spans="1:26" ht="15">
      <c r="A11" s="754" t="s">
        <v>295</v>
      </c>
      <c r="B11" s="738" t="s">
        <v>296</v>
      </c>
      <c r="C11" s="738">
        <v>109418</v>
      </c>
      <c r="D11" s="738" t="s">
        <v>301</v>
      </c>
      <c r="E11" s="764" t="s">
        <v>1051</v>
      </c>
      <c r="F11" s="755">
        <v>244.39</v>
      </c>
      <c r="G11" s="756"/>
      <c r="H11" s="756"/>
      <c r="I11" s="757">
        <f t="shared" si="0"/>
        <v>244.39</v>
      </c>
      <c r="J11" s="758">
        <f t="shared" si="3"/>
        <v>244.39</v>
      </c>
      <c r="K11" s="757"/>
      <c r="L11" s="759"/>
      <c r="M11" s="739">
        <f t="shared" si="4"/>
        <v>0</v>
      </c>
      <c r="O11" s="760">
        <f t="shared" si="1"/>
        <v>1</v>
      </c>
      <c r="P11" s="760">
        <f t="shared" si="2"/>
        <v>1</v>
      </c>
      <c r="R11" s="766">
        <v>100</v>
      </c>
      <c r="S11" s="766">
        <v>1</v>
      </c>
      <c r="T11" s="765">
        <v>130</v>
      </c>
      <c r="U11" s="765">
        <v>200</v>
      </c>
      <c r="V11" s="765">
        <v>300</v>
      </c>
      <c r="W11" s="766">
        <v>1750</v>
      </c>
      <c r="X11" s="765">
        <f t="shared" si="5"/>
        <v>-700</v>
      </c>
      <c r="Y11" s="364">
        <f t="shared" si="6"/>
        <v>750</v>
      </c>
    </row>
    <row r="12" spans="1:26" ht="13.5" customHeight="1">
      <c r="A12" s="754" t="s">
        <v>295</v>
      </c>
      <c r="B12" s="738" t="s">
        <v>296</v>
      </c>
      <c r="C12" s="738">
        <v>109419</v>
      </c>
      <c r="D12" s="738" t="s">
        <v>302</v>
      </c>
      <c r="E12" s="764" t="s">
        <v>1052</v>
      </c>
      <c r="F12" s="755">
        <v>254.02</v>
      </c>
      <c r="G12" s="756"/>
      <c r="H12" s="756"/>
      <c r="I12" s="757">
        <f t="shared" si="0"/>
        <v>254.02</v>
      </c>
      <c r="J12" s="758">
        <f t="shared" si="3"/>
        <v>254.02</v>
      </c>
      <c r="K12" s="757"/>
      <c r="L12" s="759"/>
      <c r="M12" s="739">
        <f t="shared" si="4"/>
        <v>0</v>
      </c>
      <c r="O12" s="760">
        <f t="shared" si="1"/>
        <v>1</v>
      </c>
      <c r="P12" s="760">
        <f t="shared" si="2"/>
        <v>1</v>
      </c>
      <c r="R12" s="766">
        <v>100</v>
      </c>
      <c r="S12" s="766">
        <v>1</v>
      </c>
      <c r="T12" s="765">
        <v>130</v>
      </c>
      <c r="U12" s="765">
        <v>200</v>
      </c>
      <c r="V12" s="765">
        <v>300</v>
      </c>
      <c r="W12" s="766">
        <v>2000</v>
      </c>
      <c r="X12" s="765">
        <f t="shared" si="5"/>
        <v>-700</v>
      </c>
      <c r="Y12" s="364">
        <f t="shared" si="6"/>
        <v>1000</v>
      </c>
    </row>
    <row r="13" spans="1:26" ht="15">
      <c r="A13" s="754" t="s">
        <v>295</v>
      </c>
      <c r="B13" s="738" t="s">
        <v>296</v>
      </c>
      <c r="C13" s="738">
        <v>109420</v>
      </c>
      <c r="D13" s="738" t="s">
        <v>303</v>
      </c>
      <c r="E13" s="738"/>
      <c r="F13" s="755">
        <v>197.44</v>
      </c>
      <c r="G13" s="756"/>
      <c r="H13" s="756"/>
      <c r="I13" s="757">
        <f t="shared" si="0"/>
        <v>197.44</v>
      </c>
      <c r="J13" s="758">
        <f t="shared" si="3"/>
        <v>197.44</v>
      </c>
      <c r="K13" s="757"/>
      <c r="L13" s="759"/>
      <c r="M13" s="739">
        <f t="shared" si="4"/>
        <v>0</v>
      </c>
      <c r="O13" s="760">
        <f t="shared" si="1"/>
        <v>1</v>
      </c>
      <c r="P13" s="760">
        <f t="shared" si="2"/>
        <v>1</v>
      </c>
      <c r="R13" s="766">
        <v>100</v>
      </c>
      <c r="S13" s="766">
        <v>1</v>
      </c>
      <c r="T13" s="765">
        <v>130</v>
      </c>
      <c r="U13" s="765">
        <v>200</v>
      </c>
      <c r="V13" s="765">
        <v>450</v>
      </c>
      <c r="W13" s="765">
        <v>750</v>
      </c>
      <c r="X13" s="765">
        <f t="shared" si="5"/>
        <v>-550</v>
      </c>
      <c r="Y13" s="364">
        <f t="shared" si="6"/>
        <v>-250</v>
      </c>
    </row>
    <row r="14" spans="1:26" ht="15">
      <c r="A14" s="754" t="s">
        <v>295</v>
      </c>
      <c r="B14" s="738" t="s">
        <v>296</v>
      </c>
      <c r="C14" s="738">
        <v>109421</v>
      </c>
      <c r="D14" s="738" t="s">
        <v>304</v>
      </c>
      <c r="E14" s="738"/>
      <c r="F14" s="755">
        <v>214.29</v>
      </c>
      <c r="G14" s="756"/>
      <c r="H14" s="756"/>
      <c r="I14" s="757">
        <f t="shared" si="0"/>
        <v>214.29</v>
      </c>
      <c r="J14" s="758">
        <f t="shared" si="3"/>
        <v>214.29</v>
      </c>
      <c r="K14" s="757"/>
      <c r="L14" s="759"/>
      <c r="M14" s="739">
        <f t="shared" si="4"/>
        <v>0</v>
      </c>
      <c r="O14" s="760">
        <f t="shared" si="1"/>
        <v>1</v>
      </c>
      <c r="P14" s="760">
        <f t="shared" si="2"/>
        <v>1</v>
      </c>
      <c r="R14" s="766">
        <v>100</v>
      </c>
      <c r="S14" s="766">
        <v>1</v>
      </c>
      <c r="T14" s="765">
        <v>130</v>
      </c>
      <c r="U14" s="765">
        <v>200</v>
      </c>
      <c r="V14" s="765">
        <v>450</v>
      </c>
      <c r="W14" s="766">
        <v>1000</v>
      </c>
      <c r="X14" s="765">
        <f t="shared" si="5"/>
        <v>-550</v>
      </c>
      <c r="Y14" s="364">
        <f t="shared" si="6"/>
        <v>0</v>
      </c>
    </row>
    <row r="15" spans="1:26" ht="15">
      <c r="A15" s="754" t="s">
        <v>295</v>
      </c>
      <c r="B15" s="738" t="s">
        <v>296</v>
      </c>
      <c r="C15" s="738">
        <v>109422</v>
      </c>
      <c r="D15" s="738" t="s">
        <v>305</v>
      </c>
      <c r="E15" s="738"/>
      <c r="F15" s="755">
        <v>237.17</v>
      </c>
      <c r="G15" s="756"/>
      <c r="H15" s="756"/>
      <c r="I15" s="757">
        <f t="shared" si="0"/>
        <v>237.17</v>
      </c>
      <c r="J15" s="758">
        <f t="shared" si="3"/>
        <v>237.17</v>
      </c>
      <c r="K15" s="757"/>
      <c r="L15" s="759"/>
      <c r="M15" s="739">
        <f t="shared" si="4"/>
        <v>0</v>
      </c>
      <c r="O15" s="760">
        <f t="shared" si="1"/>
        <v>1</v>
      </c>
      <c r="P15" s="760">
        <f t="shared" si="2"/>
        <v>1</v>
      </c>
      <c r="R15" s="766">
        <v>100</v>
      </c>
      <c r="S15" s="766">
        <v>1</v>
      </c>
      <c r="T15" s="765">
        <v>130</v>
      </c>
      <c r="U15" s="765">
        <v>200</v>
      </c>
      <c r="V15" s="765">
        <v>450</v>
      </c>
      <c r="W15" s="766">
        <v>1250</v>
      </c>
      <c r="X15" s="765">
        <f t="shared" si="5"/>
        <v>-550</v>
      </c>
      <c r="Y15" s="364">
        <f t="shared" si="6"/>
        <v>250</v>
      </c>
    </row>
    <row r="16" spans="1:26" ht="15">
      <c r="A16" s="754" t="s">
        <v>295</v>
      </c>
      <c r="B16" s="738" t="s">
        <v>296</v>
      </c>
      <c r="C16" s="738">
        <v>109423</v>
      </c>
      <c r="D16" s="738" t="s">
        <v>306</v>
      </c>
      <c r="E16" s="738"/>
      <c r="F16" s="755">
        <v>264.85000000000002</v>
      </c>
      <c r="G16" s="756"/>
      <c r="H16" s="756"/>
      <c r="I16" s="757">
        <f t="shared" si="0"/>
        <v>264.85000000000002</v>
      </c>
      <c r="J16" s="758">
        <f t="shared" si="3"/>
        <v>264.85000000000002</v>
      </c>
      <c r="K16" s="757"/>
      <c r="L16" s="759"/>
      <c r="M16" s="739">
        <f t="shared" si="4"/>
        <v>0</v>
      </c>
      <c r="O16" s="760">
        <f t="shared" si="1"/>
        <v>1</v>
      </c>
      <c r="P16" s="760">
        <f t="shared" si="2"/>
        <v>1</v>
      </c>
      <c r="R16" s="766">
        <v>100</v>
      </c>
      <c r="S16" s="766">
        <v>1</v>
      </c>
      <c r="T16" s="765">
        <v>130</v>
      </c>
      <c r="U16" s="765">
        <v>200</v>
      </c>
      <c r="V16" s="765">
        <v>450</v>
      </c>
      <c r="W16" s="766">
        <v>1500</v>
      </c>
      <c r="X16" s="765">
        <f t="shared" si="5"/>
        <v>-550</v>
      </c>
      <c r="Y16" s="364">
        <f t="shared" si="6"/>
        <v>500</v>
      </c>
    </row>
    <row r="17" spans="1:25" ht="15">
      <c r="A17" s="754" t="s">
        <v>295</v>
      </c>
      <c r="B17" s="738" t="s">
        <v>296</v>
      </c>
      <c r="C17" s="738">
        <v>109424</v>
      </c>
      <c r="D17" s="738" t="s">
        <v>307</v>
      </c>
      <c r="E17" s="738"/>
      <c r="F17" s="755">
        <v>282.91000000000003</v>
      </c>
      <c r="G17" s="756"/>
      <c r="H17" s="756"/>
      <c r="I17" s="757">
        <f t="shared" si="0"/>
        <v>282.91000000000003</v>
      </c>
      <c r="J17" s="758">
        <f t="shared" si="3"/>
        <v>282.91000000000003</v>
      </c>
      <c r="K17" s="757"/>
      <c r="L17" s="759"/>
      <c r="M17" s="739">
        <f t="shared" si="4"/>
        <v>0</v>
      </c>
      <c r="O17" s="760">
        <f t="shared" si="1"/>
        <v>1</v>
      </c>
      <c r="P17" s="760">
        <f t="shared" si="2"/>
        <v>1</v>
      </c>
      <c r="R17" s="766">
        <v>100</v>
      </c>
      <c r="S17" s="766">
        <v>1</v>
      </c>
      <c r="T17" s="765">
        <v>130</v>
      </c>
      <c r="U17" s="765">
        <v>200</v>
      </c>
      <c r="V17" s="765">
        <v>450</v>
      </c>
      <c r="W17" s="766">
        <v>1750</v>
      </c>
      <c r="X17" s="765">
        <f t="shared" si="5"/>
        <v>-550</v>
      </c>
      <c r="Y17" s="364">
        <f t="shared" si="6"/>
        <v>750</v>
      </c>
    </row>
    <row r="18" spans="1:25" ht="15">
      <c r="A18" s="754" t="s">
        <v>295</v>
      </c>
      <c r="B18" s="738" t="s">
        <v>296</v>
      </c>
      <c r="C18" s="738">
        <v>109425</v>
      </c>
      <c r="D18" s="738" t="s">
        <v>308</v>
      </c>
      <c r="E18" s="738"/>
      <c r="F18" s="755">
        <v>292.55</v>
      </c>
      <c r="G18" s="756"/>
      <c r="H18" s="756"/>
      <c r="I18" s="757">
        <f t="shared" si="0"/>
        <v>292.55</v>
      </c>
      <c r="J18" s="758">
        <f t="shared" si="3"/>
        <v>292.55</v>
      </c>
      <c r="K18" s="757"/>
      <c r="L18" s="759"/>
      <c r="M18" s="739">
        <f t="shared" si="4"/>
        <v>0</v>
      </c>
      <c r="O18" s="760">
        <f t="shared" si="1"/>
        <v>1</v>
      </c>
      <c r="P18" s="760">
        <f t="shared" si="2"/>
        <v>1</v>
      </c>
      <c r="R18" s="766">
        <v>100</v>
      </c>
      <c r="S18" s="766">
        <v>1</v>
      </c>
      <c r="T18" s="765">
        <v>130</v>
      </c>
      <c r="U18" s="765">
        <v>200</v>
      </c>
      <c r="V18" s="765">
        <v>450</v>
      </c>
      <c r="W18" s="766">
        <v>2000</v>
      </c>
      <c r="X18" s="765">
        <f t="shared" si="5"/>
        <v>-550</v>
      </c>
      <c r="Y18" s="364">
        <f t="shared" si="6"/>
        <v>1000</v>
      </c>
    </row>
    <row r="19" spans="1:25" ht="15">
      <c r="A19" s="754" t="s">
        <v>295</v>
      </c>
      <c r="B19" s="738" t="s">
        <v>296</v>
      </c>
      <c r="C19" s="738">
        <v>109427</v>
      </c>
      <c r="D19" s="738" t="s">
        <v>309</v>
      </c>
      <c r="E19" s="738"/>
      <c r="F19" s="755">
        <v>226.33</v>
      </c>
      <c r="G19" s="756"/>
      <c r="H19" s="756"/>
      <c r="I19" s="757">
        <f t="shared" si="0"/>
        <v>226.33</v>
      </c>
      <c r="J19" s="758">
        <f t="shared" si="3"/>
        <v>226.33</v>
      </c>
      <c r="K19" s="757"/>
      <c r="L19" s="759"/>
      <c r="M19" s="739">
        <f t="shared" si="4"/>
        <v>0</v>
      </c>
      <c r="O19" s="760">
        <f t="shared" si="1"/>
        <v>1</v>
      </c>
      <c r="P19" s="760">
        <f t="shared" si="2"/>
        <v>1</v>
      </c>
      <c r="R19" s="766">
        <v>100</v>
      </c>
      <c r="S19" s="766">
        <v>1</v>
      </c>
      <c r="T19" s="765">
        <v>130</v>
      </c>
      <c r="U19" s="765">
        <v>200</v>
      </c>
      <c r="V19" s="765">
        <v>600</v>
      </c>
      <c r="W19" s="765">
        <v>750</v>
      </c>
      <c r="X19" s="765">
        <f t="shared" si="5"/>
        <v>-400</v>
      </c>
      <c r="Y19" s="364">
        <f t="shared" si="6"/>
        <v>-250</v>
      </c>
    </row>
    <row r="20" spans="1:25" ht="15">
      <c r="A20" s="754" t="s">
        <v>295</v>
      </c>
      <c r="B20" s="738" t="s">
        <v>296</v>
      </c>
      <c r="C20" s="738">
        <v>109428</v>
      </c>
      <c r="D20" s="738" t="s">
        <v>310</v>
      </c>
      <c r="E20" s="738"/>
      <c r="F20" s="755">
        <v>240.78</v>
      </c>
      <c r="G20" s="756"/>
      <c r="H20" s="756"/>
      <c r="I20" s="757">
        <f t="shared" si="0"/>
        <v>240.78</v>
      </c>
      <c r="J20" s="758">
        <f t="shared" si="3"/>
        <v>240.78</v>
      </c>
      <c r="K20" s="757"/>
      <c r="L20" s="759"/>
      <c r="M20" s="739">
        <f t="shared" si="4"/>
        <v>0</v>
      </c>
      <c r="O20" s="760">
        <f t="shared" si="1"/>
        <v>1</v>
      </c>
      <c r="P20" s="760">
        <f t="shared" si="2"/>
        <v>1</v>
      </c>
      <c r="R20" s="766">
        <v>100</v>
      </c>
      <c r="S20" s="766">
        <v>1</v>
      </c>
      <c r="T20" s="765">
        <v>130</v>
      </c>
      <c r="U20" s="765">
        <v>200</v>
      </c>
      <c r="V20" s="765">
        <v>600</v>
      </c>
      <c r="W20" s="766">
        <v>1000</v>
      </c>
      <c r="X20" s="765">
        <f t="shared" si="5"/>
        <v>-400</v>
      </c>
      <c r="Y20" s="364">
        <f t="shared" si="6"/>
        <v>0</v>
      </c>
    </row>
    <row r="21" spans="1:25" ht="15">
      <c r="A21" s="754" t="s">
        <v>295</v>
      </c>
      <c r="B21" s="738" t="s">
        <v>296</v>
      </c>
      <c r="C21" s="738">
        <v>109429</v>
      </c>
      <c r="D21" s="738" t="s">
        <v>311</v>
      </c>
      <c r="E21" s="738"/>
      <c r="F21" s="755">
        <v>269.67</v>
      </c>
      <c r="G21" s="756"/>
      <c r="H21" s="756"/>
      <c r="I21" s="757">
        <f t="shared" si="0"/>
        <v>269.67</v>
      </c>
      <c r="J21" s="758">
        <f t="shared" si="3"/>
        <v>269.67</v>
      </c>
      <c r="K21" s="757"/>
      <c r="L21" s="759"/>
      <c r="M21" s="739">
        <f t="shared" si="4"/>
        <v>0</v>
      </c>
      <c r="O21" s="760">
        <f t="shared" si="1"/>
        <v>1</v>
      </c>
      <c r="P21" s="760">
        <f t="shared" si="2"/>
        <v>1</v>
      </c>
      <c r="R21" s="766">
        <v>100</v>
      </c>
      <c r="S21" s="766">
        <v>1</v>
      </c>
      <c r="T21" s="765">
        <v>130</v>
      </c>
      <c r="U21" s="765">
        <v>200</v>
      </c>
      <c r="V21" s="765">
        <v>600</v>
      </c>
      <c r="W21" s="766">
        <v>1250</v>
      </c>
      <c r="X21" s="765">
        <f t="shared" si="5"/>
        <v>-400</v>
      </c>
      <c r="Y21" s="364">
        <f t="shared" si="6"/>
        <v>250</v>
      </c>
    </row>
    <row r="22" spans="1:25" ht="15">
      <c r="A22" s="754" t="s">
        <v>295</v>
      </c>
      <c r="B22" s="738" t="s">
        <v>296</v>
      </c>
      <c r="C22" s="738">
        <v>109430</v>
      </c>
      <c r="D22" s="738" t="s">
        <v>312</v>
      </c>
      <c r="E22" s="738"/>
      <c r="F22" s="755">
        <v>299.77</v>
      </c>
      <c r="G22" s="756"/>
      <c r="H22" s="756"/>
      <c r="I22" s="757">
        <f t="shared" si="0"/>
        <v>299.77</v>
      </c>
      <c r="J22" s="758">
        <f t="shared" si="3"/>
        <v>299.77</v>
      </c>
      <c r="K22" s="757"/>
      <c r="L22" s="759"/>
      <c r="M22" s="739">
        <f t="shared" si="4"/>
        <v>0</v>
      </c>
      <c r="O22" s="760">
        <f t="shared" si="1"/>
        <v>1</v>
      </c>
      <c r="P22" s="760">
        <f t="shared" si="2"/>
        <v>1</v>
      </c>
      <c r="R22" s="766">
        <v>100</v>
      </c>
      <c r="S22" s="766">
        <v>1</v>
      </c>
      <c r="T22" s="765">
        <v>130</v>
      </c>
      <c r="U22" s="765">
        <v>200</v>
      </c>
      <c r="V22" s="765">
        <v>600</v>
      </c>
      <c r="W22" s="766">
        <v>1500</v>
      </c>
      <c r="X22" s="765">
        <f t="shared" si="5"/>
        <v>-400</v>
      </c>
      <c r="Y22" s="364">
        <f t="shared" si="6"/>
        <v>500</v>
      </c>
    </row>
    <row r="23" spans="1:25" ht="15">
      <c r="A23" s="754" t="s">
        <v>295</v>
      </c>
      <c r="B23" s="738" t="s">
        <v>296</v>
      </c>
      <c r="C23" s="738">
        <v>109431</v>
      </c>
      <c r="D23" s="738" t="s">
        <v>313</v>
      </c>
      <c r="E23" s="738"/>
      <c r="F23" s="755">
        <v>317.83</v>
      </c>
      <c r="G23" s="756"/>
      <c r="H23" s="756"/>
      <c r="I23" s="757">
        <f t="shared" si="0"/>
        <v>317.83</v>
      </c>
      <c r="J23" s="758">
        <f t="shared" si="3"/>
        <v>317.83</v>
      </c>
      <c r="K23" s="757"/>
      <c r="L23" s="759"/>
      <c r="M23" s="739">
        <f t="shared" si="4"/>
        <v>0</v>
      </c>
      <c r="O23" s="760">
        <f t="shared" si="1"/>
        <v>1</v>
      </c>
      <c r="P23" s="760">
        <f t="shared" si="2"/>
        <v>1</v>
      </c>
      <c r="R23" s="766">
        <v>100</v>
      </c>
      <c r="S23" s="766">
        <v>1</v>
      </c>
      <c r="T23" s="765">
        <v>130</v>
      </c>
      <c r="U23" s="765">
        <v>200</v>
      </c>
      <c r="V23" s="765">
        <v>600</v>
      </c>
      <c r="W23" s="766">
        <v>1750</v>
      </c>
      <c r="X23" s="765">
        <f t="shared" si="5"/>
        <v>-400</v>
      </c>
      <c r="Y23" s="364">
        <f t="shared" si="6"/>
        <v>750</v>
      </c>
    </row>
    <row r="24" spans="1:25" ht="15">
      <c r="A24" s="754" t="s">
        <v>295</v>
      </c>
      <c r="B24" s="738" t="s">
        <v>296</v>
      </c>
      <c r="C24" s="738">
        <v>109432</v>
      </c>
      <c r="D24" s="738" t="s">
        <v>314</v>
      </c>
      <c r="E24" s="755"/>
      <c r="F24" s="755">
        <v>329.87</v>
      </c>
      <c r="G24" s="756"/>
      <c r="H24" s="756"/>
      <c r="I24" s="757">
        <f t="shared" si="0"/>
        <v>329.87</v>
      </c>
      <c r="J24" s="758">
        <f t="shared" si="3"/>
        <v>329.87</v>
      </c>
      <c r="K24" s="757"/>
      <c r="L24" s="759"/>
      <c r="M24" s="739">
        <f t="shared" si="4"/>
        <v>0</v>
      </c>
      <c r="O24" s="760">
        <f t="shared" si="1"/>
        <v>1</v>
      </c>
      <c r="P24" s="760">
        <f t="shared" si="2"/>
        <v>1</v>
      </c>
      <c r="R24" s="766">
        <v>100</v>
      </c>
      <c r="S24" s="766">
        <v>1</v>
      </c>
      <c r="T24" s="765">
        <v>130</v>
      </c>
      <c r="U24" s="765">
        <v>200</v>
      </c>
      <c r="V24" s="765">
        <v>600</v>
      </c>
      <c r="W24" s="766">
        <v>2000</v>
      </c>
      <c r="X24" s="765">
        <f t="shared" si="5"/>
        <v>-400</v>
      </c>
      <c r="Y24" s="364">
        <f t="shared" si="6"/>
        <v>1000</v>
      </c>
    </row>
    <row r="25" spans="1:25" ht="15">
      <c r="A25" s="754" t="s">
        <v>295</v>
      </c>
      <c r="B25" s="738" t="s">
        <v>296</v>
      </c>
      <c r="C25" s="738">
        <v>109434</v>
      </c>
      <c r="D25" s="738" t="s">
        <v>315</v>
      </c>
      <c r="E25" s="738"/>
      <c r="F25" s="755">
        <v>284.12</v>
      </c>
      <c r="G25" s="756"/>
      <c r="H25" s="756"/>
      <c r="I25" s="757">
        <f t="shared" si="0"/>
        <v>284.12</v>
      </c>
      <c r="J25" s="758">
        <f t="shared" si="3"/>
        <v>284.12</v>
      </c>
      <c r="K25" s="757"/>
      <c r="L25" s="759"/>
      <c r="M25" s="739">
        <f t="shared" si="4"/>
        <v>0</v>
      </c>
      <c r="O25" s="760">
        <f t="shared" si="1"/>
        <v>1</v>
      </c>
      <c r="P25" s="760">
        <f t="shared" si="2"/>
        <v>1</v>
      </c>
      <c r="R25" s="766">
        <v>100</v>
      </c>
      <c r="S25" s="766">
        <v>1</v>
      </c>
      <c r="T25" s="765">
        <v>130</v>
      </c>
      <c r="U25" s="765">
        <v>200</v>
      </c>
      <c r="V25" s="765">
        <v>900</v>
      </c>
      <c r="W25" s="765">
        <v>750</v>
      </c>
      <c r="X25" s="765">
        <f t="shared" si="5"/>
        <v>-100</v>
      </c>
      <c r="Y25" s="364">
        <f t="shared" si="6"/>
        <v>-250</v>
      </c>
    </row>
    <row r="26" spans="1:25" ht="15">
      <c r="A26" s="754" t="s">
        <v>295</v>
      </c>
      <c r="B26" s="738" t="s">
        <v>296</v>
      </c>
      <c r="C26" s="738">
        <v>109435</v>
      </c>
      <c r="D26" s="738" t="s">
        <v>316</v>
      </c>
      <c r="E26" s="738"/>
      <c r="F26" s="755">
        <v>311.81</v>
      </c>
      <c r="G26" s="756"/>
      <c r="H26" s="756"/>
      <c r="I26" s="757">
        <f t="shared" si="0"/>
        <v>311.81</v>
      </c>
      <c r="J26" s="758">
        <f t="shared" si="3"/>
        <v>311.81</v>
      </c>
      <c r="K26" s="757"/>
      <c r="L26" s="759"/>
      <c r="M26" s="739">
        <f t="shared" si="4"/>
        <v>0</v>
      </c>
      <c r="O26" s="760">
        <f t="shared" si="1"/>
        <v>1</v>
      </c>
      <c r="P26" s="760">
        <f t="shared" si="2"/>
        <v>1</v>
      </c>
      <c r="R26" s="766">
        <v>100</v>
      </c>
      <c r="S26" s="766">
        <v>1</v>
      </c>
      <c r="T26" s="765">
        <v>130</v>
      </c>
      <c r="U26" s="765">
        <v>200</v>
      </c>
      <c r="V26" s="765">
        <v>900</v>
      </c>
      <c r="W26" s="766">
        <v>1000</v>
      </c>
      <c r="X26" s="765">
        <f t="shared" si="5"/>
        <v>-100</v>
      </c>
      <c r="Y26" s="364">
        <f t="shared" si="6"/>
        <v>0</v>
      </c>
    </row>
    <row r="27" spans="1:25" ht="15">
      <c r="A27" s="754" t="s">
        <v>295</v>
      </c>
      <c r="B27" s="738" t="s">
        <v>296</v>
      </c>
      <c r="C27" s="738">
        <v>109436</v>
      </c>
      <c r="D27" s="738" t="s">
        <v>317</v>
      </c>
      <c r="E27" s="738"/>
      <c r="F27" s="755">
        <v>365.99</v>
      </c>
      <c r="G27" s="756"/>
      <c r="H27" s="756"/>
      <c r="I27" s="757">
        <f t="shared" si="0"/>
        <v>365.99</v>
      </c>
      <c r="J27" s="758">
        <f t="shared" si="3"/>
        <v>365.99</v>
      </c>
      <c r="K27" s="757"/>
      <c r="L27" s="759"/>
      <c r="M27" s="739">
        <f t="shared" si="4"/>
        <v>0</v>
      </c>
      <c r="O27" s="760">
        <f t="shared" si="1"/>
        <v>1</v>
      </c>
      <c r="P27" s="760">
        <f t="shared" si="2"/>
        <v>1</v>
      </c>
      <c r="R27" s="766">
        <v>100</v>
      </c>
      <c r="S27" s="766">
        <v>1</v>
      </c>
      <c r="T27" s="765">
        <v>130</v>
      </c>
      <c r="U27" s="765">
        <v>200</v>
      </c>
      <c r="V27" s="765">
        <v>900</v>
      </c>
      <c r="W27" s="766">
        <v>1250</v>
      </c>
      <c r="X27" s="765">
        <f t="shared" si="5"/>
        <v>-100</v>
      </c>
      <c r="Y27" s="364">
        <f t="shared" si="6"/>
        <v>250</v>
      </c>
    </row>
    <row r="28" spans="1:25" ht="15">
      <c r="A28" s="754" t="s">
        <v>295</v>
      </c>
      <c r="B28" s="738" t="s">
        <v>296</v>
      </c>
      <c r="C28" s="738">
        <v>109437</v>
      </c>
      <c r="D28" s="738" t="s">
        <v>318</v>
      </c>
      <c r="E28" s="738"/>
      <c r="F28" s="755">
        <v>416.55</v>
      </c>
      <c r="G28" s="756"/>
      <c r="H28" s="756"/>
      <c r="I28" s="757">
        <f t="shared" si="0"/>
        <v>416.55</v>
      </c>
      <c r="J28" s="758">
        <f t="shared" si="3"/>
        <v>416.55</v>
      </c>
      <c r="K28" s="757"/>
      <c r="L28" s="759"/>
      <c r="M28" s="739">
        <f t="shared" si="4"/>
        <v>0</v>
      </c>
      <c r="O28" s="760">
        <f t="shared" si="1"/>
        <v>1</v>
      </c>
      <c r="P28" s="760">
        <f t="shared" si="2"/>
        <v>1</v>
      </c>
      <c r="R28" s="766">
        <v>100</v>
      </c>
      <c r="S28" s="766">
        <v>1</v>
      </c>
      <c r="T28" s="765">
        <v>130</v>
      </c>
      <c r="U28" s="765">
        <v>200</v>
      </c>
      <c r="V28" s="765">
        <v>900</v>
      </c>
      <c r="W28" s="766">
        <v>1500</v>
      </c>
      <c r="X28" s="765">
        <f t="shared" si="5"/>
        <v>-100</v>
      </c>
      <c r="Y28" s="364">
        <f t="shared" si="6"/>
        <v>500</v>
      </c>
    </row>
    <row r="29" spans="1:25" ht="15">
      <c r="A29" s="754" t="s">
        <v>295</v>
      </c>
      <c r="B29" s="738" t="s">
        <v>296</v>
      </c>
      <c r="C29" s="738">
        <v>109438</v>
      </c>
      <c r="D29" s="738" t="s">
        <v>319</v>
      </c>
      <c r="E29" s="738"/>
      <c r="F29" s="755">
        <v>446.65</v>
      </c>
      <c r="G29" s="756"/>
      <c r="H29" s="756"/>
      <c r="I29" s="757">
        <f t="shared" si="0"/>
        <v>446.65</v>
      </c>
      <c r="J29" s="758">
        <f t="shared" si="3"/>
        <v>446.65</v>
      </c>
      <c r="K29" s="757"/>
      <c r="L29" s="759"/>
      <c r="M29" s="739">
        <f t="shared" si="4"/>
        <v>0</v>
      </c>
      <c r="O29" s="760">
        <f t="shared" si="1"/>
        <v>1</v>
      </c>
      <c r="P29" s="760">
        <f t="shared" si="2"/>
        <v>1</v>
      </c>
      <c r="R29" s="766">
        <v>100</v>
      </c>
      <c r="S29" s="766">
        <v>1</v>
      </c>
      <c r="T29" s="765">
        <v>130</v>
      </c>
      <c r="U29" s="765">
        <v>200</v>
      </c>
      <c r="V29" s="765">
        <v>900</v>
      </c>
      <c r="W29" s="766">
        <v>1750</v>
      </c>
      <c r="X29" s="765">
        <f t="shared" si="5"/>
        <v>-100</v>
      </c>
      <c r="Y29" s="364">
        <f t="shared" si="6"/>
        <v>750</v>
      </c>
    </row>
    <row r="30" spans="1:25" ht="15">
      <c r="A30" s="754" t="s">
        <v>295</v>
      </c>
      <c r="B30" s="738" t="s">
        <v>296</v>
      </c>
      <c r="C30" s="738">
        <v>109439</v>
      </c>
      <c r="D30" s="738" t="s">
        <v>320</v>
      </c>
      <c r="E30" s="738"/>
      <c r="F30" s="755">
        <v>468.32</v>
      </c>
      <c r="G30" s="756"/>
      <c r="H30" s="756"/>
      <c r="I30" s="757">
        <f t="shared" si="0"/>
        <v>468.32</v>
      </c>
      <c r="J30" s="758">
        <f t="shared" si="3"/>
        <v>468.32</v>
      </c>
      <c r="K30" s="757"/>
      <c r="L30" s="759"/>
      <c r="M30" s="739">
        <f t="shared" si="4"/>
        <v>0</v>
      </c>
      <c r="O30" s="760">
        <f t="shared" si="1"/>
        <v>1</v>
      </c>
      <c r="P30" s="760">
        <f t="shared" si="2"/>
        <v>1</v>
      </c>
      <c r="R30" s="766">
        <v>100</v>
      </c>
      <c r="S30" s="766">
        <v>1</v>
      </c>
      <c r="T30" s="765">
        <v>130</v>
      </c>
      <c r="U30" s="765">
        <v>200</v>
      </c>
      <c r="V30" s="765">
        <v>900</v>
      </c>
      <c r="W30" s="766">
        <v>2000</v>
      </c>
      <c r="X30" s="765">
        <f t="shared" si="5"/>
        <v>-100</v>
      </c>
      <c r="Y30" s="364">
        <f t="shared" si="6"/>
        <v>1000</v>
      </c>
    </row>
    <row r="31" spans="1:25" ht="15">
      <c r="A31" s="754" t="s">
        <v>295</v>
      </c>
      <c r="B31" s="738" t="s">
        <v>296</v>
      </c>
      <c r="C31" s="738">
        <v>109441</v>
      </c>
      <c r="D31" s="738" t="s">
        <v>321</v>
      </c>
      <c r="E31" s="738"/>
      <c r="F31" s="755">
        <v>235.96</v>
      </c>
      <c r="G31" s="756"/>
      <c r="H31" s="756"/>
      <c r="I31" s="757">
        <f t="shared" si="0"/>
        <v>235.96</v>
      </c>
      <c r="J31" s="758">
        <f t="shared" si="3"/>
        <v>235.96</v>
      </c>
      <c r="K31" s="757"/>
      <c r="L31" s="759"/>
      <c r="M31" s="739">
        <f t="shared" si="4"/>
        <v>0</v>
      </c>
      <c r="O31" s="760">
        <f t="shared" si="1"/>
        <v>1</v>
      </c>
      <c r="P31" s="760">
        <f t="shared" si="2"/>
        <v>1</v>
      </c>
      <c r="R31" s="766">
        <v>100</v>
      </c>
      <c r="S31" s="766">
        <v>2</v>
      </c>
      <c r="T31" s="765">
        <v>260</v>
      </c>
      <c r="U31" s="765">
        <v>400</v>
      </c>
      <c r="V31" s="765">
        <v>300</v>
      </c>
      <c r="W31" s="765">
        <v>750</v>
      </c>
      <c r="X31" s="765">
        <f t="shared" si="5"/>
        <v>-700</v>
      </c>
      <c r="Y31" s="364">
        <f t="shared" si="6"/>
        <v>-250</v>
      </c>
    </row>
    <row r="32" spans="1:25" ht="15">
      <c r="A32" s="754" t="s">
        <v>295</v>
      </c>
      <c r="B32" s="738" t="s">
        <v>296</v>
      </c>
      <c r="C32" s="738">
        <v>109442</v>
      </c>
      <c r="D32" s="738" t="s">
        <v>322</v>
      </c>
      <c r="E32" s="738"/>
      <c r="F32" s="755">
        <v>256.43</v>
      </c>
      <c r="G32" s="756"/>
      <c r="H32" s="756"/>
      <c r="I32" s="757">
        <f t="shared" si="0"/>
        <v>256.43</v>
      </c>
      <c r="J32" s="758">
        <f t="shared" si="3"/>
        <v>256.43</v>
      </c>
      <c r="K32" s="757"/>
      <c r="L32" s="759"/>
      <c r="M32" s="739">
        <f t="shared" si="4"/>
        <v>0</v>
      </c>
      <c r="O32" s="760">
        <f t="shared" si="1"/>
        <v>1</v>
      </c>
      <c r="P32" s="760">
        <f t="shared" si="2"/>
        <v>1</v>
      </c>
      <c r="R32" s="766">
        <v>100</v>
      </c>
      <c r="S32" s="766">
        <v>2</v>
      </c>
      <c r="T32" s="765">
        <v>260</v>
      </c>
      <c r="U32" s="765">
        <v>400</v>
      </c>
      <c r="V32" s="765">
        <v>300</v>
      </c>
      <c r="W32" s="766">
        <v>1000</v>
      </c>
      <c r="X32" s="765">
        <f t="shared" si="5"/>
        <v>-700</v>
      </c>
      <c r="Y32" s="364">
        <f t="shared" si="6"/>
        <v>0</v>
      </c>
    </row>
    <row r="33" spans="1:25" ht="15">
      <c r="A33" s="754" t="s">
        <v>295</v>
      </c>
      <c r="B33" s="738" t="s">
        <v>296</v>
      </c>
      <c r="C33" s="738">
        <v>109443</v>
      </c>
      <c r="D33" s="738" t="s">
        <v>323</v>
      </c>
      <c r="E33" s="738"/>
      <c r="F33" s="755">
        <v>287.73</v>
      </c>
      <c r="G33" s="756"/>
      <c r="H33" s="756"/>
      <c r="I33" s="757">
        <f t="shared" si="0"/>
        <v>287.73</v>
      </c>
      <c r="J33" s="758">
        <f t="shared" si="3"/>
        <v>287.73</v>
      </c>
      <c r="K33" s="757"/>
      <c r="L33" s="759"/>
      <c r="M33" s="739">
        <f t="shared" si="4"/>
        <v>0</v>
      </c>
      <c r="O33" s="760">
        <f t="shared" si="1"/>
        <v>1</v>
      </c>
      <c r="P33" s="760">
        <f t="shared" si="2"/>
        <v>1</v>
      </c>
      <c r="R33" s="766">
        <v>100</v>
      </c>
      <c r="S33" s="766">
        <v>2</v>
      </c>
      <c r="T33" s="765">
        <v>260</v>
      </c>
      <c r="U33" s="765">
        <v>400</v>
      </c>
      <c r="V33" s="765">
        <v>300</v>
      </c>
      <c r="W33" s="766">
        <v>1250</v>
      </c>
      <c r="X33" s="765">
        <f t="shared" si="5"/>
        <v>-700</v>
      </c>
      <c r="Y33" s="364">
        <f t="shared" si="6"/>
        <v>250</v>
      </c>
    </row>
    <row r="34" spans="1:25" ht="15">
      <c r="A34" s="754" t="s">
        <v>295</v>
      </c>
      <c r="B34" s="738" t="s">
        <v>296</v>
      </c>
      <c r="C34" s="738">
        <v>109444</v>
      </c>
      <c r="D34" s="738" t="s">
        <v>324</v>
      </c>
      <c r="E34" s="738"/>
      <c r="F34" s="755">
        <v>319.04000000000002</v>
      </c>
      <c r="G34" s="756"/>
      <c r="H34" s="756"/>
      <c r="I34" s="757">
        <f t="shared" si="0"/>
        <v>319.04000000000002</v>
      </c>
      <c r="J34" s="758">
        <f t="shared" si="3"/>
        <v>319.04000000000002</v>
      </c>
      <c r="K34" s="757"/>
      <c r="L34" s="759"/>
      <c r="M34" s="739">
        <f t="shared" si="4"/>
        <v>0</v>
      </c>
      <c r="O34" s="760">
        <f t="shared" si="1"/>
        <v>1</v>
      </c>
      <c r="P34" s="760">
        <f t="shared" si="2"/>
        <v>1</v>
      </c>
      <c r="R34" s="766">
        <v>100</v>
      </c>
      <c r="S34" s="766">
        <v>2</v>
      </c>
      <c r="T34" s="765">
        <v>260</v>
      </c>
      <c r="U34" s="765">
        <v>400</v>
      </c>
      <c r="V34" s="765">
        <v>300</v>
      </c>
      <c r="W34" s="766">
        <v>1500</v>
      </c>
      <c r="X34" s="765">
        <f t="shared" si="5"/>
        <v>-700</v>
      </c>
      <c r="Y34" s="364">
        <f t="shared" si="6"/>
        <v>500</v>
      </c>
    </row>
    <row r="35" spans="1:25" ht="15">
      <c r="A35" s="754" t="s">
        <v>295</v>
      </c>
      <c r="B35" s="738" t="s">
        <v>296</v>
      </c>
      <c r="C35" s="738">
        <v>109445</v>
      </c>
      <c r="D35" s="738" t="s">
        <v>325</v>
      </c>
      <c r="E35" s="738"/>
      <c r="F35" s="755">
        <v>339.5</v>
      </c>
      <c r="G35" s="756"/>
      <c r="H35" s="756"/>
      <c r="I35" s="757">
        <f t="shared" si="0"/>
        <v>339.5</v>
      </c>
      <c r="J35" s="758">
        <f t="shared" si="3"/>
        <v>339.5</v>
      </c>
      <c r="K35" s="757"/>
      <c r="L35" s="759"/>
      <c r="M35" s="739">
        <f t="shared" si="4"/>
        <v>0</v>
      </c>
      <c r="O35" s="760">
        <f t="shared" si="1"/>
        <v>1</v>
      </c>
      <c r="P35" s="760">
        <f t="shared" si="2"/>
        <v>1</v>
      </c>
      <c r="R35" s="766">
        <v>100</v>
      </c>
      <c r="S35" s="766">
        <v>2</v>
      </c>
      <c r="T35" s="765">
        <v>260</v>
      </c>
      <c r="U35" s="765">
        <v>400</v>
      </c>
      <c r="V35" s="765">
        <v>300</v>
      </c>
      <c r="W35" s="766">
        <v>1750</v>
      </c>
      <c r="X35" s="765">
        <f t="shared" si="5"/>
        <v>-700</v>
      </c>
      <c r="Y35" s="364">
        <f t="shared" si="6"/>
        <v>750</v>
      </c>
    </row>
    <row r="36" spans="1:25" ht="15">
      <c r="A36" s="754" t="s">
        <v>295</v>
      </c>
      <c r="B36" s="738" t="s">
        <v>296</v>
      </c>
      <c r="C36" s="738">
        <v>109446</v>
      </c>
      <c r="D36" s="738" t="s">
        <v>326</v>
      </c>
      <c r="E36" s="738"/>
      <c r="F36" s="755">
        <v>351.54</v>
      </c>
      <c r="G36" s="756"/>
      <c r="H36" s="756"/>
      <c r="I36" s="757">
        <f t="shared" si="0"/>
        <v>351.54</v>
      </c>
      <c r="J36" s="758">
        <f t="shared" si="3"/>
        <v>351.54</v>
      </c>
      <c r="K36" s="757"/>
      <c r="L36" s="759"/>
      <c r="M36" s="739">
        <f t="shared" si="4"/>
        <v>0</v>
      </c>
      <c r="O36" s="760">
        <f t="shared" si="1"/>
        <v>1</v>
      </c>
      <c r="P36" s="760">
        <f t="shared" si="2"/>
        <v>1</v>
      </c>
      <c r="R36" s="766">
        <v>100</v>
      </c>
      <c r="S36" s="766">
        <v>2</v>
      </c>
      <c r="T36" s="765">
        <v>260</v>
      </c>
      <c r="U36" s="765">
        <v>400</v>
      </c>
      <c r="V36" s="765">
        <v>300</v>
      </c>
      <c r="W36" s="766">
        <v>2000</v>
      </c>
      <c r="X36" s="765">
        <f t="shared" si="5"/>
        <v>-700</v>
      </c>
      <c r="Y36" s="364">
        <f t="shared" si="6"/>
        <v>1000</v>
      </c>
    </row>
    <row r="37" spans="1:25" ht="15">
      <c r="A37" s="754" t="s">
        <v>295</v>
      </c>
      <c r="B37" s="738" t="s">
        <v>296</v>
      </c>
      <c r="C37" s="738">
        <v>109448</v>
      </c>
      <c r="D37" s="738" t="s">
        <v>327</v>
      </c>
      <c r="E37" s="738"/>
      <c r="F37" s="755">
        <v>279.3</v>
      </c>
      <c r="G37" s="756"/>
      <c r="H37" s="756"/>
      <c r="I37" s="757">
        <f t="shared" si="0"/>
        <v>279.3</v>
      </c>
      <c r="J37" s="758">
        <f t="shared" si="3"/>
        <v>279.3</v>
      </c>
      <c r="K37" s="757"/>
      <c r="L37" s="759"/>
      <c r="M37" s="739">
        <f t="shared" si="4"/>
        <v>0</v>
      </c>
      <c r="O37" s="760">
        <f t="shared" si="1"/>
        <v>1</v>
      </c>
      <c r="P37" s="760">
        <f t="shared" si="2"/>
        <v>1</v>
      </c>
      <c r="R37" s="766">
        <v>100</v>
      </c>
      <c r="S37" s="766">
        <v>2</v>
      </c>
      <c r="T37" s="765">
        <v>260</v>
      </c>
      <c r="U37" s="765">
        <v>400</v>
      </c>
      <c r="V37" s="765">
        <v>450</v>
      </c>
      <c r="W37" s="765">
        <v>750</v>
      </c>
      <c r="X37" s="765">
        <f t="shared" si="5"/>
        <v>-550</v>
      </c>
      <c r="Y37" s="364">
        <f t="shared" si="6"/>
        <v>-250</v>
      </c>
    </row>
    <row r="38" spans="1:25" ht="15">
      <c r="A38" s="754" t="s">
        <v>295</v>
      </c>
      <c r="B38" s="738" t="s">
        <v>296</v>
      </c>
      <c r="C38" s="738">
        <v>109449</v>
      </c>
      <c r="D38" s="738" t="s">
        <v>328</v>
      </c>
      <c r="E38" s="738"/>
      <c r="F38" s="755">
        <v>305.79000000000002</v>
      </c>
      <c r="G38" s="756"/>
      <c r="H38" s="756"/>
      <c r="I38" s="757">
        <f t="shared" si="0"/>
        <v>305.79000000000002</v>
      </c>
      <c r="J38" s="758">
        <f t="shared" si="3"/>
        <v>305.79000000000002</v>
      </c>
      <c r="K38" s="757"/>
      <c r="L38" s="759"/>
      <c r="M38" s="739">
        <f t="shared" si="4"/>
        <v>0</v>
      </c>
      <c r="O38" s="760">
        <f t="shared" si="1"/>
        <v>1</v>
      </c>
      <c r="P38" s="760">
        <f t="shared" si="2"/>
        <v>1</v>
      </c>
      <c r="R38" s="766">
        <v>100</v>
      </c>
      <c r="S38" s="766">
        <v>2</v>
      </c>
      <c r="T38" s="765">
        <v>260</v>
      </c>
      <c r="U38" s="765">
        <v>400</v>
      </c>
      <c r="V38" s="765">
        <v>450</v>
      </c>
      <c r="W38" s="766">
        <v>1000</v>
      </c>
      <c r="X38" s="765">
        <f t="shared" si="5"/>
        <v>-550</v>
      </c>
      <c r="Y38" s="364">
        <f t="shared" si="6"/>
        <v>0</v>
      </c>
    </row>
    <row r="39" spans="1:25" ht="15">
      <c r="A39" s="754" t="s">
        <v>295</v>
      </c>
      <c r="B39" s="738" t="s">
        <v>296</v>
      </c>
      <c r="C39" s="738">
        <v>109450</v>
      </c>
      <c r="D39" s="738" t="s">
        <v>329</v>
      </c>
      <c r="E39" s="738"/>
      <c r="F39" s="755">
        <v>338.29</v>
      </c>
      <c r="G39" s="756"/>
      <c r="H39" s="756"/>
      <c r="I39" s="757">
        <f t="shared" si="0"/>
        <v>338.29</v>
      </c>
      <c r="J39" s="758">
        <f t="shared" si="3"/>
        <v>338.29</v>
      </c>
      <c r="K39" s="757"/>
      <c r="L39" s="759"/>
      <c r="M39" s="739">
        <f t="shared" si="4"/>
        <v>0</v>
      </c>
      <c r="O39" s="760">
        <f t="shared" si="1"/>
        <v>1</v>
      </c>
      <c r="P39" s="760">
        <f t="shared" si="2"/>
        <v>1</v>
      </c>
      <c r="R39" s="766">
        <v>100</v>
      </c>
      <c r="S39" s="766">
        <v>2</v>
      </c>
      <c r="T39" s="765">
        <v>260</v>
      </c>
      <c r="U39" s="765">
        <v>400</v>
      </c>
      <c r="V39" s="765">
        <v>450</v>
      </c>
      <c r="W39" s="766">
        <v>1250</v>
      </c>
      <c r="X39" s="765">
        <f t="shared" si="5"/>
        <v>-550</v>
      </c>
      <c r="Y39" s="364">
        <f t="shared" si="6"/>
        <v>250</v>
      </c>
    </row>
    <row r="40" spans="1:25" ht="15">
      <c r="A40" s="754" t="s">
        <v>295</v>
      </c>
      <c r="B40" s="738" t="s">
        <v>296</v>
      </c>
      <c r="C40" s="738">
        <v>109451</v>
      </c>
      <c r="D40" s="738" t="s">
        <v>330</v>
      </c>
      <c r="E40" s="738"/>
      <c r="F40" s="755">
        <v>380.43</v>
      </c>
      <c r="G40" s="756"/>
      <c r="H40" s="756"/>
      <c r="I40" s="757">
        <f t="shared" si="0"/>
        <v>380.43</v>
      </c>
      <c r="J40" s="758">
        <f t="shared" si="3"/>
        <v>380.43</v>
      </c>
      <c r="K40" s="757"/>
      <c r="L40" s="759"/>
      <c r="M40" s="739">
        <f t="shared" si="4"/>
        <v>0</v>
      </c>
      <c r="O40" s="760">
        <f t="shared" si="1"/>
        <v>1</v>
      </c>
      <c r="P40" s="760">
        <f t="shared" si="2"/>
        <v>1</v>
      </c>
      <c r="R40" s="766">
        <v>100</v>
      </c>
      <c r="S40" s="766">
        <v>2</v>
      </c>
      <c r="T40" s="765">
        <v>260</v>
      </c>
      <c r="U40" s="765">
        <v>400</v>
      </c>
      <c r="V40" s="765">
        <v>450</v>
      </c>
      <c r="W40" s="766">
        <v>1500</v>
      </c>
      <c r="X40" s="765">
        <f t="shared" si="5"/>
        <v>-550</v>
      </c>
      <c r="Y40" s="364">
        <f t="shared" si="6"/>
        <v>500</v>
      </c>
    </row>
    <row r="41" spans="1:25" ht="15">
      <c r="A41" s="754" t="s">
        <v>295</v>
      </c>
      <c r="B41" s="738" t="s">
        <v>296</v>
      </c>
      <c r="C41" s="738">
        <v>109452</v>
      </c>
      <c r="D41" s="738" t="s">
        <v>331</v>
      </c>
      <c r="E41" s="738"/>
      <c r="F41" s="755">
        <v>404.51</v>
      </c>
      <c r="G41" s="756"/>
      <c r="H41" s="756"/>
      <c r="I41" s="757">
        <f t="shared" si="0"/>
        <v>404.51</v>
      </c>
      <c r="J41" s="758">
        <f t="shared" si="3"/>
        <v>404.51</v>
      </c>
      <c r="K41" s="757"/>
      <c r="L41" s="759"/>
      <c r="M41" s="739">
        <f t="shared" si="4"/>
        <v>0</v>
      </c>
      <c r="O41" s="760">
        <f t="shared" si="1"/>
        <v>1</v>
      </c>
      <c r="P41" s="760">
        <f t="shared" si="2"/>
        <v>1</v>
      </c>
      <c r="R41" s="766">
        <v>100</v>
      </c>
      <c r="S41" s="766">
        <v>2</v>
      </c>
      <c r="T41" s="765">
        <v>260</v>
      </c>
      <c r="U41" s="765">
        <v>400</v>
      </c>
      <c r="V41" s="765">
        <v>450</v>
      </c>
      <c r="W41" s="766">
        <v>1750</v>
      </c>
      <c r="X41" s="765">
        <f t="shared" si="5"/>
        <v>-550</v>
      </c>
      <c r="Y41" s="364">
        <f t="shared" si="6"/>
        <v>750</v>
      </c>
    </row>
    <row r="42" spans="1:25" ht="15">
      <c r="A42" s="754" t="s">
        <v>295</v>
      </c>
      <c r="B42" s="738" t="s">
        <v>296</v>
      </c>
      <c r="C42" s="738">
        <v>109453</v>
      </c>
      <c r="D42" s="738" t="s">
        <v>332</v>
      </c>
      <c r="E42" s="738"/>
      <c r="F42" s="755">
        <v>421.37</v>
      </c>
      <c r="G42" s="756"/>
      <c r="H42" s="756"/>
      <c r="I42" s="757">
        <f t="shared" si="0"/>
        <v>421.37</v>
      </c>
      <c r="J42" s="758">
        <f t="shared" si="3"/>
        <v>421.37</v>
      </c>
      <c r="K42" s="757"/>
      <c r="L42" s="759"/>
      <c r="M42" s="739">
        <f t="shared" si="4"/>
        <v>0</v>
      </c>
      <c r="O42" s="760">
        <f t="shared" si="1"/>
        <v>1</v>
      </c>
      <c r="P42" s="760">
        <f t="shared" si="2"/>
        <v>1</v>
      </c>
      <c r="R42" s="766">
        <v>100</v>
      </c>
      <c r="S42" s="766">
        <v>2</v>
      </c>
      <c r="T42" s="765">
        <v>260</v>
      </c>
      <c r="U42" s="765">
        <v>400</v>
      </c>
      <c r="V42" s="765">
        <v>450</v>
      </c>
      <c r="W42" s="766">
        <v>2000</v>
      </c>
      <c r="X42" s="765">
        <f t="shared" si="5"/>
        <v>-550</v>
      </c>
      <c r="Y42" s="364">
        <f t="shared" si="6"/>
        <v>1000</v>
      </c>
    </row>
    <row r="43" spans="1:25" ht="15">
      <c r="A43" s="754" t="s">
        <v>295</v>
      </c>
      <c r="B43" s="738" t="s">
        <v>296</v>
      </c>
      <c r="C43" s="738">
        <v>109455</v>
      </c>
      <c r="D43" s="738" t="s">
        <v>333</v>
      </c>
      <c r="E43" s="738"/>
      <c r="F43" s="755">
        <v>309.39999999999998</v>
      </c>
      <c r="G43" s="756"/>
      <c r="H43" s="756"/>
      <c r="I43" s="757">
        <f t="shared" si="0"/>
        <v>309.39999999999998</v>
      </c>
      <c r="J43" s="758">
        <f t="shared" si="3"/>
        <v>309.39999999999998</v>
      </c>
      <c r="K43" s="757"/>
      <c r="L43" s="759"/>
      <c r="M43" s="739">
        <f t="shared" si="4"/>
        <v>0</v>
      </c>
      <c r="O43" s="760">
        <f t="shared" si="1"/>
        <v>1</v>
      </c>
      <c r="P43" s="760">
        <f t="shared" si="2"/>
        <v>1</v>
      </c>
      <c r="R43" s="766">
        <v>100</v>
      </c>
      <c r="S43" s="766">
        <v>2</v>
      </c>
      <c r="T43" s="765">
        <v>260</v>
      </c>
      <c r="U43" s="765">
        <v>400</v>
      </c>
      <c r="V43" s="765">
        <v>600</v>
      </c>
      <c r="W43" s="765">
        <v>750</v>
      </c>
      <c r="X43" s="765">
        <f t="shared" si="5"/>
        <v>-400</v>
      </c>
      <c r="Y43" s="364">
        <f t="shared" si="6"/>
        <v>-250</v>
      </c>
    </row>
    <row r="44" spans="1:25" ht="15">
      <c r="A44" s="754" t="s">
        <v>295</v>
      </c>
      <c r="B44" s="738" t="s">
        <v>296</v>
      </c>
      <c r="C44" s="738">
        <v>109456</v>
      </c>
      <c r="D44" s="738" t="s">
        <v>334</v>
      </c>
      <c r="E44" s="738"/>
      <c r="F44" s="755">
        <v>338.29</v>
      </c>
      <c r="G44" s="756"/>
      <c r="H44" s="756"/>
      <c r="I44" s="757">
        <f t="shared" si="0"/>
        <v>338.29</v>
      </c>
      <c r="J44" s="758">
        <f t="shared" si="3"/>
        <v>338.29</v>
      </c>
      <c r="K44" s="757"/>
      <c r="L44" s="759"/>
      <c r="M44" s="739">
        <f t="shared" si="4"/>
        <v>0</v>
      </c>
      <c r="O44" s="760">
        <f t="shared" si="1"/>
        <v>1</v>
      </c>
      <c r="P44" s="760">
        <f t="shared" si="2"/>
        <v>1</v>
      </c>
      <c r="R44" s="766">
        <v>100</v>
      </c>
      <c r="S44" s="766">
        <v>2</v>
      </c>
      <c r="T44" s="765">
        <v>260</v>
      </c>
      <c r="U44" s="765">
        <v>400</v>
      </c>
      <c r="V44" s="765">
        <v>600</v>
      </c>
      <c r="W44" s="766">
        <v>1000</v>
      </c>
      <c r="X44" s="765">
        <f t="shared" si="5"/>
        <v>-400</v>
      </c>
      <c r="Y44" s="364">
        <f t="shared" si="6"/>
        <v>0</v>
      </c>
    </row>
    <row r="45" spans="1:25" ht="15">
      <c r="A45" s="754" t="s">
        <v>295</v>
      </c>
      <c r="B45" s="738" t="s">
        <v>296</v>
      </c>
      <c r="C45" s="738">
        <v>109457</v>
      </c>
      <c r="D45" s="738" t="s">
        <v>335</v>
      </c>
      <c r="E45" s="738"/>
      <c r="F45" s="755">
        <v>381.63</v>
      </c>
      <c r="G45" s="756"/>
      <c r="H45" s="756"/>
      <c r="I45" s="757">
        <f t="shared" si="0"/>
        <v>381.63</v>
      </c>
      <c r="J45" s="758">
        <f t="shared" si="3"/>
        <v>381.63</v>
      </c>
      <c r="K45" s="757"/>
      <c r="L45" s="759"/>
      <c r="M45" s="739">
        <f t="shared" si="4"/>
        <v>0</v>
      </c>
      <c r="O45" s="760">
        <f t="shared" si="1"/>
        <v>1</v>
      </c>
      <c r="P45" s="760">
        <f t="shared" si="2"/>
        <v>1</v>
      </c>
      <c r="R45" s="766">
        <v>100</v>
      </c>
      <c r="S45" s="766">
        <v>2</v>
      </c>
      <c r="T45" s="765">
        <v>260</v>
      </c>
      <c r="U45" s="765">
        <v>400</v>
      </c>
      <c r="V45" s="765">
        <v>600</v>
      </c>
      <c r="W45" s="766">
        <v>1250</v>
      </c>
      <c r="X45" s="765">
        <f t="shared" si="5"/>
        <v>-400</v>
      </c>
      <c r="Y45" s="364">
        <f t="shared" si="6"/>
        <v>250</v>
      </c>
    </row>
    <row r="46" spans="1:25" ht="15">
      <c r="A46" s="754" t="s">
        <v>295</v>
      </c>
      <c r="B46" s="738" t="s">
        <v>296</v>
      </c>
      <c r="C46" s="738">
        <v>109458</v>
      </c>
      <c r="D46" s="738" t="s">
        <v>336</v>
      </c>
      <c r="E46" s="738"/>
      <c r="F46" s="755">
        <v>428.59</v>
      </c>
      <c r="G46" s="756"/>
      <c r="H46" s="756"/>
      <c r="I46" s="757">
        <f t="shared" si="0"/>
        <v>428.59</v>
      </c>
      <c r="J46" s="758">
        <f t="shared" si="3"/>
        <v>428.59</v>
      </c>
      <c r="K46" s="757"/>
      <c r="L46" s="759"/>
      <c r="M46" s="739">
        <f t="shared" si="4"/>
        <v>0</v>
      </c>
      <c r="O46" s="760">
        <f t="shared" si="1"/>
        <v>1</v>
      </c>
      <c r="P46" s="760">
        <f t="shared" si="2"/>
        <v>1</v>
      </c>
      <c r="R46" s="766">
        <v>100</v>
      </c>
      <c r="S46" s="766">
        <v>2</v>
      </c>
      <c r="T46" s="765">
        <v>260</v>
      </c>
      <c r="U46" s="765">
        <v>400</v>
      </c>
      <c r="V46" s="765">
        <v>600</v>
      </c>
      <c r="W46" s="766">
        <v>1500</v>
      </c>
      <c r="X46" s="765">
        <f t="shared" si="5"/>
        <v>-400</v>
      </c>
      <c r="Y46" s="364">
        <f t="shared" si="6"/>
        <v>500</v>
      </c>
    </row>
    <row r="47" spans="1:25" ht="15">
      <c r="A47" s="754" t="s">
        <v>295</v>
      </c>
      <c r="B47" s="738" t="s">
        <v>296</v>
      </c>
      <c r="C47" s="738">
        <v>109459</v>
      </c>
      <c r="D47" s="738" t="s">
        <v>337</v>
      </c>
      <c r="E47" s="738"/>
      <c r="F47" s="755">
        <v>456.28</v>
      </c>
      <c r="G47" s="756"/>
      <c r="H47" s="756"/>
      <c r="I47" s="757">
        <f t="shared" si="0"/>
        <v>456.28</v>
      </c>
      <c r="J47" s="758">
        <f t="shared" si="3"/>
        <v>456.28</v>
      </c>
      <c r="K47" s="757"/>
      <c r="L47" s="759"/>
      <c r="M47" s="739">
        <f t="shared" si="4"/>
        <v>0</v>
      </c>
      <c r="O47" s="760">
        <f t="shared" si="1"/>
        <v>1</v>
      </c>
      <c r="P47" s="760">
        <f t="shared" si="2"/>
        <v>1</v>
      </c>
      <c r="R47" s="766">
        <v>100</v>
      </c>
      <c r="S47" s="766">
        <v>2</v>
      </c>
      <c r="T47" s="765">
        <v>260</v>
      </c>
      <c r="U47" s="765">
        <v>400</v>
      </c>
      <c r="V47" s="765">
        <v>600</v>
      </c>
      <c r="W47" s="766">
        <v>1750</v>
      </c>
      <c r="X47" s="765">
        <f t="shared" si="5"/>
        <v>-400</v>
      </c>
      <c r="Y47" s="364">
        <f t="shared" si="6"/>
        <v>750</v>
      </c>
    </row>
    <row r="48" spans="1:25" ht="15">
      <c r="A48" s="754" t="s">
        <v>295</v>
      </c>
      <c r="B48" s="738" t="s">
        <v>296</v>
      </c>
      <c r="C48" s="738">
        <v>109460</v>
      </c>
      <c r="D48" s="738" t="s">
        <v>338</v>
      </c>
      <c r="E48" s="738"/>
      <c r="F48" s="755">
        <v>475.54</v>
      </c>
      <c r="G48" s="756"/>
      <c r="H48" s="756"/>
      <c r="I48" s="757">
        <f t="shared" si="0"/>
        <v>475.54</v>
      </c>
      <c r="J48" s="758">
        <f t="shared" si="3"/>
        <v>475.54</v>
      </c>
      <c r="K48" s="757"/>
      <c r="L48" s="759"/>
      <c r="M48" s="739">
        <f t="shared" si="4"/>
        <v>0</v>
      </c>
      <c r="O48" s="760">
        <f t="shared" si="1"/>
        <v>1</v>
      </c>
      <c r="P48" s="760">
        <f t="shared" si="2"/>
        <v>1</v>
      </c>
      <c r="R48" s="766">
        <v>100</v>
      </c>
      <c r="S48" s="766">
        <v>2</v>
      </c>
      <c r="T48" s="765">
        <v>260</v>
      </c>
      <c r="U48" s="765">
        <v>400</v>
      </c>
      <c r="V48" s="765">
        <v>600</v>
      </c>
      <c r="W48" s="766">
        <v>2000</v>
      </c>
      <c r="X48" s="765">
        <f t="shared" si="5"/>
        <v>-400</v>
      </c>
      <c r="Y48" s="364">
        <f t="shared" si="6"/>
        <v>1000</v>
      </c>
    </row>
    <row r="49" spans="1:25" ht="15">
      <c r="A49" s="754" t="s">
        <v>295</v>
      </c>
      <c r="B49" s="738" t="s">
        <v>296</v>
      </c>
      <c r="C49" s="738">
        <v>109462</v>
      </c>
      <c r="D49" s="738" t="s">
        <v>339</v>
      </c>
      <c r="E49" s="738"/>
      <c r="F49" s="755">
        <v>385.24</v>
      </c>
      <c r="G49" s="756"/>
      <c r="H49" s="756"/>
      <c r="I49" s="757">
        <f t="shared" si="0"/>
        <v>385.24</v>
      </c>
      <c r="J49" s="758">
        <f t="shared" si="3"/>
        <v>385.24</v>
      </c>
      <c r="K49" s="757"/>
      <c r="L49" s="759"/>
      <c r="M49" s="739">
        <f t="shared" si="4"/>
        <v>0</v>
      </c>
      <c r="O49" s="760">
        <f t="shared" si="1"/>
        <v>1</v>
      </c>
      <c r="P49" s="760">
        <f t="shared" si="2"/>
        <v>1</v>
      </c>
      <c r="R49" s="766">
        <v>100</v>
      </c>
      <c r="S49" s="766">
        <v>2</v>
      </c>
      <c r="T49" s="765">
        <v>260</v>
      </c>
      <c r="U49" s="765">
        <v>400</v>
      </c>
      <c r="V49" s="765">
        <v>900</v>
      </c>
      <c r="W49" s="765">
        <v>750</v>
      </c>
      <c r="X49" s="765">
        <f t="shared" si="5"/>
        <v>-100</v>
      </c>
      <c r="Y49" s="364">
        <f t="shared" si="6"/>
        <v>-250</v>
      </c>
    </row>
    <row r="50" spans="1:25" ht="15">
      <c r="A50" s="754" t="s">
        <v>295</v>
      </c>
      <c r="B50" s="738" t="s">
        <v>296</v>
      </c>
      <c r="C50" s="738">
        <v>109463</v>
      </c>
      <c r="D50" s="738" t="s">
        <v>340</v>
      </c>
      <c r="E50" s="738"/>
      <c r="F50" s="755">
        <v>424.98</v>
      </c>
      <c r="G50" s="756"/>
      <c r="H50" s="756"/>
      <c r="I50" s="757">
        <f t="shared" si="0"/>
        <v>424.98</v>
      </c>
      <c r="J50" s="758">
        <f t="shared" si="3"/>
        <v>424.98</v>
      </c>
      <c r="K50" s="757"/>
      <c r="L50" s="759"/>
      <c r="M50" s="739">
        <f t="shared" si="4"/>
        <v>0</v>
      </c>
      <c r="O50" s="760">
        <f t="shared" si="1"/>
        <v>1</v>
      </c>
      <c r="P50" s="760">
        <f t="shared" si="2"/>
        <v>1</v>
      </c>
      <c r="R50" s="766">
        <v>100</v>
      </c>
      <c r="S50" s="766">
        <v>2</v>
      </c>
      <c r="T50" s="765">
        <v>260</v>
      </c>
      <c r="U50" s="765">
        <v>400</v>
      </c>
      <c r="V50" s="765">
        <v>900</v>
      </c>
      <c r="W50" s="766">
        <v>1000</v>
      </c>
      <c r="X50" s="765">
        <f t="shared" si="5"/>
        <v>-100</v>
      </c>
      <c r="Y50" s="364">
        <f t="shared" si="6"/>
        <v>0</v>
      </c>
    </row>
    <row r="51" spans="1:25" ht="15">
      <c r="A51" s="754" t="s">
        <v>295</v>
      </c>
      <c r="B51" s="738" t="s">
        <v>296</v>
      </c>
      <c r="C51" s="738">
        <v>109464</v>
      </c>
      <c r="D51" s="738" t="s">
        <v>341</v>
      </c>
      <c r="E51" s="738"/>
      <c r="F51" s="755">
        <v>506.84</v>
      </c>
      <c r="G51" s="756"/>
      <c r="H51" s="756"/>
      <c r="I51" s="757">
        <f t="shared" si="0"/>
        <v>506.84</v>
      </c>
      <c r="J51" s="758">
        <f t="shared" si="3"/>
        <v>506.84</v>
      </c>
      <c r="K51" s="757"/>
      <c r="L51" s="759"/>
      <c r="M51" s="739">
        <f t="shared" si="4"/>
        <v>0</v>
      </c>
      <c r="O51" s="760">
        <f t="shared" si="1"/>
        <v>1</v>
      </c>
      <c r="P51" s="760">
        <f t="shared" si="2"/>
        <v>1</v>
      </c>
      <c r="R51" s="766">
        <v>100</v>
      </c>
      <c r="S51" s="766">
        <v>2</v>
      </c>
      <c r="T51" s="765">
        <v>260</v>
      </c>
      <c r="U51" s="765">
        <v>400</v>
      </c>
      <c r="V51" s="765">
        <v>900</v>
      </c>
      <c r="W51" s="766">
        <v>1250</v>
      </c>
      <c r="X51" s="765">
        <f t="shared" si="5"/>
        <v>-100</v>
      </c>
      <c r="Y51" s="364">
        <f t="shared" si="6"/>
        <v>250</v>
      </c>
    </row>
    <row r="52" spans="1:25" ht="15">
      <c r="A52" s="754" t="s">
        <v>295</v>
      </c>
      <c r="B52" s="738" t="s">
        <v>296</v>
      </c>
      <c r="C52" s="738">
        <v>109465</v>
      </c>
      <c r="D52" s="738" t="s">
        <v>342</v>
      </c>
      <c r="E52" s="738"/>
      <c r="F52" s="755">
        <v>582.67999999999995</v>
      </c>
      <c r="G52" s="756"/>
      <c r="H52" s="756"/>
      <c r="I52" s="757">
        <f t="shared" si="0"/>
        <v>582.67999999999995</v>
      </c>
      <c r="J52" s="758">
        <f t="shared" si="3"/>
        <v>582.67999999999995</v>
      </c>
      <c r="K52" s="757"/>
      <c r="L52" s="759"/>
      <c r="M52" s="739">
        <f t="shared" si="4"/>
        <v>0</v>
      </c>
      <c r="O52" s="760">
        <f t="shared" si="1"/>
        <v>1</v>
      </c>
      <c r="P52" s="760">
        <f t="shared" si="2"/>
        <v>1</v>
      </c>
      <c r="R52" s="766">
        <v>100</v>
      </c>
      <c r="S52" s="766">
        <v>2</v>
      </c>
      <c r="T52" s="765">
        <v>260</v>
      </c>
      <c r="U52" s="765">
        <v>400</v>
      </c>
      <c r="V52" s="765">
        <v>900</v>
      </c>
      <c r="W52" s="766">
        <v>1500</v>
      </c>
      <c r="X52" s="765">
        <f t="shared" si="5"/>
        <v>-100</v>
      </c>
      <c r="Y52" s="364">
        <f t="shared" si="6"/>
        <v>500</v>
      </c>
    </row>
    <row r="53" spans="1:25" ht="15">
      <c r="A53" s="754" t="s">
        <v>295</v>
      </c>
      <c r="B53" s="738" t="s">
        <v>296</v>
      </c>
      <c r="C53" s="738">
        <v>109466</v>
      </c>
      <c r="D53" s="738" t="s">
        <v>343</v>
      </c>
      <c r="E53" s="738"/>
      <c r="F53" s="755">
        <v>627.23</v>
      </c>
      <c r="G53" s="756"/>
      <c r="H53" s="756"/>
      <c r="I53" s="757">
        <f t="shared" si="0"/>
        <v>627.23</v>
      </c>
      <c r="J53" s="758">
        <f t="shared" si="3"/>
        <v>627.23</v>
      </c>
      <c r="K53" s="757"/>
      <c r="L53" s="759"/>
      <c r="M53" s="739">
        <f t="shared" si="4"/>
        <v>0</v>
      </c>
      <c r="O53" s="760">
        <f t="shared" si="1"/>
        <v>1</v>
      </c>
      <c r="P53" s="760">
        <f t="shared" si="2"/>
        <v>1</v>
      </c>
      <c r="R53" s="766">
        <v>100</v>
      </c>
      <c r="S53" s="766">
        <v>2</v>
      </c>
      <c r="T53" s="765">
        <v>260</v>
      </c>
      <c r="U53" s="765">
        <v>400</v>
      </c>
      <c r="V53" s="765">
        <v>900</v>
      </c>
      <c r="W53" s="766">
        <v>1750</v>
      </c>
      <c r="X53" s="765">
        <f t="shared" si="5"/>
        <v>-100</v>
      </c>
      <c r="Y53" s="364">
        <f t="shared" si="6"/>
        <v>750</v>
      </c>
    </row>
    <row r="54" spans="1:25" ht="15">
      <c r="A54" s="754" t="s">
        <v>295</v>
      </c>
      <c r="B54" s="738" t="s">
        <v>296</v>
      </c>
      <c r="C54" s="738">
        <v>109467</v>
      </c>
      <c r="D54" s="738" t="s">
        <v>344</v>
      </c>
      <c r="E54" s="738"/>
      <c r="F54" s="755">
        <v>657.33</v>
      </c>
      <c r="G54" s="756"/>
      <c r="H54" s="756"/>
      <c r="I54" s="757">
        <f t="shared" si="0"/>
        <v>657.33</v>
      </c>
      <c r="J54" s="758">
        <f t="shared" si="3"/>
        <v>657.33</v>
      </c>
      <c r="K54" s="757"/>
      <c r="L54" s="759"/>
      <c r="M54" s="739">
        <f t="shared" si="4"/>
        <v>0</v>
      </c>
      <c r="O54" s="760">
        <f t="shared" si="1"/>
        <v>1</v>
      </c>
      <c r="P54" s="760">
        <f t="shared" si="2"/>
        <v>1</v>
      </c>
      <c r="R54" s="766">
        <v>100</v>
      </c>
      <c r="S54" s="766">
        <v>2</v>
      </c>
      <c r="T54" s="765">
        <v>260</v>
      </c>
      <c r="U54" s="765">
        <v>400</v>
      </c>
      <c r="V54" s="765">
        <v>900</v>
      </c>
      <c r="W54" s="766">
        <v>2000</v>
      </c>
      <c r="X54" s="765">
        <f t="shared" si="5"/>
        <v>-100</v>
      </c>
      <c r="Y54" s="364">
        <f t="shared" si="6"/>
        <v>1000</v>
      </c>
    </row>
    <row r="55" spans="1:25" ht="15">
      <c r="A55" s="754" t="s">
        <v>295</v>
      </c>
      <c r="B55" s="738" t="s">
        <v>296</v>
      </c>
      <c r="C55" s="738">
        <v>109469</v>
      </c>
      <c r="D55" s="738" t="s">
        <v>345</v>
      </c>
      <c r="E55" s="738"/>
      <c r="F55" s="755">
        <v>303.38</v>
      </c>
      <c r="G55" s="756"/>
      <c r="H55" s="756"/>
      <c r="I55" s="757">
        <f t="shared" si="0"/>
        <v>303.38</v>
      </c>
      <c r="J55" s="758">
        <f t="shared" si="3"/>
        <v>303.38</v>
      </c>
      <c r="K55" s="757"/>
      <c r="L55" s="759"/>
      <c r="M55" s="739">
        <f t="shared" si="4"/>
        <v>0</v>
      </c>
      <c r="O55" s="760">
        <f t="shared" si="1"/>
        <v>1</v>
      </c>
      <c r="P55" s="760">
        <f t="shared" si="2"/>
        <v>1</v>
      </c>
      <c r="R55" s="766">
        <v>100</v>
      </c>
      <c r="S55" s="766">
        <v>3</v>
      </c>
      <c r="T55" s="765">
        <v>390</v>
      </c>
      <c r="U55" s="765">
        <v>600</v>
      </c>
      <c r="V55" s="765">
        <v>300</v>
      </c>
      <c r="W55" s="765">
        <v>750</v>
      </c>
      <c r="X55" s="765">
        <f t="shared" si="5"/>
        <v>-700</v>
      </c>
      <c r="Y55" s="364">
        <f t="shared" si="6"/>
        <v>-250</v>
      </c>
    </row>
    <row r="56" spans="1:25" ht="15">
      <c r="A56" s="754" t="s">
        <v>295</v>
      </c>
      <c r="B56" s="738" t="s">
        <v>296</v>
      </c>
      <c r="C56" s="738">
        <v>109470</v>
      </c>
      <c r="D56" s="738" t="s">
        <v>346</v>
      </c>
      <c r="E56" s="738"/>
      <c r="F56" s="755">
        <v>333.48</v>
      </c>
      <c r="G56" s="756"/>
      <c r="H56" s="756"/>
      <c r="I56" s="757">
        <f t="shared" si="0"/>
        <v>333.48</v>
      </c>
      <c r="J56" s="758">
        <f t="shared" si="3"/>
        <v>333.48</v>
      </c>
      <c r="K56" s="757"/>
      <c r="L56" s="759"/>
      <c r="M56" s="739">
        <f t="shared" si="4"/>
        <v>0</v>
      </c>
      <c r="O56" s="760">
        <f t="shared" si="1"/>
        <v>1</v>
      </c>
      <c r="P56" s="760">
        <f t="shared" si="2"/>
        <v>1</v>
      </c>
      <c r="R56" s="766">
        <v>100</v>
      </c>
      <c r="S56" s="766">
        <v>3</v>
      </c>
      <c r="T56" s="765">
        <v>390</v>
      </c>
      <c r="U56" s="765">
        <v>600</v>
      </c>
      <c r="V56" s="765">
        <v>300</v>
      </c>
      <c r="W56" s="766">
        <v>1000</v>
      </c>
      <c r="X56" s="765">
        <f t="shared" si="5"/>
        <v>-700</v>
      </c>
      <c r="Y56" s="364">
        <f t="shared" si="6"/>
        <v>0</v>
      </c>
    </row>
    <row r="57" spans="1:25" ht="15">
      <c r="A57" s="754" t="s">
        <v>295</v>
      </c>
      <c r="B57" s="738" t="s">
        <v>296</v>
      </c>
      <c r="C57" s="738">
        <v>109471</v>
      </c>
      <c r="D57" s="738" t="s">
        <v>347</v>
      </c>
      <c r="E57" s="738"/>
      <c r="F57" s="755">
        <v>372</v>
      </c>
      <c r="G57" s="756"/>
      <c r="H57" s="756"/>
      <c r="I57" s="757">
        <f t="shared" si="0"/>
        <v>372</v>
      </c>
      <c r="J57" s="758">
        <f t="shared" si="3"/>
        <v>372</v>
      </c>
      <c r="K57" s="757"/>
      <c r="L57" s="759"/>
      <c r="M57" s="739">
        <f t="shared" si="4"/>
        <v>0</v>
      </c>
      <c r="O57" s="760">
        <f t="shared" si="1"/>
        <v>1</v>
      </c>
      <c r="P57" s="760">
        <f t="shared" si="2"/>
        <v>1</v>
      </c>
      <c r="R57" s="766">
        <v>100</v>
      </c>
      <c r="S57" s="766">
        <v>3</v>
      </c>
      <c r="T57" s="765">
        <v>390</v>
      </c>
      <c r="U57" s="765">
        <v>600</v>
      </c>
      <c r="V57" s="765">
        <v>300</v>
      </c>
      <c r="W57" s="766">
        <v>1250</v>
      </c>
      <c r="X57" s="765">
        <f t="shared" si="5"/>
        <v>-700</v>
      </c>
      <c r="Y57" s="364">
        <f t="shared" si="6"/>
        <v>250</v>
      </c>
    </row>
    <row r="58" spans="1:25" ht="15">
      <c r="A58" s="754" t="s">
        <v>295</v>
      </c>
      <c r="B58" s="738" t="s">
        <v>296</v>
      </c>
      <c r="C58" s="738">
        <v>109472</v>
      </c>
      <c r="D58" s="738" t="s">
        <v>348</v>
      </c>
      <c r="E58" s="738"/>
      <c r="F58" s="755">
        <v>418.95</v>
      </c>
      <c r="G58" s="756"/>
      <c r="H58" s="756"/>
      <c r="I58" s="757">
        <f t="shared" si="0"/>
        <v>418.95</v>
      </c>
      <c r="J58" s="758">
        <f t="shared" si="3"/>
        <v>418.95</v>
      </c>
      <c r="K58" s="757"/>
      <c r="L58" s="759"/>
      <c r="M58" s="739">
        <f t="shared" si="4"/>
        <v>0</v>
      </c>
      <c r="O58" s="760">
        <f t="shared" si="1"/>
        <v>1</v>
      </c>
      <c r="P58" s="760">
        <f t="shared" si="2"/>
        <v>1</v>
      </c>
      <c r="R58" s="766">
        <v>100</v>
      </c>
      <c r="S58" s="766">
        <v>3</v>
      </c>
      <c r="T58" s="765">
        <v>390</v>
      </c>
      <c r="U58" s="765">
        <v>600</v>
      </c>
      <c r="V58" s="765">
        <v>300</v>
      </c>
      <c r="W58" s="766">
        <v>1500</v>
      </c>
      <c r="X58" s="765">
        <f t="shared" si="5"/>
        <v>-700</v>
      </c>
      <c r="Y58" s="364">
        <f t="shared" si="6"/>
        <v>500</v>
      </c>
    </row>
    <row r="59" spans="1:25" ht="15">
      <c r="A59" s="754" t="s">
        <v>295</v>
      </c>
      <c r="B59" s="738" t="s">
        <v>296</v>
      </c>
      <c r="C59" s="738">
        <v>109473</v>
      </c>
      <c r="D59" s="738" t="s">
        <v>349</v>
      </c>
      <c r="E59" s="738"/>
      <c r="F59" s="755">
        <v>446.65</v>
      </c>
      <c r="G59" s="756"/>
      <c r="H59" s="756"/>
      <c r="I59" s="757">
        <f t="shared" si="0"/>
        <v>446.65</v>
      </c>
      <c r="J59" s="758">
        <f t="shared" si="3"/>
        <v>446.65</v>
      </c>
      <c r="K59" s="757"/>
      <c r="L59" s="759"/>
      <c r="M59" s="739">
        <f t="shared" si="4"/>
        <v>0</v>
      </c>
      <c r="O59" s="760">
        <f t="shared" si="1"/>
        <v>1</v>
      </c>
      <c r="P59" s="760">
        <f t="shared" si="2"/>
        <v>1</v>
      </c>
      <c r="R59" s="766">
        <v>100</v>
      </c>
      <c r="S59" s="766">
        <v>3</v>
      </c>
      <c r="T59" s="765">
        <v>390</v>
      </c>
      <c r="U59" s="765">
        <v>600</v>
      </c>
      <c r="V59" s="765">
        <v>300</v>
      </c>
      <c r="W59" s="766">
        <v>1750</v>
      </c>
      <c r="X59" s="765">
        <f t="shared" si="5"/>
        <v>-700</v>
      </c>
      <c r="Y59" s="364">
        <f t="shared" si="6"/>
        <v>750</v>
      </c>
    </row>
    <row r="60" spans="1:25" ht="15">
      <c r="A60" s="754" t="s">
        <v>295</v>
      </c>
      <c r="B60" s="738" t="s">
        <v>296</v>
      </c>
      <c r="C60" s="738">
        <v>109474</v>
      </c>
      <c r="D60" s="738" t="s">
        <v>350</v>
      </c>
      <c r="E60" s="738"/>
      <c r="F60" s="755">
        <v>467.11</v>
      </c>
      <c r="G60" s="756"/>
      <c r="H60" s="756"/>
      <c r="I60" s="757">
        <f t="shared" si="0"/>
        <v>467.11</v>
      </c>
      <c r="J60" s="758">
        <f t="shared" si="3"/>
        <v>467.11</v>
      </c>
      <c r="K60" s="757"/>
      <c r="L60" s="759"/>
      <c r="M60" s="739">
        <f t="shared" si="4"/>
        <v>0</v>
      </c>
      <c r="O60" s="760">
        <f t="shared" si="1"/>
        <v>1</v>
      </c>
      <c r="P60" s="760">
        <f t="shared" si="2"/>
        <v>1</v>
      </c>
      <c r="R60" s="766">
        <v>100</v>
      </c>
      <c r="S60" s="766">
        <v>3</v>
      </c>
      <c r="T60" s="765">
        <v>390</v>
      </c>
      <c r="U60" s="765">
        <v>600</v>
      </c>
      <c r="V60" s="765">
        <v>300</v>
      </c>
      <c r="W60" s="766">
        <v>2000</v>
      </c>
      <c r="X60" s="765">
        <f t="shared" si="5"/>
        <v>-700</v>
      </c>
      <c r="Y60" s="364">
        <f t="shared" si="6"/>
        <v>1000</v>
      </c>
    </row>
    <row r="61" spans="1:25" ht="15">
      <c r="A61" s="754" t="s">
        <v>295</v>
      </c>
      <c r="B61" s="738" t="s">
        <v>296</v>
      </c>
      <c r="C61" s="738">
        <v>109476</v>
      </c>
      <c r="D61" s="738" t="s">
        <v>351</v>
      </c>
      <c r="E61" s="738"/>
      <c r="F61" s="755">
        <v>355.15</v>
      </c>
      <c r="G61" s="756"/>
      <c r="H61" s="756"/>
      <c r="I61" s="757">
        <f t="shared" si="0"/>
        <v>355.15</v>
      </c>
      <c r="J61" s="758">
        <f t="shared" si="3"/>
        <v>355.15</v>
      </c>
      <c r="K61" s="757"/>
      <c r="L61" s="759"/>
      <c r="M61" s="739">
        <f t="shared" si="4"/>
        <v>0</v>
      </c>
      <c r="O61" s="760">
        <f t="shared" si="1"/>
        <v>1</v>
      </c>
      <c r="P61" s="760">
        <f t="shared" si="2"/>
        <v>1</v>
      </c>
      <c r="R61" s="766">
        <v>100</v>
      </c>
      <c r="S61" s="766">
        <v>3</v>
      </c>
      <c r="T61" s="765">
        <v>390</v>
      </c>
      <c r="U61" s="765">
        <v>600</v>
      </c>
      <c r="V61" s="765">
        <v>450</v>
      </c>
      <c r="W61" s="765">
        <v>750</v>
      </c>
      <c r="X61" s="765">
        <f t="shared" si="5"/>
        <v>-550</v>
      </c>
      <c r="Y61" s="364">
        <f t="shared" si="6"/>
        <v>-250</v>
      </c>
    </row>
    <row r="62" spans="1:25" ht="15">
      <c r="A62" s="754" t="s">
        <v>295</v>
      </c>
      <c r="B62" s="738" t="s">
        <v>296</v>
      </c>
      <c r="C62" s="738">
        <v>109477</v>
      </c>
      <c r="D62" s="738" t="s">
        <v>352</v>
      </c>
      <c r="E62" s="738"/>
      <c r="F62" s="755">
        <v>391.27</v>
      </c>
      <c r="G62" s="756"/>
      <c r="H62" s="756"/>
      <c r="I62" s="757">
        <f t="shared" si="0"/>
        <v>391.27</v>
      </c>
      <c r="J62" s="758">
        <f t="shared" si="3"/>
        <v>391.27</v>
      </c>
      <c r="K62" s="757"/>
      <c r="L62" s="759"/>
      <c r="M62" s="739">
        <f t="shared" si="4"/>
        <v>0</v>
      </c>
      <c r="O62" s="760">
        <f t="shared" si="1"/>
        <v>1</v>
      </c>
      <c r="P62" s="760">
        <f t="shared" si="2"/>
        <v>1</v>
      </c>
      <c r="R62" s="766">
        <v>100</v>
      </c>
      <c r="S62" s="766">
        <v>3</v>
      </c>
      <c r="T62" s="765">
        <v>390</v>
      </c>
      <c r="U62" s="765">
        <v>600</v>
      </c>
      <c r="V62" s="765">
        <v>450</v>
      </c>
      <c r="W62" s="766">
        <v>1000</v>
      </c>
      <c r="X62" s="765">
        <f t="shared" si="5"/>
        <v>-550</v>
      </c>
      <c r="Y62" s="364">
        <f t="shared" si="6"/>
        <v>0</v>
      </c>
    </row>
    <row r="63" spans="1:25" ht="15">
      <c r="A63" s="754" t="s">
        <v>295</v>
      </c>
      <c r="B63" s="738" t="s">
        <v>296</v>
      </c>
      <c r="C63" s="738">
        <v>109478</v>
      </c>
      <c r="D63" s="738" t="s">
        <v>353</v>
      </c>
      <c r="E63" s="738"/>
      <c r="F63" s="755">
        <v>440.62</v>
      </c>
      <c r="G63" s="756"/>
      <c r="H63" s="756"/>
      <c r="I63" s="757">
        <f t="shared" si="0"/>
        <v>440.62</v>
      </c>
      <c r="J63" s="758">
        <f t="shared" si="3"/>
        <v>440.62</v>
      </c>
      <c r="K63" s="757"/>
      <c r="L63" s="759"/>
      <c r="M63" s="739">
        <f t="shared" si="4"/>
        <v>0</v>
      </c>
      <c r="O63" s="760">
        <f t="shared" si="1"/>
        <v>1</v>
      </c>
      <c r="P63" s="760">
        <f t="shared" si="2"/>
        <v>1</v>
      </c>
      <c r="R63" s="766">
        <v>100</v>
      </c>
      <c r="S63" s="766">
        <v>3</v>
      </c>
      <c r="T63" s="765">
        <v>390</v>
      </c>
      <c r="U63" s="765">
        <v>600</v>
      </c>
      <c r="V63" s="765">
        <v>450</v>
      </c>
      <c r="W63" s="766">
        <v>1250</v>
      </c>
      <c r="X63" s="765">
        <f t="shared" si="5"/>
        <v>-550</v>
      </c>
      <c r="Y63" s="364">
        <f t="shared" si="6"/>
        <v>250</v>
      </c>
    </row>
    <row r="64" spans="1:25" ht="15">
      <c r="A64" s="754" t="s">
        <v>295</v>
      </c>
      <c r="B64" s="738" t="s">
        <v>296</v>
      </c>
      <c r="C64" s="738">
        <v>109479</v>
      </c>
      <c r="D64" s="738" t="s">
        <v>354</v>
      </c>
      <c r="E64" s="738"/>
      <c r="F64" s="755">
        <v>493.6</v>
      </c>
      <c r="G64" s="756"/>
      <c r="H64" s="756"/>
      <c r="I64" s="757">
        <f t="shared" si="0"/>
        <v>493.6</v>
      </c>
      <c r="J64" s="758">
        <f t="shared" si="3"/>
        <v>493.6</v>
      </c>
      <c r="K64" s="757"/>
      <c r="L64" s="759"/>
      <c r="M64" s="739">
        <f t="shared" si="4"/>
        <v>0</v>
      </c>
      <c r="O64" s="760">
        <f t="shared" si="1"/>
        <v>1</v>
      </c>
      <c r="P64" s="760">
        <f t="shared" si="2"/>
        <v>1</v>
      </c>
      <c r="R64" s="766">
        <v>100</v>
      </c>
      <c r="S64" s="766">
        <v>3</v>
      </c>
      <c r="T64" s="765">
        <v>390</v>
      </c>
      <c r="U64" s="765">
        <v>600</v>
      </c>
      <c r="V64" s="765">
        <v>450</v>
      </c>
      <c r="W64" s="766">
        <v>1500</v>
      </c>
      <c r="X64" s="765">
        <f t="shared" si="5"/>
        <v>-550</v>
      </c>
      <c r="Y64" s="364">
        <f t="shared" si="6"/>
        <v>500</v>
      </c>
    </row>
    <row r="65" spans="1:25" ht="15">
      <c r="A65" s="754" t="s">
        <v>295</v>
      </c>
      <c r="B65" s="738" t="s">
        <v>296</v>
      </c>
      <c r="C65" s="738">
        <v>109480</v>
      </c>
      <c r="D65" s="738" t="s">
        <v>355</v>
      </c>
      <c r="E65" s="738"/>
      <c r="F65" s="755">
        <v>527.29999999999995</v>
      </c>
      <c r="G65" s="756"/>
      <c r="H65" s="756"/>
      <c r="I65" s="757">
        <f t="shared" si="0"/>
        <v>527.29999999999995</v>
      </c>
      <c r="J65" s="758">
        <f t="shared" si="3"/>
        <v>527.29999999999995</v>
      </c>
      <c r="K65" s="757"/>
      <c r="L65" s="759"/>
      <c r="M65" s="739">
        <f t="shared" si="4"/>
        <v>0</v>
      </c>
      <c r="O65" s="760">
        <f t="shared" si="1"/>
        <v>1</v>
      </c>
      <c r="P65" s="760">
        <f t="shared" si="2"/>
        <v>1</v>
      </c>
      <c r="R65" s="766">
        <v>100</v>
      </c>
      <c r="S65" s="766">
        <v>3</v>
      </c>
      <c r="T65" s="765">
        <v>390</v>
      </c>
      <c r="U65" s="765">
        <v>600</v>
      </c>
      <c r="V65" s="765">
        <v>450</v>
      </c>
      <c r="W65" s="766">
        <v>1750</v>
      </c>
      <c r="X65" s="765">
        <f t="shared" si="5"/>
        <v>-550</v>
      </c>
      <c r="Y65" s="364">
        <f t="shared" si="6"/>
        <v>750</v>
      </c>
    </row>
    <row r="66" spans="1:25" ht="15">
      <c r="A66" s="754" t="s">
        <v>295</v>
      </c>
      <c r="B66" s="738" t="s">
        <v>296</v>
      </c>
      <c r="C66" s="738">
        <v>109481</v>
      </c>
      <c r="D66" s="738" t="s">
        <v>356</v>
      </c>
      <c r="E66" s="738"/>
      <c r="F66" s="755">
        <v>558.98</v>
      </c>
      <c r="G66" s="756"/>
      <c r="H66" s="756"/>
      <c r="I66" s="757">
        <f t="shared" si="0"/>
        <v>558.98</v>
      </c>
      <c r="J66" s="758">
        <f t="shared" si="3"/>
        <v>558.98</v>
      </c>
      <c r="K66" s="757"/>
      <c r="L66" s="759"/>
      <c r="M66" s="739">
        <f t="shared" si="4"/>
        <v>0</v>
      </c>
      <c r="O66" s="760">
        <f t="shared" si="1"/>
        <v>1</v>
      </c>
      <c r="P66" s="760">
        <f t="shared" si="2"/>
        <v>1</v>
      </c>
      <c r="R66" s="766">
        <v>100</v>
      </c>
      <c r="S66" s="766">
        <v>3</v>
      </c>
      <c r="T66" s="765">
        <v>390</v>
      </c>
      <c r="U66" s="765">
        <v>600</v>
      </c>
      <c r="V66" s="765">
        <v>450</v>
      </c>
      <c r="W66" s="766">
        <v>2000</v>
      </c>
      <c r="X66" s="765">
        <f t="shared" si="5"/>
        <v>-550</v>
      </c>
      <c r="Y66" s="364">
        <f t="shared" si="6"/>
        <v>1000</v>
      </c>
    </row>
    <row r="67" spans="1:25" ht="15">
      <c r="A67" s="754" t="s">
        <v>295</v>
      </c>
      <c r="B67" s="738" t="s">
        <v>296</v>
      </c>
      <c r="C67" s="738">
        <v>109483</v>
      </c>
      <c r="D67" s="738" t="s">
        <v>357</v>
      </c>
      <c r="E67" s="738"/>
      <c r="F67" s="755">
        <v>390.06</v>
      </c>
      <c r="G67" s="756"/>
      <c r="H67" s="756"/>
      <c r="I67" s="757">
        <f t="shared" si="0"/>
        <v>390.06</v>
      </c>
      <c r="J67" s="758">
        <f t="shared" si="3"/>
        <v>390.06</v>
      </c>
      <c r="K67" s="757"/>
      <c r="L67" s="759"/>
      <c r="M67" s="739">
        <f t="shared" si="4"/>
        <v>0</v>
      </c>
      <c r="O67" s="760">
        <f t="shared" si="1"/>
        <v>1</v>
      </c>
      <c r="P67" s="760">
        <f t="shared" si="2"/>
        <v>1</v>
      </c>
      <c r="R67" s="766">
        <v>100</v>
      </c>
      <c r="S67" s="766">
        <v>3</v>
      </c>
      <c r="T67" s="765">
        <v>390</v>
      </c>
      <c r="U67" s="765">
        <v>600</v>
      </c>
      <c r="V67" s="765">
        <v>600</v>
      </c>
      <c r="W67" s="765">
        <v>750</v>
      </c>
      <c r="X67" s="765">
        <f t="shared" si="5"/>
        <v>-400</v>
      </c>
      <c r="Y67" s="364">
        <f t="shared" si="6"/>
        <v>-250</v>
      </c>
    </row>
    <row r="68" spans="1:25" ht="15">
      <c r="A68" s="754" t="s">
        <v>295</v>
      </c>
      <c r="B68" s="738" t="s">
        <v>296</v>
      </c>
      <c r="C68" s="738">
        <v>109484</v>
      </c>
      <c r="D68" s="738" t="s">
        <v>358</v>
      </c>
      <c r="E68" s="738"/>
      <c r="F68" s="755">
        <v>432.2</v>
      </c>
      <c r="G68" s="756"/>
      <c r="H68" s="756"/>
      <c r="I68" s="757">
        <f t="shared" si="0"/>
        <v>432.2</v>
      </c>
      <c r="J68" s="758">
        <f t="shared" si="3"/>
        <v>432.2</v>
      </c>
      <c r="K68" s="757"/>
      <c r="L68" s="759"/>
      <c r="M68" s="739">
        <f t="shared" si="4"/>
        <v>0</v>
      </c>
      <c r="O68" s="760">
        <f t="shared" si="1"/>
        <v>1</v>
      </c>
      <c r="P68" s="760">
        <f t="shared" si="2"/>
        <v>1</v>
      </c>
      <c r="R68" s="766">
        <v>100</v>
      </c>
      <c r="S68" s="766">
        <v>3</v>
      </c>
      <c r="T68" s="765">
        <v>390</v>
      </c>
      <c r="U68" s="765">
        <v>600</v>
      </c>
      <c r="V68" s="765">
        <v>600</v>
      </c>
      <c r="W68" s="766">
        <v>1000</v>
      </c>
      <c r="X68" s="765">
        <f t="shared" si="5"/>
        <v>-400</v>
      </c>
      <c r="Y68" s="364">
        <f t="shared" si="6"/>
        <v>0</v>
      </c>
    </row>
    <row r="69" spans="1:25" ht="15">
      <c r="A69" s="754" t="s">
        <v>295</v>
      </c>
      <c r="B69" s="738" t="s">
        <v>296</v>
      </c>
      <c r="C69" s="738">
        <v>109485</v>
      </c>
      <c r="D69" s="738" t="s">
        <v>359</v>
      </c>
      <c r="E69" s="738"/>
      <c r="F69" s="755">
        <v>489.99</v>
      </c>
      <c r="G69" s="756"/>
      <c r="H69" s="756"/>
      <c r="I69" s="757">
        <f t="shared" si="0"/>
        <v>489.99</v>
      </c>
      <c r="J69" s="758">
        <f t="shared" si="3"/>
        <v>489.99</v>
      </c>
      <c r="K69" s="757"/>
      <c r="L69" s="759"/>
      <c r="M69" s="739">
        <f t="shared" si="4"/>
        <v>0</v>
      </c>
      <c r="O69" s="760">
        <f t="shared" si="1"/>
        <v>1</v>
      </c>
      <c r="P69" s="760">
        <f t="shared" si="2"/>
        <v>1</v>
      </c>
      <c r="R69" s="766">
        <v>100</v>
      </c>
      <c r="S69" s="766">
        <v>3</v>
      </c>
      <c r="T69" s="765">
        <v>390</v>
      </c>
      <c r="U69" s="765">
        <v>600</v>
      </c>
      <c r="V69" s="765">
        <v>600</v>
      </c>
      <c r="W69" s="766">
        <v>1250</v>
      </c>
      <c r="X69" s="765">
        <f t="shared" si="5"/>
        <v>-400</v>
      </c>
      <c r="Y69" s="364">
        <f t="shared" si="6"/>
        <v>250</v>
      </c>
    </row>
    <row r="70" spans="1:25" ht="15">
      <c r="A70" s="754" t="s">
        <v>295</v>
      </c>
      <c r="B70" s="738" t="s">
        <v>296</v>
      </c>
      <c r="C70" s="738">
        <v>109486</v>
      </c>
      <c r="D70" s="738" t="s">
        <v>360</v>
      </c>
      <c r="E70" s="738"/>
      <c r="F70" s="755">
        <v>552.59</v>
      </c>
      <c r="G70" s="756"/>
      <c r="H70" s="756"/>
      <c r="I70" s="757">
        <f t="shared" si="0"/>
        <v>552.59</v>
      </c>
      <c r="J70" s="758">
        <f t="shared" si="3"/>
        <v>552.59</v>
      </c>
      <c r="K70" s="757"/>
      <c r="L70" s="759"/>
      <c r="M70" s="739">
        <f t="shared" si="4"/>
        <v>0</v>
      </c>
      <c r="O70" s="760">
        <f t="shared" si="1"/>
        <v>1</v>
      </c>
      <c r="P70" s="760">
        <f t="shared" si="2"/>
        <v>1</v>
      </c>
      <c r="R70" s="766">
        <v>100</v>
      </c>
      <c r="S70" s="766">
        <v>3</v>
      </c>
      <c r="T70" s="765">
        <v>390</v>
      </c>
      <c r="U70" s="765">
        <v>600</v>
      </c>
      <c r="V70" s="765">
        <v>600</v>
      </c>
      <c r="W70" s="766">
        <v>1500</v>
      </c>
      <c r="X70" s="765">
        <f t="shared" si="5"/>
        <v>-400</v>
      </c>
      <c r="Y70" s="364">
        <f t="shared" si="6"/>
        <v>500</v>
      </c>
    </row>
    <row r="71" spans="1:25" ht="15">
      <c r="A71" s="754" t="s">
        <v>295</v>
      </c>
      <c r="B71" s="738" t="s">
        <v>296</v>
      </c>
      <c r="C71" s="738">
        <v>109487</v>
      </c>
      <c r="D71" s="738" t="s">
        <v>361</v>
      </c>
      <c r="E71" s="738"/>
      <c r="F71" s="755">
        <v>588.71</v>
      </c>
      <c r="G71" s="756"/>
      <c r="H71" s="756"/>
      <c r="I71" s="757">
        <f t="shared" ref="I71:I133" si="7">F71-(F71*G71) - ((F71-(F71*G71))*H71)</f>
        <v>588.71</v>
      </c>
      <c r="J71" s="758">
        <f t="shared" si="3"/>
        <v>588.71</v>
      </c>
      <c r="K71" s="757"/>
      <c r="L71" s="759"/>
      <c r="M71" s="739">
        <f t="shared" si="4"/>
        <v>0</v>
      </c>
      <c r="O71" s="760">
        <f t="shared" ref="O71:O133" si="8">1-L71/(F71*(1-0.66))</f>
        <v>1</v>
      </c>
      <c r="P71" s="760">
        <f t="shared" ref="P71:P133" si="9">1-L71/F71</f>
        <v>1</v>
      </c>
      <c r="R71" s="766">
        <v>100</v>
      </c>
      <c r="S71" s="766">
        <v>3</v>
      </c>
      <c r="T71" s="765">
        <v>390</v>
      </c>
      <c r="U71" s="765">
        <v>600</v>
      </c>
      <c r="V71" s="765">
        <v>600</v>
      </c>
      <c r="W71" s="766">
        <v>1750</v>
      </c>
      <c r="X71" s="765">
        <f t="shared" si="5"/>
        <v>-400</v>
      </c>
      <c r="Y71" s="364">
        <f t="shared" si="6"/>
        <v>750</v>
      </c>
    </row>
    <row r="72" spans="1:25" ht="15">
      <c r="A72" s="754" t="s">
        <v>295</v>
      </c>
      <c r="B72" s="738" t="s">
        <v>296</v>
      </c>
      <c r="C72" s="738">
        <v>109488</v>
      </c>
      <c r="D72" s="738" t="s">
        <v>362</v>
      </c>
      <c r="E72" s="738"/>
      <c r="F72" s="755">
        <v>663.99</v>
      </c>
      <c r="G72" s="756"/>
      <c r="H72" s="756"/>
      <c r="I72" s="757">
        <f t="shared" si="7"/>
        <v>663.99</v>
      </c>
      <c r="J72" s="758">
        <f t="shared" ref="J72:J134" si="10">I72-L72</f>
        <v>663.99</v>
      </c>
      <c r="K72" s="757"/>
      <c r="L72" s="759"/>
      <c r="M72" s="739">
        <f t="shared" ref="M72:M134" si="11">L72*$M$4</f>
        <v>0</v>
      </c>
      <c r="O72" s="760">
        <f t="shared" si="8"/>
        <v>1</v>
      </c>
      <c r="P72" s="760">
        <f t="shared" si="9"/>
        <v>1</v>
      </c>
      <c r="R72" s="766">
        <v>100</v>
      </c>
      <c r="S72" s="766">
        <v>3</v>
      </c>
      <c r="T72" s="765">
        <v>390</v>
      </c>
      <c r="U72" s="765">
        <v>600</v>
      </c>
      <c r="V72" s="765">
        <v>600</v>
      </c>
      <c r="W72" s="766">
        <v>2000</v>
      </c>
      <c r="X72" s="765">
        <f t="shared" ref="X72:X134" si="12">V72-$K$2</f>
        <v>-400</v>
      </c>
      <c r="Y72" s="364">
        <f t="shared" si="6"/>
        <v>1000</v>
      </c>
    </row>
    <row r="73" spans="1:25" ht="15">
      <c r="A73" s="754" t="s">
        <v>295</v>
      </c>
      <c r="B73" s="738" t="s">
        <v>296</v>
      </c>
      <c r="C73" s="738">
        <v>109490</v>
      </c>
      <c r="D73" s="738" t="s">
        <v>363</v>
      </c>
      <c r="E73" s="738"/>
      <c r="F73" s="755">
        <v>485.17</v>
      </c>
      <c r="G73" s="756"/>
      <c r="H73" s="756"/>
      <c r="I73" s="757">
        <f t="shared" si="7"/>
        <v>485.17</v>
      </c>
      <c r="J73" s="758">
        <f t="shared" si="10"/>
        <v>485.17</v>
      </c>
      <c r="K73" s="757"/>
      <c r="L73" s="759"/>
      <c r="M73" s="739">
        <f t="shared" si="11"/>
        <v>0</v>
      </c>
      <c r="O73" s="760">
        <f t="shared" si="8"/>
        <v>1</v>
      </c>
      <c r="P73" s="760">
        <f t="shared" si="9"/>
        <v>1</v>
      </c>
      <c r="R73" s="766">
        <v>100</v>
      </c>
      <c r="S73" s="766">
        <v>3</v>
      </c>
      <c r="T73" s="765">
        <v>390</v>
      </c>
      <c r="U73" s="765">
        <v>600</v>
      </c>
      <c r="V73" s="765">
        <v>900</v>
      </c>
      <c r="W73" s="765">
        <v>750</v>
      </c>
      <c r="X73" s="765">
        <f t="shared" si="12"/>
        <v>-100</v>
      </c>
      <c r="Y73" s="364">
        <f t="shared" si="6"/>
        <v>-250</v>
      </c>
    </row>
    <row r="74" spans="1:25" ht="15">
      <c r="A74" s="754" t="s">
        <v>295</v>
      </c>
      <c r="B74" s="738" t="s">
        <v>296</v>
      </c>
      <c r="C74" s="738">
        <v>109491</v>
      </c>
      <c r="D74" s="738" t="s">
        <v>364</v>
      </c>
      <c r="E74" s="738"/>
      <c r="F74" s="755">
        <v>539.34</v>
      </c>
      <c r="G74" s="756"/>
      <c r="H74" s="756"/>
      <c r="I74" s="757">
        <f t="shared" si="7"/>
        <v>539.34</v>
      </c>
      <c r="J74" s="758">
        <f t="shared" si="10"/>
        <v>539.34</v>
      </c>
      <c r="K74" s="757"/>
      <c r="L74" s="759"/>
      <c r="M74" s="739">
        <f t="shared" si="11"/>
        <v>0</v>
      </c>
      <c r="O74" s="760">
        <f t="shared" si="8"/>
        <v>1</v>
      </c>
      <c r="P74" s="760">
        <f t="shared" si="9"/>
        <v>1</v>
      </c>
      <c r="R74" s="766">
        <v>100</v>
      </c>
      <c r="S74" s="766">
        <v>3</v>
      </c>
      <c r="T74" s="765">
        <v>390</v>
      </c>
      <c r="U74" s="765">
        <v>600</v>
      </c>
      <c r="V74" s="765">
        <v>900</v>
      </c>
      <c r="W74" s="766">
        <v>1000</v>
      </c>
      <c r="X74" s="765">
        <f t="shared" si="12"/>
        <v>-100</v>
      </c>
      <c r="Y74" s="364">
        <f t="shared" ref="Y74:Y136" si="13">W74-$L$2</f>
        <v>0</v>
      </c>
    </row>
    <row r="75" spans="1:25" ht="15">
      <c r="A75" s="754" t="s">
        <v>295</v>
      </c>
      <c r="B75" s="738" t="s">
        <v>296</v>
      </c>
      <c r="C75" s="738">
        <v>109492</v>
      </c>
      <c r="D75" s="738" t="s">
        <v>365</v>
      </c>
      <c r="E75" s="738"/>
      <c r="F75" s="755">
        <v>662.15</v>
      </c>
      <c r="G75" s="756"/>
      <c r="H75" s="756"/>
      <c r="I75" s="757">
        <f t="shared" si="7"/>
        <v>662.15</v>
      </c>
      <c r="J75" s="758">
        <f t="shared" si="10"/>
        <v>662.15</v>
      </c>
      <c r="K75" s="757"/>
      <c r="L75" s="759"/>
      <c r="M75" s="739">
        <f t="shared" si="11"/>
        <v>0</v>
      </c>
      <c r="O75" s="760">
        <f t="shared" si="8"/>
        <v>1</v>
      </c>
      <c r="P75" s="760">
        <f t="shared" si="9"/>
        <v>1</v>
      </c>
      <c r="R75" s="766">
        <v>100</v>
      </c>
      <c r="S75" s="766">
        <v>3</v>
      </c>
      <c r="T75" s="765">
        <v>390</v>
      </c>
      <c r="U75" s="765">
        <v>600</v>
      </c>
      <c r="V75" s="765">
        <v>900</v>
      </c>
      <c r="W75" s="766">
        <v>1250</v>
      </c>
      <c r="X75" s="765">
        <f t="shared" si="12"/>
        <v>-100</v>
      </c>
      <c r="Y75" s="364">
        <f t="shared" si="13"/>
        <v>250</v>
      </c>
    </row>
    <row r="76" spans="1:25" ht="15">
      <c r="A76" s="754" t="s">
        <v>295</v>
      </c>
      <c r="B76" s="738" t="s">
        <v>296</v>
      </c>
      <c r="C76" s="738">
        <v>109493</v>
      </c>
      <c r="D76" s="738" t="s">
        <v>366</v>
      </c>
      <c r="E76" s="738"/>
      <c r="F76" s="755">
        <v>746.41</v>
      </c>
      <c r="G76" s="756"/>
      <c r="H76" s="756"/>
      <c r="I76" s="757">
        <f t="shared" si="7"/>
        <v>746.41</v>
      </c>
      <c r="J76" s="758">
        <f t="shared" si="10"/>
        <v>746.41</v>
      </c>
      <c r="K76" s="757"/>
      <c r="L76" s="759"/>
      <c r="M76" s="739">
        <f t="shared" si="11"/>
        <v>0</v>
      </c>
      <c r="O76" s="760">
        <f t="shared" si="8"/>
        <v>1</v>
      </c>
      <c r="P76" s="760">
        <f t="shared" si="9"/>
        <v>1</v>
      </c>
      <c r="R76" s="766">
        <v>100</v>
      </c>
      <c r="S76" s="766">
        <v>3</v>
      </c>
      <c r="T76" s="765">
        <v>390</v>
      </c>
      <c r="U76" s="765">
        <v>600</v>
      </c>
      <c r="V76" s="765">
        <v>900</v>
      </c>
      <c r="W76" s="766">
        <v>1500</v>
      </c>
      <c r="X76" s="765">
        <f t="shared" si="12"/>
        <v>-100</v>
      </c>
      <c r="Y76" s="364">
        <f t="shared" si="13"/>
        <v>500</v>
      </c>
    </row>
    <row r="77" spans="1:25" ht="15">
      <c r="A77" s="754" t="s">
        <v>295</v>
      </c>
      <c r="B77" s="738" t="s">
        <v>296</v>
      </c>
      <c r="C77" s="738">
        <v>109494</v>
      </c>
      <c r="D77" s="738" t="s">
        <v>367</v>
      </c>
      <c r="E77" s="738"/>
      <c r="F77" s="755">
        <v>798.18</v>
      </c>
      <c r="G77" s="756"/>
      <c r="H77" s="756"/>
      <c r="I77" s="757">
        <f t="shared" si="7"/>
        <v>798.18</v>
      </c>
      <c r="J77" s="758">
        <f t="shared" si="10"/>
        <v>798.18</v>
      </c>
      <c r="K77" s="757"/>
      <c r="L77" s="759"/>
      <c r="M77" s="739">
        <f t="shared" si="11"/>
        <v>0</v>
      </c>
      <c r="O77" s="760">
        <f t="shared" si="8"/>
        <v>1</v>
      </c>
      <c r="P77" s="760">
        <f t="shared" si="9"/>
        <v>1</v>
      </c>
      <c r="R77" s="766">
        <v>100</v>
      </c>
      <c r="S77" s="766">
        <v>3</v>
      </c>
      <c r="T77" s="765">
        <v>390</v>
      </c>
      <c r="U77" s="765">
        <v>600</v>
      </c>
      <c r="V77" s="765">
        <v>900</v>
      </c>
      <c r="W77" s="766">
        <v>1750</v>
      </c>
      <c r="X77" s="765">
        <f t="shared" si="12"/>
        <v>-100</v>
      </c>
      <c r="Y77" s="364">
        <f t="shared" si="13"/>
        <v>750</v>
      </c>
    </row>
    <row r="78" spans="1:25" ht="15">
      <c r="A78" s="754" t="s">
        <v>295</v>
      </c>
      <c r="B78" s="738" t="s">
        <v>296</v>
      </c>
      <c r="C78" s="738">
        <v>109495</v>
      </c>
      <c r="D78" s="738" t="s">
        <v>368</v>
      </c>
      <c r="E78" s="738"/>
      <c r="F78" s="755">
        <v>861.79</v>
      </c>
      <c r="G78" s="756"/>
      <c r="H78" s="756"/>
      <c r="I78" s="757">
        <f t="shared" si="7"/>
        <v>861.79</v>
      </c>
      <c r="J78" s="758">
        <f t="shared" si="10"/>
        <v>861.79</v>
      </c>
      <c r="K78" s="757"/>
      <c r="L78" s="759"/>
      <c r="M78" s="739">
        <f t="shared" si="11"/>
        <v>0</v>
      </c>
      <c r="O78" s="760">
        <f t="shared" si="8"/>
        <v>1</v>
      </c>
      <c r="P78" s="760">
        <f t="shared" si="9"/>
        <v>1</v>
      </c>
      <c r="R78" s="766">
        <v>100</v>
      </c>
      <c r="S78" s="766">
        <v>3</v>
      </c>
      <c r="T78" s="765">
        <v>390</v>
      </c>
      <c r="U78" s="765">
        <v>600</v>
      </c>
      <c r="V78" s="765">
        <v>900</v>
      </c>
      <c r="W78" s="766">
        <v>2000</v>
      </c>
      <c r="X78" s="765">
        <f t="shared" si="12"/>
        <v>-100</v>
      </c>
      <c r="Y78" s="364">
        <f t="shared" si="13"/>
        <v>1000</v>
      </c>
    </row>
    <row r="79" spans="1:25" ht="15">
      <c r="A79" s="754" t="s">
        <v>295</v>
      </c>
      <c r="B79" s="738" t="s">
        <v>296</v>
      </c>
      <c r="C79" s="738">
        <v>109497</v>
      </c>
      <c r="D79" s="738" t="s">
        <v>369</v>
      </c>
      <c r="E79" s="738"/>
      <c r="F79" s="755">
        <v>385.24</v>
      </c>
      <c r="G79" s="756"/>
      <c r="H79" s="756"/>
      <c r="I79" s="757">
        <f t="shared" si="7"/>
        <v>385.24</v>
      </c>
      <c r="J79" s="758">
        <f t="shared" si="10"/>
        <v>385.24</v>
      </c>
      <c r="K79" s="757"/>
      <c r="L79" s="759"/>
      <c r="M79" s="739">
        <f t="shared" si="11"/>
        <v>0</v>
      </c>
      <c r="O79" s="760">
        <f t="shared" si="8"/>
        <v>1</v>
      </c>
      <c r="P79" s="760">
        <f t="shared" si="9"/>
        <v>1</v>
      </c>
      <c r="R79" s="766">
        <v>100</v>
      </c>
      <c r="S79" s="766">
        <v>4</v>
      </c>
      <c r="T79" s="765">
        <v>520</v>
      </c>
      <c r="U79" s="765">
        <v>800</v>
      </c>
      <c r="V79" s="765">
        <v>300</v>
      </c>
      <c r="W79" s="765">
        <v>750</v>
      </c>
      <c r="X79" s="765">
        <f t="shared" si="12"/>
        <v>-700</v>
      </c>
      <c r="Y79" s="364">
        <f t="shared" si="13"/>
        <v>-250</v>
      </c>
    </row>
    <row r="80" spans="1:25" ht="15">
      <c r="A80" s="754" t="s">
        <v>295</v>
      </c>
      <c r="B80" s="738" t="s">
        <v>296</v>
      </c>
      <c r="C80" s="738">
        <v>109498</v>
      </c>
      <c r="D80" s="738" t="s">
        <v>370</v>
      </c>
      <c r="E80" s="738"/>
      <c r="F80" s="755">
        <v>424.98</v>
      </c>
      <c r="G80" s="756"/>
      <c r="H80" s="756"/>
      <c r="I80" s="757">
        <f t="shared" si="7"/>
        <v>424.98</v>
      </c>
      <c r="J80" s="758">
        <f t="shared" si="10"/>
        <v>424.98</v>
      </c>
      <c r="K80" s="757"/>
      <c r="L80" s="759"/>
      <c r="M80" s="739">
        <f t="shared" si="11"/>
        <v>0</v>
      </c>
      <c r="O80" s="760">
        <f t="shared" si="8"/>
        <v>1</v>
      </c>
      <c r="P80" s="760">
        <f t="shared" si="9"/>
        <v>1</v>
      </c>
      <c r="R80" s="766">
        <v>100</v>
      </c>
      <c r="S80" s="766">
        <v>4</v>
      </c>
      <c r="T80" s="765">
        <v>520</v>
      </c>
      <c r="U80" s="765">
        <v>800</v>
      </c>
      <c r="V80" s="765">
        <v>300</v>
      </c>
      <c r="W80" s="766">
        <v>1000</v>
      </c>
      <c r="X80" s="765">
        <f t="shared" si="12"/>
        <v>-700</v>
      </c>
      <c r="Y80" s="364">
        <f t="shared" si="13"/>
        <v>0</v>
      </c>
    </row>
    <row r="81" spans="1:25" ht="15">
      <c r="A81" s="754" t="s">
        <v>295</v>
      </c>
      <c r="B81" s="738" t="s">
        <v>296</v>
      </c>
      <c r="C81" s="738">
        <v>109499</v>
      </c>
      <c r="D81" s="738" t="s">
        <v>371</v>
      </c>
      <c r="E81" s="738"/>
      <c r="F81" s="755">
        <v>470.72</v>
      </c>
      <c r="G81" s="756"/>
      <c r="H81" s="756"/>
      <c r="I81" s="757">
        <f t="shared" si="7"/>
        <v>470.72</v>
      </c>
      <c r="J81" s="758">
        <f t="shared" si="10"/>
        <v>470.72</v>
      </c>
      <c r="K81" s="757"/>
      <c r="L81" s="759"/>
      <c r="M81" s="739">
        <f t="shared" si="11"/>
        <v>0</v>
      </c>
      <c r="O81" s="760">
        <f t="shared" si="8"/>
        <v>1</v>
      </c>
      <c r="P81" s="760">
        <f t="shared" si="9"/>
        <v>1</v>
      </c>
      <c r="R81" s="766">
        <v>100</v>
      </c>
      <c r="S81" s="766">
        <v>4</v>
      </c>
      <c r="T81" s="765">
        <v>520</v>
      </c>
      <c r="U81" s="765">
        <v>800</v>
      </c>
      <c r="V81" s="765">
        <v>300</v>
      </c>
      <c r="W81" s="766">
        <v>1250</v>
      </c>
      <c r="X81" s="765">
        <f t="shared" si="12"/>
        <v>-700</v>
      </c>
      <c r="Y81" s="364">
        <f t="shared" si="13"/>
        <v>250</v>
      </c>
    </row>
    <row r="82" spans="1:25" ht="15">
      <c r="A82" s="754" t="s">
        <v>295</v>
      </c>
      <c r="B82" s="738" t="s">
        <v>296</v>
      </c>
      <c r="C82" s="738">
        <v>109500</v>
      </c>
      <c r="D82" s="738" t="s">
        <v>372</v>
      </c>
      <c r="E82" s="738"/>
      <c r="F82" s="755">
        <v>535.73</v>
      </c>
      <c r="G82" s="756"/>
      <c r="H82" s="756"/>
      <c r="I82" s="757">
        <f t="shared" si="7"/>
        <v>535.73</v>
      </c>
      <c r="J82" s="758">
        <f t="shared" si="10"/>
        <v>535.73</v>
      </c>
      <c r="K82" s="757"/>
      <c r="L82" s="759"/>
      <c r="M82" s="739">
        <f t="shared" si="11"/>
        <v>0</v>
      </c>
      <c r="O82" s="760">
        <f t="shared" si="8"/>
        <v>1</v>
      </c>
      <c r="P82" s="760">
        <f t="shared" si="9"/>
        <v>1</v>
      </c>
      <c r="R82" s="766">
        <v>100</v>
      </c>
      <c r="S82" s="766">
        <v>4</v>
      </c>
      <c r="T82" s="765">
        <v>520</v>
      </c>
      <c r="U82" s="765">
        <v>800</v>
      </c>
      <c r="V82" s="765">
        <v>300</v>
      </c>
      <c r="W82" s="766">
        <v>1500</v>
      </c>
      <c r="X82" s="765">
        <f t="shared" si="12"/>
        <v>-700</v>
      </c>
      <c r="Y82" s="364">
        <f t="shared" si="13"/>
        <v>500</v>
      </c>
    </row>
    <row r="83" spans="1:25" ht="15">
      <c r="A83" s="754" t="s">
        <v>295</v>
      </c>
      <c r="B83" s="738" t="s">
        <v>296</v>
      </c>
      <c r="C83" s="738">
        <v>109501</v>
      </c>
      <c r="D83" s="738" t="s">
        <v>373</v>
      </c>
      <c r="E83" s="738"/>
      <c r="F83" s="755">
        <v>575.46</v>
      </c>
      <c r="G83" s="756"/>
      <c r="H83" s="756"/>
      <c r="I83" s="757">
        <f t="shared" si="7"/>
        <v>575.46</v>
      </c>
      <c r="J83" s="758">
        <f t="shared" si="10"/>
        <v>575.46</v>
      </c>
      <c r="K83" s="757"/>
      <c r="L83" s="759"/>
      <c r="M83" s="739">
        <f t="shared" si="11"/>
        <v>0</v>
      </c>
      <c r="O83" s="760">
        <f t="shared" si="8"/>
        <v>1</v>
      </c>
      <c r="P83" s="760">
        <f t="shared" si="9"/>
        <v>1</v>
      </c>
      <c r="R83" s="766">
        <v>100</v>
      </c>
      <c r="S83" s="766">
        <v>4</v>
      </c>
      <c r="T83" s="765">
        <v>520</v>
      </c>
      <c r="U83" s="765">
        <v>800</v>
      </c>
      <c r="V83" s="765">
        <v>300</v>
      </c>
      <c r="W83" s="766">
        <v>1750</v>
      </c>
      <c r="X83" s="765">
        <f t="shared" si="12"/>
        <v>-700</v>
      </c>
      <c r="Y83" s="364">
        <f t="shared" si="13"/>
        <v>750</v>
      </c>
    </row>
    <row r="84" spans="1:25" ht="15">
      <c r="A84" s="754" t="s">
        <v>295</v>
      </c>
      <c r="B84" s="738" t="s">
        <v>296</v>
      </c>
      <c r="C84" s="738">
        <v>109504</v>
      </c>
      <c r="D84" s="738" t="s">
        <v>374</v>
      </c>
      <c r="E84" s="738"/>
      <c r="F84" s="755">
        <v>443.04</v>
      </c>
      <c r="G84" s="756"/>
      <c r="H84" s="756"/>
      <c r="I84" s="757">
        <f t="shared" si="7"/>
        <v>443.04</v>
      </c>
      <c r="J84" s="758">
        <f t="shared" si="10"/>
        <v>443.04</v>
      </c>
      <c r="K84" s="757"/>
      <c r="L84" s="759"/>
      <c r="M84" s="739">
        <f t="shared" si="11"/>
        <v>0</v>
      </c>
      <c r="O84" s="760">
        <f t="shared" si="8"/>
        <v>1</v>
      </c>
      <c r="P84" s="760">
        <f t="shared" si="9"/>
        <v>1</v>
      </c>
      <c r="R84" s="766">
        <v>100</v>
      </c>
      <c r="S84" s="766">
        <v>4</v>
      </c>
      <c r="T84" s="765">
        <v>520</v>
      </c>
      <c r="U84" s="765">
        <v>800</v>
      </c>
      <c r="V84" s="765">
        <v>450</v>
      </c>
      <c r="W84" s="765">
        <v>750</v>
      </c>
      <c r="X84" s="765">
        <f t="shared" si="12"/>
        <v>-550</v>
      </c>
      <c r="Y84" s="364">
        <f t="shared" si="13"/>
        <v>-250</v>
      </c>
    </row>
    <row r="85" spans="1:25" ht="15">
      <c r="A85" s="754" t="s">
        <v>295</v>
      </c>
      <c r="B85" s="738" t="s">
        <v>296</v>
      </c>
      <c r="C85" s="738">
        <v>109505</v>
      </c>
      <c r="D85" s="738" t="s">
        <v>375</v>
      </c>
      <c r="E85" s="738"/>
      <c r="F85" s="755">
        <v>489.99</v>
      </c>
      <c r="G85" s="756"/>
      <c r="H85" s="756"/>
      <c r="I85" s="757">
        <f t="shared" si="7"/>
        <v>489.99</v>
      </c>
      <c r="J85" s="758">
        <f t="shared" si="10"/>
        <v>489.99</v>
      </c>
      <c r="K85" s="757"/>
      <c r="L85" s="759"/>
      <c r="M85" s="739">
        <f t="shared" si="11"/>
        <v>0</v>
      </c>
      <c r="O85" s="760">
        <f t="shared" si="8"/>
        <v>1</v>
      </c>
      <c r="P85" s="760">
        <f t="shared" si="9"/>
        <v>1</v>
      </c>
      <c r="R85" s="766">
        <v>100</v>
      </c>
      <c r="S85" s="766">
        <v>4</v>
      </c>
      <c r="T85" s="765">
        <v>520</v>
      </c>
      <c r="U85" s="765">
        <v>800</v>
      </c>
      <c r="V85" s="765">
        <v>450</v>
      </c>
      <c r="W85" s="766">
        <v>1000</v>
      </c>
      <c r="X85" s="765">
        <f t="shared" si="12"/>
        <v>-550</v>
      </c>
      <c r="Y85" s="364">
        <f t="shared" si="13"/>
        <v>0</v>
      </c>
    </row>
    <row r="86" spans="1:25" ht="15">
      <c r="A86" s="754" t="s">
        <v>295</v>
      </c>
      <c r="B86" s="738" t="s">
        <v>296</v>
      </c>
      <c r="C86" s="738">
        <v>109507</v>
      </c>
      <c r="D86" s="738" t="s">
        <v>376</v>
      </c>
      <c r="E86" s="738"/>
      <c r="F86" s="755">
        <v>618.79999999999995</v>
      </c>
      <c r="G86" s="756"/>
      <c r="H86" s="756"/>
      <c r="I86" s="757">
        <f t="shared" si="7"/>
        <v>618.79999999999995</v>
      </c>
      <c r="J86" s="758">
        <f t="shared" si="10"/>
        <v>618.79999999999995</v>
      </c>
      <c r="K86" s="757"/>
      <c r="L86" s="759"/>
      <c r="M86" s="739">
        <f t="shared" si="11"/>
        <v>0</v>
      </c>
      <c r="O86" s="760">
        <f t="shared" si="8"/>
        <v>1</v>
      </c>
      <c r="P86" s="760">
        <f t="shared" si="9"/>
        <v>1</v>
      </c>
      <c r="R86" s="766">
        <v>100</v>
      </c>
      <c r="S86" s="766">
        <v>4</v>
      </c>
      <c r="T86" s="765">
        <v>520</v>
      </c>
      <c r="U86" s="765">
        <v>800</v>
      </c>
      <c r="V86" s="765">
        <v>450</v>
      </c>
      <c r="W86" s="766">
        <v>1500</v>
      </c>
      <c r="X86" s="765">
        <f t="shared" si="12"/>
        <v>-550</v>
      </c>
      <c r="Y86" s="364">
        <f t="shared" si="13"/>
        <v>500</v>
      </c>
    </row>
    <row r="87" spans="1:25" ht="15">
      <c r="A87" s="754" t="s">
        <v>295</v>
      </c>
      <c r="B87" s="738" t="s">
        <v>296</v>
      </c>
      <c r="C87" s="738">
        <v>109508</v>
      </c>
      <c r="D87" s="738" t="s">
        <v>377</v>
      </c>
      <c r="E87" s="738"/>
      <c r="F87" s="755">
        <v>670.94</v>
      </c>
      <c r="G87" s="756"/>
      <c r="H87" s="756"/>
      <c r="I87" s="757">
        <f t="shared" si="7"/>
        <v>670.94</v>
      </c>
      <c r="J87" s="758">
        <f t="shared" si="10"/>
        <v>670.94</v>
      </c>
      <c r="K87" s="757"/>
      <c r="L87" s="759"/>
      <c r="M87" s="739">
        <f t="shared" si="11"/>
        <v>0</v>
      </c>
      <c r="O87" s="760">
        <f t="shared" si="8"/>
        <v>1</v>
      </c>
      <c r="P87" s="760">
        <f t="shared" si="9"/>
        <v>1</v>
      </c>
      <c r="R87" s="766">
        <v>100</v>
      </c>
      <c r="S87" s="766">
        <v>4</v>
      </c>
      <c r="T87" s="765">
        <v>520</v>
      </c>
      <c r="U87" s="765">
        <v>800</v>
      </c>
      <c r="V87" s="765">
        <v>450</v>
      </c>
      <c r="W87" s="766">
        <v>1750</v>
      </c>
      <c r="X87" s="765">
        <f t="shared" si="12"/>
        <v>-550</v>
      </c>
      <c r="Y87" s="364">
        <f t="shared" si="13"/>
        <v>750</v>
      </c>
    </row>
    <row r="88" spans="1:25" ht="15">
      <c r="A88" s="754" t="s">
        <v>295</v>
      </c>
      <c r="B88" s="738" t="s">
        <v>296</v>
      </c>
      <c r="C88" s="738">
        <v>109509</v>
      </c>
      <c r="D88" s="738" t="s">
        <v>378</v>
      </c>
      <c r="E88" s="738"/>
      <c r="F88" s="755">
        <v>742.63</v>
      </c>
      <c r="G88" s="756"/>
      <c r="H88" s="756"/>
      <c r="I88" s="757">
        <f t="shared" si="7"/>
        <v>742.63</v>
      </c>
      <c r="J88" s="758">
        <f t="shared" si="10"/>
        <v>742.63</v>
      </c>
      <c r="K88" s="757"/>
      <c r="L88" s="759"/>
      <c r="M88" s="739">
        <f t="shared" si="11"/>
        <v>0</v>
      </c>
      <c r="O88" s="760">
        <f t="shared" si="8"/>
        <v>1</v>
      </c>
      <c r="P88" s="760">
        <f t="shared" si="9"/>
        <v>1</v>
      </c>
      <c r="R88" s="766">
        <v>100</v>
      </c>
      <c r="S88" s="766">
        <v>4</v>
      </c>
      <c r="T88" s="765">
        <v>520</v>
      </c>
      <c r="U88" s="765">
        <v>800</v>
      </c>
      <c r="V88" s="765">
        <v>450</v>
      </c>
      <c r="W88" s="766">
        <v>2000</v>
      </c>
      <c r="X88" s="765">
        <f t="shared" si="12"/>
        <v>-550</v>
      </c>
      <c r="Y88" s="364">
        <f t="shared" si="13"/>
        <v>1000</v>
      </c>
    </row>
    <row r="89" spans="1:25" ht="15">
      <c r="A89" s="754" t="s">
        <v>295</v>
      </c>
      <c r="B89" s="738" t="s">
        <v>296</v>
      </c>
      <c r="C89" s="738">
        <v>109511</v>
      </c>
      <c r="D89" s="738" t="s">
        <v>379</v>
      </c>
      <c r="E89" s="738"/>
      <c r="F89" s="755">
        <v>483.96</v>
      </c>
      <c r="G89" s="756"/>
      <c r="H89" s="756"/>
      <c r="I89" s="757">
        <f t="shared" si="7"/>
        <v>483.96</v>
      </c>
      <c r="J89" s="758">
        <f t="shared" si="10"/>
        <v>483.96</v>
      </c>
      <c r="K89" s="757"/>
      <c r="L89" s="759"/>
      <c r="M89" s="739">
        <f t="shared" si="11"/>
        <v>0</v>
      </c>
      <c r="O89" s="760">
        <f t="shared" si="8"/>
        <v>1</v>
      </c>
      <c r="P89" s="760">
        <f t="shared" si="9"/>
        <v>1</v>
      </c>
      <c r="R89" s="766">
        <v>100</v>
      </c>
      <c r="S89" s="766">
        <v>4</v>
      </c>
      <c r="T89" s="765">
        <v>520</v>
      </c>
      <c r="U89" s="765">
        <v>800</v>
      </c>
      <c r="V89" s="765">
        <v>600</v>
      </c>
      <c r="W89" s="765">
        <v>750</v>
      </c>
      <c r="X89" s="765">
        <f t="shared" si="12"/>
        <v>-400</v>
      </c>
      <c r="Y89" s="364">
        <f t="shared" si="13"/>
        <v>-250</v>
      </c>
    </row>
    <row r="90" spans="1:25" ht="15">
      <c r="A90" s="754" t="s">
        <v>295</v>
      </c>
      <c r="B90" s="738" t="s">
        <v>296</v>
      </c>
      <c r="C90" s="738">
        <v>109512</v>
      </c>
      <c r="D90" s="738" t="s">
        <v>380</v>
      </c>
      <c r="E90" s="738"/>
      <c r="F90" s="755">
        <v>536.94000000000005</v>
      </c>
      <c r="G90" s="756"/>
      <c r="H90" s="756"/>
      <c r="I90" s="757">
        <f t="shared" si="7"/>
        <v>536.94000000000005</v>
      </c>
      <c r="J90" s="758">
        <f t="shared" si="10"/>
        <v>536.94000000000005</v>
      </c>
      <c r="K90" s="757"/>
      <c r="L90" s="759"/>
      <c r="M90" s="739">
        <f t="shared" si="11"/>
        <v>0</v>
      </c>
      <c r="O90" s="760">
        <f t="shared" si="8"/>
        <v>1</v>
      </c>
      <c r="P90" s="760">
        <f t="shared" si="9"/>
        <v>1</v>
      </c>
      <c r="R90" s="766">
        <v>100</v>
      </c>
      <c r="S90" s="766">
        <v>4</v>
      </c>
      <c r="T90" s="765">
        <v>520</v>
      </c>
      <c r="U90" s="765">
        <v>800</v>
      </c>
      <c r="V90" s="765">
        <v>600</v>
      </c>
      <c r="W90" s="766">
        <v>1000</v>
      </c>
      <c r="X90" s="765">
        <f t="shared" si="12"/>
        <v>-400</v>
      </c>
      <c r="Y90" s="364">
        <f t="shared" si="13"/>
        <v>0</v>
      </c>
    </row>
    <row r="91" spans="1:25" ht="15">
      <c r="A91" s="754" t="s">
        <v>295</v>
      </c>
      <c r="B91" s="738" t="s">
        <v>296</v>
      </c>
      <c r="C91" s="738">
        <v>109513</v>
      </c>
      <c r="D91" s="738" t="s">
        <v>381</v>
      </c>
      <c r="E91" s="738"/>
      <c r="F91" s="755">
        <v>616.39</v>
      </c>
      <c r="G91" s="756"/>
      <c r="H91" s="756"/>
      <c r="I91" s="757">
        <f t="shared" si="7"/>
        <v>616.39</v>
      </c>
      <c r="J91" s="758">
        <f t="shared" si="10"/>
        <v>616.39</v>
      </c>
      <c r="K91" s="757"/>
      <c r="L91" s="759"/>
      <c r="M91" s="739">
        <f t="shared" si="11"/>
        <v>0</v>
      </c>
      <c r="O91" s="760">
        <f t="shared" si="8"/>
        <v>1</v>
      </c>
      <c r="P91" s="760">
        <f t="shared" si="9"/>
        <v>1</v>
      </c>
      <c r="R91" s="766">
        <v>100</v>
      </c>
      <c r="S91" s="766">
        <v>4</v>
      </c>
      <c r="T91" s="765">
        <v>520</v>
      </c>
      <c r="U91" s="765">
        <v>800</v>
      </c>
      <c r="V91" s="765">
        <v>600</v>
      </c>
      <c r="W91" s="766">
        <v>1250</v>
      </c>
      <c r="X91" s="765">
        <f t="shared" si="12"/>
        <v>-400</v>
      </c>
      <c r="Y91" s="364">
        <f t="shared" si="13"/>
        <v>250</v>
      </c>
    </row>
    <row r="92" spans="1:25" ht="15">
      <c r="A92" s="754" t="s">
        <v>295</v>
      </c>
      <c r="B92" s="738" t="s">
        <v>296</v>
      </c>
      <c r="C92" s="738">
        <v>109514</v>
      </c>
      <c r="D92" s="738" t="s">
        <v>382</v>
      </c>
      <c r="E92" s="738"/>
      <c r="F92" s="755">
        <v>691.04</v>
      </c>
      <c r="G92" s="756"/>
      <c r="H92" s="756"/>
      <c r="I92" s="757">
        <f t="shared" si="7"/>
        <v>691.04</v>
      </c>
      <c r="J92" s="758">
        <f t="shared" si="10"/>
        <v>691.04</v>
      </c>
      <c r="K92" s="757"/>
      <c r="L92" s="759"/>
      <c r="M92" s="739">
        <f t="shared" si="11"/>
        <v>0</v>
      </c>
      <c r="O92" s="760">
        <f t="shared" si="8"/>
        <v>1</v>
      </c>
      <c r="P92" s="760">
        <f t="shared" si="9"/>
        <v>1</v>
      </c>
      <c r="R92" s="766">
        <v>100</v>
      </c>
      <c r="S92" s="766">
        <v>4</v>
      </c>
      <c r="T92" s="765">
        <v>520</v>
      </c>
      <c r="U92" s="765">
        <v>800</v>
      </c>
      <c r="V92" s="765">
        <v>600</v>
      </c>
      <c r="W92" s="766">
        <v>1500</v>
      </c>
      <c r="X92" s="765">
        <f t="shared" si="12"/>
        <v>-400</v>
      </c>
      <c r="Y92" s="364">
        <f t="shared" si="13"/>
        <v>500</v>
      </c>
    </row>
    <row r="93" spans="1:25" ht="15">
      <c r="A93" s="754" t="s">
        <v>295</v>
      </c>
      <c r="B93" s="738" t="s">
        <v>296</v>
      </c>
      <c r="C93" s="738">
        <v>109515</v>
      </c>
      <c r="D93" s="738" t="s">
        <v>383</v>
      </c>
      <c r="E93" s="738"/>
      <c r="F93" s="755">
        <v>766.87</v>
      </c>
      <c r="G93" s="756"/>
      <c r="H93" s="756"/>
      <c r="I93" s="757">
        <f t="shared" si="7"/>
        <v>766.87</v>
      </c>
      <c r="J93" s="758">
        <f t="shared" si="10"/>
        <v>766.87</v>
      </c>
      <c r="K93" s="757"/>
      <c r="L93" s="759"/>
      <c r="M93" s="739">
        <f t="shared" si="11"/>
        <v>0</v>
      </c>
      <c r="O93" s="760">
        <f t="shared" si="8"/>
        <v>1</v>
      </c>
      <c r="P93" s="760">
        <f t="shared" si="9"/>
        <v>1</v>
      </c>
      <c r="R93" s="766">
        <v>100</v>
      </c>
      <c r="S93" s="766">
        <v>4</v>
      </c>
      <c r="T93" s="765">
        <v>520</v>
      </c>
      <c r="U93" s="765">
        <v>800</v>
      </c>
      <c r="V93" s="765">
        <v>600</v>
      </c>
      <c r="W93" s="766">
        <v>1750</v>
      </c>
      <c r="X93" s="765">
        <f t="shared" si="12"/>
        <v>-400</v>
      </c>
      <c r="Y93" s="364">
        <f t="shared" si="13"/>
        <v>750</v>
      </c>
    </row>
    <row r="94" spans="1:25" ht="15">
      <c r="A94" s="754" t="s">
        <v>295</v>
      </c>
      <c r="B94" s="738" t="s">
        <v>296</v>
      </c>
      <c r="C94" s="738">
        <v>109516</v>
      </c>
      <c r="D94" s="738" t="s">
        <v>384</v>
      </c>
      <c r="E94" s="738"/>
      <c r="F94" s="755">
        <v>871.36</v>
      </c>
      <c r="G94" s="756"/>
      <c r="H94" s="756"/>
      <c r="I94" s="757">
        <f t="shared" si="7"/>
        <v>871.36</v>
      </c>
      <c r="J94" s="758">
        <f t="shared" si="10"/>
        <v>871.36</v>
      </c>
      <c r="K94" s="757"/>
      <c r="L94" s="759"/>
      <c r="M94" s="739">
        <f t="shared" si="11"/>
        <v>0</v>
      </c>
      <c r="O94" s="760">
        <f t="shared" si="8"/>
        <v>1</v>
      </c>
      <c r="P94" s="760">
        <f t="shared" si="9"/>
        <v>1</v>
      </c>
      <c r="R94" s="766">
        <v>100</v>
      </c>
      <c r="S94" s="766">
        <v>4</v>
      </c>
      <c r="T94" s="765">
        <v>520</v>
      </c>
      <c r="U94" s="765">
        <v>800</v>
      </c>
      <c r="V94" s="765">
        <v>600</v>
      </c>
      <c r="W94" s="766">
        <v>2000</v>
      </c>
      <c r="X94" s="765">
        <f t="shared" si="12"/>
        <v>-400</v>
      </c>
      <c r="Y94" s="364">
        <f t="shared" si="13"/>
        <v>1000</v>
      </c>
    </row>
    <row r="95" spans="1:25" ht="15">
      <c r="A95" s="754" t="s">
        <v>295</v>
      </c>
      <c r="B95" s="738" t="s">
        <v>296</v>
      </c>
      <c r="C95" s="738">
        <v>109518</v>
      </c>
      <c r="D95" s="738" t="s">
        <v>385</v>
      </c>
      <c r="E95" s="738"/>
      <c r="F95" s="755">
        <v>599.54</v>
      </c>
      <c r="G95" s="756"/>
      <c r="H95" s="756"/>
      <c r="I95" s="757">
        <f t="shared" si="7"/>
        <v>599.54</v>
      </c>
      <c r="J95" s="758">
        <f t="shared" si="10"/>
        <v>599.54</v>
      </c>
      <c r="K95" s="757"/>
      <c r="L95" s="759"/>
      <c r="M95" s="739">
        <f t="shared" si="11"/>
        <v>0</v>
      </c>
      <c r="O95" s="760">
        <f t="shared" si="8"/>
        <v>1</v>
      </c>
      <c r="P95" s="760">
        <f t="shared" si="9"/>
        <v>1</v>
      </c>
      <c r="R95" s="766">
        <v>100</v>
      </c>
      <c r="S95" s="766">
        <v>4</v>
      </c>
      <c r="T95" s="765">
        <v>520</v>
      </c>
      <c r="U95" s="765">
        <v>800</v>
      </c>
      <c r="V95" s="765">
        <v>900</v>
      </c>
      <c r="W95" s="765">
        <v>750</v>
      </c>
      <c r="X95" s="765">
        <f t="shared" si="12"/>
        <v>-100</v>
      </c>
      <c r="Y95" s="364">
        <f t="shared" si="13"/>
        <v>-250</v>
      </c>
    </row>
    <row r="96" spans="1:25" ht="15">
      <c r="A96" s="754" t="s">
        <v>295</v>
      </c>
      <c r="B96" s="738" t="s">
        <v>296</v>
      </c>
      <c r="C96" s="738">
        <v>109519</v>
      </c>
      <c r="D96" s="738" t="s">
        <v>386</v>
      </c>
      <c r="E96" s="738"/>
      <c r="F96" s="755">
        <v>665.76</v>
      </c>
      <c r="G96" s="756"/>
      <c r="H96" s="756"/>
      <c r="I96" s="757">
        <f t="shared" si="7"/>
        <v>665.76</v>
      </c>
      <c r="J96" s="758">
        <f t="shared" si="10"/>
        <v>665.76</v>
      </c>
      <c r="K96" s="757"/>
      <c r="L96" s="759"/>
      <c r="M96" s="739">
        <f t="shared" si="11"/>
        <v>0</v>
      </c>
      <c r="O96" s="760">
        <f t="shared" si="8"/>
        <v>1</v>
      </c>
      <c r="P96" s="760">
        <f t="shared" si="9"/>
        <v>1</v>
      </c>
      <c r="R96" s="766">
        <v>100</v>
      </c>
      <c r="S96" s="766">
        <v>4</v>
      </c>
      <c r="T96" s="765">
        <v>520</v>
      </c>
      <c r="U96" s="765">
        <v>800</v>
      </c>
      <c r="V96" s="765">
        <v>900</v>
      </c>
      <c r="W96" s="766">
        <v>1000</v>
      </c>
      <c r="X96" s="765">
        <f t="shared" si="12"/>
        <v>-100</v>
      </c>
      <c r="Y96" s="364">
        <f t="shared" si="13"/>
        <v>0</v>
      </c>
    </row>
    <row r="97" spans="1:25" ht="15">
      <c r="A97" s="754" t="s">
        <v>295</v>
      </c>
      <c r="B97" s="738" t="s">
        <v>296</v>
      </c>
      <c r="C97" s="738">
        <v>109520</v>
      </c>
      <c r="D97" s="738" t="s">
        <v>387</v>
      </c>
      <c r="E97" s="738"/>
      <c r="F97" s="755">
        <v>818.65</v>
      </c>
      <c r="G97" s="756"/>
      <c r="H97" s="756"/>
      <c r="I97" s="757">
        <f t="shared" si="7"/>
        <v>818.65</v>
      </c>
      <c r="J97" s="758">
        <f t="shared" si="10"/>
        <v>818.65</v>
      </c>
      <c r="K97" s="757"/>
      <c r="L97" s="759"/>
      <c r="M97" s="739">
        <f t="shared" si="11"/>
        <v>0</v>
      </c>
      <c r="O97" s="760">
        <f t="shared" si="8"/>
        <v>1</v>
      </c>
      <c r="P97" s="760">
        <f t="shared" si="9"/>
        <v>1</v>
      </c>
      <c r="R97" s="766">
        <v>100</v>
      </c>
      <c r="S97" s="766">
        <v>4</v>
      </c>
      <c r="T97" s="765">
        <v>520</v>
      </c>
      <c r="U97" s="765">
        <v>800</v>
      </c>
      <c r="V97" s="765">
        <v>900</v>
      </c>
      <c r="W97" s="766">
        <v>1250</v>
      </c>
      <c r="X97" s="765">
        <f t="shared" si="12"/>
        <v>-100</v>
      </c>
      <c r="Y97" s="364">
        <f t="shared" si="13"/>
        <v>250</v>
      </c>
    </row>
    <row r="98" spans="1:25" ht="15">
      <c r="A98" s="754" t="s">
        <v>295</v>
      </c>
      <c r="B98" s="738" t="s">
        <v>296</v>
      </c>
      <c r="C98" s="738">
        <v>109521</v>
      </c>
      <c r="D98" s="738" t="s">
        <v>388</v>
      </c>
      <c r="E98" s="738"/>
      <c r="F98" s="755">
        <v>925.79</v>
      </c>
      <c r="G98" s="756"/>
      <c r="H98" s="756"/>
      <c r="I98" s="757">
        <f t="shared" si="7"/>
        <v>925.79</v>
      </c>
      <c r="J98" s="758">
        <f t="shared" si="10"/>
        <v>925.79</v>
      </c>
      <c r="K98" s="757"/>
      <c r="L98" s="759"/>
      <c r="M98" s="739">
        <f t="shared" si="11"/>
        <v>0</v>
      </c>
      <c r="O98" s="760">
        <f t="shared" si="8"/>
        <v>1</v>
      </c>
      <c r="P98" s="760">
        <f t="shared" si="9"/>
        <v>1</v>
      </c>
      <c r="R98" s="766">
        <v>100</v>
      </c>
      <c r="S98" s="766">
        <v>4</v>
      </c>
      <c r="T98" s="765">
        <v>520</v>
      </c>
      <c r="U98" s="765">
        <v>800</v>
      </c>
      <c r="V98" s="765">
        <v>900</v>
      </c>
      <c r="W98" s="766">
        <v>1500</v>
      </c>
      <c r="X98" s="765">
        <f t="shared" si="12"/>
        <v>-100</v>
      </c>
      <c r="Y98" s="364">
        <f t="shared" si="13"/>
        <v>500</v>
      </c>
    </row>
    <row r="99" spans="1:25" ht="15">
      <c r="A99" s="754" t="s">
        <v>295</v>
      </c>
      <c r="B99" s="738" t="s">
        <v>296</v>
      </c>
      <c r="C99" s="738">
        <v>109522</v>
      </c>
      <c r="D99" s="738" t="s">
        <v>389</v>
      </c>
      <c r="E99" s="738"/>
      <c r="F99" s="755">
        <v>989.6</v>
      </c>
      <c r="G99" s="756"/>
      <c r="H99" s="756"/>
      <c r="I99" s="757">
        <f t="shared" si="7"/>
        <v>989.6</v>
      </c>
      <c r="J99" s="758">
        <f t="shared" si="10"/>
        <v>989.6</v>
      </c>
      <c r="K99" s="757"/>
      <c r="L99" s="759"/>
      <c r="M99" s="739">
        <f t="shared" si="11"/>
        <v>0</v>
      </c>
      <c r="O99" s="760">
        <f t="shared" si="8"/>
        <v>1</v>
      </c>
      <c r="P99" s="760">
        <f t="shared" si="9"/>
        <v>1</v>
      </c>
      <c r="R99" s="766">
        <v>100</v>
      </c>
      <c r="S99" s="766">
        <v>4</v>
      </c>
      <c r="T99" s="765">
        <v>520</v>
      </c>
      <c r="U99" s="765">
        <v>800</v>
      </c>
      <c r="V99" s="765">
        <v>900</v>
      </c>
      <c r="W99" s="766">
        <v>1750</v>
      </c>
      <c r="X99" s="765">
        <f t="shared" si="12"/>
        <v>-100</v>
      </c>
      <c r="Y99" s="364">
        <f t="shared" si="13"/>
        <v>750</v>
      </c>
    </row>
    <row r="100" spans="1:25" ht="15">
      <c r="A100" s="754" t="s">
        <v>295</v>
      </c>
      <c r="B100" s="738" t="s">
        <v>296</v>
      </c>
      <c r="C100" s="738">
        <v>109523</v>
      </c>
      <c r="D100" s="738" t="s">
        <v>390</v>
      </c>
      <c r="E100" s="738"/>
      <c r="F100" s="755">
        <v>1092.94</v>
      </c>
      <c r="G100" s="756"/>
      <c r="H100" s="756"/>
      <c r="I100" s="757">
        <f t="shared" si="7"/>
        <v>1092.94</v>
      </c>
      <c r="J100" s="758">
        <f t="shared" si="10"/>
        <v>1092.94</v>
      </c>
      <c r="K100" s="757"/>
      <c r="L100" s="759"/>
      <c r="M100" s="739">
        <f t="shared" si="11"/>
        <v>0</v>
      </c>
      <c r="O100" s="760">
        <f t="shared" si="8"/>
        <v>1</v>
      </c>
      <c r="P100" s="760">
        <f t="shared" si="9"/>
        <v>1</v>
      </c>
      <c r="R100" s="766">
        <v>100</v>
      </c>
      <c r="S100" s="766">
        <v>4</v>
      </c>
      <c r="T100" s="765">
        <v>520</v>
      </c>
      <c r="U100" s="765">
        <v>800</v>
      </c>
      <c r="V100" s="765">
        <v>900</v>
      </c>
      <c r="W100" s="766">
        <v>2000</v>
      </c>
      <c r="X100" s="765">
        <f t="shared" si="12"/>
        <v>-100</v>
      </c>
      <c r="Y100" s="364">
        <f t="shared" si="13"/>
        <v>1000</v>
      </c>
    </row>
    <row r="101" spans="1:25" ht="15">
      <c r="A101" s="754" t="s">
        <v>295</v>
      </c>
      <c r="B101" s="738" t="s">
        <v>296</v>
      </c>
      <c r="C101" s="738">
        <v>109525</v>
      </c>
      <c r="D101" s="738" t="s">
        <v>391</v>
      </c>
      <c r="E101" s="738"/>
      <c r="F101" s="755">
        <v>459.89</v>
      </c>
      <c r="G101" s="756"/>
      <c r="H101" s="756"/>
      <c r="I101" s="757">
        <f t="shared" si="7"/>
        <v>459.89</v>
      </c>
      <c r="J101" s="758">
        <f t="shared" si="10"/>
        <v>459.89</v>
      </c>
      <c r="K101" s="757"/>
      <c r="L101" s="759"/>
      <c r="M101" s="739">
        <f t="shared" si="11"/>
        <v>0</v>
      </c>
      <c r="O101" s="760">
        <f t="shared" si="8"/>
        <v>1</v>
      </c>
      <c r="P101" s="760">
        <f t="shared" si="9"/>
        <v>1</v>
      </c>
      <c r="R101" s="766">
        <v>100</v>
      </c>
      <c r="S101" s="766">
        <v>5</v>
      </c>
      <c r="T101" s="765">
        <v>650</v>
      </c>
      <c r="U101" s="765">
        <v>1000</v>
      </c>
      <c r="V101" s="765">
        <v>300</v>
      </c>
      <c r="W101" s="765">
        <v>750</v>
      </c>
      <c r="X101" s="765">
        <f t="shared" si="12"/>
        <v>-700</v>
      </c>
      <c r="Y101" s="364">
        <f t="shared" si="13"/>
        <v>-250</v>
      </c>
    </row>
    <row r="102" spans="1:25" ht="15">
      <c r="A102" s="754" t="s">
        <v>295</v>
      </c>
      <c r="B102" s="738" t="s">
        <v>296</v>
      </c>
      <c r="C102" s="738">
        <v>109526</v>
      </c>
      <c r="D102" s="738" t="s">
        <v>392</v>
      </c>
      <c r="E102" s="738"/>
      <c r="F102" s="755">
        <v>505.63</v>
      </c>
      <c r="G102" s="756"/>
      <c r="H102" s="756"/>
      <c r="I102" s="757">
        <f t="shared" si="7"/>
        <v>505.63</v>
      </c>
      <c r="J102" s="758">
        <f t="shared" si="10"/>
        <v>505.63</v>
      </c>
      <c r="K102" s="757"/>
      <c r="L102" s="759"/>
      <c r="M102" s="739">
        <f t="shared" si="11"/>
        <v>0</v>
      </c>
      <c r="O102" s="760">
        <f t="shared" si="8"/>
        <v>1</v>
      </c>
      <c r="P102" s="760">
        <f t="shared" si="9"/>
        <v>1</v>
      </c>
      <c r="R102" s="766">
        <v>100</v>
      </c>
      <c r="S102" s="766">
        <v>5</v>
      </c>
      <c r="T102" s="765">
        <v>650</v>
      </c>
      <c r="U102" s="765">
        <v>1000</v>
      </c>
      <c r="V102" s="765">
        <v>300</v>
      </c>
      <c r="W102" s="766">
        <v>1000</v>
      </c>
      <c r="X102" s="765">
        <f t="shared" si="12"/>
        <v>-700</v>
      </c>
      <c r="Y102" s="364">
        <f t="shared" si="13"/>
        <v>0</v>
      </c>
    </row>
    <row r="103" spans="1:25" ht="15">
      <c r="A103" s="754" t="s">
        <v>295</v>
      </c>
      <c r="B103" s="738" t="s">
        <v>296</v>
      </c>
      <c r="C103" s="738">
        <v>109527</v>
      </c>
      <c r="D103" s="738" t="s">
        <v>393</v>
      </c>
      <c r="E103" s="738"/>
      <c r="F103" s="755">
        <v>562.22</v>
      </c>
      <c r="G103" s="756"/>
      <c r="H103" s="756"/>
      <c r="I103" s="757">
        <f t="shared" si="7"/>
        <v>562.22</v>
      </c>
      <c r="J103" s="758">
        <f t="shared" si="10"/>
        <v>562.22</v>
      </c>
      <c r="K103" s="757"/>
      <c r="L103" s="759"/>
      <c r="M103" s="739">
        <f t="shared" si="11"/>
        <v>0</v>
      </c>
      <c r="O103" s="760">
        <f t="shared" si="8"/>
        <v>1</v>
      </c>
      <c r="P103" s="760">
        <f t="shared" si="9"/>
        <v>1</v>
      </c>
      <c r="R103" s="766">
        <v>100</v>
      </c>
      <c r="S103" s="766">
        <v>5</v>
      </c>
      <c r="T103" s="765">
        <v>650</v>
      </c>
      <c r="U103" s="765">
        <v>1000</v>
      </c>
      <c r="V103" s="765">
        <v>300</v>
      </c>
      <c r="W103" s="766">
        <v>1250</v>
      </c>
      <c r="X103" s="765">
        <f t="shared" si="12"/>
        <v>-700</v>
      </c>
      <c r="Y103" s="364">
        <f t="shared" si="13"/>
        <v>250</v>
      </c>
    </row>
    <row r="104" spans="1:25" ht="15">
      <c r="A104" s="754" t="s">
        <v>295</v>
      </c>
      <c r="B104" s="738" t="s">
        <v>296</v>
      </c>
      <c r="C104" s="738">
        <v>109528</v>
      </c>
      <c r="D104" s="738" t="s">
        <v>394</v>
      </c>
      <c r="E104" s="738"/>
      <c r="F104" s="755">
        <v>639.27</v>
      </c>
      <c r="G104" s="756"/>
      <c r="H104" s="756"/>
      <c r="I104" s="757">
        <f t="shared" si="7"/>
        <v>639.27</v>
      </c>
      <c r="J104" s="758">
        <f t="shared" si="10"/>
        <v>639.27</v>
      </c>
      <c r="K104" s="757"/>
      <c r="L104" s="759"/>
      <c r="M104" s="739">
        <f t="shared" si="11"/>
        <v>0</v>
      </c>
      <c r="O104" s="760">
        <f t="shared" si="8"/>
        <v>1</v>
      </c>
      <c r="P104" s="760">
        <f t="shared" si="9"/>
        <v>1</v>
      </c>
      <c r="R104" s="766">
        <v>100</v>
      </c>
      <c r="S104" s="766">
        <v>5</v>
      </c>
      <c r="T104" s="765">
        <v>650</v>
      </c>
      <c r="U104" s="765">
        <v>1000</v>
      </c>
      <c r="V104" s="765">
        <v>300</v>
      </c>
      <c r="W104" s="766">
        <v>1500</v>
      </c>
      <c r="X104" s="765">
        <f t="shared" si="12"/>
        <v>-700</v>
      </c>
      <c r="Y104" s="364">
        <f t="shared" si="13"/>
        <v>500</v>
      </c>
    </row>
    <row r="105" spans="1:25" ht="15">
      <c r="A105" s="754" t="s">
        <v>295</v>
      </c>
      <c r="B105" s="738" t="s">
        <v>296</v>
      </c>
      <c r="C105" s="738">
        <v>109529</v>
      </c>
      <c r="D105" s="738" t="s">
        <v>395</v>
      </c>
      <c r="E105" s="738"/>
      <c r="F105" s="755">
        <v>705.01</v>
      </c>
      <c r="G105" s="756"/>
      <c r="H105" s="756"/>
      <c r="I105" s="757">
        <f t="shared" si="7"/>
        <v>705.01</v>
      </c>
      <c r="J105" s="758">
        <f t="shared" si="10"/>
        <v>705.01</v>
      </c>
      <c r="K105" s="757"/>
      <c r="L105" s="759"/>
      <c r="M105" s="739">
        <f t="shared" si="11"/>
        <v>0</v>
      </c>
      <c r="O105" s="760">
        <f t="shared" si="8"/>
        <v>1</v>
      </c>
      <c r="P105" s="760">
        <f t="shared" si="9"/>
        <v>1</v>
      </c>
      <c r="R105" s="766">
        <v>100</v>
      </c>
      <c r="S105" s="766">
        <v>5</v>
      </c>
      <c r="T105" s="765">
        <v>650</v>
      </c>
      <c r="U105" s="765">
        <v>1000</v>
      </c>
      <c r="V105" s="765">
        <v>300</v>
      </c>
      <c r="W105" s="766">
        <v>1750</v>
      </c>
      <c r="X105" s="765">
        <f t="shared" si="12"/>
        <v>-700</v>
      </c>
      <c r="Y105" s="364">
        <f t="shared" si="13"/>
        <v>750</v>
      </c>
    </row>
    <row r="106" spans="1:25" ht="15">
      <c r="A106" s="754" t="s">
        <v>295</v>
      </c>
      <c r="B106" s="738" t="s">
        <v>296</v>
      </c>
      <c r="C106" s="738">
        <v>109530</v>
      </c>
      <c r="D106" s="738" t="s">
        <v>396</v>
      </c>
      <c r="E106" s="738"/>
      <c r="F106" s="755">
        <v>776.32</v>
      </c>
      <c r="G106" s="756"/>
      <c r="H106" s="756"/>
      <c r="I106" s="757">
        <f t="shared" si="7"/>
        <v>776.32</v>
      </c>
      <c r="J106" s="758">
        <f t="shared" si="10"/>
        <v>776.32</v>
      </c>
      <c r="K106" s="757"/>
      <c r="L106" s="759"/>
      <c r="M106" s="739">
        <f t="shared" si="11"/>
        <v>0</v>
      </c>
      <c r="O106" s="760">
        <f t="shared" si="8"/>
        <v>1</v>
      </c>
      <c r="P106" s="760">
        <f t="shared" si="9"/>
        <v>1</v>
      </c>
      <c r="R106" s="766">
        <v>100</v>
      </c>
      <c r="S106" s="766">
        <v>5</v>
      </c>
      <c r="T106" s="765">
        <v>650</v>
      </c>
      <c r="U106" s="765">
        <v>1000</v>
      </c>
      <c r="V106" s="765">
        <v>300</v>
      </c>
      <c r="W106" s="766">
        <v>2000</v>
      </c>
      <c r="X106" s="765">
        <f t="shared" si="12"/>
        <v>-700</v>
      </c>
      <c r="Y106" s="364">
        <f t="shared" si="13"/>
        <v>1000</v>
      </c>
    </row>
    <row r="107" spans="1:25" ht="15">
      <c r="A107" s="754" t="s">
        <v>295</v>
      </c>
      <c r="B107" s="738" t="s">
        <v>296</v>
      </c>
      <c r="C107" s="738">
        <v>109532</v>
      </c>
      <c r="D107" s="738" t="s">
        <v>397</v>
      </c>
      <c r="E107" s="738"/>
      <c r="F107" s="755">
        <v>532.12</v>
      </c>
      <c r="G107" s="756"/>
      <c r="H107" s="756"/>
      <c r="I107" s="757">
        <f t="shared" si="7"/>
        <v>532.12</v>
      </c>
      <c r="J107" s="758">
        <f t="shared" si="10"/>
        <v>532.12</v>
      </c>
      <c r="K107" s="757"/>
      <c r="L107" s="759"/>
      <c r="M107" s="739">
        <f t="shared" si="11"/>
        <v>0</v>
      </c>
      <c r="O107" s="760">
        <f t="shared" si="8"/>
        <v>1</v>
      </c>
      <c r="P107" s="760">
        <f t="shared" si="9"/>
        <v>1</v>
      </c>
      <c r="R107" s="766">
        <v>100</v>
      </c>
      <c r="S107" s="766">
        <v>5</v>
      </c>
      <c r="T107" s="765">
        <v>650</v>
      </c>
      <c r="U107" s="765">
        <v>1000</v>
      </c>
      <c r="V107" s="765">
        <v>450</v>
      </c>
      <c r="W107" s="765">
        <v>750</v>
      </c>
      <c r="X107" s="765">
        <f t="shared" si="12"/>
        <v>-550</v>
      </c>
      <c r="Y107" s="364">
        <f t="shared" si="13"/>
        <v>-250</v>
      </c>
    </row>
    <row r="108" spans="1:25" ht="15">
      <c r="A108" s="754" t="s">
        <v>295</v>
      </c>
      <c r="B108" s="738" t="s">
        <v>296</v>
      </c>
      <c r="C108" s="738">
        <v>109533</v>
      </c>
      <c r="D108" s="738" t="s">
        <v>398</v>
      </c>
      <c r="E108" s="738"/>
      <c r="F108" s="755">
        <v>588.71</v>
      </c>
      <c r="G108" s="756"/>
      <c r="H108" s="756"/>
      <c r="I108" s="757">
        <f t="shared" si="7"/>
        <v>588.71</v>
      </c>
      <c r="J108" s="758">
        <f t="shared" si="10"/>
        <v>588.71</v>
      </c>
      <c r="K108" s="757"/>
      <c r="L108" s="759"/>
      <c r="M108" s="739">
        <f t="shared" si="11"/>
        <v>0</v>
      </c>
      <c r="O108" s="760">
        <f t="shared" si="8"/>
        <v>1</v>
      </c>
      <c r="P108" s="760">
        <f t="shared" si="9"/>
        <v>1</v>
      </c>
      <c r="R108" s="766">
        <v>100</v>
      </c>
      <c r="S108" s="766">
        <v>5</v>
      </c>
      <c r="T108" s="765">
        <v>650</v>
      </c>
      <c r="U108" s="765">
        <v>1000</v>
      </c>
      <c r="V108" s="765">
        <v>450</v>
      </c>
      <c r="W108" s="766">
        <v>1000</v>
      </c>
      <c r="X108" s="765">
        <f t="shared" si="12"/>
        <v>-550</v>
      </c>
      <c r="Y108" s="364">
        <f t="shared" si="13"/>
        <v>0</v>
      </c>
    </row>
    <row r="109" spans="1:25" ht="15">
      <c r="A109" s="754" t="s">
        <v>295</v>
      </c>
      <c r="B109" s="738" t="s">
        <v>296</v>
      </c>
      <c r="C109" s="738">
        <v>109534</v>
      </c>
      <c r="D109" s="738" t="s">
        <v>399</v>
      </c>
      <c r="E109" s="738"/>
      <c r="F109" s="755">
        <v>656.12</v>
      </c>
      <c r="G109" s="756"/>
      <c r="H109" s="756"/>
      <c r="I109" s="757">
        <f t="shared" si="7"/>
        <v>656.12</v>
      </c>
      <c r="J109" s="758">
        <f t="shared" si="10"/>
        <v>656.12</v>
      </c>
      <c r="K109" s="757"/>
      <c r="L109" s="759"/>
      <c r="M109" s="739">
        <f t="shared" si="11"/>
        <v>0</v>
      </c>
      <c r="O109" s="760">
        <f t="shared" si="8"/>
        <v>1</v>
      </c>
      <c r="P109" s="760">
        <f t="shared" si="9"/>
        <v>1</v>
      </c>
      <c r="R109" s="766">
        <v>100</v>
      </c>
      <c r="S109" s="766">
        <v>5</v>
      </c>
      <c r="T109" s="765">
        <v>650</v>
      </c>
      <c r="U109" s="765">
        <v>1000</v>
      </c>
      <c r="V109" s="765">
        <v>450</v>
      </c>
      <c r="W109" s="766">
        <v>1250</v>
      </c>
      <c r="X109" s="765">
        <f t="shared" si="12"/>
        <v>-550</v>
      </c>
      <c r="Y109" s="364">
        <f t="shared" si="13"/>
        <v>250</v>
      </c>
    </row>
    <row r="110" spans="1:25" ht="15">
      <c r="A110" s="754" t="s">
        <v>295</v>
      </c>
      <c r="B110" s="738" t="s">
        <v>296</v>
      </c>
      <c r="C110" s="738">
        <v>109535</v>
      </c>
      <c r="D110" s="738" t="s">
        <v>400</v>
      </c>
      <c r="E110" s="738"/>
      <c r="F110" s="755">
        <v>739.19</v>
      </c>
      <c r="G110" s="756"/>
      <c r="H110" s="756"/>
      <c r="I110" s="757">
        <f t="shared" si="7"/>
        <v>739.19</v>
      </c>
      <c r="J110" s="758">
        <f t="shared" si="10"/>
        <v>739.19</v>
      </c>
      <c r="K110" s="757"/>
      <c r="L110" s="759"/>
      <c r="M110" s="739">
        <f t="shared" si="11"/>
        <v>0</v>
      </c>
      <c r="O110" s="760">
        <f t="shared" si="8"/>
        <v>1</v>
      </c>
      <c r="P110" s="760">
        <f t="shared" si="9"/>
        <v>1</v>
      </c>
      <c r="R110" s="766">
        <v>100</v>
      </c>
      <c r="S110" s="766">
        <v>5</v>
      </c>
      <c r="T110" s="765">
        <v>650</v>
      </c>
      <c r="U110" s="765">
        <v>1000</v>
      </c>
      <c r="V110" s="765">
        <v>450</v>
      </c>
      <c r="W110" s="766">
        <v>1500</v>
      </c>
      <c r="X110" s="765">
        <f t="shared" si="12"/>
        <v>-550</v>
      </c>
      <c r="Y110" s="364">
        <f t="shared" si="13"/>
        <v>500</v>
      </c>
    </row>
    <row r="111" spans="1:25" ht="15">
      <c r="A111" s="754" t="s">
        <v>295</v>
      </c>
      <c r="B111" s="738" t="s">
        <v>296</v>
      </c>
      <c r="C111" s="738">
        <v>109536</v>
      </c>
      <c r="D111" s="738" t="s">
        <v>401</v>
      </c>
      <c r="E111" s="738"/>
      <c r="F111" s="755">
        <v>821.55</v>
      </c>
      <c r="G111" s="756"/>
      <c r="H111" s="756"/>
      <c r="I111" s="757">
        <f t="shared" si="7"/>
        <v>821.55</v>
      </c>
      <c r="J111" s="758">
        <f t="shared" si="10"/>
        <v>821.55</v>
      </c>
      <c r="K111" s="757"/>
      <c r="L111" s="759"/>
      <c r="M111" s="739">
        <f t="shared" si="11"/>
        <v>0</v>
      </c>
      <c r="O111" s="760">
        <f t="shared" si="8"/>
        <v>1</v>
      </c>
      <c r="P111" s="760">
        <f t="shared" si="9"/>
        <v>1</v>
      </c>
      <c r="R111" s="766">
        <v>100</v>
      </c>
      <c r="S111" s="766">
        <v>5</v>
      </c>
      <c r="T111" s="765">
        <v>650</v>
      </c>
      <c r="U111" s="765">
        <v>1000</v>
      </c>
      <c r="V111" s="765">
        <v>450</v>
      </c>
      <c r="W111" s="766">
        <v>1750</v>
      </c>
      <c r="X111" s="765">
        <f t="shared" si="12"/>
        <v>-550</v>
      </c>
      <c r="Y111" s="364">
        <f t="shared" si="13"/>
        <v>750</v>
      </c>
    </row>
    <row r="112" spans="1:25" ht="15">
      <c r="A112" s="754" t="s">
        <v>295</v>
      </c>
      <c r="B112" s="738" t="s">
        <v>296</v>
      </c>
      <c r="C112" s="738">
        <v>109537</v>
      </c>
      <c r="D112" s="738" t="s">
        <v>402</v>
      </c>
      <c r="E112" s="738"/>
      <c r="F112" s="755">
        <v>905.43</v>
      </c>
      <c r="G112" s="756"/>
      <c r="H112" s="756"/>
      <c r="I112" s="757">
        <f t="shared" si="7"/>
        <v>905.43</v>
      </c>
      <c r="J112" s="758">
        <f t="shared" si="10"/>
        <v>905.43</v>
      </c>
      <c r="K112" s="757"/>
      <c r="L112" s="759"/>
      <c r="M112" s="739">
        <f t="shared" si="11"/>
        <v>0</v>
      </c>
      <c r="O112" s="760">
        <f t="shared" si="8"/>
        <v>1</v>
      </c>
      <c r="P112" s="760">
        <f t="shared" si="9"/>
        <v>1</v>
      </c>
      <c r="R112" s="766">
        <v>100</v>
      </c>
      <c r="S112" s="766">
        <v>5</v>
      </c>
      <c r="T112" s="765">
        <v>650</v>
      </c>
      <c r="U112" s="765">
        <v>1000</v>
      </c>
      <c r="V112" s="765">
        <v>450</v>
      </c>
      <c r="W112" s="766">
        <v>2000</v>
      </c>
      <c r="X112" s="765">
        <f t="shared" si="12"/>
        <v>-550</v>
      </c>
      <c r="Y112" s="364">
        <f t="shared" si="13"/>
        <v>1000</v>
      </c>
    </row>
    <row r="113" spans="1:25" ht="15">
      <c r="A113" s="754" t="s">
        <v>295</v>
      </c>
      <c r="B113" s="738" t="s">
        <v>296</v>
      </c>
      <c r="C113" s="738">
        <v>109539</v>
      </c>
      <c r="D113" s="738" t="s">
        <v>403</v>
      </c>
      <c r="E113" s="738"/>
      <c r="F113" s="755">
        <v>579.07000000000005</v>
      </c>
      <c r="G113" s="756"/>
      <c r="H113" s="756"/>
      <c r="I113" s="757">
        <f t="shared" si="7"/>
        <v>579.07000000000005</v>
      </c>
      <c r="J113" s="758">
        <f t="shared" si="10"/>
        <v>579.07000000000005</v>
      </c>
      <c r="K113" s="757"/>
      <c r="L113" s="759"/>
      <c r="M113" s="739">
        <f t="shared" si="11"/>
        <v>0</v>
      </c>
      <c r="O113" s="760">
        <f t="shared" si="8"/>
        <v>1</v>
      </c>
      <c r="P113" s="760">
        <f t="shared" si="9"/>
        <v>1</v>
      </c>
      <c r="R113" s="766">
        <v>100</v>
      </c>
      <c r="S113" s="766">
        <v>5</v>
      </c>
      <c r="T113" s="765">
        <v>650</v>
      </c>
      <c r="U113" s="765">
        <v>1000</v>
      </c>
      <c r="V113" s="765">
        <v>600</v>
      </c>
      <c r="W113" s="765">
        <v>750</v>
      </c>
      <c r="X113" s="765">
        <f t="shared" si="12"/>
        <v>-400</v>
      </c>
      <c r="Y113" s="364">
        <f t="shared" si="13"/>
        <v>-250</v>
      </c>
    </row>
    <row r="114" spans="1:25" ht="15">
      <c r="A114" s="754" t="s">
        <v>295</v>
      </c>
      <c r="B114" s="738" t="s">
        <v>296</v>
      </c>
      <c r="C114" s="738">
        <v>109540</v>
      </c>
      <c r="D114" s="738" t="s">
        <v>404</v>
      </c>
      <c r="E114" s="738"/>
      <c r="F114" s="755">
        <v>646.49</v>
      </c>
      <c r="G114" s="756"/>
      <c r="H114" s="756"/>
      <c r="I114" s="757">
        <f t="shared" si="7"/>
        <v>646.49</v>
      </c>
      <c r="J114" s="758">
        <f t="shared" si="10"/>
        <v>646.49</v>
      </c>
      <c r="K114" s="757"/>
      <c r="L114" s="759"/>
      <c r="M114" s="739">
        <f t="shared" si="11"/>
        <v>0</v>
      </c>
      <c r="O114" s="760">
        <f t="shared" si="8"/>
        <v>1</v>
      </c>
      <c r="P114" s="760">
        <f t="shared" si="9"/>
        <v>1</v>
      </c>
      <c r="R114" s="766">
        <v>100</v>
      </c>
      <c r="S114" s="766">
        <v>5</v>
      </c>
      <c r="T114" s="765">
        <v>650</v>
      </c>
      <c r="U114" s="765">
        <v>1000</v>
      </c>
      <c r="V114" s="765">
        <v>600</v>
      </c>
      <c r="W114" s="766">
        <v>1000</v>
      </c>
      <c r="X114" s="765">
        <f t="shared" si="12"/>
        <v>-400</v>
      </c>
      <c r="Y114" s="364">
        <f t="shared" si="13"/>
        <v>0</v>
      </c>
    </row>
    <row r="115" spans="1:25" ht="15">
      <c r="A115" s="754" t="s">
        <v>295</v>
      </c>
      <c r="B115" s="738" t="s">
        <v>296</v>
      </c>
      <c r="C115" s="738">
        <v>109541</v>
      </c>
      <c r="D115" s="738" t="s">
        <v>405</v>
      </c>
      <c r="E115" s="738"/>
      <c r="F115" s="755">
        <v>729.56</v>
      </c>
      <c r="G115" s="756"/>
      <c r="H115" s="756"/>
      <c r="I115" s="757">
        <f t="shared" si="7"/>
        <v>729.56</v>
      </c>
      <c r="J115" s="758">
        <f t="shared" si="10"/>
        <v>729.56</v>
      </c>
      <c r="K115" s="757"/>
      <c r="L115" s="759"/>
      <c r="M115" s="739">
        <f t="shared" si="11"/>
        <v>0</v>
      </c>
      <c r="O115" s="760">
        <f t="shared" si="8"/>
        <v>1</v>
      </c>
      <c r="P115" s="760">
        <f t="shared" si="9"/>
        <v>1</v>
      </c>
      <c r="R115" s="766">
        <v>100</v>
      </c>
      <c r="S115" s="766">
        <v>5</v>
      </c>
      <c r="T115" s="765">
        <v>650</v>
      </c>
      <c r="U115" s="765">
        <v>1000</v>
      </c>
      <c r="V115" s="765">
        <v>600</v>
      </c>
      <c r="W115" s="766">
        <v>1250</v>
      </c>
      <c r="X115" s="765">
        <f t="shared" si="12"/>
        <v>-400</v>
      </c>
      <c r="Y115" s="364">
        <f t="shared" si="13"/>
        <v>250</v>
      </c>
    </row>
    <row r="116" spans="1:25" ht="15">
      <c r="A116" s="754" t="s">
        <v>295</v>
      </c>
      <c r="B116" s="738" t="s">
        <v>296</v>
      </c>
      <c r="C116" s="738">
        <v>109542</v>
      </c>
      <c r="D116" s="738" t="s">
        <v>406</v>
      </c>
      <c r="E116" s="738"/>
      <c r="F116" s="755">
        <v>819.85</v>
      </c>
      <c r="G116" s="756"/>
      <c r="H116" s="756"/>
      <c r="I116" s="757">
        <f t="shared" si="7"/>
        <v>819.85</v>
      </c>
      <c r="J116" s="758">
        <f t="shared" si="10"/>
        <v>819.85</v>
      </c>
      <c r="K116" s="757"/>
      <c r="L116" s="759"/>
      <c r="M116" s="739">
        <f t="shared" si="11"/>
        <v>0</v>
      </c>
      <c r="O116" s="760">
        <f t="shared" si="8"/>
        <v>1</v>
      </c>
      <c r="P116" s="760">
        <f t="shared" si="9"/>
        <v>1</v>
      </c>
      <c r="R116" s="766">
        <v>100</v>
      </c>
      <c r="S116" s="766">
        <v>5</v>
      </c>
      <c r="T116" s="765">
        <v>650</v>
      </c>
      <c r="U116" s="765">
        <v>1000</v>
      </c>
      <c r="V116" s="765">
        <v>600</v>
      </c>
      <c r="W116" s="766">
        <v>1500</v>
      </c>
      <c r="X116" s="765">
        <f t="shared" si="12"/>
        <v>-400</v>
      </c>
      <c r="Y116" s="364">
        <f t="shared" si="13"/>
        <v>500</v>
      </c>
    </row>
    <row r="117" spans="1:25" ht="15">
      <c r="A117" s="754" t="s">
        <v>295</v>
      </c>
      <c r="B117" s="738" t="s">
        <v>296</v>
      </c>
      <c r="C117" s="738">
        <v>109543</v>
      </c>
      <c r="D117" s="738" t="s">
        <v>407</v>
      </c>
      <c r="E117" s="738"/>
      <c r="F117" s="755">
        <v>935.23</v>
      </c>
      <c r="G117" s="756"/>
      <c r="H117" s="756"/>
      <c r="I117" s="757">
        <f t="shared" si="7"/>
        <v>935.23</v>
      </c>
      <c r="J117" s="758">
        <f t="shared" si="10"/>
        <v>935.23</v>
      </c>
      <c r="K117" s="757"/>
      <c r="L117" s="759"/>
      <c r="M117" s="739">
        <f t="shared" si="11"/>
        <v>0</v>
      </c>
      <c r="O117" s="760">
        <f t="shared" si="8"/>
        <v>1</v>
      </c>
      <c r="P117" s="760">
        <f t="shared" si="9"/>
        <v>1</v>
      </c>
      <c r="R117" s="766">
        <v>100</v>
      </c>
      <c r="S117" s="766">
        <v>5</v>
      </c>
      <c r="T117" s="765">
        <v>650</v>
      </c>
      <c r="U117" s="765">
        <v>1000</v>
      </c>
      <c r="V117" s="765">
        <v>600</v>
      </c>
      <c r="W117" s="766">
        <v>1750</v>
      </c>
      <c r="X117" s="765">
        <f t="shared" si="12"/>
        <v>-400</v>
      </c>
      <c r="Y117" s="364">
        <f t="shared" si="13"/>
        <v>750</v>
      </c>
    </row>
    <row r="118" spans="1:25" ht="15">
      <c r="A118" s="754" t="s">
        <v>295</v>
      </c>
      <c r="B118" s="738" t="s">
        <v>296</v>
      </c>
      <c r="C118" s="738">
        <v>109544</v>
      </c>
      <c r="D118" s="738" t="s">
        <v>408</v>
      </c>
      <c r="E118" s="738"/>
      <c r="F118" s="755">
        <v>1072.3599999999999</v>
      </c>
      <c r="G118" s="756"/>
      <c r="H118" s="756"/>
      <c r="I118" s="757">
        <f t="shared" si="7"/>
        <v>1072.3599999999999</v>
      </c>
      <c r="J118" s="758">
        <f t="shared" si="10"/>
        <v>1072.3599999999999</v>
      </c>
      <c r="K118" s="757"/>
      <c r="L118" s="759"/>
      <c r="M118" s="739">
        <f t="shared" si="11"/>
        <v>0</v>
      </c>
      <c r="O118" s="760">
        <f t="shared" si="8"/>
        <v>1</v>
      </c>
      <c r="P118" s="760">
        <f t="shared" si="9"/>
        <v>1</v>
      </c>
      <c r="R118" s="766">
        <v>100</v>
      </c>
      <c r="S118" s="766">
        <v>5</v>
      </c>
      <c r="T118" s="765">
        <v>650</v>
      </c>
      <c r="U118" s="765">
        <v>1000</v>
      </c>
      <c r="V118" s="765">
        <v>600</v>
      </c>
      <c r="W118" s="766">
        <v>2000</v>
      </c>
      <c r="X118" s="765">
        <f t="shared" si="12"/>
        <v>-400</v>
      </c>
      <c r="Y118" s="364">
        <f t="shared" si="13"/>
        <v>1000</v>
      </c>
    </row>
    <row r="119" spans="1:25" ht="15">
      <c r="A119" s="754" t="s">
        <v>295</v>
      </c>
      <c r="B119" s="738" t="s">
        <v>296</v>
      </c>
      <c r="C119" s="738">
        <v>109546</v>
      </c>
      <c r="D119" s="738" t="s">
        <v>409</v>
      </c>
      <c r="E119" s="738"/>
      <c r="F119" s="755">
        <v>703.07</v>
      </c>
      <c r="G119" s="756"/>
      <c r="H119" s="756"/>
      <c r="I119" s="757">
        <f t="shared" si="7"/>
        <v>703.07</v>
      </c>
      <c r="J119" s="758">
        <f t="shared" si="10"/>
        <v>703.07</v>
      </c>
      <c r="K119" s="757"/>
      <c r="L119" s="759"/>
      <c r="M119" s="739">
        <f t="shared" si="11"/>
        <v>0</v>
      </c>
      <c r="O119" s="760">
        <f t="shared" si="8"/>
        <v>1</v>
      </c>
      <c r="P119" s="760">
        <f t="shared" si="9"/>
        <v>1</v>
      </c>
      <c r="R119" s="766">
        <v>100</v>
      </c>
      <c r="S119" s="766">
        <v>5</v>
      </c>
      <c r="T119" s="765">
        <v>650</v>
      </c>
      <c r="U119" s="765">
        <v>1000</v>
      </c>
      <c r="V119" s="765">
        <v>900</v>
      </c>
      <c r="W119" s="765">
        <v>750</v>
      </c>
      <c r="X119" s="765">
        <f t="shared" si="12"/>
        <v>-100</v>
      </c>
      <c r="Y119" s="364">
        <f t="shared" si="13"/>
        <v>-250</v>
      </c>
    </row>
    <row r="120" spans="1:25" ht="15">
      <c r="A120" s="754" t="s">
        <v>295</v>
      </c>
      <c r="B120" s="738" t="s">
        <v>296</v>
      </c>
      <c r="C120" s="738">
        <v>109547</v>
      </c>
      <c r="D120" s="738" t="s">
        <v>410</v>
      </c>
      <c r="E120" s="738"/>
      <c r="F120" s="755">
        <v>788.55</v>
      </c>
      <c r="G120" s="756"/>
      <c r="H120" s="756"/>
      <c r="I120" s="757">
        <f t="shared" si="7"/>
        <v>788.55</v>
      </c>
      <c r="J120" s="758">
        <f t="shared" si="10"/>
        <v>788.55</v>
      </c>
      <c r="K120" s="757"/>
      <c r="L120" s="759"/>
      <c r="M120" s="739">
        <f t="shared" si="11"/>
        <v>0</v>
      </c>
      <c r="O120" s="760">
        <f t="shared" si="8"/>
        <v>1</v>
      </c>
      <c r="P120" s="760">
        <f t="shared" si="9"/>
        <v>1</v>
      </c>
      <c r="R120" s="766">
        <v>100</v>
      </c>
      <c r="S120" s="766">
        <v>5</v>
      </c>
      <c r="T120" s="765">
        <v>650</v>
      </c>
      <c r="U120" s="765">
        <v>1000</v>
      </c>
      <c r="V120" s="765">
        <v>900</v>
      </c>
      <c r="W120" s="766">
        <v>1000</v>
      </c>
      <c r="X120" s="765">
        <f t="shared" si="12"/>
        <v>-100</v>
      </c>
      <c r="Y120" s="364">
        <f t="shared" si="13"/>
        <v>0</v>
      </c>
    </row>
    <row r="121" spans="1:25" ht="15">
      <c r="A121" s="754" t="s">
        <v>295</v>
      </c>
      <c r="B121" s="738" t="s">
        <v>296</v>
      </c>
      <c r="C121" s="738">
        <v>109548</v>
      </c>
      <c r="D121" s="738" t="s">
        <v>411</v>
      </c>
      <c r="E121" s="738"/>
      <c r="F121" s="755">
        <v>973.95</v>
      </c>
      <c r="G121" s="756"/>
      <c r="H121" s="756"/>
      <c r="I121" s="757">
        <f t="shared" si="7"/>
        <v>973.95</v>
      </c>
      <c r="J121" s="758">
        <f t="shared" si="10"/>
        <v>973.95</v>
      </c>
      <c r="K121" s="757"/>
      <c r="L121" s="759"/>
      <c r="M121" s="739">
        <f t="shared" si="11"/>
        <v>0</v>
      </c>
      <c r="O121" s="760">
        <f t="shared" si="8"/>
        <v>1</v>
      </c>
      <c r="P121" s="760">
        <f t="shared" si="9"/>
        <v>1</v>
      </c>
      <c r="R121" s="766">
        <v>100</v>
      </c>
      <c r="S121" s="766">
        <v>5</v>
      </c>
      <c r="T121" s="765">
        <v>650</v>
      </c>
      <c r="U121" s="765">
        <v>1000</v>
      </c>
      <c r="V121" s="765">
        <v>900</v>
      </c>
      <c r="W121" s="766">
        <v>1250</v>
      </c>
      <c r="X121" s="765">
        <f t="shared" si="12"/>
        <v>-100</v>
      </c>
      <c r="Y121" s="364">
        <f t="shared" si="13"/>
        <v>250</v>
      </c>
    </row>
    <row r="122" spans="1:25" ht="15">
      <c r="A122" s="754" t="s">
        <v>295</v>
      </c>
      <c r="B122" s="738" t="s">
        <v>296</v>
      </c>
      <c r="C122" s="738">
        <v>109549</v>
      </c>
      <c r="D122" s="738" t="s">
        <v>412</v>
      </c>
      <c r="E122" s="738"/>
      <c r="F122" s="755">
        <v>1102.77</v>
      </c>
      <c r="G122" s="756"/>
      <c r="H122" s="756"/>
      <c r="I122" s="757">
        <f t="shared" si="7"/>
        <v>1102.77</v>
      </c>
      <c r="J122" s="758">
        <f t="shared" si="10"/>
        <v>1102.77</v>
      </c>
      <c r="K122" s="757"/>
      <c r="L122" s="759"/>
      <c r="M122" s="739">
        <f t="shared" si="11"/>
        <v>0</v>
      </c>
      <c r="O122" s="760">
        <f t="shared" si="8"/>
        <v>1</v>
      </c>
      <c r="P122" s="760">
        <f t="shared" si="9"/>
        <v>1</v>
      </c>
      <c r="R122" s="766">
        <v>100</v>
      </c>
      <c r="S122" s="766">
        <v>5</v>
      </c>
      <c r="T122" s="765">
        <v>650</v>
      </c>
      <c r="U122" s="765">
        <v>1000</v>
      </c>
      <c r="V122" s="765">
        <v>900</v>
      </c>
      <c r="W122" s="766">
        <v>1500</v>
      </c>
      <c r="X122" s="765">
        <f t="shared" si="12"/>
        <v>-100</v>
      </c>
      <c r="Y122" s="364">
        <f t="shared" si="13"/>
        <v>500</v>
      </c>
    </row>
    <row r="123" spans="1:25" ht="15">
      <c r="A123" s="754" t="s">
        <v>295</v>
      </c>
      <c r="B123" s="738" t="s">
        <v>296</v>
      </c>
      <c r="C123" s="738">
        <v>109550</v>
      </c>
      <c r="D123" s="738" t="s">
        <v>413</v>
      </c>
      <c r="E123" s="738"/>
      <c r="F123" s="755">
        <v>1171.3900000000001</v>
      </c>
      <c r="G123" s="756"/>
      <c r="H123" s="756"/>
      <c r="I123" s="757">
        <f t="shared" si="7"/>
        <v>1171.3900000000001</v>
      </c>
      <c r="J123" s="758">
        <f t="shared" si="10"/>
        <v>1171.3900000000001</v>
      </c>
      <c r="K123" s="757"/>
      <c r="L123" s="759"/>
      <c r="M123" s="739">
        <f t="shared" si="11"/>
        <v>0</v>
      </c>
      <c r="O123" s="760">
        <f t="shared" si="8"/>
        <v>1</v>
      </c>
      <c r="P123" s="760">
        <f t="shared" si="9"/>
        <v>1</v>
      </c>
      <c r="R123" s="766">
        <v>100</v>
      </c>
      <c r="S123" s="766">
        <v>5</v>
      </c>
      <c r="T123" s="765">
        <v>650</v>
      </c>
      <c r="U123" s="765">
        <v>1000</v>
      </c>
      <c r="V123" s="765">
        <v>900</v>
      </c>
      <c r="W123" s="766">
        <v>1750</v>
      </c>
      <c r="X123" s="765">
        <f t="shared" si="12"/>
        <v>-100</v>
      </c>
      <c r="Y123" s="364">
        <f t="shared" si="13"/>
        <v>750</v>
      </c>
    </row>
    <row r="124" spans="1:25" ht="15">
      <c r="A124" s="754" t="s">
        <v>295</v>
      </c>
      <c r="B124" s="738" t="s">
        <v>296</v>
      </c>
      <c r="C124" s="738">
        <v>109551</v>
      </c>
      <c r="D124" s="738" t="s">
        <v>414</v>
      </c>
      <c r="E124" s="738"/>
      <c r="F124" s="755">
        <v>1325.95</v>
      </c>
      <c r="G124" s="756"/>
      <c r="H124" s="756"/>
      <c r="I124" s="757">
        <f t="shared" si="7"/>
        <v>1325.95</v>
      </c>
      <c r="J124" s="758">
        <f t="shared" si="10"/>
        <v>1325.95</v>
      </c>
      <c r="K124" s="757"/>
      <c r="L124" s="759"/>
      <c r="M124" s="739">
        <f t="shared" si="11"/>
        <v>0</v>
      </c>
      <c r="O124" s="760">
        <f t="shared" si="8"/>
        <v>1</v>
      </c>
      <c r="P124" s="760">
        <f t="shared" si="9"/>
        <v>1</v>
      </c>
      <c r="R124" s="766">
        <v>100</v>
      </c>
      <c r="S124" s="766">
        <v>5</v>
      </c>
      <c r="T124" s="765">
        <v>650</v>
      </c>
      <c r="U124" s="765">
        <v>1000</v>
      </c>
      <c r="V124" s="765">
        <v>900</v>
      </c>
      <c r="W124" s="766">
        <v>2000</v>
      </c>
      <c r="X124" s="765">
        <f t="shared" si="12"/>
        <v>-100</v>
      </c>
      <c r="Y124" s="364">
        <f t="shared" si="13"/>
        <v>1000</v>
      </c>
    </row>
    <row r="125" spans="1:25" ht="15">
      <c r="A125" s="754" t="s">
        <v>295</v>
      </c>
      <c r="B125" s="738" t="s">
        <v>296</v>
      </c>
      <c r="C125" s="738">
        <v>109553</v>
      </c>
      <c r="D125" s="738" t="s">
        <v>415</v>
      </c>
      <c r="E125" s="738"/>
      <c r="F125" s="755">
        <v>553.79</v>
      </c>
      <c r="G125" s="756"/>
      <c r="H125" s="756"/>
      <c r="I125" s="757">
        <f t="shared" si="7"/>
        <v>553.79</v>
      </c>
      <c r="J125" s="758">
        <f t="shared" si="10"/>
        <v>553.79</v>
      </c>
      <c r="K125" s="757"/>
      <c r="L125" s="759"/>
      <c r="M125" s="739">
        <f t="shared" si="11"/>
        <v>0</v>
      </c>
      <c r="O125" s="760">
        <f t="shared" si="8"/>
        <v>1</v>
      </c>
      <c r="P125" s="760">
        <f t="shared" si="9"/>
        <v>1</v>
      </c>
      <c r="R125" s="766">
        <v>100</v>
      </c>
      <c r="S125" s="766">
        <v>6</v>
      </c>
      <c r="T125" s="765">
        <v>780</v>
      </c>
      <c r="U125" s="765">
        <v>1200</v>
      </c>
      <c r="V125" s="765">
        <v>300</v>
      </c>
      <c r="W125" s="765">
        <v>750</v>
      </c>
      <c r="X125" s="765">
        <f t="shared" si="12"/>
        <v>-700</v>
      </c>
      <c r="Y125" s="364">
        <f t="shared" si="13"/>
        <v>-250</v>
      </c>
    </row>
    <row r="126" spans="1:25" ht="15">
      <c r="A126" s="754" t="s">
        <v>295</v>
      </c>
      <c r="B126" s="738" t="s">
        <v>296</v>
      </c>
      <c r="C126" s="738">
        <v>109554</v>
      </c>
      <c r="D126" s="738" t="s">
        <v>416</v>
      </c>
      <c r="E126" s="738"/>
      <c r="F126" s="755">
        <v>627.23</v>
      </c>
      <c r="G126" s="756"/>
      <c r="H126" s="756"/>
      <c r="I126" s="757">
        <f t="shared" si="7"/>
        <v>627.23</v>
      </c>
      <c r="J126" s="758">
        <f t="shared" si="10"/>
        <v>627.23</v>
      </c>
      <c r="K126" s="757"/>
      <c r="L126" s="759"/>
      <c r="M126" s="739">
        <f t="shared" si="11"/>
        <v>0</v>
      </c>
      <c r="O126" s="760">
        <f t="shared" si="8"/>
        <v>1</v>
      </c>
      <c r="P126" s="760">
        <f t="shared" si="9"/>
        <v>1</v>
      </c>
      <c r="R126" s="766">
        <v>100</v>
      </c>
      <c r="S126" s="766">
        <v>6</v>
      </c>
      <c r="T126" s="765">
        <v>780</v>
      </c>
      <c r="U126" s="765">
        <v>1200</v>
      </c>
      <c r="V126" s="765">
        <v>300</v>
      </c>
      <c r="W126" s="766">
        <v>1000</v>
      </c>
      <c r="X126" s="765">
        <f t="shared" si="12"/>
        <v>-700</v>
      </c>
      <c r="Y126" s="364">
        <f t="shared" si="13"/>
        <v>0</v>
      </c>
    </row>
    <row r="127" spans="1:25" ht="15">
      <c r="A127" s="754" t="s">
        <v>295</v>
      </c>
      <c r="B127" s="738" t="s">
        <v>296</v>
      </c>
      <c r="C127" s="738">
        <v>109555</v>
      </c>
      <c r="D127" s="738" t="s">
        <v>417</v>
      </c>
      <c r="E127" s="738"/>
      <c r="F127" s="755">
        <v>672.98</v>
      </c>
      <c r="G127" s="756"/>
      <c r="H127" s="756"/>
      <c r="I127" s="757">
        <f t="shared" si="7"/>
        <v>672.98</v>
      </c>
      <c r="J127" s="758">
        <f t="shared" si="10"/>
        <v>672.98</v>
      </c>
      <c r="K127" s="757"/>
      <c r="L127" s="759"/>
      <c r="M127" s="739">
        <f t="shared" si="11"/>
        <v>0</v>
      </c>
      <c r="O127" s="760">
        <f t="shared" si="8"/>
        <v>1</v>
      </c>
      <c r="P127" s="760">
        <f t="shared" si="9"/>
        <v>1</v>
      </c>
      <c r="R127" s="766">
        <v>100</v>
      </c>
      <c r="S127" s="766">
        <v>6</v>
      </c>
      <c r="T127" s="765">
        <v>780</v>
      </c>
      <c r="U127" s="765">
        <v>1200</v>
      </c>
      <c r="V127" s="765">
        <v>300</v>
      </c>
      <c r="W127" s="766">
        <v>1250</v>
      </c>
      <c r="X127" s="765">
        <f t="shared" si="12"/>
        <v>-700</v>
      </c>
      <c r="Y127" s="364">
        <f t="shared" si="13"/>
        <v>250</v>
      </c>
    </row>
    <row r="128" spans="1:25" ht="15">
      <c r="A128" s="754" t="s">
        <v>295</v>
      </c>
      <c r="B128" s="738" t="s">
        <v>296</v>
      </c>
      <c r="C128" s="738">
        <v>109556</v>
      </c>
      <c r="D128" s="738" t="s">
        <v>418</v>
      </c>
      <c r="E128" s="738"/>
      <c r="F128" s="755">
        <v>764.47</v>
      </c>
      <c r="G128" s="756"/>
      <c r="H128" s="756"/>
      <c r="I128" s="757">
        <f t="shared" si="7"/>
        <v>764.47</v>
      </c>
      <c r="J128" s="758">
        <f t="shared" si="10"/>
        <v>764.47</v>
      </c>
      <c r="K128" s="757"/>
      <c r="L128" s="759"/>
      <c r="M128" s="739">
        <f t="shared" si="11"/>
        <v>0</v>
      </c>
      <c r="O128" s="760">
        <f t="shared" si="8"/>
        <v>1</v>
      </c>
      <c r="P128" s="760">
        <f t="shared" si="9"/>
        <v>1</v>
      </c>
      <c r="R128" s="766">
        <v>100</v>
      </c>
      <c r="S128" s="766">
        <v>6</v>
      </c>
      <c r="T128" s="765">
        <v>780</v>
      </c>
      <c r="U128" s="765">
        <v>1200</v>
      </c>
      <c r="V128" s="765">
        <v>300</v>
      </c>
      <c r="W128" s="766">
        <v>1500</v>
      </c>
      <c r="X128" s="765">
        <f t="shared" si="12"/>
        <v>-700</v>
      </c>
      <c r="Y128" s="364">
        <f t="shared" si="13"/>
        <v>500</v>
      </c>
    </row>
    <row r="129" spans="1:25" ht="15">
      <c r="A129" s="754" t="s">
        <v>295</v>
      </c>
      <c r="B129" s="738" t="s">
        <v>296</v>
      </c>
      <c r="C129" s="738">
        <v>109557</v>
      </c>
      <c r="D129" s="738" t="s">
        <v>419</v>
      </c>
      <c r="E129" s="738"/>
      <c r="F129" s="755">
        <v>839.85</v>
      </c>
      <c r="G129" s="756"/>
      <c r="H129" s="756"/>
      <c r="I129" s="757">
        <f t="shared" si="7"/>
        <v>839.85</v>
      </c>
      <c r="J129" s="758">
        <f t="shared" si="10"/>
        <v>839.85</v>
      </c>
      <c r="K129" s="757"/>
      <c r="L129" s="759"/>
      <c r="M129" s="739">
        <f t="shared" si="11"/>
        <v>0</v>
      </c>
      <c r="O129" s="760">
        <f t="shared" si="8"/>
        <v>1</v>
      </c>
      <c r="P129" s="760">
        <f t="shared" si="9"/>
        <v>1</v>
      </c>
      <c r="R129" s="766">
        <v>100</v>
      </c>
      <c r="S129" s="766">
        <v>6</v>
      </c>
      <c r="T129" s="765">
        <v>780</v>
      </c>
      <c r="U129" s="765">
        <v>1200</v>
      </c>
      <c r="V129" s="765">
        <v>300</v>
      </c>
      <c r="W129" s="766">
        <v>1750</v>
      </c>
      <c r="X129" s="765">
        <f t="shared" si="12"/>
        <v>-700</v>
      </c>
      <c r="Y129" s="364">
        <f t="shared" si="13"/>
        <v>750</v>
      </c>
    </row>
    <row r="130" spans="1:25" ht="15">
      <c r="A130" s="754" t="s">
        <v>295</v>
      </c>
      <c r="B130" s="738" t="s">
        <v>296</v>
      </c>
      <c r="C130" s="738">
        <v>109558</v>
      </c>
      <c r="D130" s="738" t="s">
        <v>420</v>
      </c>
      <c r="E130" s="738"/>
      <c r="F130" s="755">
        <v>928.17</v>
      </c>
      <c r="G130" s="756"/>
      <c r="H130" s="756"/>
      <c r="I130" s="757">
        <f t="shared" si="7"/>
        <v>928.17</v>
      </c>
      <c r="J130" s="758">
        <f t="shared" si="10"/>
        <v>928.17</v>
      </c>
      <c r="K130" s="757"/>
      <c r="L130" s="759"/>
      <c r="M130" s="739">
        <f t="shared" si="11"/>
        <v>0</v>
      </c>
      <c r="O130" s="760">
        <f t="shared" si="8"/>
        <v>1</v>
      </c>
      <c r="P130" s="760">
        <f t="shared" si="9"/>
        <v>1</v>
      </c>
      <c r="R130" s="766">
        <v>100</v>
      </c>
      <c r="S130" s="766">
        <v>6</v>
      </c>
      <c r="T130" s="765">
        <v>780</v>
      </c>
      <c r="U130" s="765">
        <v>1200</v>
      </c>
      <c r="V130" s="765">
        <v>300</v>
      </c>
      <c r="W130" s="766">
        <v>2000</v>
      </c>
      <c r="X130" s="765">
        <f t="shared" si="12"/>
        <v>-700</v>
      </c>
      <c r="Y130" s="364">
        <f t="shared" si="13"/>
        <v>1000</v>
      </c>
    </row>
    <row r="131" spans="1:25" ht="15">
      <c r="A131" s="754" t="s">
        <v>295</v>
      </c>
      <c r="B131" s="738" t="s">
        <v>296</v>
      </c>
      <c r="C131" s="738">
        <v>109560</v>
      </c>
      <c r="D131" s="738" t="s">
        <v>421</v>
      </c>
      <c r="E131" s="738"/>
      <c r="F131" s="755">
        <v>605.55999999999995</v>
      </c>
      <c r="G131" s="756"/>
      <c r="H131" s="756"/>
      <c r="I131" s="757">
        <f t="shared" si="7"/>
        <v>605.55999999999995</v>
      </c>
      <c r="J131" s="758">
        <f t="shared" si="10"/>
        <v>605.55999999999995</v>
      </c>
      <c r="K131" s="757"/>
      <c r="L131" s="759"/>
      <c r="M131" s="739">
        <f t="shared" si="11"/>
        <v>0</v>
      </c>
      <c r="O131" s="760">
        <f t="shared" si="8"/>
        <v>1</v>
      </c>
      <c r="P131" s="760">
        <f t="shared" si="9"/>
        <v>1</v>
      </c>
      <c r="R131" s="766">
        <v>100</v>
      </c>
      <c r="S131" s="766">
        <v>6</v>
      </c>
      <c r="T131" s="765">
        <v>780</v>
      </c>
      <c r="U131" s="765">
        <v>1200</v>
      </c>
      <c r="V131" s="765">
        <v>450</v>
      </c>
      <c r="W131" s="765">
        <v>750</v>
      </c>
      <c r="X131" s="765">
        <f t="shared" si="12"/>
        <v>-550</v>
      </c>
      <c r="Y131" s="364">
        <f t="shared" si="13"/>
        <v>-250</v>
      </c>
    </row>
    <row r="132" spans="1:25" ht="15">
      <c r="A132" s="754" t="s">
        <v>295</v>
      </c>
      <c r="B132" s="738" t="s">
        <v>296</v>
      </c>
      <c r="C132" s="738">
        <v>109561</v>
      </c>
      <c r="D132" s="738" t="s">
        <v>422</v>
      </c>
      <c r="E132" s="738"/>
      <c r="F132" s="755">
        <v>672.98</v>
      </c>
      <c r="G132" s="756"/>
      <c r="H132" s="756"/>
      <c r="I132" s="757">
        <f t="shared" si="7"/>
        <v>672.98</v>
      </c>
      <c r="J132" s="758">
        <f t="shared" si="10"/>
        <v>672.98</v>
      </c>
      <c r="K132" s="757"/>
      <c r="L132" s="759"/>
      <c r="M132" s="739">
        <f t="shared" si="11"/>
        <v>0</v>
      </c>
      <c r="O132" s="760">
        <f t="shared" si="8"/>
        <v>1</v>
      </c>
      <c r="P132" s="760">
        <f t="shared" si="9"/>
        <v>1</v>
      </c>
      <c r="R132" s="766">
        <v>100</v>
      </c>
      <c r="S132" s="766">
        <v>6</v>
      </c>
      <c r="T132" s="765">
        <v>780</v>
      </c>
      <c r="U132" s="765">
        <v>1200</v>
      </c>
      <c r="V132" s="765">
        <v>450</v>
      </c>
      <c r="W132" s="766">
        <v>1000</v>
      </c>
      <c r="X132" s="765">
        <f t="shared" si="12"/>
        <v>-550</v>
      </c>
      <c r="Y132" s="364">
        <f t="shared" si="13"/>
        <v>0</v>
      </c>
    </row>
    <row r="133" spans="1:25" ht="15">
      <c r="A133" s="754" t="s">
        <v>295</v>
      </c>
      <c r="B133" s="738" t="s">
        <v>296</v>
      </c>
      <c r="C133" s="738">
        <v>109562</v>
      </c>
      <c r="D133" s="738" t="s">
        <v>423</v>
      </c>
      <c r="E133" s="738"/>
      <c r="F133" s="755">
        <v>756.05</v>
      </c>
      <c r="G133" s="756"/>
      <c r="H133" s="756"/>
      <c r="I133" s="757">
        <f t="shared" si="7"/>
        <v>756.05</v>
      </c>
      <c r="J133" s="758">
        <f t="shared" si="10"/>
        <v>756.05</v>
      </c>
      <c r="K133" s="757"/>
      <c r="L133" s="759"/>
      <c r="M133" s="739">
        <f t="shared" si="11"/>
        <v>0</v>
      </c>
      <c r="O133" s="760">
        <f t="shared" si="8"/>
        <v>1</v>
      </c>
      <c r="P133" s="760">
        <f t="shared" si="9"/>
        <v>1</v>
      </c>
      <c r="R133" s="766">
        <v>100</v>
      </c>
      <c r="S133" s="766">
        <v>6</v>
      </c>
      <c r="T133" s="765">
        <v>780</v>
      </c>
      <c r="U133" s="765">
        <v>1200</v>
      </c>
      <c r="V133" s="765">
        <v>450</v>
      </c>
      <c r="W133" s="766">
        <v>1250</v>
      </c>
      <c r="X133" s="765">
        <f t="shared" si="12"/>
        <v>-550</v>
      </c>
      <c r="Y133" s="364">
        <f t="shared" si="13"/>
        <v>250</v>
      </c>
    </row>
    <row r="134" spans="1:25" ht="15">
      <c r="A134" s="754" t="s">
        <v>295</v>
      </c>
      <c r="B134" s="738" t="s">
        <v>296</v>
      </c>
      <c r="C134" s="738">
        <v>109563</v>
      </c>
      <c r="D134" s="738" t="s">
        <v>424</v>
      </c>
      <c r="E134" s="738"/>
      <c r="F134" s="755">
        <v>852.35</v>
      </c>
      <c r="G134" s="756"/>
      <c r="H134" s="756"/>
      <c r="I134" s="757">
        <f t="shared" ref="I134:I196" si="14">F134-(F134*G134) - ((F134-(F134*G134))*H134)</f>
        <v>852.35</v>
      </c>
      <c r="J134" s="758">
        <f t="shared" si="10"/>
        <v>852.35</v>
      </c>
      <c r="K134" s="757"/>
      <c r="L134" s="759"/>
      <c r="M134" s="739">
        <f t="shared" si="11"/>
        <v>0</v>
      </c>
      <c r="O134" s="760">
        <f t="shared" ref="O134:O196" si="15">1-L134/(F134*(1-0.66))</f>
        <v>1</v>
      </c>
      <c r="P134" s="760">
        <f t="shared" ref="P134:P196" si="16">1-L134/F134</f>
        <v>1</v>
      </c>
      <c r="R134" s="766">
        <v>100</v>
      </c>
      <c r="S134" s="766">
        <v>6</v>
      </c>
      <c r="T134" s="765">
        <v>780</v>
      </c>
      <c r="U134" s="765">
        <v>1200</v>
      </c>
      <c r="V134" s="765">
        <v>450</v>
      </c>
      <c r="W134" s="766">
        <v>1500</v>
      </c>
      <c r="X134" s="765">
        <f t="shared" si="12"/>
        <v>-550</v>
      </c>
      <c r="Y134" s="364">
        <f t="shared" si="13"/>
        <v>500</v>
      </c>
    </row>
    <row r="135" spans="1:25" ht="15">
      <c r="A135" s="754" t="s">
        <v>295</v>
      </c>
      <c r="B135" s="738" t="s">
        <v>296</v>
      </c>
      <c r="C135" s="738">
        <v>109564</v>
      </c>
      <c r="D135" s="738" t="s">
        <v>425</v>
      </c>
      <c r="E135" s="738"/>
      <c r="F135" s="755">
        <v>980.15</v>
      </c>
      <c r="G135" s="756"/>
      <c r="H135" s="756"/>
      <c r="I135" s="757">
        <f t="shared" si="14"/>
        <v>980.15</v>
      </c>
      <c r="J135" s="758">
        <f t="shared" ref="J135:J197" si="17">I135-L135</f>
        <v>980.15</v>
      </c>
      <c r="K135" s="757"/>
      <c r="L135" s="759"/>
      <c r="M135" s="739">
        <f t="shared" ref="M135:M197" si="18">L135*$M$4</f>
        <v>0</v>
      </c>
      <c r="O135" s="760">
        <f t="shared" si="15"/>
        <v>1</v>
      </c>
      <c r="P135" s="760">
        <f t="shared" si="16"/>
        <v>1</v>
      </c>
      <c r="R135" s="766">
        <v>100</v>
      </c>
      <c r="S135" s="766">
        <v>6</v>
      </c>
      <c r="T135" s="765">
        <v>780</v>
      </c>
      <c r="U135" s="765">
        <v>1200</v>
      </c>
      <c r="V135" s="765">
        <v>450</v>
      </c>
      <c r="W135" s="766">
        <v>1750</v>
      </c>
      <c r="X135" s="765">
        <f t="shared" ref="X135:X197" si="19">V135-$K$2</f>
        <v>-550</v>
      </c>
      <c r="Y135" s="364">
        <f t="shared" si="13"/>
        <v>750</v>
      </c>
    </row>
    <row r="136" spans="1:25" ht="15">
      <c r="A136" s="754" t="s">
        <v>295</v>
      </c>
      <c r="B136" s="738" t="s">
        <v>296</v>
      </c>
      <c r="C136" s="738">
        <v>109565</v>
      </c>
      <c r="D136" s="738" t="s">
        <v>426</v>
      </c>
      <c r="E136" s="738"/>
      <c r="F136" s="755">
        <v>1085.76</v>
      </c>
      <c r="G136" s="756"/>
      <c r="H136" s="756"/>
      <c r="I136" s="757">
        <f t="shared" si="14"/>
        <v>1085.76</v>
      </c>
      <c r="J136" s="758">
        <f t="shared" si="17"/>
        <v>1085.76</v>
      </c>
      <c r="K136" s="757"/>
      <c r="L136" s="759"/>
      <c r="M136" s="739">
        <f t="shared" si="18"/>
        <v>0</v>
      </c>
      <c r="O136" s="760">
        <f t="shared" si="15"/>
        <v>1</v>
      </c>
      <c r="P136" s="760">
        <f t="shared" si="16"/>
        <v>1</v>
      </c>
      <c r="R136" s="766">
        <v>100</v>
      </c>
      <c r="S136" s="766">
        <v>6</v>
      </c>
      <c r="T136" s="765">
        <v>780</v>
      </c>
      <c r="U136" s="765">
        <v>1200</v>
      </c>
      <c r="V136" s="765">
        <v>450</v>
      </c>
      <c r="W136" s="766">
        <v>2000</v>
      </c>
      <c r="X136" s="765">
        <f t="shared" si="19"/>
        <v>-550</v>
      </c>
      <c r="Y136" s="364">
        <f t="shared" si="13"/>
        <v>1000</v>
      </c>
    </row>
    <row r="137" spans="1:25" ht="15">
      <c r="A137" s="754" t="s">
        <v>295</v>
      </c>
      <c r="B137" s="738" t="s">
        <v>296</v>
      </c>
      <c r="C137" s="738">
        <v>109567</v>
      </c>
      <c r="D137" s="738" t="s">
        <v>427</v>
      </c>
      <c r="E137" s="738"/>
      <c r="F137" s="755">
        <v>662.15</v>
      </c>
      <c r="G137" s="756"/>
      <c r="H137" s="756"/>
      <c r="I137" s="757">
        <f t="shared" si="14"/>
        <v>662.15</v>
      </c>
      <c r="J137" s="758">
        <f t="shared" si="17"/>
        <v>662.15</v>
      </c>
      <c r="K137" s="757"/>
      <c r="L137" s="759"/>
      <c r="M137" s="739">
        <f t="shared" si="18"/>
        <v>0</v>
      </c>
      <c r="O137" s="760">
        <f t="shared" si="15"/>
        <v>1</v>
      </c>
      <c r="P137" s="760">
        <f t="shared" si="16"/>
        <v>1</v>
      </c>
      <c r="R137" s="766">
        <v>100</v>
      </c>
      <c r="S137" s="766">
        <v>6</v>
      </c>
      <c r="T137" s="765">
        <v>780</v>
      </c>
      <c r="U137" s="765">
        <v>1200</v>
      </c>
      <c r="V137" s="765">
        <v>600</v>
      </c>
      <c r="W137" s="765">
        <v>750</v>
      </c>
      <c r="X137" s="765">
        <f t="shared" si="19"/>
        <v>-400</v>
      </c>
      <c r="Y137" s="364">
        <f t="shared" ref="Y137:Y199" si="20">W137-$L$2</f>
        <v>-250</v>
      </c>
    </row>
    <row r="138" spans="1:25" ht="15">
      <c r="A138" s="754" t="s">
        <v>295</v>
      </c>
      <c r="B138" s="738" t="s">
        <v>296</v>
      </c>
      <c r="C138" s="738">
        <v>109568</v>
      </c>
      <c r="D138" s="738" t="s">
        <v>428</v>
      </c>
      <c r="E138" s="738"/>
      <c r="F138" s="755">
        <v>739.19</v>
      </c>
      <c r="G138" s="756"/>
      <c r="H138" s="756"/>
      <c r="I138" s="757">
        <f t="shared" si="14"/>
        <v>739.19</v>
      </c>
      <c r="J138" s="758">
        <f t="shared" si="17"/>
        <v>739.19</v>
      </c>
      <c r="K138" s="757"/>
      <c r="L138" s="759"/>
      <c r="M138" s="739">
        <f t="shared" si="18"/>
        <v>0</v>
      </c>
      <c r="O138" s="760">
        <f t="shared" si="15"/>
        <v>1</v>
      </c>
      <c r="P138" s="760">
        <f t="shared" si="16"/>
        <v>1</v>
      </c>
      <c r="R138" s="766">
        <v>100</v>
      </c>
      <c r="S138" s="766">
        <v>6</v>
      </c>
      <c r="T138" s="765">
        <v>780</v>
      </c>
      <c r="U138" s="765">
        <v>1200</v>
      </c>
      <c r="V138" s="765">
        <v>600</v>
      </c>
      <c r="W138" s="766">
        <v>1000</v>
      </c>
      <c r="X138" s="765">
        <f t="shared" si="19"/>
        <v>-400</v>
      </c>
      <c r="Y138" s="364">
        <f t="shared" si="20"/>
        <v>0</v>
      </c>
    </row>
    <row r="139" spans="1:25" ht="15">
      <c r="A139" s="754" t="s">
        <v>295</v>
      </c>
      <c r="B139" s="738" t="s">
        <v>296</v>
      </c>
      <c r="C139" s="738">
        <v>109569</v>
      </c>
      <c r="D139" s="738" t="s">
        <v>429</v>
      </c>
      <c r="E139" s="738"/>
      <c r="F139" s="755">
        <v>841.52</v>
      </c>
      <c r="G139" s="756"/>
      <c r="H139" s="756"/>
      <c r="I139" s="757">
        <f t="shared" si="14"/>
        <v>841.52</v>
      </c>
      <c r="J139" s="758">
        <f t="shared" si="17"/>
        <v>841.52</v>
      </c>
      <c r="K139" s="757"/>
      <c r="L139" s="759"/>
      <c r="M139" s="739">
        <f t="shared" si="18"/>
        <v>0</v>
      </c>
      <c r="O139" s="760">
        <f t="shared" si="15"/>
        <v>1</v>
      </c>
      <c r="P139" s="760">
        <f t="shared" si="16"/>
        <v>1</v>
      </c>
      <c r="R139" s="766">
        <v>100</v>
      </c>
      <c r="S139" s="766">
        <v>6</v>
      </c>
      <c r="T139" s="765">
        <v>780</v>
      </c>
      <c r="U139" s="765">
        <v>1200</v>
      </c>
      <c r="V139" s="765">
        <v>600</v>
      </c>
      <c r="W139" s="766">
        <v>1250</v>
      </c>
      <c r="X139" s="765">
        <f t="shared" si="19"/>
        <v>-400</v>
      </c>
      <c r="Y139" s="364">
        <f t="shared" si="20"/>
        <v>250</v>
      </c>
    </row>
    <row r="140" spans="1:25" ht="15">
      <c r="A140" s="754" t="s">
        <v>295</v>
      </c>
      <c r="B140" s="738" t="s">
        <v>296</v>
      </c>
      <c r="C140" s="738">
        <v>109570</v>
      </c>
      <c r="D140" s="738" t="s">
        <v>430</v>
      </c>
      <c r="E140" s="738"/>
      <c r="F140" s="755">
        <v>973.85</v>
      </c>
      <c r="G140" s="756"/>
      <c r="H140" s="756"/>
      <c r="I140" s="757">
        <f t="shared" si="14"/>
        <v>973.85</v>
      </c>
      <c r="J140" s="758">
        <f t="shared" si="17"/>
        <v>973.85</v>
      </c>
      <c r="K140" s="757"/>
      <c r="L140" s="759"/>
      <c r="M140" s="739">
        <f t="shared" si="18"/>
        <v>0</v>
      </c>
      <c r="O140" s="760">
        <f t="shared" si="15"/>
        <v>1</v>
      </c>
      <c r="P140" s="760">
        <f t="shared" si="16"/>
        <v>1</v>
      </c>
      <c r="R140" s="766">
        <v>100</v>
      </c>
      <c r="S140" s="766">
        <v>6</v>
      </c>
      <c r="T140" s="765">
        <v>780</v>
      </c>
      <c r="U140" s="765">
        <v>1200</v>
      </c>
      <c r="V140" s="765">
        <v>600</v>
      </c>
      <c r="W140" s="766">
        <v>1500</v>
      </c>
      <c r="X140" s="765">
        <f t="shared" si="19"/>
        <v>-400</v>
      </c>
      <c r="Y140" s="364">
        <f t="shared" si="20"/>
        <v>500</v>
      </c>
    </row>
    <row r="141" spans="1:25" ht="15">
      <c r="A141" s="754" t="s">
        <v>295</v>
      </c>
      <c r="B141" s="738" t="s">
        <v>296</v>
      </c>
      <c r="C141" s="738">
        <v>109571</v>
      </c>
      <c r="D141" s="738" t="s">
        <v>431</v>
      </c>
      <c r="E141" s="738"/>
      <c r="F141" s="755">
        <v>1125.3599999999999</v>
      </c>
      <c r="G141" s="756"/>
      <c r="H141" s="756"/>
      <c r="I141" s="757">
        <f t="shared" si="14"/>
        <v>1125.3599999999999</v>
      </c>
      <c r="J141" s="758">
        <f t="shared" si="17"/>
        <v>1125.3599999999999</v>
      </c>
      <c r="K141" s="757"/>
      <c r="L141" s="759"/>
      <c r="M141" s="739">
        <f t="shared" si="18"/>
        <v>0</v>
      </c>
      <c r="O141" s="760">
        <f t="shared" si="15"/>
        <v>1</v>
      </c>
      <c r="P141" s="760">
        <f t="shared" si="16"/>
        <v>1</v>
      </c>
      <c r="R141" s="766">
        <v>100</v>
      </c>
      <c r="S141" s="766">
        <v>6</v>
      </c>
      <c r="T141" s="765">
        <v>780</v>
      </c>
      <c r="U141" s="765">
        <v>1200</v>
      </c>
      <c r="V141" s="765">
        <v>600</v>
      </c>
      <c r="W141" s="766">
        <v>1750</v>
      </c>
      <c r="X141" s="765">
        <f t="shared" si="19"/>
        <v>-400</v>
      </c>
      <c r="Y141" s="364">
        <f t="shared" si="20"/>
        <v>750</v>
      </c>
    </row>
    <row r="142" spans="1:25" ht="15">
      <c r="A142" s="754" t="s">
        <v>295</v>
      </c>
      <c r="B142" s="738" t="s">
        <v>296</v>
      </c>
      <c r="C142" s="738">
        <v>109572</v>
      </c>
      <c r="D142" s="738" t="s">
        <v>432</v>
      </c>
      <c r="E142" s="738"/>
      <c r="F142" s="755">
        <v>1251.3599999999999</v>
      </c>
      <c r="G142" s="756"/>
      <c r="H142" s="756"/>
      <c r="I142" s="757">
        <f t="shared" si="14"/>
        <v>1251.3599999999999</v>
      </c>
      <c r="J142" s="758">
        <f t="shared" si="17"/>
        <v>1251.3599999999999</v>
      </c>
      <c r="K142" s="757"/>
      <c r="L142" s="759"/>
      <c r="M142" s="739">
        <f t="shared" si="18"/>
        <v>0</v>
      </c>
      <c r="O142" s="760">
        <f t="shared" si="15"/>
        <v>1</v>
      </c>
      <c r="P142" s="760">
        <f t="shared" si="16"/>
        <v>1</v>
      </c>
      <c r="R142" s="766">
        <v>100</v>
      </c>
      <c r="S142" s="766">
        <v>6</v>
      </c>
      <c r="T142" s="765">
        <v>780</v>
      </c>
      <c r="U142" s="765">
        <v>1200</v>
      </c>
      <c r="V142" s="765">
        <v>600</v>
      </c>
      <c r="W142" s="766">
        <v>2000</v>
      </c>
      <c r="X142" s="765">
        <f t="shared" si="19"/>
        <v>-400</v>
      </c>
      <c r="Y142" s="364">
        <f t="shared" si="20"/>
        <v>1000</v>
      </c>
    </row>
    <row r="143" spans="1:25" ht="15">
      <c r="A143" s="754" t="s">
        <v>295</v>
      </c>
      <c r="B143" s="738" t="s">
        <v>296</v>
      </c>
      <c r="C143" s="738">
        <v>109574</v>
      </c>
      <c r="D143" s="738" t="s">
        <v>433</v>
      </c>
      <c r="E143" s="738"/>
      <c r="F143" s="755">
        <v>801.79</v>
      </c>
      <c r="G143" s="756"/>
      <c r="H143" s="756"/>
      <c r="I143" s="757">
        <f t="shared" si="14"/>
        <v>801.79</v>
      </c>
      <c r="J143" s="758">
        <f t="shared" si="17"/>
        <v>801.79</v>
      </c>
      <c r="K143" s="757"/>
      <c r="L143" s="759"/>
      <c r="M143" s="739">
        <f t="shared" si="18"/>
        <v>0</v>
      </c>
      <c r="O143" s="760">
        <f t="shared" si="15"/>
        <v>1</v>
      </c>
      <c r="P143" s="760">
        <f t="shared" si="16"/>
        <v>1</v>
      </c>
      <c r="R143" s="766">
        <v>100</v>
      </c>
      <c r="S143" s="766">
        <v>6</v>
      </c>
      <c r="T143" s="765">
        <v>780</v>
      </c>
      <c r="U143" s="765">
        <v>1200</v>
      </c>
      <c r="V143" s="765">
        <v>900</v>
      </c>
      <c r="W143" s="765">
        <v>750</v>
      </c>
      <c r="X143" s="765">
        <f t="shared" si="19"/>
        <v>-100</v>
      </c>
      <c r="Y143" s="364">
        <f t="shared" si="20"/>
        <v>-250</v>
      </c>
    </row>
    <row r="144" spans="1:25" ht="15">
      <c r="A144" s="754" t="s">
        <v>295</v>
      </c>
      <c r="B144" s="738" t="s">
        <v>296</v>
      </c>
      <c r="C144" s="738">
        <v>109575</v>
      </c>
      <c r="D144" s="738" t="s">
        <v>434</v>
      </c>
      <c r="E144" s="738"/>
      <c r="F144" s="755">
        <v>895.69</v>
      </c>
      <c r="G144" s="756"/>
      <c r="H144" s="756"/>
      <c r="I144" s="757">
        <f t="shared" si="14"/>
        <v>895.69</v>
      </c>
      <c r="J144" s="758">
        <f t="shared" si="17"/>
        <v>895.69</v>
      </c>
      <c r="K144" s="757"/>
      <c r="L144" s="759"/>
      <c r="M144" s="739">
        <f t="shared" si="18"/>
        <v>0</v>
      </c>
      <c r="O144" s="760">
        <f t="shared" si="15"/>
        <v>1</v>
      </c>
      <c r="P144" s="760">
        <f t="shared" si="16"/>
        <v>1</v>
      </c>
      <c r="R144" s="766">
        <v>100</v>
      </c>
      <c r="S144" s="766">
        <v>6</v>
      </c>
      <c r="T144" s="765">
        <v>780</v>
      </c>
      <c r="U144" s="765">
        <v>1200</v>
      </c>
      <c r="V144" s="765">
        <v>900</v>
      </c>
      <c r="W144" s="766">
        <v>1000</v>
      </c>
      <c r="X144" s="765">
        <f t="shared" si="19"/>
        <v>-100</v>
      </c>
      <c r="Y144" s="364">
        <f t="shared" si="20"/>
        <v>0</v>
      </c>
    </row>
    <row r="145" spans="1:25" ht="15">
      <c r="A145" s="754" t="s">
        <v>295</v>
      </c>
      <c r="B145" s="738" t="s">
        <v>296</v>
      </c>
      <c r="C145" s="738">
        <v>109576</v>
      </c>
      <c r="D145" s="738" t="s">
        <v>435</v>
      </c>
      <c r="E145" s="738"/>
      <c r="F145" s="755">
        <v>1123.23</v>
      </c>
      <c r="G145" s="756"/>
      <c r="H145" s="756"/>
      <c r="I145" s="757">
        <f t="shared" si="14"/>
        <v>1123.23</v>
      </c>
      <c r="J145" s="758">
        <f t="shared" si="17"/>
        <v>1123.23</v>
      </c>
      <c r="K145" s="757"/>
      <c r="L145" s="759"/>
      <c r="M145" s="739">
        <f t="shared" si="18"/>
        <v>0</v>
      </c>
      <c r="O145" s="760">
        <f t="shared" si="15"/>
        <v>1</v>
      </c>
      <c r="P145" s="760">
        <f t="shared" si="16"/>
        <v>1</v>
      </c>
      <c r="R145" s="766">
        <v>100</v>
      </c>
      <c r="S145" s="766">
        <v>6</v>
      </c>
      <c r="T145" s="765">
        <v>780</v>
      </c>
      <c r="U145" s="765">
        <v>1200</v>
      </c>
      <c r="V145" s="765">
        <v>900</v>
      </c>
      <c r="W145" s="766">
        <v>1250</v>
      </c>
      <c r="X145" s="765">
        <f t="shared" si="19"/>
        <v>-100</v>
      </c>
      <c r="Y145" s="364">
        <f t="shared" si="20"/>
        <v>250</v>
      </c>
    </row>
    <row r="146" spans="1:25" ht="15">
      <c r="A146" s="754" t="s">
        <v>295</v>
      </c>
      <c r="B146" s="738" t="s">
        <v>296</v>
      </c>
      <c r="C146" s="738">
        <v>109577</v>
      </c>
      <c r="D146" s="738" t="s">
        <v>436</v>
      </c>
      <c r="E146" s="738"/>
      <c r="F146" s="755">
        <v>1262.8900000000001</v>
      </c>
      <c r="G146" s="756"/>
      <c r="H146" s="756"/>
      <c r="I146" s="757">
        <f t="shared" si="14"/>
        <v>1262.8900000000001</v>
      </c>
      <c r="J146" s="758">
        <f t="shared" si="17"/>
        <v>1262.8900000000001</v>
      </c>
      <c r="K146" s="757"/>
      <c r="L146" s="759"/>
      <c r="M146" s="739">
        <f t="shared" si="18"/>
        <v>0</v>
      </c>
      <c r="O146" s="760">
        <f t="shared" si="15"/>
        <v>1</v>
      </c>
      <c r="P146" s="760">
        <f t="shared" si="16"/>
        <v>1</v>
      </c>
      <c r="R146" s="766">
        <v>100</v>
      </c>
      <c r="S146" s="766">
        <v>6</v>
      </c>
      <c r="T146" s="765">
        <v>780</v>
      </c>
      <c r="U146" s="765">
        <v>1200</v>
      </c>
      <c r="V146" s="765">
        <v>900</v>
      </c>
      <c r="W146" s="766">
        <v>1500</v>
      </c>
      <c r="X146" s="765">
        <f t="shared" si="19"/>
        <v>-100</v>
      </c>
      <c r="Y146" s="364">
        <f t="shared" si="20"/>
        <v>500</v>
      </c>
    </row>
    <row r="147" spans="1:25" ht="15">
      <c r="A147" s="754" t="s">
        <v>295</v>
      </c>
      <c r="B147" s="738" t="s">
        <v>296</v>
      </c>
      <c r="C147" s="738">
        <v>109578</v>
      </c>
      <c r="D147" s="738" t="s">
        <v>437</v>
      </c>
      <c r="E147" s="738"/>
      <c r="F147" s="755">
        <v>1387.16</v>
      </c>
      <c r="G147" s="756"/>
      <c r="H147" s="756"/>
      <c r="I147" s="757">
        <f t="shared" si="14"/>
        <v>1387.16</v>
      </c>
      <c r="J147" s="758">
        <f t="shared" si="17"/>
        <v>1387.16</v>
      </c>
      <c r="K147" s="757"/>
      <c r="L147" s="759"/>
      <c r="M147" s="739">
        <f t="shared" si="18"/>
        <v>0</v>
      </c>
      <c r="O147" s="760">
        <f t="shared" si="15"/>
        <v>1</v>
      </c>
      <c r="P147" s="760">
        <f t="shared" si="16"/>
        <v>1</v>
      </c>
      <c r="R147" s="766">
        <v>100</v>
      </c>
      <c r="S147" s="766">
        <v>6</v>
      </c>
      <c r="T147" s="765">
        <v>780</v>
      </c>
      <c r="U147" s="765">
        <v>1200</v>
      </c>
      <c r="V147" s="765">
        <v>900</v>
      </c>
      <c r="W147" s="766">
        <v>1750</v>
      </c>
      <c r="X147" s="765">
        <f t="shared" si="19"/>
        <v>-100</v>
      </c>
      <c r="Y147" s="364">
        <f t="shared" si="20"/>
        <v>750</v>
      </c>
    </row>
    <row r="148" spans="1:25" ht="15">
      <c r="A148" s="754" t="s">
        <v>295</v>
      </c>
      <c r="B148" s="738" t="s">
        <v>296</v>
      </c>
      <c r="C148" s="738">
        <v>109579</v>
      </c>
      <c r="D148" s="738" t="s">
        <v>438</v>
      </c>
      <c r="E148" s="738"/>
      <c r="F148" s="755">
        <v>1554.36</v>
      </c>
      <c r="G148" s="756"/>
      <c r="H148" s="756"/>
      <c r="I148" s="757">
        <f t="shared" si="14"/>
        <v>1554.36</v>
      </c>
      <c r="J148" s="758">
        <f t="shared" si="17"/>
        <v>1554.36</v>
      </c>
      <c r="K148" s="757"/>
      <c r="L148" s="759"/>
      <c r="M148" s="739">
        <f t="shared" si="18"/>
        <v>0</v>
      </c>
      <c r="O148" s="760">
        <f t="shared" si="15"/>
        <v>1</v>
      </c>
      <c r="P148" s="760">
        <f t="shared" si="16"/>
        <v>1</v>
      </c>
      <c r="R148" s="766">
        <v>100</v>
      </c>
      <c r="S148" s="766">
        <v>6</v>
      </c>
      <c r="T148" s="765">
        <v>780</v>
      </c>
      <c r="U148" s="765">
        <v>1200</v>
      </c>
      <c r="V148" s="765">
        <v>900</v>
      </c>
      <c r="W148" s="766">
        <v>2000</v>
      </c>
      <c r="X148" s="765">
        <f t="shared" si="19"/>
        <v>-100</v>
      </c>
      <c r="Y148" s="364">
        <f t="shared" si="20"/>
        <v>1000</v>
      </c>
    </row>
    <row r="149" spans="1:25" ht="15">
      <c r="A149" s="754" t="s">
        <v>295</v>
      </c>
      <c r="B149" s="738" t="s">
        <v>296</v>
      </c>
      <c r="C149" s="738">
        <v>109581</v>
      </c>
      <c r="D149" s="738" t="s">
        <v>439</v>
      </c>
      <c r="E149" s="738"/>
      <c r="F149" s="755">
        <v>630.84</v>
      </c>
      <c r="G149" s="756"/>
      <c r="H149" s="756"/>
      <c r="I149" s="757">
        <f t="shared" si="14"/>
        <v>630.84</v>
      </c>
      <c r="J149" s="758">
        <f t="shared" si="17"/>
        <v>630.84</v>
      </c>
      <c r="K149" s="757"/>
      <c r="L149" s="759"/>
      <c r="M149" s="739">
        <f t="shared" si="18"/>
        <v>0</v>
      </c>
      <c r="O149" s="760">
        <f t="shared" si="15"/>
        <v>1</v>
      </c>
      <c r="P149" s="760">
        <f t="shared" si="16"/>
        <v>1</v>
      </c>
      <c r="R149" s="766">
        <v>100</v>
      </c>
      <c r="S149" s="766">
        <v>7</v>
      </c>
      <c r="T149" s="765">
        <v>910</v>
      </c>
      <c r="U149" s="765">
        <v>1400</v>
      </c>
      <c r="V149" s="765">
        <v>300</v>
      </c>
      <c r="W149" s="765">
        <v>750</v>
      </c>
      <c r="X149" s="765">
        <f t="shared" si="19"/>
        <v>-700</v>
      </c>
      <c r="Y149" s="364">
        <f t="shared" si="20"/>
        <v>-250</v>
      </c>
    </row>
    <row r="150" spans="1:25" ht="15">
      <c r="A150" s="754" t="s">
        <v>295</v>
      </c>
      <c r="B150" s="738" t="s">
        <v>296</v>
      </c>
      <c r="C150" s="738">
        <v>109582</v>
      </c>
      <c r="D150" s="738" t="s">
        <v>440</v>
      </c>
      <c r="E150" s="738"/>
      <c r="F150" s="755">
        <v>711.5</v>
      </c>
      <c r="G150" s="756"/>
      <c r="H150" s="756"/>
      <c r="I150" s="757">
        <f t="shared" si="14"/>
        <v>711.5</v>
      </c>
      <c r="J150" s="758">
        <f t="shared" si="17"/>
        <v>711.5</v>
      </c>
      <c r="K150" s="757"/>
      <c r="L150" s="759"/>
      <c r="M150" s="739">
        <f t="shared" si="18"/>
        <v>0</v>
      </c>
      <c r="O150" s="760">
        <f t="shared" si="15"/>
        <v>1</v>
      </c>
      <c r="P150" s="760">
        <f t="shared" si="16"/>
        <v>1</v>
      </c>
      <c r="R150" s="766">
        <v>100</v>
      </c>
      <c r="S150" s="766">
        <v>7</v>
      </c>
      <c r="T150" s="765">
        <v>910</v>
      </c>
      <c r="U150" s="765">
        <v>1400</v>
      </c>
      <c r="V150" s="765">
        <v>300</v>
      </c>
      <c r="W150" s="766">
        <v>1000</v>
      </c>
      <c r="X150" s="765">
        <f t="shared" si="19"/>
        <v>-700</v>
      </c>
      <c r="Y150" s="364">
        <f t="shared" si="20"/>
        <v>0</v>
      </c>
    </row>
    <row r="151" spans="1:25" ht="15">
      <c r="A151" s="754" t="s">
        <v>295</v>
      </c>
      <c r="B151" s="738" t="s">
        <v>296</v>
      </c>
      <c r="C151" s="738">
        <v>109583</v>
      </c>
      <c r="D151" s="738" t="s">
        <v>441</v>
      </c>
      <c r="E151" s="738"/>
      <c r="F151" s="755">
        <v>760.86</v>
      </c>
      <c r="G151" s="756"/>
      <c r="H151" s="756"/>
      <c r="I151" s="757">
        <f t="shared" si="14"/>
        <v>760.86</v>
      </c>
      <c r="J151" s="758">
        <f t="shared" si="17"/>
        <v>760.86</v>
      </c>
      <c r="K151" s="757"/>
      <c r="L151" s="759"/>
      <c r="M151" s="739">
        <f t="shared" si="18"/>
        <v>0</v>
      </c>
      <c r="O151" s="760">
        <f t="shared" si="15"/>
        <v>1</v>
      </c>
      <c r="P151" s="760">
        <f t="shared" si="16"/>
        <v>1</v>
      </c>
      <c r="R151" s="766">
        <v>100</v>
      </c>
      <c r="S151" s="766">
        <v>7</v>
      </c>
      <c r="T151" s="765">
        <v>910</v>
      </c>
      <c r="U151" s="765">
        <v>1400</v>
      </c>
      <c r="V151" s="765">
        <v>300</v>
      </c>
      <c r="W151" s="766">
        <v>1250</v>
      </c>
      <c r="X151" s="765">
        <f t="shared" si="19"/>
        <v>-700</v>
      </c>
      <c r="Y151" s="364">
        <f t="shared" si="20"/>
        <v>250</v>
      </c>
    </row>
    <row r="152" spans="1:25" ht="15">
      <c r="A152" s="754" t="s">
        <v>295</v>
      </c>
      <c r="B152" s="738" t="s">
        <v>296</v>
      </c>
      <c r="C152" s="738">
        <v>109584</v>
      </c>
      <c r="D152" s="738" t="s">
        <v>442</v>
      </c>
      <c r="E152" s="738"/>
      <c r="F152" s="755">
        <v>885.27</v>
      </c>
      <c r="G152" s="756"/>
      <c r="H152" s="756"/>
      <c r="I152" s="757">
        <f t="shared" si="14"/>
        <v>885.27</v>
      </c>
      <c r="J152" s="758">
        <f t="shared" si="17"/>
        <v>885.27</v>
      </c>
      <c r="K152" s="757"/>
      <c r="L152" s="759"/>
      <c r="M152" s="739">
        <f t="shared" si="18"/>
        <v>0</v>
      </c>
      <c r="O152" s="760">
        <f t="shared" si="15"/>
        <v>1</v>
      </c>
      <c r="P152" s="760">
        <f t="shared" si="16"/>
        <v>1</v>
      </c>
      <c r="R152" s="766">
        <v>100</v>
      </c>
      <c r="S152" s="766">
        <v>7</v>
      </c>
      <c r="T152" s="765">
        <v>910</v>
      </c>
      <c r="U152" s="765">
        <v>1400</v>
      </c>
      <c r="V152" s="765">
        <v>300</v>
      </c>
      <c r="W152" s="766">
        <v>1500</v>
      </c>
      <c r="X152" s="765">
        <f t="shared" si="19"/>
        <v>-700</v>
      </c>
      <c r="Y152" s="364">
        <f t="shared" si="20"/>
        <v>500</v>
      </c>
    </row>
    <row r="153" spans="1:25" ht="15">
      <c r="A153" s="754" t="s">
        <v>295</v>
      </c>
      <c r="B153" s="738" t="s">
        <v>296</v>
      </c>
      <c r="C153" s="738">
        <v>109585</v>
      </c>
      <c r="D153" s="738" t="s">
        <v>443</v>
      </c>
      <c r="E153" s="738"/>
      <c r="F153" s="755">
        <v>960.71</v>
      </c>
      <c r="G153" s="756"/>
      <c r="H153" s="756"/>
      <c r="I153" s="757">
        <f t="shared" si="14"/>
        <v>960.71</v>
      </c>
      <c r="J153" s="758">
        <f t="shared" si="17"/>
        <v>960.71</v>
      </c>
      <c r="K153" s="757"/>
      <c r="L153" s="759"/>
      <c r="M153" s="739">
        <f t="shared" si="18"/>
        <v>0</v>
      </c>
      <c r="O153" s="760">
        <f t="shared" si="15"/>
        <v>1</v>
      </c>
      <c r="P153" s="760">
        <f t="shared" si="16"/>
        <v>1</v>
      </c>
      <c r="R153" s="766">
        <v>100</v>
      </c>
      <c r="S153" s="766">
        <v>7</v>
      </c>
      <c r="T153" s="765">
        <v>910</v>
      </c>
      <c r="U153" s="765">
        <v>1400</v>
      </c>
      <c r="V153" s="765">
        <v>300</v>
      </c>
      <c r="W153" s="766">
        <v>1750</v>
      </c>
      <c r="X153" s="765">
        <f t="shared" si="19"/>
        <v>-700</v>
      </c>
      <c r="Y153" s="364">
        <f t="shared" si="20"/>
        <v>750</v>
      </c>
    </row>
    <row r="154" spans="1:25" ht="15">
      <c r="A154" s="754" t="s">
        <v>295</v>
      </c>
      <c r="B154" s="738" t="s">
        <v>296</v>
      </c>
      <c r="C154" s="738">
        <v>109586</v>
      </c>
      <c r="D154" s="738" t="s">
        <v>444</v>
      </c>
      <c r="E154" s="738"/>
      <c r="F154" s="755">
        <v>1058.3399999999999</v>
      </c>
      <c r="G154" s="756"/>
      <c r="H154" s="756"/>
      <c r="I154" s="757">
        <f t="shared" si="14"/>
        <v>1058.3399999999999</v>
      </c>
      <c r="J154" s="758">
        <f t="shared" si="17"/>
        <v>1058.3399999999999</v>
      </c>
      <c r="K154" s="757"/>
      <c r="L154" s="759"/>
      <c r="M154" s="739">
        <f t="shared" si="18"/>
        <v>0</v>
      </c>
      <c r="O154" s="760">
        <f t="shared" si="15"/>
        <v>1</v>
      </c>
      <c r="P154" s="760">
        <f t="shared" si="16"/>
        <v>1</v>
      </c>
      <c r="R154" s="766">
        <v>100</v>
      </c>
      <c r="S154" s="766">
        <v>7</v>
      </c>
      <c r="T154" s="765">
        <v>910</v>
      </c>
      <c r="U154" s="765">
        <v>1400</v>
      </c>
      <c r="V154" s="765">
        <v>300</v>
      </c>
      <c r="W154" s="766">
        <v>2000</v>
      </c>
      <c r="X154" s="765">
        <f t="shared" si="19"/>
        <v>-700</v>
      </c>
      <c r="Y154" s="364">
        <f t="shared" si="20"/>
        <v>1000</v>
      </c>
    </row>
    <row r="155" spans="1:25" ht="15">
      <c r="A155" s="754" t="s">
        <v>295</v>
      </c>
      <c r="B155" s="738" t="s">
        <v>296</v>
      </c>
      <c r="C155" s="738">
        <v>109588</v>
      </c>
      <c r="D155" s="738" t="s">
        <v>445</v>
      </c>
      <c r="E155" s="738"/>
      <c r="F155" s="755">
        <v>687.43</v>
      </c>
      <c r="G155" s="756"/>
      <c r="H155" s="756"/>
      <c r="I155" s="757">
        <f t="shared" si="14"/>
        <v>687.43</v>
      </c>
      <c r="J155" s="758">
        <f t="shared" si="17"/>
        <v>687.43</v>
      </c>
      <c r="K155" s="757"/>
      <c r="L155" s="759"/>
      <c r="M155" s="739">
        <f t="shared" si="18"/>
        <v>0</v>
      </c>
      <c r="O155" s="760">
        <f t="shared" si="15"/>
        <v>1</v>
      </c>
      <c r="P155" s="760">
        <f t="shared" si="16"/>
        <v>1</v>
      </c>
      <c r="R155" s="766">
        <v>100</v>
      </c>
      <c r="S155" s="766">
        <v>7</v>
      </c>
      <c r="T155" s="765">
        <v>910</v>
      </c>
      <c r="U155" s="765">
        <v>1400</v>
      </c>
      <c r="V155" s="765">
        <v>450</v>
      </c>
      <c r="W155" s="765">
        <v>750</v>
      </c>
      <c r="X155" s="765">
        <f t="shared" si="19"/>
        <v>-550</v>
      </c>
      <c r="Y155" s="364">
        <f t="shared" si="20"/>
        <v>-250</v>
      </c>
    </row>
    <row r="156" spans="1:25" ht="15">
      <c r="A156" s="754" t="s">
        <v>295</v>
      </c>
      <c r="B156" s="738" t="s">
        <v>296</v>
      </c>
      <c r="C156" s="738">
        <v>109589</v>
      </c>
      <c r="D156" s="738" t="s">
        <v>446</v>
      </c>
      <c r="E156" s="738"/>
      <c r="F156" s="755">
        <v>760.86</v>
      </c>
      <c r="G156" s="756"/>
      <c r="H156" s="756"/>
      <c r="I156" s="757">
        <f t="shared" si="14"/>
        <v>760.86</v>
      </c>
      <c r="J156" s="758">
        <f t="shared" si="17"/>
        <v>760.86</v>
      </c>
      <c r="K156" s="757"/>
      <c r="L156" s="759"/>
      <c r="M156" s="739">
        <f t="shared" si="18"/>
        <v>0</v>
      </c>
      <c r="O156" s="760">
        <f t="shared" si="15"/>
        <v>1</v>
      </c>
      <c r="P156" s="760">
        <f t="shared" si="16"/>
        <v>1</v>
      </c>
      <c r="R156" s="766">
        <v>100</v>
      </c>
      <c r="S156" s="766">
        <v>7</v>
      </c>
      <c r="T156" s="765">
        <v>910</v>
      </c>
      <c r="U156" s="765">
        <v>1400</v>
      </c>
      <c r="V156" s="765">
        <v>450</v>
      </c>
      <c r="W156" s="766">
        <v>1000</v>
      </c>
      <c r="X156" s="765">
        <f t="shared" si="19"/>
        <v>-550</v>
      </c>
      <c r="Y156" s="364">
        <f t="shared" si="20"/>
        <v>0</v>
      </c>
    </row>
    <row r="157" spans="1:25" ht="15">
      <c r="A157" s="754" t="s">
        <v>295</v>
      </c>
      <c r="B157" s="738" t="s">
        <v>296</v>
      </c>
      <c r="C157" s="738">
        <v>109590</v>
      </c>
      <c r="D157" s="738" t="s">
        <v>447</v>
      </c>
      <c r="E157" s="738"/>
      <c r="F157" s="755">
        <v>858.38</v>
      </c>
      <c r="G157" s="756"/>
      <c r="H157" s="756"/>
      <c r="I157" s="757">
        <f t="shared" si="14"/>
        <v>858.38</v>
      </c>
      <c r="J157" s="758">
        <f t="shared" si="17"/>
        <v>858.38</v>
      </c>
      <c r="K157" s="757"/>
      <c r="L157" s="759"/>
      <c r="M157" s="739">
        <f t="shared" si="18"/>
        <v>0</v>
      </c>
      <c r="O157" s="760">
        <f t="shared" si="15"/>
        <v>1</v>
      </c>
      <c r="P157" s="760">
        <f t="shared" si="16"/>
        <v>1</v>
      </c>
      <c r="R157" s="766">
        <v>100</v>
      </c>
      <c r="S157" s="766">
        <v>7</v>
      </c>
      <c r="T157" s="765">
        <v>910</v>
      </c>
      <c r="U157" s="765">
        <v>1400</v>
      </c>
      <c r="V157" s="765">
        <v>450</v>
      </c>
      <c r="W157" s="766">
        <v>1250</v>
      </c>
      <c r="X157" s="765">
        <f t="shared" si="19"/>
        <v>-550</v>
      </c>
      <c r="Y157" s="364">
        <f t="shared" si="20"/>
        <v>250</v>
      </c>
    </row>
    <row r="158" spans="1:25" ht="15">
      <c r="A158" s="754" t="s">
        <v>295</v>
      </c>
      <c r="B158" s="738" t="s">
        <v>296</v>
      </c>
      <c r="C158" s="738">
        <v>109591</v>
      </c>
      <c r="D158" s="738" t="s">
        <v>448</v>
      </c>
      <c r="E158" s="738"/>
      <c r="F158" s="755">
        <v>966.73</v>
      </c>
      <c r="G158" s="756"/>
      <c r="H158" s="756"/>
      <c r="I158" s="757">
        <f t="shared" si="14"/>
        <v>966.73</v>
      </c>
      <c r="J158" s="758">
        <f t="shared" si="17"/>
        <v>966.73</v>
      </c>
      <c r="K158" s="757"/>
      <c r="L158" s="759"/>
      <c r="M158" s="739">
        <f t="shared" si="18"/>
        <v>0</v>
      </c>
      <c r="O158" s="760">
        <f t="shared" si="15"/>
        <v>1</v>
      </c>
      <c r="P158" s="760">
        <f t="shared" si="16"/>
        <v>1</v>
      </c>
      <c r="R158" s="766">
        <v>100</v>
      </c>
      <c r="S158" s="766">
        <v>7</v>
      </c>
      <c r="T158" s="765">
        <v>910</v>
      </c>
      <c r="U158" s="765">
        <v>1400</v>
      </c>
      <c r="V158" s="765">
        <v>450</v>
      </c>
      <c r="W158" s="766">
        <v>1500</v>
      </c>
      <c r="X158" s="765">
        <f t="shared" si="19"/>
        <v>-550</v>
      </c>
      <c r="Y158" s="364">
        <f t="shared" si="20"/>
        <v>500</v>
      </c>
    </row>
    <row r="159" spans="1:25" ht="15">
      <c r="A159" s="754" t="s">
        <v>295</v>
      </c>
      <c r="B159" s="738" t="s">
        <v>296</v>
      </c>
      <c r="C159" s="738">
        <v>109592</v>
      </c>
      <c r="D159" s="738" t="s">
        <v>449</v>
      </c>
      <c r="E159" s="738"/>
      <c r="F159" s="755">
        <v>1134.56</v>
      </c>
      <c r="G159" s="756"/>
      <c r="H159" s="756"/>
      <c r="I159" s="757">
        <f t="shared" si="14"/>
        <v>1134.56</v>
      </c>
      <c r="J159" s="758">
        <f t="shared" si="17"/>
        <v>1134.56</v>
      </c>
      <c r="K159" s="757"/>
      <c r="L159" s="759"/>
      <c r="M159" s="739">
        <f t="shared" si="18"/>
        <v>0</v>
      </c>
      <c r="O159" s="760">
        <f t="shared" si="15"/>
        <v>1</v>
      </c>
      <c r="P159" s="760">
        <f t="shared" si="16"/>
        <v>1</v>
      </c>
      <c r="R159" s="766">
        <v>100</v>
      </c>
      <c r="S159" s="766">
        <v>7</v>
      </c>
      <c r="T159" s="765">
        <v>910</v>
      </c>
      <c r="U159" s="765">
        <v>1400</v>
      </c>
      <c r="V159" s="765">
        <v>450</v>
      </c>
      <c r="W159" s="766">
        <v>1750</v>
      </c>
      <c r="X159" s="765">
        <f t="shared" si="19"/>
        <v>-550</v>
      </c>
      <c r="Y159" s="364">
        <f t="shared" si="20"/>
        <v>750</v>
      </c>
    </row>
    <row r="160" spans="1:25" ht="15">
      <c r="A160" s="754" t="s">
        <v>295</v>
      </c>
      <c r="B160" s="738" t="s">
        <v>296</v>
      </c>
      <c r="C160" s="738">
        <v>109593</v>
      </c>
      <c r="D160" s="738" t="s">
        <v>450</v>
      </c>
      <c r="E160" s="738"/>
      <c r="F160" s="755">
        <v>1234.2</v>
      </c>
      <c r="G160" s="756"/>
      <c r="H160" s="756"/>
      <c r="I160" s="757">
        <f t="shared" si="14"/>
        <v>1234.2</v>
      </c>
      <c r="J160" s="758">
        <f t="shared" si="17"/>
        <v>1234.2</v>
      </c>
      <c r="K160" s="757"/>
      <c r="L160" s="759"/>
      <c r="M160" s="739">
        <f t="shared" si="18"/>
        <v>0</v>
      </c>
      <c r="O160" s="760">
        <f t="shared" si="15"/>
        <v>1</v>
      </c>
      <c r="P160" s="760">
        <f t="shared" si="16"/>
        <v>1</v>
      </c>
      <c r="R160" s="766">
        <v>100</v>
      </c>
      <c r="S160" s="766">
        <v>7</v>
      </c>
      <c r="T160" s="765">
        <v>910</v>
      </c>
      <c r="U160" s="765">
        <v>1400</v>
      </c>
      <c r="V160" s="765">
        <v>450</v>
      </c>
      <c r="W160" s="766">
        <v>2000</v>
      </c>
      <c r="X160" s="765">
        <f t="shared" si="19"/>
        <v>-550</v>
      </c>
      <c r="Y160" s="364">
        <f t="shared" si="20"/>
        <v>1000</v>
      </c>
    </row>
    <row r="161" spans="1:25" ht="15">
      <c r="A161" s="754" t="s">
        <v>295</v>
      </c>
      <c r="B161" s="738" t="s">
        <v>296</v>
      </c>
      <c r="C161" s="738">
        <v>109595</v>
      </c>
      <c r="D161" s="738" t="s">
        <v>451</v>
      </c>
      <c r="E161" s="738"/>
      <c r="F161" s="755">
        <v>753.63</v>
      </c>
      <c r="G161" s="756"/>
      <c r="H161" s="756"/>
      <c r="I161" s="757">
        <f t="shared" si="14"/>
        <v>753.63</v>
      </c>
      <c r="J161" s="758">
        <f t="shared" si="17"/>
        <v>753.63</v>
      </c>
      <c r="K161" s="757"/>
      <c r="L161" s="759"/>
      <c r="M161" s="739">
        <f t="shared" si="18"/>
        <v>0</v>
      </c>
      <c r="O161" s="760">
        <f t="shared" si="15"/>
        <v>1</v>
      </c>
      <c r="P161" s="760">
        <f t="shared" si="16"/>
        <v>1</v>
      </c>
      <c r="R161" s="766">
        <v>100</v>
      </c>
      <c r="S161" s="766">
        <v>7</v>
      </c>
      <c r="T161" s="765">
        <v>910</v>
      </c>
      <c r="U161" s="765">
        <v>1400</v>
      </c>
      <c r="V161" s="765">
        <v>600</v>
      </c>
      <c r="W161" s="765">
        <v>750</v>
      </c>
      <c r="X161" s="765">
        <f t="shared" si="19"/>
        <v>-400</v>
      </c>
      <c r="Y161" s="364">
        <f t="shared" si="20"/>
        <v>-250</v>
      </c>
    </row>
    <row r="162" spans="1:25" ht="15">
      <c r="A162" s="754" t="s">
        <v>295</v>
      </c>
      <c r="B162" s="738" t="s">
        <v>296</v>
      </c>
      <c r="C162" s="738">
        <v>109596</v>
      </c>
      <c r="D162" s="738" t="s">
        <v>452</v>
      </c>
      <c r="E162" s="738"/>
      <c r="F162" s="755">
        <v>841.52</v>
      </c>
      <c r="G162" s="756"/>
      <c r="H162" s="756"/>
      <c r="I162" s="757">
        <f t="shared" si="14"/>
        <v>841.52</v>
      </c>
      <c r="J162" s="758">
        <f t="shared" si="17"/>
        <v>841.52</v>
      </c>
      <c r="K162" s="757"/>
      <c r="L162" s="759"/>
      <c r="M162" s="739">
        <f t="shared" si="18"/>
        <v>0</v>
      </c>
      <c r="O162" s="760">
        <f t="shared" si="15"/>
        <v>1</v>
      </c>
      <c r="P162" s="760">
        <f t="shared" si="16"/>
        <v>1</v>
      </c>
      <c r="R162" s="766">
        <v>100</v>
      </c>
      <c r="S162" s="766">
        <v>7</v>
      </c>
      <c r="T162" s="765">
        <v>910</v>
      </c>
      <c r="U162" s="765">
        <v>1400</v>
      </c>
      <c r="V162" s="765">
        <v>600</v>
      </c>
      <c r="W162" s="766">
        <v>1000</v>
      </c>
      <c r="X162" s="765">
        <f t="shared" si="19"/>
        <v>-400</v>
      </c>
      <c r="Y162" s="364">
        <f t="shared" si="20"/>
        <v>0</v>
      </c>
    </row>
    <row r="163" spans="1:25" ht="15">
      <c r="A163" s="754" t="s">
        <v>295</v>
      </c>
      <c r="B163" s="738" t="s">
        <v>296</v>
      </c>
      <c r="C163" s="738">
        <v>109597</v>
      </c>
      <c r="D163" s="738" t="s">
        <v>453</v>
      </c>
      <c r="E163" s="738"/>
      <c r="F163" s="755">
        <v>953.49</v>
      </c>
      <c r="G163" s="756"/>
      <c r="H163" s="756"/>
      <c r="I163" s="757">
        <f t="shared" si="14"/>
        <v>953.49</v>
      </c>
      <c r="J163" s="758">
        <f t="shared" si="17"/>
        <v>953.49</v>
      </c>
      <c r="K163" s="757"/>
      <c r="L163" s="759"/>
      <c r="M163" s="739">
        <f t="shared" si="18"/>
        <v>0</v>
      </c>
      <c r="O163" s="760">
        <f t="shared" si="15"/>
        <v>1</v>
      </c>
      <c r="P163" s="760">
        <f t="shared" si="16"/>
        <v>1</v>
      </c>
      <c r="R163" s="766">
        <v>100</v>
      </c>
      <c r="S163" s="766">
        <v>7</v>
      </c>
      <c r="T163" s="765">
        <v>910</v>
      </c>
      <c r="U163" s="765">
        <v>1400</v>
      </c>
      <c r="V163" s="765">
        <v>600</v>
      </c>
      <c r="W163" s="766">
        <v>1250</v>
      </c>
      <c r="X163" s="765">
        <f t="shared" si="19"/>
        <v>-400</v>
      </c>
      <c r="Y163" s="364">
        <f t="shared" si="20"/>
        <v>250</v>
      </c>
    </row>
    <row r="164" spans="1:25" ht="15">
      <c r="A164" s="754" t="s">
        <v>295</v>
      </c>
      <c r="B164" s="738" t="s">
        <v>296</v>
      </c>
      <c r="C164" s="738">
        <v>109598</v>
      </c>
      <c r="D164" s="738" t="s">
        <v>454</v>
      </c>
      <c r="E164" s="738"/>
      <c r="F164" s="755">
        <v>1113.55</v>
      </c>
      <c r="G164" s="756"/>
      <c r="H164" s="756"/>
      <c r="I164" s="757">
        <f t="shared" si="14"/>
        <v>1113.55</v>
      </c>
      <c r="J164" s="758">
        <f t="shared" si="17"/>
        <v>1113.55</v>
      </c>
      <c r="K164" s="757"/>
      <c r="L164" s="759"/>
      <c r="M164" s="739">
        <f t="shared" si="18"/>
        <v>0</v>
      </c>
      <c r="O164" s="760">
        <f t="shared" si="15"/>
        <v>1</v>
      </c>
      <c r="P164" s="760">
        <f t="shared" si="16"/>
        <v>1</v>
      </c>
      <c r="R164" s="766">
        <v>100</v>
      </c>
      <c r="S164" s="766">
        <v>7</v>
      </c>
      <c r="T164" s="765">
        <v>910</v>
      </c>
      <c r="U164" s="765">
        <v>1400</v>
      </c>
      <c r="V164" s="765">
        <v>600</v>
      </c>
      <c r="W164" s="766">
        <v>1500</v>
      </c>
      <c r="X164" s="765">
        <f t="shared" si="19"/>
        <v>-400</v>
      </c>
      <c r="Y164" s="364">
        <f t="shared" si="20"/>
        <v>500</v>
      </c>
    </row>
    <row r="165" spans="1:25" ht="15">
      <c r="A165" s="754" t="s">
        <v>295</v>
      </c>
      <c r="B165" s="738" t="s">
        <v>296</v>
      </c>
      <c r="C165" s="738">
        <v>109599</v>
      </c>
      <c r="D165" s="738" t="s">
        <v>455</v>
      </c>
      <c r="E165" s="738"/>
      <c r="F165" s="755">
        <v>1286.1099999999999</v>
      </c>
      <c r="G165" s="756"/>
      <c r="H165" s="756"/>
      <c r="I165" s="757">
        <f t="shared" si="14"/>
        <v>1286.1099999999999</v>
      </c>
      <c r="J165" s="758">
        <f t="shared" si="17"/>
        <v>1286.1099999999999</v>
      </c>
      <c r="K165" s="757"/>
      <c r="L165" s="759"/>
      <c r="M165" s="739">
        <f t="shared" si="18"/>
        <v>0</v>
      </c>
      <c r="O165" s="760">
        <f t="shared" si="15"/>
        <v>1</v>
      </c>
      <c r="P165" s="760">
        <f t="shared" si="16"/>
        <v>1</v>
      </c>
      <c r="R165" s="766">
        <v>100</v>
      </c>
      <c r="S165" s="766">
        <v>7</v>
      </c>
      <c r="T165" s="765">
        <v>910</v>
      </c>
      <c r="U165" s="765">
        <v>1400</v>
      </c>
      <c r="V165" s="765">
        <v>600</v>
      </c>
      <c r="W165" s="766">
        <v>1750</v>
      </c>
      <c r="X165" s="765">
        <f t="shared" si="19"/>
        <v>-400</v>
      </c>
      <c r="Y165" s="364">
        <f t="shared" si="20"/>
        <v>750</v>
      </c>
    </row>
    <row r="166" spans="1:25" ht="15">
      <c r="A166" s="754" t="s">
        <v>295</v>
      </c>
      <c r="B166" s="738" t="s">
        <v>296</v>
      </c>
      <c r="C166" s="738">
        <v>109600</v>
      </c>
      <c r="D166" s="738" t="s">
        <v>456</v>
      </c>
      <c r="E166" s="738"/>
      <c r="F166" s="755">
        <v>1439.86</v>
      </c>
      <c r="G166" s="756"/>
      <c r="H166" s="756"/>
      <c r="I166" s="757">
        <f t="shared" si="14"/>
        <v>1439.86</v>
      </c>
      <c r="J166" s="758">
        <f t="shared" si="17"/>
        <v>1439.86</v>
      </c>
      <c r="K166" s="757"/>
      <c r="L166" s="759"/>
      <c r="M166" s="739">
        <f t="shared" si="18"/>
        <v>0</v>
      </c>
      <c r="O166" s="760">
        <f t="shared" si="15"/>
        <v>1</v>
      </c>
      <c r="P166" s="760">
        <f t="shared" si="16"/>
        <v>1</v>
      </c>
      <c r="R166" s="766">
        <v>100</v>
      </c>
      <c r="S166" s="766">
        <v>7</v>
      </c>
      <c r="T166" s="765">
        <v>910</v>
      </c>
      <c r="U166" s="765">
        <v>1400</v>
      </c>
      <c r="V166" s="765">
        <v>600</v>
      </c>
      <c r="W166" s="766">
        <v>2000</v>
      </c>
      <c r="X166" s="765">
        <f t="shared" si="19"/>
        <v>-400</v>
      </c>
      <c r="Y166" s="364">
        <f t="shared" si="20"/>
        <v>1000</v>
      </c>
    </row>
    <row r="167" spans="1:25" ht="15">
      <c r="A167" s="754" t="s">
        <v>295</v>
      </c>
      <c r="B167" s="738" t="s">
        <v>296</v>
      </c>
      <c r="C167" s="738">
        <v>109602</v>
      </c>
      <c r="D167" s="738" t="s">
        <v>457</v>
      </c>
      <c r="E167" s="738"/>
      <c r="F167" s="755">
        <v>910.15</v>
      </c>
      <c r="G167" s="756"/>
      <c r="H167" s="756"/>
      <c r="I167" s="757">
        <f t="shared" si="14"/>
        <v>910.15</v>
      </c>
      <c r="J167" s="758">
        <f t="shared" si="17"/>
        <v>910.15</v>
      </c>
      <c r="K167" s="757"/>
      <c r="L167" s="759"/>
      <c r="M167" s="739">
        <f t="shared" si="18"/>
        <v>0</v>
      </c>
      <c r="O167" s="760">
        <f t="shared" si="15"/>
        <v>1</v>
      </c>
      <c r="P167" s="760">
        <f t="shared" si="16"/>
        <v>1</v>
      </c>
      <c r="R167" s="766">
        <v>100</v>
      </c>
      <c r="S167" s="766">
        <v>7</v>
      </c>
      <c r="T167" s="765">
        <v>910</v>
      </c>
      <c r="U167" s="765">
        <v>1400</v>
      </c>
      <c r="V167" s="765">
        <v>900</v>
      </c>
      <c r="W167" s="765">
        <v>750</v>
      </c>
      <c r="X167" s="765">
        <f t="shared" si="19"/>
        <v>-100</v>
      </c>
      <c r="Y167" s="364">
        <f t="shared" si="20"/>
        <v>-250</v>
      </c>
    </row>
    <row r="168" spans="1:25" ht="15">
      <c r="A168" s="754" t="s">
        <v>295</v>
      </c>
      <c r="B168" s="738" t="s">
        <v>296</v>
      </c>
      <c r="C168" s="738">
        <v>109603</v>
      </c>
      <c r="D168" s="738" t="s">
        <v>458</v>
      </c>
      <c r="E168" s="738"/>
      <c r="F168" s="755">
        <v>1017.29</v>
      </c>
      <c r="G168" s="756"/>
      <c r="H168" s="756"/>
      <c r="I168" s="757">
        <f t="shared" si="14"/>
        <v>1017.29</v>
      </c>
      <c r="J168" s="758">
        <f t="shared" si="17"/>
        <v>1017.29</v>
      </c>
      <c r="K168" s="757"/>
      <c r="L168" s="759"/>
      <c r="M168" s="739">
        <f t="shared" si="18"/>
        <v>0</v>
      </c>
      <c r="O168" s="760">
        <f t="shared" si="15"/>
        <v>1</v>
      </c>
      <c r="P168" s="760">
        <f t="shared" si="16"/>
        <v>1</v>
      </c>
      <c r="R168" s="766">
        <v>100</v>
      </c>
      <c r="S168" s="766">
        <v>7</v>
      </c>
      <c r="T168" s="765">
        <v>910</v>
      </c>
      <c r="U168" s="765">
        <v>1400</v>
      </c>
      <c r="V168" s="765">
        <v>900</v>
      </c>
      <c r="W168" s="766">
        <v>1000</v>
      </c>
      <c r="X168" s="765">
        <f t="shared" si="19"/>
        <v>-100</v>
      </c>
      <c r="Y168" s="364">
        <f t="shared" si="20"/>
        <v>0</v>
      </c>
    </row>
    <row r="169" spans="1:25" ht="15">
      <c r="A169" s="754" t="s">
        <v>295</v>
      </c>
      <c r="B169" s="738" t="s">
        <v>296</v>
      </c>
      <c r="C169" s="738">
        <v>109604</v>
      </c>
      <c r="D169" s="738" t="s">
        <v>459</v>
      </c>
      <c r="E169" s="738"/>
      <c r="F169" s="755">
        <v>1278.54</v>
      </c>
      <c r="G169" s="756"/>
      <c r="H169" s="756"/>
      <c r="I169" s="757">
        <f t="shared" si="14"/>
        <v>1278.54</v>
      </c>
      <c r="J169" s="758">
        <f t="shared" si="17"/>
        <v>1278.54</v>
      </c>
      <c r="K169" s="757"/>
      <c r="L169" s="759"/>
      <c r="M169" s="739">
        <f t="shared" si="18"/>
        <v>0</v>
      </c>
      <c r="O169" s="760">
        <f t="shared" si="15"/>
        <v>1</v>
      </c>
      <c r="P169" s="760">
        <f t="shared" si="16"/>
        <v>1</v>
      </c>
      <c r="R169" s="766">
        <v>100</v>
      </c>
      <c r="S169" s="766">
        <v>7</v>
      </c>
      <c r="T169" s="765">
        <v>910</v>
      </c>
      <c r="U169" s="765">
        <v>1400</v>
      </c>
      <c r="V169" s="765">
        <v>900</v>
      </c>
      <c r="W169" s="766">
        <v>1250</v>
      </c>
      <c r="X169" s="765">
        <f t="shared" si="19"/>
        <v>-100</v>
      </c>
      <c r="Y169" s="364">
        <f t="shared" si="20"/>
        <v>250</v>
      </c>
    </row>
    <row r="170" spans="1:25" ht="15">
      <c r="A170" s="754" t="s">
        <v>295</v>
      </c>
      <c r="B170" s="738" t="s">
        <v>296</v>
      </c>
      <c r="C170" s="738">
        <v>109605</v>
      </c>
      <c r="D170" s="738" t="s">
        <v>460</v>
      </c>
      <c r="E170" s="738"/>
      <c r="F170" s="755">
        <v>1432.63</v>
      </c>
      <c r="G170" s="756"/>
      <c r="H170" s="756"/>
      <c r="I170" s="757">
        <f t="shared" si="14"/>
        <v>1432.63</v>
      </c>
      <c r="J170" s="758">
        <f t="shared" si="17"/>
        <v>1432.63</v>
      </c>
      <c r="K170" s="757"/>
      <c r="L170" s="759"/>
      <c r="M170" s="739">
        <f t="shared" si="18"/>
        <v>0</v>
      </c>
      <c r="O170" s="760">
        <f t="shared" si="15"/>
        <v>1</v>
      </c>
      <c r="P170" s="760">
        <f t="shared" si="16"/>
        <v>1</v>
      </c>
      <c r="R170" s="766">
        <v>100</v>
      </c>
      <c r="S170" s="766">
        <v>7</v>
      </c>
      <c r="T170" s="765">
        <v>910</v>
      </c>
      <c r="U170" s="765">
        <v>1400</v>
      </c>
      <c r="V170" s="765">
        <v>900</v>
      </c>
      <c r="W170" s="766">
        <v>1500</v>
      </c>
      <c r="X170" s="765">
        <f t="shared" si="19"/>
        <v>-100</v>
      </c>
      <c r="Y170" s="364">
        <f t="shared" si="20"/>
        <v>500</v>
      </c>
    </row>
    <row r="171" spans="1:25" ht="15">
      <c r="A171" s="754" t="s">
        <v>295</v>
      </c>
      <c r="B171" s="738" t="s">
        <v>296</v>
      </c>
      <c r="C171" s="738">
        <v>109606</v>
      </c>
      <c r="D171" s="738" t="s">
        <v>461</v>
      </c>
      <c r="E171" s="738"/>
      <c r="F171" s="755">
        <v>1579.13</v>
      </c>
      <c r="G171" s="756"/>
      <c r="H171" s="756"/>
      <c r="I171" s="757">
        <f t="shared" si="14"/>
        <v>1579.13</v>
      </c>
      <c r="J171" s="758">
        <f t="shared" si="17"/>
        <v>1579.13</v>
      </c>
      <c r="K171" s="757"/>
      <c r="L171" s="759"/>
      <c r="M171" s="739">
        <f t="shared" si="18"/>
        <v>0</v>
      </c>
      <c r="O171" s="760">
        <f t="shared" si="15"/>
        <v>1</v>
      </c>
      <c r="P171" s="760">
        <f t="shared" si="16"/>
        <v>1</v>
      </c>
      <c r="R171" s="766">
        <v>100</v>
      </c>
      <c r="S171" s="766">
        <v>7</v>
      </c>
      <c r="T171" s="765">
        <v>910</v>
      </c>
      <c r="U171" s="765">
        <v>1400</v>
      </c>
      <c r="V171" s="765">
        <v>900</v>
      </c>
      <c r="W171" s="766">
        <v>1750</v>
      </c>
      <c r="X171" s="765">
        <f t="shared" si="19"/>
        <v>-100</v>
      </c>
      <c r="Y171" s="364">
        <f t="shared" si="20"/>
        <v>750</v>
      </c>
    </row>
    <row r="172" spans="1:25" ht="15">
      <c r="A172" s="754" t="s">
        <v>295</v>
      </c>
      <c r="B172" s="738" t="s">
        <v>296</v>
      </c>
      <c r="C172" s="738">
        <v>109607</v>
      </c>
      <c r="D172" s="738" t="s">
        <v>462</v>
      </c>
      <c r="E172" s="738"/>
      <c r="F172" s="755">
        <v>1779.23</v>
      </c>
      <c r="G172" s="756"/>
      <c r="H172" s="756"/>
      <c r="I172" s="757">
        <f t="shared" si="14"/>
        <v>1779.23</v>
      </c>
      <c r="J172" s="758">
        <f t="shared" si="17"/>
        <v>1779.23</v>
      </c>
      <c r="K172" s="757"/>
      <c r="L172" s="759"/>
      <c r="M172" s="739">
        <f t="shared" si="18"/>
        <v>0</v>
      </c>
      <c r="O172" s="760">
        <f t="shared" si="15"/>
        <v>1</v>
      </c>
      <c r="P172" s="760">
        <f t="shared" si="16"/>
        <v>1</v>
      </c>
      <c r="R172" s="766">
        <v>100</v>
      </c>
      <c r="S172" s="766">
        <v>7</v>
      </c>
      <c r="T172" s="765">
        <v>910</v>
      </c>
      <c r="U172" s="765">
        <v>1400</v>
      </c>
      <c r="V172" s="765">
        <v>900</v>
      </c>
      <c r="W172" s="766">
        <v>2000</v>
      </c>
      <c r="X172" s="765">
        <f t="shared" si="19"/>
        <v>-100</v>
      </c>
      <c r="Y172" s="364">
        <f t="shared" si="20"/>
        <v>1000</v>
      </c>
    </row>
    <row r="173" spans="1:25" ht="15">
      <c r="A173" s="754" t="s">
        <v>295</v>
      </c>
      <c r="B173" s="738" t="s">
        <v>296</v>
      </c>
      <c r="C173" s="738">
        <v>109609</v>
      </c>
      <c r="D173" s="738" t="s">
        <v>463</v>
      </c>
      <c r="E173" s="738"/>
      <c r="F173" s="755">
        <v>721.13</v>
      </c>
      <c r="G173" s="756"/>
      <c r="H173" s="756"/>
      <c r="I173" s="757">
        <f t="shared" si="14"/>
        <v>721.13</v>
      </c>
      <c r="J173" s="758">
        <f t="shared" si="17"/>
        <v>721.13</v>
      </c>
      <c r="K173" s="757"/>
      <c r="L173" s="759"/>
      <c r="M173" s="739">
        <f t="shared" si="18"/>
        <v>0</v>
      </c>
      <c r="O173" s="760">
        <f t="shared" si="15"/>
        <v>1</v>
      </c>
      <c r="P173" s="760">
        <f t="shared" si="16"/>
        <v>1</v>
      </c>
      <c r="R173" s="766">
        <v>100</v>
      </c>
      <c r="S173" s="766">
        <v>8</v>
      </c>
      <c r="T173" s="766">
        <v>1040</v>
      </c>
      <c r="U173" s="765">
        <v>1600</v>
      </c>
      <c r="V173" s="765">
        <v>300</v>
      </c>
      <c r="W173" s="765">
        <v>750</v>
      </c>
      <c r="X173" s="765">
        <f t="shared" si="19"/>
        <v>-700</v>
      </c>
      <c r="Y173" s="364">
        <f t="shared" si="20"/>
        <v>-250</v>
      </c>
    </row>
    <row r="174" spans="1:25" ht="15">
      <c r="A174" s="754" t="s">
        <v>295</v>
      </c>
      <c r="B174" s="738" t="s">
        <v>296</v>
      </c>
      <c r="C174" s="738">
        <v>109610</v>
      </c>
      <c r="D174" s="738" t="s">
        <v>464</v>
      </c>
      <c r="E174" s="738"/>
      <c r="F174" s="755">
        <v>805.4</v>
      </c>
      <c r="G174" s="756"/>
      <c r="H174" s="756"/>
      <c r="I174" s="757">
        <f t="shared" si="14"/>
        <v>805.4</v>
      </c>
      <c r="J174" s="758">
        <f t="shared" si="17"/>
        <v>805.4</v>
      </c>
      <c r="K174" s="757"/>
      <c r="L174" s="759"/>
      <c r="M174" s="739">
        <f t="shared" si="18"/>
        <v>0</v>
      </c>
      <c r="O174" s="760">
        <f t="shared" si="15"/>
        <v>1</v>
      </c>
      <c r="P174" s="760">
        <f t="shared" si="16"/>
        <v>1</v>
      </c>
      <c r="R174" s="766">
        <v>100</v>
      </c>
      <c r="S174" s="766">
        <v>8</v>
      </c>
      <c r="T174" s="766">
        <v>1040</v>
      </c>
      <c r="U174" s="765">
        <v>1600</v>
      </c>
      <c r="V174" s="765">
        <v>300</v>
      </c>
      <c r="W174" s="766">
        <v>1000</v>
      </c>
      <c r="X174" s="765">
        <f t="shared" si="19"/>
        <v>-700</v>
      </c>
      <c r="Y174" s="364">
        <f t="shared" si="20"/>
        <v>0</v>
      </c>
    </row>
    <row r="175" spans="1:25" ht="15">
      <c r="A175" s="754" t="s">
        <v>295</v>
      </c>
      <c r="B175" s="738" t="s">
        <v>296</v>
      </c>
      <c r="C175" s="738">
        <v>109611</v>
      </c>
      <c r="D175" s="738" t="s">
        <v>465</v>
      </c>
      <c r="E175" s="738"/>
      <c r="F175" s="755">
        <v>887.44</v>
      </c>
      <c r="G175" s="756"/>
      <c r="H175" s="756"/>
      <c r="I175" s="757">
        <f t="shared" si="14"/>
        <v>887.44</v>
      </c>
      <c r="J175" s="758">
        <f t="shared" si="17"/>
        <v>887.44</v>
      </c>
      <c r="K175" s="757"/>
      <c r="L175" s="759"/>
      <c r="M175" s="739">
        <f t="shared" si="18"/>
        <v>0</v>
      </c>
      <c r="O175" s="760">
        <f t="shared" si="15"/>
        <v>1</v>
      </c>
      <c r="P175" s="760">
        <f t="shared" si="16"/>
        <v>1</v>
      </c>
      <c r="R175" s="766">
        <v>100</v>
      </c>
      <c r="S175" s="766">
        <v>8</v>
      </c>
      <c r="T175" s="766">
        <v>1040</v>
      </c>
      <c r="U175" s="765">
        <v>1600</v>
      </c>
      <c r="V175" s="765">
        <v>300</v>
      </c>
      <c r="W175" s="766">
        <v>1250</v>
      </c>
      <c r="X175" s="765">
        <f t="shared" si="19"/>
        <v>-700</v>
      </c>
      <c r="Y175" s="364">
        <f t="shared" si="20"/>
        <v>250</v>
      </c>
    </row>
    <row r="176" spans="1:25" ht="15">
      <c r="A176" s="754" t="s">
        <v>295</v>
      </c>
      <c r="B176" s="738" t="s">
        <v>296</v>
      </c>
      <c r="C176" s="738">
        <v>109612</v>
      </c>
      <c r="D176" s="738" t="s">
        <v>466</v>
      </c>
      <c r="E176" s="738"/>
      <c r="F176" s="755">
        <v>1005.23</v>
      </c>
      <c r="G176" s="756"/>
      <c r="H176" s="756"/>
      <c r="I176" s="757">
        <f t="shared" si="14"/>
        <v>1005.23</v>
      </c>
      <c r="J176" s="758">
        <f t="shared" si="17"/>
        <v>1005.23</v>
      </c>
      <c r="K176" s="757"/>
      <c r="L176" s="759"/>
      <c r="M176" s="739">
        <f t="shared" si="18"/>
        <v>0</v>
      </c>
      <c r="O176" s="760">
        <f t="shared" si="15"/>
        <v>1</v>
      </c>
      <c r="P176" s="760">
        <f t="shared" si="16"/>
        <v>1</v>
      </c>
      <c r="R176" s="766">
        <v>100</v>
      </c>
      <c r="S176" s="766">
        <v>8</v>
      </c>
      <c r="T176" s="766">
        <v>1040</v>
      </c>
      <c r="U176" s="765">
        <v>1600</v>
      </c>
      <c r="V176" s="765">
        <v>300</v>
      </c>
      <c r="W176" s="766">
        <v>1500</v>
      </c>
      <c r="X176" s="765">
        <f t="shared" si="19"/>
        <v>-700</v>
      </c>
      <c r="Y176" s="364">
        <f t="shared" si="20"/>
        <v>500</v>
      </c>
    </row>
    <row r="177" spans="1:25" ht="15">
      <c r="A177" s="754" t="s">
        <v>295</v>
      </c>
      <c r="B177" s="738" t="s">
        <v>296</v>
      </c>
      <c r="C177" s="738">
        <v>109613</v>
      </c>
      <c r="D177" s="738" t="s">
        <v>467</v>
      </c>
      <c r="E177" s="738"/>
      <c r="F177" s="755">
        <v>1162.69</v>
      </c>
      <c r="G177" s="756"/>
      <c r="H177" s="756"/>
      <c r="I177" s="757">
        <f t="shared" si="14"/>
        <v>1162.69</v>
      </c>
      <c r="J177" s="758">
        <f t="shared" si="17"/>
        <v>1162.69</v>
      </c>
      <c r="K177" s="757"/>
      <c r="L177" s="759"/>
      <c r="M177" s="739">
        <f t="shared" si="18"/>
        <v>0</v>
      </c>
      <c r="O177" s="760">
        <f t="shared" si="15"/>
        <v>1</v>
      </c>
      <c r="P177" s="760">
        <f t="shared" si="16"/>
        <v>1</v>
      </c>
      <c r="R177" s="766">
        <v>100</v>
      </c>
      <c r="S177" s="766">
        <v>8</v>
      </c>
      <c r="T177" s="766">
        <v>1040</v>
      </c>
      <c r="U177" s="765">
        <v>1600</v>
      </c>
      <c r="V177" s="765">
        <v>300</v>
      </c>
      <c r="W177" s="766">
        <v>1750</v>
      </c>
      <c r="X177" s="765">
        <f t="shared" si="19"/>
        <v>-700</v>
      </c>
      <c r="Y177" s="364">
        <f t="shared" si="20"/>
        <v>750</v>
      </c>
    </row>
    <row r="178" spans="1:25" ht="15">
      <c r="A178" s="754" t="s">
        <v>295</v>
      </c>
      <c r="B178" s="738" t="s">
        <v>296</v>
      </c>
      <c r="C178" s="738">
        <v>109614</v>
      </c>
      <c r="D178" s="738" t="s">
        <v>468</v>
      </c>
      <c r="E178" s="738"/>
      <c r="F178" s="755">
        <v>1290.83</v>
      </c>
      <c r="G178" s="756"/>
      <c r="H178" s="756"/>
      <c r="I178" s="757">
        <f t="shared" si="14"/>
        <v>1290.83</v>
      </c>
      <c r="J178" s="758">
        <f t="shared" si="17"/>
        <v>1290.83</v>
      </c>
      <c r="K178" s="757"/>
      <c r="L178" s="759"/>
      <c r="M178" s="739">
        <f t="shared" si="18"/>
        <v>0</v>
      </c>
      <c r="O178" s="760">
        <f t="shared" si="15"/>
        <v>1</v>
      </c>
      <c r="P178" s="760">
        <f t="shared" si="16"/>
        <v>1</v>
      </c>
      <c r="R178" s="766">
        <v>100</v>
      </c>
      <c r="S178" s="766">
        <v>8</v>
      </c>
      <c r="T178" s="766">
        <v>1040</v>
      </c>
      <c r="U178" s="765">
        <v>1600</v>
      </c>
      <c r="V178" s="765">
        <v>300</v>
      </c>
      <c r="W178" s="766">
        <v>2000</v>
      </c>
      <c r="X178" s="765">
        <f t="shared" si="19"/>
        <v>-700</v>
      </c>
      <c r="Y178" s="364">
        <f t="shared" si="20"/>
        <v>1000</v>
      </c>
    </row>
    <row r="179" spans="1:25" ht="15">
      <c r="A179" s="754" t="s">
        <v>295</v>
      </c>
      <c r="B179" s="738" t="s">
        <v>296</v>
      </c>
      <c r="C179" s="738">
        <v>109616</v>
      </c>
      <c r="D179" s="738" t="s">
        <v>469</v>
      </c>
      <c r="E179" s="738"/>
      <c r="F179" s="755">
        <v>772.9</v>
      </c>
      <c r="G179" s="756"/>
      <c r="H179" s="756"/>
      <c r="I179" s="757">
        <f t="shared" si="14"/>
        <v>772.9</v>
      </c>
      <c r="J179" s="758">
        <f t="shared" si="17"/>
        <v>772.9</v>
      </c>
      <c r="K179" s="757"/>
      <c r="L179" s="759"/>
      <c r="M179" s="739">
        <f t="shared" si="18"/>
        <v>0</v>
      </c>
      <c r="O179" s="760">
        <f t="shared" si="15"/>
        <v>1</v>
      </c>
      <c r="P179" s="760">
        <f t="shared" si="16"/>
        <v>1</v>
      </c>
      <c r="R179" s="766">
        <v>100</v>
      </c>
      <c r="S179" s="766">
        <v>8</v>
      </c>
      <c r="T179" s="766">
        <v>1040</v>
      </c>
      <c r="U179" s="765">
        <v>1600</v>
      </c>
      <c r="V179" s="765">
        <v>450</v>
      </c>
      <c r="W179" s="765">
        <v>750</v>
      </c>
      <c r="X179" s="765">
        <f t="shared" si="19"/>
        <v>-550</v>
      </c>
      <c r="Y179" s="364">
        <f t="shared" si="20"/>
        <v>-250</v>
      </c>
    </row>
    <row r="180" spans="1:25" ht="15">
      <c r="A180" s="754" t="s">
        <v>295</v>
      </c>
      <c r="B180" s="738" t="s">
        <v>296</v>
      </c>
      <c r="C180" s="738">
        <v>109617</v>
      </c>
      <c r="D180" s="738" t="s">
        <v>470</v>
      </c>
      <c r="E180" s="738"/>
      <c r="F180" s="755">
        <v>878.38</v>
      </c>
      <c r="G180" s="756"/>
      <c r="H180" s="756"/>
      <c r="I180" s="757">
        <f t="shared" si="14"/>
        <v>878.38</v>
      </c>
      <c r="J180" s="758">
        <f t="shared" si="17"/>
        <v>878.38</v>
      </c>
      <c r="K180" s="757"/>
      <c r="L180" s="759"/>
      <c r="M180" s="739">
        <f t="shared" si="18"/>
        <v>0</v>
      </c>
      <c r="O180" s="760">
        <f t="shared" si="15"/>
        <v>1</v>
      </c>
      <c r="P180" s="760">
        <f t="shared" si="16"/>
        <v>1</v>
      </c>
      <c r="R180" s="766">
        <v>100</v>
      </c>
      <c r="S180" s="766">
        <v>8</v>
      </c>
      <c r="T180" s="766">
        <v>1040</v>
      </c>
      <c r="U180" s="765">
        <v>1600</v>
      </c>
      <c r="V180" s="765">
        <v>450</v>
      </c>
      <c r="W180" s="766">
        <v>1000</v>
      </c>
      <c r="X180" s="765">
        <f t="shared" si="19"/>
        <v>-550</v>
      </c>
      <c r="Y180" s="364">
        <f t="shared" si="20"/>
        <v>0</v>
      </c>
    </row>
    <row r="181" spans="1:25" ht="15">
      <c r="A181" s="754" t="s">
        <v>295</v>
      </c>
      <c r="B181" s="738" t="s">
        <v>296</v>
      </c>
      <c r="C181" s="738">
        <v>109618</v>
      </c>
      <c r="D181" s="738" t="s">
        <v>471</v>
      </c>
      <c r="E181" s="738"/>
      <c r="F181" s="755">
        <v>1026.93</v>
      </c>
      <c r="G181" s="756"/>
      <c r="H181" s="756"/>
      <c r="I181" s="757">
        <f t="shared" si="14"/>
        <v>1026.93</v>
      </c>
      <c r="J181" s="758">
        <f t="shared" si="17"/>
        <v>1026.93</v>
      </c>
      <c r="K181" s="757"/>
      <c r="L181" s="759"/>
      <c r="M181" s="739">
        <f t="shared" si="18"/>
        <v>0</v>
      </c>
      <c r="O181" s="760">
        <f t="shared" si="15"/>
        <v>1</v>
      </c>
      <c r="P181" s="760">
        <f t="shared" si="16"/>
        <v>1</v>
      </c>
      <c r="R181" s="766">
        <v>100</v>
      </c>
      <c r="S181" s="766">
        <v>8</v>
      </c>
      <c r="T181" s="766">
        <v>1040</v>
      </c>
      <c r="U181" s="765">
        <v>1600</v>
      </c>
      <c r="V181" s="765">
        <v>450</v>
      </c>
      <c r="W181" s="766">
        <v>1250</v>
      </c>
      <c r="X181" s="765">
        <f t="shared" si="19"/>
        <v>-550</v>
      </c>
      <c r="Y181" s="364">
        <f t="shared" si="20"/>
        <v>250</v>
      </c>
    </row>
    <row r="182" spans="1:25" ht="15">
      <c r="A182" s="754" t="s">
        <v>295</v>
      </c>
      <c r="B182" s="738" t="s">
        <v>296</v>
      </c>
      <c r="C182" s="738">
        <v>109619</v>
      </c>
      <c r="D182" s="738" t="s">
        <v>472</v>
      </c>
      <c r="E182" s="738"/>
      <c r="F182" s="755">
        <v>1156.05</v>
      </c>
      <c r="G182" s="756"/>
      <c r="H182" s="756"/>
      <c r="I182" s="757">
        <f t="shared" si="14"/>
        <v>1156.05</v>
      </c>
      <c r="J182" s="758">
        <f t="shared" si="17"/>
        <v>1156.05</v>
      </c>
      <c r="K182" s="757"/>
      <c r="L182" s="759"/>
      <c r="M182" s="739">
        <f t="shared" si="18"/>
        <v>0</v>
      </c>
      <c r="O182" s="760">
        <f t="shared" si="15"/>
        <v>1</v>
      </c>
      <c r="P182" s="760">
        <f t="shared" si="16"/>
        <v>1</v>
      </c>
      <c r="R182" s="766">
        <v>100</v>
      </c>
      <c r="S182" s="766">
        <v>8</v>
      </c>
      <c r="T182" s="766">
        <v>1040</v>
      </c>
      <c r="U182" s="765">
        <v>1600</v>
      </c>
      <c r="V182" s="765">
        <v>450</v>
      </c>
      <c r="W182" s="766">
        <v>1500</v>
      </c>
      <c r="X182" s="765">
        <f t="shared" si="19"/>
        <v>-550</v>
      </c>
      <c r="Y182" s="364">
        <f t="shared" si="20"/>
        <v>500</v>
      </c>
    </row>
    <row r="183" spans="1:25" ht="15">
      <c r="A183" s="754" t="s">
        <v>295</v>
      </c>
      <c r="B183" s="738" t="s">
        <v>296</v>
      </c>
      <c r="C183" s="738">
        <v>109620</v>
      </c>
      <c r="D183" s="738" t="s">
        <v>473</v>
      </c>
      <c r="E183" s="738"/>
      <c r="F183" s="755">
        <v>1366.49</v>
      </c>
      <c r="G183" s="756"/>
      <c r="H183" s="756"/>
      <c r="I183" s="757">
        <f t="shared" si="14"/>
        <v>1366.49</v>
      </c>
      <c r="J183" s="758">
        <f t="shared" si="17"/>
        <v>1366.49</v>
      </c>
      <c r="K183" s="757"/>
      <c r="L183" s="759"/>
      <c r="M183" s="739">
        <f t="shared" si="18"/>
        <v>0</v>
      </c>
      <c r="O183" s="760">
        <f t="shared" si="15"/>
        <v>1</v>
      </c>
      <c r="P183" s="760">
        <f t="shared" si="16"/>
        <v>1</v>
      </c>
      <c r="R183" s="766">
        <v>100</v>
      </c>
      <c r="S183" s="766">
        <v>8</v>
      </c>
      <c r="T183" s="766">
        <v>1040</v>
      </c>
      <c r="U183" s="765">
        <v>1600</v>
      </c>
      <c r="V183" s="765">
        <v>450</v>
      </c>
      <c r="W183" s="766">
        <v>1750</v>
      </c>
      <c r="X183" s="765">
        <f t="shared" si="19"/>
        <v>-550</v>
      </c>
      <c r="Y183" s="364">
        <f t="shared" si="20"/>
        <v>750</v>
      </c>
    </row>
    <row r="184" spans="1:25" ht="15">
      <c r="A184" s="754" t="s">
        <v>295</v>
      </c>
      <c r="B184" s="738" t="s">
        <v>296</v>
      </c>
      <c r="C184" s="738">
        <v>109621</v>
      </c>
      <c r="D184" s="738" t="s">
        <v>474</v>
      </c>
      <c r="E184" s="738"/>
      <c r="F184" s="755">
        <v>1481.5</v>
      </c>
      <c r="G184" s="756"/>
      <c r="H184" s="756"/>
      <c r="I184" s="757">
        <f t="shared" si="14"/>
        <v>1481.5</v>
      </c>
      <c r="J184" s="758">
        <f t="shared" si="17"/>
        <v>1481.5</v>
      </c>
      <c r="K184" s="757"/>
      <c r="L184" s="759"/>
      <c r="M184" s="739">
        <f t="shared" si="18"/>
        <v>0</v>
      </c>
      <c r="O184" s="760">
        <f t="shared" si="15"/>
        <v>1</v>
      </c>
      <c r="P184" s="760">
        <f t="shared" si="16"/>
        <v>1</v>
      </c>
      <c r="R184" s="766">
        <v>100</v>
      </c>
      <c r="S184" s="766">
        <v>8</v>
      </c>
      <c r="T184" s="766">
        <v>1040</v>
      </c>
      <c r="U184" s="765">
        <v>1600</v>
      </c>
      <c r="V184" s="765">
        <v>450</v>
      </c>
      <c r="W184" s="766">
        <v>2000</v>
      </c>
      <c r="X184" s="765">
        <f t="shared" si="19"/>
        <v>-550</v>
      </c>
      <c r="Y184" s="364">
        <f t="shared" si="20"/>
        <v>1000</v>
      </c>
    </row>
    <row r="185" spans="1:25" ht="15">
      <c r="A185" s="754" t="s">
        <v>295</v>
      </c>
      <c r="B185" s="738" t="s">
        <v>296</v>
      </c>
      <c r="C185" s="738">
        <v>109623</v>
      </c>
      <c r="D185" s="738" t="s">
        <v>475</v>
      </c>
      <c r="E185" s="738"/>
      <c r="F185" s="755">
        <v>845.13</v>
      </c>
      <c r="G185" s="756"/>
      <c r="H185" s="756"/>
      <c r="I185" s="757">
        <f t="shared" si="14"/>
        <v>845.13</v>
      </c>
      <c r="J185" s="758">
        <f t="shared" si="17"/>
        <v>845.13</v>
      </c>
      <c r="K185" s="757"/>
      <c r="L185" s="759"/>
      <c r="M185" s="739">
        <f t="shared" si="18"/>
        <v>0</v>
      </c>
      <c r="O185" s="760">
        <f t="shared" si="15"/>
        <v>1</v>
      </c>
      <c r="P185" s="760">
        <f t="shared" si="16"/>
        <v>1</v>
      </c>
      <c r="R185" s="766">
        <v>100</v>
      </c>
      <c r="S185" s="766">
        <v>8</v>
      </c>
      <c r="T185" s="766">
        <v>1040</v>
      </c>
      <c r="U185" s="765">
        <v>1600</v>
      </c>
      <c r="V185" s="765">
        <v>600</v>
      </c>
      <c r="W185" s="765">
        <v>750</v>
      </c>
      <c r="X185" s="765">
        <f t="shared" si="19"/>
        <v>-400</v>
      </c>
      <c r="Y185" s="364">
        <f t="shared" si="20"/>
        <v>-250</v>
      </c>
    </row>
    <row r="186" spans="1:25" ht="15">
      <c r="A186" s="754" t="s">
        <v>295</v>
      </c>
      <c r="B186" s="738" t="s">
        <v>296</v>
      </c>
      <c r="C186" s="738">
        <v>109624</v>
      </c>
      <c r="D186" s="738" t="s">
        <v>476</v>
      </c>
      <c r="E186" s="738"/>
      <c r="F186" s="755">
        <v>980.24</v>
      </c>
      <c r="G186" s="756"/>
      <c r="H186" s="756"/>
      <c r="I186" s="757">
        <f t="shared" si="14"/>
        <v>980.24</v>
      </c>
      <c r="J186" s="758">
        <f t="shared" si="17"/>
        <v>980.24</v>
      </c>
      <c r="K186" s="757"/>
      <c r="L186" s="759"/>
      <c r="M186" s="739">
        <f t="shared" si="18"/>
        <v>0</v>
      </c>
      <c r="O186" s="760">
        <f t="shared" si="15"/>
        <v>1</v>
      </c>
      <c r="P186" s="760">
        <f t="shared" si="16"/>
        <v>1</v>
      </c>
      <c r="R186" s="766">
        <v>100</v>
      </c>
      <c r="S186" s="766">
        <v>8</v>
      </c>
      <c r="T186" s="766">
        <v>1040</v>
      </c>
      <c r="U186" s="765">
        <v>1600</v>
      </c>
      <c r="V186" s="765">
        <v>600</v>
      </c>
      <c r="W186" s="766">
        <v>1000</v>
      </c>
      <c r="X186" s="765">
        <f t="shared" si="19"/>
        <v>-400</v>
      </c>
      <c r="Y186" s="364">
        <f t="shared" si="20"/>
        <v>0</v>
      </c>
    </row>
    <row r="187" spans="1:25" ht="15">
      <c r="A187" s="754" t="s">
        <v>295</v>
      </c>
      <c r="B187" s="738" t="s">
        <v>296</v>
      </c>
      <c r="C187" s="738">
        <v>109625</v>
      </c>
      <c r="D187" s="738" t="s">
        <v>477</v>
      </c>
      <c r="E187" s="738"/>
      <c r="F187" s="755">
        <v>1143.44</v>
      </c>
      <c r="G187" s="756"/>
      <c r="H187" s="756"/>
      <c r="I187" s="757">
        <f t="shared" si="14"/>
        <v>1143.44</v>
      </c>
      <c r="J187" s="758">
        <f t="shared" si="17"/>
        <v>1143.44</v>
      </c>
      <c r="K187" s="757"/>
      <c r="L187" s="759"/>
      <c r="M187" s="739">
        <f t="shared" si="18"/>
        <v>0</v>
      </c>
      <c r="O187" s="760">
        <f t="shared" si="15"/>
        <v>1</v>
      </c>
      <c r="P187" s="760">
        <f t="shared" si="16"/>
        <v>1</v>
      </c>
      <c r="R187" s="766">
        <v>100</v>
      </c>
      <c r="S187" s="766">
        <v>8</v>
      </c>
      <c r="T187" s="766">
        <v>1040</v>
      </c>
      <c r="U187" s="765">
        <v>1600</v>
      </c>
      <c r="V187" s="765">
        <v>600</v>
      </c>
      <c r="W187" s="766">
        <v>1250</v>
      </c>
      <c r="X187" s="765">
        <f t="shared" si="19"/>
        <v>-400</v>
      </c>
      <c r="Y187" s="364">
        <f t="shared" si="20"/>
        <v>250</v>
      </c>
    </row>
    <row r="188" spans="1:25" ht="15">
      <c r="A188" s="754" t="s">
        <v>295</v>
      </c>
      <c r="B188" s="738" t="s">
        <v>296</v>
      </c>
      <c r="C188" s="738">
        <v>109626</v>
      </c>
      <c r="D188" s="738" t="s">
        <v>478</v>
      </c>
      <c r="E188" s="738"/>
      <c r="F188" s="755">
        <v>1329.05</v>
      </c>
      <c r="G188" s="756"/>
      <c r="H188" s="756"/>
      <c r="I188" s="757">
        <f t="shared" si="14"/>
        <v>1329.05</v>
      </c>
      <c r="J188" s="758">
        <f t="shared" si="17"/>
        <v>1329.05</v>
      </c>
      <c r="K188" s="757"/>
      <c r="L188" s="759"/>
      <c r="M188" s="739">
        <f t="shared" si="18"/>
        <v>0</v>
      </c>
      <c r="O188" s="760">
        <f t="shared" si="15"/>
        <v>1</v>
      </c>
      <c r="P188" s="760">
        <f t="shared" si="16"/>
        <v>1</v>
      </c>
      <c r="R188" s="766">
        <v>100</v>
      </c>
      <c r="S188" s="766">
        <v>8</v>
      </c>
      <c r="T188" s="766">
        <v>1040</v>
      </c>
      <c r="U188" s="765">
        <v>1600</v>
      </c>
      <c r="V188" s="765">
        <v>600</v>
      </c>
      <c r="W188" s="766">
        <v>1500</v>
      </c>
      <c r="X188" s="765">
        <f t="shared" si="19"/>
        <v>-400</v>
      </c>
      <c r="Y188" s="364">
        <f t="shared" si="20"/>
        <v>500</v>
      </c>
    </row>
    <row r="189" spans="1:25" ht="15">
      <c r="A189" s="754" t="s">
        <v>295</v>
      </c>
      <c r="B189" s="738" t="s">
        <v>296</v>
      </c>
      <c r="C189" s="738">
        <v>109627</v>
      </c>
      <c r="D189" s="738" t="s">
        <v>479</v>
      </c>
      <c r="E189" s="738"/>
      <c r="F189" s="755">
        <v>1525.64</v>
      </c>
      <c r="G189" s="756"/>
      <c r="H189" s="756"/>
      <c r="I189" s="757">
        <f t="shared" si="14"/>
        <v>1525.64</v>
      </c>
      <c r="J189" s="758">
        <f t="shared" si="17"/>
        <v>1525.64</v>
      </c>
      <c r="K189" s="757"/>
      <c r="L189" s="759"/>
      <c r="M189" s="739">
        <f t="shared" si="18"/>
        <v>0</v>
      </c>
      <c r="O189" s="760">
        <f t="shared" si="15"/>
        <v>1</v>
      </c>
      <c r="P189" s="760">
        <f t="shared" si="16"/>
        <v>1</v>
      </c>
      <c r="R189" s="766">
        <v>100</v>
      </c>
      <c r="S189" s="766">
        <v>8</v>
      </c>
      <c r="T189" s="766">
        <v>1040</v>
      </c>
      <c r="U189" s="765">
        <v>1600</v>
      </c>
      <c r="V189" s="765">
        <v>600</v>
      </c>
      <c r="W189" s="766">
        <v>1750</v>
      </c>
      <c r="X189" s="765">
        <f t="shared" si="19"/>
        <v>-400</v>
      </c>
      <c r="Y189" s="364">
        <f t="shared" si="20"/>
        <v>750</v>
      </c>
    </row>
    <row r="190" spans="1:25" ht="15">
      <c r="A190" s="754" t="s">
        <v>295</v>
      </c>
      <c r="B190" s="738" t="s">
        <v>296</v>
      </c>
      <c r="C190" s="738">
        <v>109628</v>
      </c>
      <c r="D190" s="738" t="s">
        <v>480</v>
      </c>
      <c r="E190" s="738"/>
      <c r="F190" s="755">
        <v>1734.49</v>
      </c>
      <c r="G190" s="756"/>
      <c r="H190" s="756"/>
      <c r="I190" s="757">
        <f t="shared" si="14"/>
        <v>1734.49</v>
      </c>
      <c r="J190" s="758">
        <f t="shared" si="17"/>
        <v>1734.49</v>
      </c>
      <c r="K190" s="757"/>
      <c r="L190" s="759"/>
      <c r="M190" s="739">
        <f t="shared" si="18"/>
        <v>0</v>
      </c>
      <c r="O190" s="760">
        <f t="shared" si="15"/>
        <v>1</v>
      </c>
      <c r="P190" s="760">
        <f t="shared" si="16"/>
        <v>1</v>
      </c>
      <c r="R190" s="766">
        <v>100</v>
      </c>
      <c r="S190" s="766">
        <v>8</v>
      </c>
      <c r="T190" s="766">
        <v>1040</v>
      </c>
      <c r="U190" s="765">
        <v>1600</v>
      </c>
      <c r="V190" s="765">
        <v>600</v>
      </c>
      <c r="W190" s="766">
        <v>2000</v>
      </c>
      <c r="X190" s="765">
        <f t="shared" si="19"/>
        <v>-400</v>
      </c>
      <c r="Y190" s="364">
        <f t="shared" si="20"/>
        <v>1000</v>
      </c>
    </row>
    <row r="191" spans="1:25" ht="15">
      <c r="A191" s="754" t="s">
        <v>295</v>
      </c>
      <c r="B191" s="738" t="s">
        <v>296</v>
      </c>
      <c r="C191" s="738">
        <v>109630</v>
      </c>
      <c r="D191" s="738" t="s">
        <v>481</v>
      </c>
      <c r="E191" s="738"/>
      <c r="F191" s="755">
        <v>1036.4000000000001</v>
      </c>
      <c r="G191" s="756"/>
      <c r="H191" s="756"/>
      <c r="I191" s="757">
        <f t="shared" si="14"/>
        <v>1036.4000000000001</v>
      </c>
      <c r="J191" s="758">
        <f t="shared" si="17"/>
        <v>1036.4000000000001</v>
      </c>
      <c r="K191" s="757"/>
      <c r="L191" s="759"/>
      <c r="M191" s="739">
        <f t="shared" si="18"/>
        <v>0</v>
      </c>
      <c r="O191" s="760">
        <f t="shared" si="15"/>
        <v>1</v>
      </c>
      <c r="P191" s="760">
        <f t="shared" si="16"/>
        <v>1</v>
      </c>
      <c r="R191" s="766">
        <v>100</v>
      </c>
      <c r="S191" s="766">
        <v>8</v>
      </c>
      <c r="T191" s="766">
        <v>1040</v>
      </c>
      <c r="U191" s="765">
        <v>1600</v>
      </c>
      <c r="V191" s="765">
        <v>900</v>
      </c>
      <c r="W191" s="765">
        <v>750</v>
      </c>
      <c r="X191" s="765">
        <f t="shared" si="19"/>
        <v>-100</v>
      </c>
      <c r="Y191" s="364">
        <f t="shared" si="20"/>
        <v>-250</v>
      </c>
    </row>
    <row r="192" spans="1:25" ht="15">
      <c r="A192" s="754" t="s">
        <v>295</v>
      </c>
      <c r="B192" s="738" t="s">
        <v>296</v>
      </c>
      <c r="C192" s="738">
        <v>109631</v>
      </c>
      <c r="D192" s="738" t="s">
        <v>482</v>
      </c>
      <c r="E192" s="738"/>
      <c r="F192" s="755">
        <v>1199.25</v>
      </c>
      <c r="G192" s="756"/>
      <c r="H192" s="756"/>
      <c r="I192" s="757">
        <f t="shared" si="14"/>
        <v>1199.25</v>
      </c>
      <c r="J192" s="758">
        <f t="shared" si="17"/>
        <v>1199.25</v>
      </c>
      <c r="K192" s="757"/>
      <c r="L192" s="759"/>
      <c r="M192" s="739">
        <f t="shared" si="18"/>
        <v>0</v>
      </c>
      <c r="O192" s="760">
        <f t="shared" si="15"/>
        <v>1</v>
      </c>
      <c r="P192" s="760">
        <f t="shared" si="16"/>
        <v>1</v>
      </c>
      <c r="R192" s="766">
        <v>100</v>
      </c>
      <c r="S192" s="766">
        <v>8</v>
      </c>
      <c r="T192" s="766">
        <v>1040</v>
      </c>
      <c r="U192" s="765">
        <v>1600</v>
      </c>
      <c r="V192" s="765">
        <v>900</v>
      </c>
      <c r="W192" s="766">
        <v>1000</v>
      </c>
      <c r="X192" s="765">
        <f t="shared" si="19"/>
        <v>-100</v>
      </c>
      <c r="Y192" s="364">
        <f t="shared" si="20"/>
        <v>0</v>
      </c>
    </row>
    <row r="193" spans="1:25" ht="15">
      <c r="A193" s="754" t="s">
        <v>295</v>
      </c>
      <c r="B193" s="738" t="s">
        <v>296</v>
      </c>
      <c r="C193" s="738">
        <v>109632</v>
      </c>
      <c r="D193" s="738" t="s">
        <v>483</v>
      </c>
      <c r="E193" s="738"/>
      <c r="F193" s="755">
        <v>1425.41</v>
      </c>
      <c r="G193" s="756"/>
      <c r="H193" s="756"/>
      <c r="I193" s="757">
        <f t="shared" si="14"/>
        <v>1425.41</v>
      </c>
      <c r="J193" s="758">
        <f t="shared" si="17"/>
        <v>1425.41</v>
      </c>
      <c r="K193" s="757"/>
      <c r="L193" s="759"/>
      <c r="M193" s="739">
        <f t="shared" si="18"/>
        <v>0</v>
      </c>
      <c r="O193" s="760">
        <f t="shared" si="15"/>
        <v>1</v>
      </c>
      <c r="P193" s="760">
        <f t="shared" si="16"/>
        <v>1</v>
      </c>
      <c r="R193" s="766">
        <v>100</v>
      </c>
      <c r="S193" s="766">
        <v>8</v>
      </c>
      <c r="T193" s="766">
        <v>1040</v>
      </c>
      <c r="U193" s="765">
        <v>1600</v>
      </c>
      <c r="V193" s="765">
        <v>900</v>
      </c>
      <c r="W193" s="766">
        <v>1250</v>
      </c>
      <c r="X193" s="765">
        <f t="shared" si="19"/>
        <v>-100</v>
      </c>
      <c r="Y193" s="364">
        <f t="shared" si="20"/>
        <v>250</v>
      </c>
    </row>
    <row r="194" spans="1:25" ht="15">
      <c r="A194" s="754" t="s">
        <v>295</v>
      </c>
      <c r="B194" s="738" t="s">
        <v>296</v>
      </c>
      <c r="C194" s="738">
        <v>109633</v>
      </c>
      <c r="D194" s="738" t="s">
        <v>484</v>
      </c>
      <c r="E194" s="738"/>
      <c r="F194" s="755">
        <v>1643.02</v>
      </c>
      <c r="G194" s="756"/>
      <c r="H194" s="756"/>
      <c r="I194" s="757">
        <f t="shared" si="14"/>
        <v>1643.02</v>
      </c>
      <c r="J194" s="758">
        <f t="shared" si="17"/>
        <v>1643.02</v>
      </c>
      <c r="K194" s="757"/>
      <c r="L194" s="759"/>
      <c r="M194" s="739">
        <f t="shared" si="18"/>
        <v>0</v>
      </c>
      <c r="O194" s="760">
        <f t="shared" si="15"/>
        <v>1</v>
      </c>
      <c r="P194" s="760">
        <f t="shared" si="16"/>
        <v>1</v>
      </c>
      <c r="R194" s="766">
        <v>100</v>
      </c>
      <c r="S194" s="766">
        <v>8</v>
      </c>
      <c r="T194" s="766">
        <v>1040</v>
      </c>
      <c r="U194" s="765">
        <v>1600</v>
      </c>
      <c r="V194" s="765">
        <v>900</v>
      </c>
      <c r="W194" s="766">
        <v>1500</v>
      </c>
      <c r="X194" s="765">
        <f t="shared" si="19"/>
        <v>-100</v>
      </c>
      <c r="Y194" s="364">
        <f t="shared" si="20"/>
        <v>500</v>
      </c>
    </row>
    <row r="195" spans="1:25" ht="15">
      <c r="A195" s="754" t="s">
        <v>295</v>
      </c>
      <c r="B195" s="738" t="s">
        <v>296</v>
      </c>
      <c r="C195" s="738">
        <v>109634</v>
      </c>
      <c r="D195" s="738" t="s">
        <v>485</v>
      </c>
      <c r="E195" s="738"/>
      <c r="F195" s="755">
        <v>1873.43</v>
      </c>
      <c r="G195" s="756"/>
      <c r="H195" s="756"/>
      <c r="I195" s="757">
        <f t="shared" si="14"/>
        <v>1873.43</v>
      </c>
      <c r="J195" s="758">
        <f t="shared" si="17"/>
        <v>1873.43</v>
      </c>
      <c r="K195" s="757"/>
      <c r="L195" s="759"/>
      <c r="M195" s="739">
        <f t="shared" si="18"/>
        <v>0</v>
      </c>
      <c r="O195" s="760">
        <f t="shared" si="15"/>
        <v>1</v>
      </c>
      <c r="P195" s="760">
        <f t="shared" si="16"/>
        <v>1</v>
      </c>
      <c r="R195" s="766">
        <v>100</v>
      </c>
      <c r="S195" s="766">
        <v>8</v>
      </c>
      <c r="T195" s="766">
        <v>1040</v>
      </c>
      <c r="U195" s="765">
        <v>1600</v>
      </c>
      <c r="V195" s="765">
        <v>900</v>
      </c>
      <c r="W195" s="766">
        <v>1750</v>
      </c>
      <c r="X195" s="765">
        <f t="shared" si="19"/>
        <v>-100</v>
      </c>
      <c r="Y195" s="364">
        <f t="shared" si="20"/>
        <v>750</v>
      </c>
    </row>
    <row r="196" spans="1:25" ht="15">
      <c r="A196" s="754" t="s">
        <v>295</v>
      </c>
      <c r="B196" s="738" t="s">
        <v>296</v>
      </c>
      <c r="C196" s="738">
        <v>109635</v>
      </c>
      <c r="D196" s="738" t="s">
        <v>486</v>
      </c>
      <c r="E196" s="738"/>
      <c r="F196" s="755">
        <v>2114.34</v>
      </c>
      <c r="G196" s="756"/>
      <c r="H196" s="756"/>
      <c r="I196" s="757">
        <f t="shared" si="14"/>
        <v>2114.34</v>
      </c>
      <c r="J196" s="758">
        <f t="shared" si="17"/>
        <v>2114.34</v>
      </c>
      <c r="K196" s="757"/>
      <c r="L196" s="759"/>
      <c r="M196" s="739">
        <f t="shared" si="18"/>
        <v>0</v>
      </c>
      <c r="O196" s="760">
        <f t="shared" si="15"/>
        <v>1</v>
      </c>
      <c r="P196" s="760">
        <f t="shared" si="16"/>
        <v>1</v>
      </c>
      <c r="R196" s="766">
        <v>100</v>
      </c>
      <c r="S196" s="766">
        <v>8</v>
      </c>
      <c r="T196" s="766">
        <v>1040</v>
      </c>
      <c r="U196" s="765">
        <v>1600</v>
      </c>
      <c r="V196" s="765">
        <v>900</v>
      </c>
      <c r="W196" s="766">
        <v>2000</v>
      </c>
      <c r="X196" s="765">
        <f t="shared" si="19"/>
        <v>-100</v>
      </c>
      <c r="Y196" s="364">
        <f t="shared" si="20"/>
        <v>1000</v>
      </c>
    </row>
    <row r="197" spans="1:25" ht="15">
      <c r="A197" s="754" t="s">
        <v>295</v>
      </c>
      <c r="B197" s="738" t="s">
        <v>296</v>
      </c>
      <c r="C197" s="738">
        <v>109637</v>
      </c>
      <c r="D197" s="738" t="s">
        <v>487</v>
      </c>
      <c r="E197" s="738"/>
      <c r="F197" s="755">
        <v>209.48</v>
      </c>
      <c r="G197" s="756"/>
      <c r="H197" s="756"/>
      <c r="I197" s="757">
        <f t="shared" ref="I197:I260" si="21">F197-(F197*G197) - ((F197-(F197*G197))*H197)</f>
        <v>209.48</v>
      </c>
      <c r="J197" s="758">
        <f t="shared" si="17"/>
        <v>209.48</v>
      </c>
      <c r="K197" s="757"/>
      <c r="L197" s="759"/>
      <c r="M197" s="739">
        <f t="shared" si="18"/>
        <v>0</v>
      </c>
      <c r="O197" s="760">
        <f t="shared" ref="O197:O260" si="22">1-L197/(F197*(1-0.66))</f>
        <v>1</v>
      </c>
      <c r="P197" s="760">
        <f t="shared" ref="P197:P260" si="23">1-L197/F197</f>
        <v>1</v>
      </c>
      <c r="R197" s="766">
        <v>200</v>
      </c>
      <c r="S197" s="766">
        <v>1</v>
      </c>
      <c r="T197" s="765">
        <v>250</v>
      </c>
      <c r="U197" s="765">
        <v>400</v>
      </c>
      <c r="V197" s="765">
        <v>300</v>
      </c>
      <c r="W197" s="765">
        <v>750</v>
      </c>
      <c r="X197" s="765">
        <f t="shared" si="19"/>
        <v>-700</v>
      </c>
      <c r="Y197" s="364">
        <f t="shared" si="20"/>
        <v>-250</v>
      </c>
    </row>
    <row r="198" spans="1:25" ht="15">
      <c r="A198" s="754" t="s">
        <v>295</v>
      </c>
      <c r="B198" s="738" t="s">
        <v>296</v>
      </c>
      <c r="C198" s="738">
        <v>109638</v>
      </c>
      <c r="D198" s="738" t="s">
        <v>488</v>
      </c>
      <c r="E198" s="738"/>
      <c r="F198" s="755">
        <v>227.54</v>
      </c>
      <c r="G198" s="756"/>
      <c r="H198" s="756"/>
      <c r="I198" s="757">
        <f t="shared" si="21"/>
        <v>227.54</v>
      </c>
      <c r="J198" s="758">
        <f t="shared" ref="J198:J261" si="24">I198-L198</f>
        <v>227.54</v>
      </c>
      <c r="K198" s="757"/>
      <c r="L198" s="759"/>
      <c r="M198" s="739">
        <f t="shared" ref="M198:M261" si="25">L198*$M$4</f>
        <v>0</v>
      </c>
      <c r="O198" s="760">
        <f t="shared" si="22"/>
        <v>1</v>
      </c>
      <c r="P198" s="760">
        <f t="shared" si="23"/>
        <v>1</v>
      </c>
      <c r="R198" s="766">
        <v>200</v>
      </c>
      <c r="S198" s="766">
        <v>1</v>
      </c>
      <c r="T198" s="765">
        <v>250</v>
      </c>
      <c r="U198" s="765">
        <v>400</v>
      </c>
      <c r="V198" s="765">
        <v>300</v>
      </c>
      <c r="W198" s="766">
        <v>1000</v>
      </c>
      <c r="X198" s="765">
        <f t="shared" ref="X198:X261" si="26">V198-$K$2</f>
        <v>-700</v>
      </c>
      <c r="Y198" s="364">
        <f t="shared" si="20"/>
        <v>0</v>
      </c>
    </row>
    <row r="199" spans="1:25" ht="15">
      <c r="A199" s="754" t="s">
        <v>295</v>
      </c>
      <c r="B199" s="738" t="s">
        <v>296</v>
      </c>
      <c r="C199" s="738">
        <v>109639</v>
      </c>
      <c r="D199" s="738" t="s">
        <v>489</v>
      </c>
      <c r="E199" s="738"/>
      <c r="F199" s="755">
        <v>252.82</v>
      </c>
      <c r="G199" s="756"/>
      <c r="H199" s="756"/>
      <c r="I199" s="757">
        <f t="shared" si="21"/>
        <v>252.82</v>
      </c>
      <c r="J199" s="758">
        <f t="shared" si="24"/>
        <v>252.82</v>
      </c>
      <c r="K199" s="757"/>
      <c r="L199" s="759"/>
      <c r="M199" s="739">
        <f t="shared" si="25"/>
        <v>0</v>
      </c>
      <c r="O199" s="760">
        <f t="shared" si="22"/>
        <v>1</v>
      </c>
      <c r="P199" s="760">
        <f t="shared" si="23"/>
        <v>1</v>
      </c>
      <c r="R199" s="766">
        <v>200</v>
      </c>
      <c r="S199" s="766">
        <v>1</v>
      </c>
      <c r="T199" s="765">
        <v>250</v>
      </c>
      <c r="U199" s="765">
        <v>400</v>
      </c>
      <c r="V199" s="765">
        <v>300</v>
      </c>
      <c r="W199" s="766">
        <v>1250</v>
      </c>
      <c r="X199" s="765">
        <f t="shared" si="26"/>
        <v>-700</v>
      </c>
      <c r="Y199" s="364">
        <f t="shared" si="20"/>
        <v>250</v>
      </c>
    </row>
    <row r="200" spans="1:25" ht="15">
      <c r="A200" s="754" t="s">
        <v>295</v>
      </c>
      <c r="B200" s="738" t="s">
        <v>296</v>
      </c>
      <c r="C200" s="738">
        <v>109640</v>
      </c>
      <c r="D200" s="738" t="s">
        <v>490</v>
      </c>
      <c r="E200" s="738"/>
      <c r="F200" s="755">
        <v>297.36</v>
      </c>
      <c r="G200" s="756"/>
      <c r="H200" s="756"/>
      <c r="I200" s="757">
        <f t="shared" si="21"/>
        <v>297.36</v>
      </c>
      <c r="J200" s="758">
        <f t="shared" si="24"/>
        <v>297.36</v>
      </c>
      <c r="K200" s="757"/>
      <c r="L200" s="759"/>
      <c r="M200" s="739">
        <f t="shared" si="25"/>
        <v>0</v>
      </c>
      <c r="O200" s="760">
        <f t="shared" si="22"/>
        <v>1</v>
      </c>
      <c r="P200" s="760">
        <f t="shared" si="23"/>
        <v>1</v>
      </c>
      <c r="R200" s="766">
        <v>200</v>
      </c>
      <c r="S200" s="766">
        <v>1</v>
      </c>
      <c r="T200" s="765">
        <v>250</v>
      </c>
      <c r="U200" s="765">
        <v>400</v>
      </c>
      <c r="V200" s="765">
        <v>300</v>
      </c>
      <c r="W200" s="766">
        <v>1500</v>
      </c>
      <c r="X200" s="765">
        <f t="shared" si="26"/>
        <v>-700</v>
      </c>
      <c r="Y200" s="364">
        <f t="shared" ref="Y200:Y263" si="27">W200-$L$2</f>
        <v>500</v>
      </c>
    </row>
    <row r="201" spans="1:25" ht="15">
      <c r="A201" s="754" t="s">
        <v>295</v>
      </c>
      <c r="B201" s="738" t="s">
        <v>296</v>
      </c>
      <c r="C201" s="738">
        <v>109641</v>
      </c>
      <c r="D201" s="738" t="s">
        <v>491</v>
      </c>
      <c r="E201" s="738"/>
      <c r="F201" s="755">
        <v>325.05</v>
      </c>
      <c r="G201" s="756"/>
      <c r="H201" s="756"/>
      <c r="I201" s="757">
        <f t="shared" si="21"/>
        <v>325.05</v>
      </c>
      <c r="J201" s="758">
        <f t="shared" si="24"/>
        <v>325.05</v>
      </c>
      <c r="K201" s="757"/>
      <c r="L201" s="759"/>
      <c r="M201" s="739">
        <f t="shared" si="25"/>
        <v>0</v>
      </c>
      <c r="O201" s="760">
        <f t="shared" si="22"/>
        <v>1</v>
      </c>
      <c r="P201" s="760">
        <f t="shared" si="23"/>
        <v>1</v>
      </c>
      <c r="R201" s="766">
        <v>200</v>
      </c>
      <c r="S201" s="766">
        <v>1</v>
      </c>
      <c r="T201" s="765">
        <v>250</v>
      </c>
      <c r="U201" s="765">
        <v>400</v>
      </c>
      <c r="V201" s="765">
        <v>300</v>
      </c>
      <c r="W201" s="766">
        <v>1750</v>
      </c>
      <c r="X201" s="765">
        <f t="shared" si="26"/>
        <v>-700</v>
      </c>
      <c r="Y201" s="364">
        <f t="shared" si="27"/>
        <v>750</v>
      </c>
    </row>
    <row r="202" spans="1:25" ht="15">
      <c r="A202" s="754" t="s">
        <v>295</v>
      </c>
      <c r="B202" s="738" t="s">
        <v>296</v>
      </c>
      <c r="C202" s="738">
        <v>109642</v>
      </c>
      <c r="D202" s="738" t="s">
        <v>492</v>
      </c>
      <c r="E202" s="738"/>
      <c r="F202" s="755">
        <v>341.9</v>
      </c>
      <c r="G202" s="756"/>
      <c r="H202" s="756"/>
      <c r="I202" s="757">
        <f t="shared" si="21"/>
        <v>341.9</v>
      </c>
      <c r="J202" s="758">
        <f t="shared" si="24"/>
        <v>341.9</v>
      </c>
      <c r="K202" s="757"/>
      <c r="L202" s="759"/>
      <c r="M202" s="739">
        <f t="shared" si="25"/>
        <v>0</v>
      </c>
      <c r="O202" s="760">
        <f t="shared" si="22"/>
        <v>1</v>
      </c>
      <c r="P202" s="760">
        <f t="shared" si="23"/>
        <v>1</v>
      </c>
      <c r="R202" s="766">
        <v>200</v>
      </c>
      <c r="S202" s="766">
        <v>1</v>
      </c>
      <c r="T202" s="765">
        <v>250</v>
      </c>
      <c r="U202" s="765">
        <v>400</v>
      </c>
      <c r="V202" s="765">
        <v>300</v>
      </c>
      <c r="W202" s="766">
        <v>2000</v>
      </c>
      <c r="X202" s="765">
        <f t="shared" si="26"/>
        <v>-700</v>
      </c>
      <c r="Y202" s="364">
        <f t="shared" si="27"/>
        <v>1000</v>
      </c>
    </row>
    <row r="203" spans="1:25" ht="15">
      <c r="A203" s="754" t="s">
        <v>295</v>
      </c>
      <c r="B203" s="738" t="s">
        <v>296</v>
      </c>
      <c r="C203" s="738">
        <v>109644</v>
      </c>
      <c r="D203" s="738" t="s">
        <v>493</v>
      </c>
      <c r="E203" s="738"/>
      <c r="F203" s="755">
        <v>237.17</v>
      </c>
      <c r="G203" s="756"/>
      <c r="H203" s="756"/>
      <c r="I203" s="757">
        <f t="shared" si="21"/>
        <v>237.17</v>
      </c>
      <c r="J203" s="758">
        <f t="shared" si="24"/>
        <v>237.17</v>
      </c>
      <c r="K203" s="757"/>
      <c r="L203" s="759"/>
      <c r="M203" s="739">
        <f t="shared" si="25"/>
        <v>0</v>
      </c>
      <c r="O203" s="760">
        <f t="shared" si="22"/>
        <v>1</v>
      </c>
      <c r="P203" s="760">
        <f t="shared" si="23"/>
        <v>1</v>
      </c>
      <c r="R203" s="766">
        <v>200</v>
      </c>
      <c r="S203" s="766">
        <v>1</v>
      </c>
      <c r="T203" s="765">
        <v>250</v>
      </c>
      <c r="U203" s="765">
        <v>400</v>
      </c>
      <c r="V203" s="765">
        <v>450</v>
      </c>
      <c r="W203" s="765">
        <v>750</v>
      </c>
      <c r="X203" s="765">
        <f t="shared" si="26"/>
        <v>-550</v>
      </c>
      <c r="Y203" s="364">
        <f t="shared" si="27"/>
        <v>-250</v>
      </c>
    </row>
    <row r="204" spans="1:25" ht="15">
      <c r="A204" s="754" t="s">
        <v>295</v>
      </c>
      <c r="B204" s="738" t="s">
        <v>296</v>
      </c>
      <c r="C204" s="738">
        <v>109645</v>
      </c>
      <c r="D204" s="738" t="s">
        <v>494</v>
      </c>
      <c r="E204" s="738"/>
      <c r="F204" s="755">
        <v>261.24</v>
      </c>
      <c r="G204" s="756"/>
      <c r="H204" s="756"/>
      <c r="I204" s="757">
        <f t="shared" si="21"/>
        <v>261.24</v>
      </c>
      <c r="J204" s="758">
        <f t="shared" si="24"/>
        <v>261.24</v>
      </c>
      <c r="K204" s="757"/>
      <c r="L204" s="759"/>
      <c r="M204" s="739">
        <f t="shared" si="25"/>
        <v>0</v>
      </c>
      <c r="O204" s="760">
        <f t="shared" si="22"/>
        <v>1</v>
      </c>
      <c r="P204" s="760">
        <f t="shared" si="23"/>
        <v>1</v>
      </c>
      <c r="R204" s="766">
        <v>200</v>
      </c>
      <c r="S204" s="766">
        <v>1</v>
      </c>
      <c r="T204" s="765">
        <v>250</v>
      </c>
      <c r="U204" s="765">
        <v>400</v>
      </c>
      <c r="V204" s="765">
        <v>450</v>
      </c>
      <c r="W204" s="766">
        <v>1000</v>
      </c>
      <c r="X204" s="765">
        <f t="shared" si="26"/>
        <v>-550</v>
      </c>
      <c r="Y204" s="364">
        <f t="shared" si="27"/>
        <v>0</v>
      </c>
    </row>
    <row r="205" spans="1:25" ht="15">
      <c r="A205" s="754" t="s">
        <v>295</v>
      </c>
      <c r="B205" s="738" t="s">
        <v>296</v>
      </c>
      <c r="C205" s="738">
        <v>109646</v>
      </c>
      <c r="D205" s="738" t="s">
        <v>495</v>
      </c>
      <c r="E205" s="738"/>
      <c r="F205" s="755">
        <v>288.94</v>
      </c>
      <c r="G205" s="756"/>
      <c r="H205" s="756"/>
      <c r="I205" s="757">
        <f t="shared" si="21"/>
        <v>288.94</v>
      </c>
      <c r="J205" s="758">
        <f t="shared" si="24"/>
        <v>288.94</v>
      </c>
      <c r="K205" s="757"/>
      <c r="L205" s="759"/>
      <c r="M205" s="739">
        <f t="shared" si="25"/>
        <v>0</v>
      </c>
      <c r="O205" s="760">
        <f t="shared" si="22"/>
        <v>1</v>
      </c>
      <c r="P205" s="760">
        <f t="shared" si="23"/>
        <v>1</v>
      </c>
      <c r="R205" s="766">
        <v>200</v>
      </c>
      <c r="S205" s="766">
        <v>1</v>
      </c>
      <c r="T205" s="765">
        <v>250</v>
      </c>
      <c r="U205" s="765">
        <v>400</v>
      </c>
      <c r="V205" s="765">
        <v>450</v>
      </c>
      <c r="W205" s="766">
        <v>1250</v>
      </c>
      <c r="X205" s="765">
        <f t="shared" si="26"/>
        <v>-550</v>
      </c>
      <c r="Y205" s="364">
        <f t="shared" si="27"/>
        <v>250</v>
      </c>
    </row>
    <row r="206" spans="1:25" ht="15">
      <c r="A206" s="754" t="s">
        <v>295</v>
      </c>
      <c r="B206" s="738" t="s">
        <v>296</v>
      </c>
      <c r="C206" s="738">
        <v>109647</v>
      </c>
      <c r="D206" s="738" t="s">
        <v>496</v>
      </c>
      <c r="E206" s="738"/>
      <c r="F206" s="755">
        <v>333.48</v>
      </c>
      <c r="G206" s="756"/>
      <c r="H206" s="756"/>
      <c r="I206" s="757">
        <f t="shared" si="21"/>
        <v>333.48</v>
      </c>
      <c r="J206" s="758">
        <f t="shared" si="24"/>
        <v>333.48</v>
      </c>
      <c r="K206" s="757"/>
      <c r="L206" s="759"/>
      <c r="M206" s="739">
        <f t="shared" si="25"/>
        <v>0</v>
      </c>
      <c r="O206" s="760">
        <f t="shared" si="22"/>
        <v>1</v>
      </c>
      <c r="P206" s="760">
        <f t="shared" si="23"/>
        <v>1</v>
      </c>
      <c r="R206" s="766">
        <v>200</v>
      </c>
      <c r="S206" s="766">
        <v>1</v>
      </c>
      <c r="T206" s="765">
        <v>250</v>
      </c>
      <c r="U206" s="765">
        <v>400</v>
      </c>
      <c r="V206" s="765">
        <v>450</v>
      </c>
      <c r="W206" s="766">
        <v>1500</v>
      </c>
      <c r="X206" s="765">
        <f t="shared" si="26"/>
        <v>-550</v>
      </c>
      <c r="Y206" s="364">
        <f t="shared" si="27"/>
        <v>500</v>
      </c>
    </row>
    <row r="207" spans="1:25" ht="15">
      <c r="A207" s="754" t="s">
        <v>295</v>
      </c>
      <c r="B207" s="738" t="s">
        <v>296</v>
      </c>
      <c r="C207" s="738">
        <v>109648</v>
      </c>
      <c r="D207" s="738" t="s">
        <v>497</v>
      </c>
      <c r="E207" s="738"/>
      <c r="F207" s="755">
        <v>358.76</v>
      </c>
      <c r="G207" s="756"/>
      <c r="H207" s="756"/>
      <c r="I207" s="757">
        <f t="shared" si="21"/>
        <v>358.76</v>
      </c>
      <c r="J207" s="758">
        <f t="shared" si="24"/>
        <v>358.76</v>
      </c>
      <c r="K207" s="757"/>
      <c r="L207" s="759"/>
      <c r="M207" s="739">
        <f t="shared" si="25"/>
        <v>0</v>
      </c>
      <c r="O207" s="760">
        <f t="shared" si="22"/>
        <v>1</v>
      </c>
      <c r="P207" s="760">
        <f t="shared" si="23"/>
        <v>1</v>
      </c>
      <c r="R207" s="766">
        <v>200</v>
      </c>
      <c r="S207" s="766">
        <v>1</v>
      </c>
      <c r="T207" s="765">
        <v>250</v>
      </c>
      <c r="U207" s="765">
        <v>400</v>
      </c>
      <c r="V207" s="765">
        <v>450</v>
      </c>
      <c r="W207" s="766">
        <v>1750</v>
      </c>
      <c r="X207" s="765">
        <f t="shared" si="26"/>
        <v>-550</v>
      </c>
      <c r="Y207" s="364">
        <f t="shared" si="27"/>
        <v>750</v>
      </c>
    </row>
    <row r="208" spans="1:25" ht="15">
      <c r="A208" s="754" t="s">
        <v>295</v>
      </c>
      <c r="B208" s="738" t="s">
        <v>296</v>
      </c>
      <c r="C208" s="738">
        <v>109649</v>
      </c>
      <c r="D208" s="738" t="s">
        <v>498</v>
      </c>
      <c r="E208" s="738"/>
      <c r="F208" s="755">
        <v>376.82</v>
      </c>
      <c r="G208" s="756"/>
      <c r="H208" s="756"/>
      <c r="I208" s="757">
        <f t="shared" si="21"/>
        <v>376.82</v>
      </c>
      <c r="J208" s="758">
        <f t="shared" si="24"/>
        <v>376.82</v>
      </c>
      <c r="K208" s="757"/>
      <c r="L208" s="759"/>
      <c r="M208" s="739">
        <f t="shared" si="25"/>
        <v>0</v>
      </c>
      <c r="O208" s="760">
        <f t="shared" si="22"/>
        <v>1</v>
      </c>
      <c r="P208" s="760">
        <f t="shared" si="23"/>
        <v>1</v>
      </c>
      <c r="R208" s="766">
        <v>200</v>
      </c>
      <c r="S208" s="766">
        <v>1</v>
      </c>
      <c r="T208" s="765">
        <v>250</v>
      </c>
      <c r="U208" s="765">
        <v>400</v>
      </c>
      <c r="V208" s="765">
        <v>450</v>
      </c>
      <c r="W208" s="766">
        <v>2000</v>
      </c>
      <c r="X208" s="765">
        <f t="shared" si="26"/>
        <v>-550</v>
      </c>
      <c r="Y208" s="364">
        <f t="shared" si="27"/>
        <v>1000</v>
      </c>
    </row>
    <row r="209" spans="1:25" ht="15">
      <c r="A209" s="754" t="s">
        <v>295</v>
      </c>
      <c r="B209" s="738" t="s">
        <v>296</v>
      </c>
      <c r="C209" s="738">
        <v>109651</v>
      </c>
      <c r="D209" s="738" t="s">
        <v>499</v>
      </c>
      <c r="E209" s="738"/>
      <c r="F209" s="755">
        <v>267.27</v>
      </c>
      <c r="G209" s="756"/>
      <c r="H209" s="756"/>
      <c r="I209" s="757">
        <f t="shared" si="21"/>
        <v>267.27</v>
      </c>
      <c r="J209" s="758">
        <f t="shared" si="24"/>
        <v>267.27</v>
      </c>
      <c r="K209" s="757"/>
      <c r="L209" s="759"/>
      <c r="M209" s="739">
        <f t="shared" si="25"/>
        <v>0</v>
      </c>
      <c r="O209" s="760">
        <f t="shared" si="22"/>
        <v>1</v>
      </c>
      <c r="P209" s="760">
        <f t="shared" si="23"/>
        <v>1</v>
      </c>
      <c r="R209" s="766">
        <v>200</v>
      </c>
      <c r="S209" s="766">
        <v>1</v>
      </c>
      <c r="T209" s="765">
        <v>250</v>
      </c>
      <c r="U209" s="765">
        <v>400</v>
      </c>
      <c r="V209" s="765">
        <v>600</v>
      </c>
      <c r="W209" s="765">
        <v>750</v>
      </c>
      <c r="X209" s="765">
        <f t="shared" si="26"/>
        <v>-400</v>
      </c>
      <c r="Y209" s="364">
        <f t="shared" si="27"/>
        <v>-250</v>
      </c>
    </row>
    <row r="210" spans="1:25" ht="15">
      <c r="A210" s="754" t="s">
        <v>295</v>
      </c>
      <c r="B210" s="738" t="s">
        <v>296</v>
      </c>
      <c r="C210" s="738">
        <v>109652</v>
      </c>
      <c r="D210" s="738" t="s">
        <v>500</v>
      </c>
      <c r="E210" s="738"/>
      <c r="F210" s="755">
        <v>294.95</v>
      </c>
      <c r="G210" s="756"/>
      <c r="H210" s="756"/>
      <c r="I210" s="757">
        <f t="shared" si="21"/>
        <v>294.95</v>
      </c>
      <c r="J210" s="758">
        <f t="shared" si="24"/>
        <v>294.95</v>
      </c>
      <c r="K210" s="757"/>
      <c r="L210" s="759"/>
      <c r="M210" s="739">
        <f t="shared" si="25"/>
        <v>0</v>
      </c>
      <c r="O210" s="760">
        <f t="shared" si="22"/>
        <v>1</v>
      </c>
      <c r="P210" s="760">
        <f t="shared" si="23"/>
        <v>1</v>
      </c>
      <c r="R210" s="766">
        <v>200</v>
      </c>
      <c r="S210" s="766">
        <v>1</v>
      </c>
      <c r="T210" s="765">
        <v>250</v>
      </c>
      <c r="U210" s="765">
        <v>400</v>
      </c>
      <c r="V210" s="765">
        <v>600</v>
      </c>
      <c r="W210" s="766">
        <v>1000</v>
      </c>
      <c r="X210" s="765">
        <f t="shared" si="26"/>
        <v>-400</v>
      </c>
      <c r="Y210" s="364">
        <f t="shared" si="27"/>
        <v>0</v>
      </c>
    </row>
    <row r="211" spans="1:25" ht="15">
      <c r="A211" s="754" t="s">
        <v>295</v>
      </c>
      <c r="B211" s="738" t="s">
        <v>296</v>
      </c>
      <c r="C211" s="738">
        <v>109653</v>
      </c>
      <c r="D211" s="738" t="s">
        <v>501</v>
      </c>
      <c r="E211" s="738"/>
      <c r="F211" s="755">
        <v>327.45999999999998</v>
      </c>
      <c r="G211" s="756"/>
      <c r="H211" s="756"/>
      <c r="I211" s="757">
        <f t="shared" si="21"/>
        <v>327.45999999999998</v>
      </c>
      <c r="J211" s="758">
        <f t="shared" si="24"/>
        <v>327.45999999999998</v>
      </c>
      <c r="K211" s="757"/>
      <c r="L211" s="759"/>
      <c r="M211" s="739">
        <f t="shared" si="25"/>
        <v>0</v>
      </c>
      <c r="O211" s="760">
        <f t="shared" si="22"/>
        <v>1</v>
      </c>
      <c r="P211" s="760">
        <f t="shared" si="23"/>
        <v>1</v>
      </c>
      <c r="R211" s="766">
        <v>200</v>
      </c>
      <c r="S211" s="766">
        <v>1</v>
      </c>
      <c r="T211" s="765">
        <v>250</v>
      </c>
      <c r="U211" s="765">
        <v>400</v>
      </c>
      <c r="V211" s="765">
        <v>600</v>
      </c>
      <c r="W211" s="766">
        <v>1250</v>
      </c>
      <c r="X211" s="765">
        <f t="shared" si="26"/>
        <v>-400</v>
      </c>
      <c r="Y211" s="364">
        <f t="shared" si="27"/>
        <v>250</v>
      </c>
    </row>
    <row r="212" spans="1:25" ht="15">
      <c r="A212" s="754" t="s">
        <v>295</v>
      </c>
      <c r="B212" s="738" t="s">
        <v>296</v>
      </c>
      <c r="C212" s="738">
        <v>109654</v>
      </c>
      <c r="D212" s="738" t="s">
        <v>502</v>
      </c>
      <c r="E212" s="738"/>
      <c r="F212" s="755">
        <v>368.39</v>
      </c>
      <c r="G212" s="756"/>
      <c r="H212" s="756"/>
      <c r="I212" s="757">
        <f t="shared" si="21"/>
        <v>368.39</v>
      </c>
      <c r="J212" s="758">
        <f t="shared" si="24"/>
        <v>368.39</v>
      </c>
      <c r="K212" s="757"/>
      <c r="L212" s="759"/>
      <c r="M212" s="739">
        <f t="shared" si="25"/>
        <v>0</v>
      </c>
      <c r="O212" s="760">
        <f t="shared" si="22"/>
        <v>1</v>
      </c>
      <c r="P212" s="760">
        <f t="shared" si="23"/>
        <v>1</v>
      </c>
      <c r="R212" s="766">
        <v>200</v>
      </c>
      <c r="S212" s="766">
        <v>1</v>
      </c>
      <c r="T212" s="765">
        <v>250</v>
      </c>
      <c r="U212" s="765">
        <v>400</v>
      </c>
      <c r="V212" s="765">
        <v>600</v>
      </c>
      <c r="W212" s="766">
        <v>1500</v>
      </c>
      <c r="X212" s="765">
        <f t="shared" si="26"/>
        <v>-400</v>
      </c>
      <c r="Y212" s="364">
        <f t="shared" si="27"/>
        <v>500</v>
      </c>
    </row>
    <row r="213" spans="1:25" ht="15">
      <c r="A213" s="754" t="s">
        <v>295</v>
      </c>
      <c r="B213" s="738" t="s">
        <v>296</v>
      </c>
      <c r="C213" s="738">
        <v>109655</v>
      </c>
      <c r="D213" s="738" t="s">
        <v>503</v>
      </c>
      <c r="E213" s="738"/>
      <c r="F213" s="755">
        <v>393.67</v>
      </c>
      <c r="G213" s="756"/>
      <c r="H213" s="756"/>
      <c r="I213" s="757">
        <f t="shared" si="21"/>
        <v>393.67</v>
      </c>
      <c r="J213" s="758">
        <f t="shared" si="24"/>
        <v>393.67</v>
      </c>
      <c r="K213" s="757"/>
      <c r="L213" s="759"/>
      <c r="M213" s="739">
        <f t="shared" si="25"/>
        <v>0</v>
      </c>
      <c r="O213" s="760">
        <f t="shared" si="22"/>
        <v>1</v>
      </c>
      <c r="P213" s="760">
        <f t="shared" si="23"/>
        <v>1</v>
      </c>
      <c r="R213" s="766">
        <v>200</v>
      </c>
      <c r="S213" s="766">
        <v>1</v>
      </c>
      <c r="T213" s="765">
        <v>250</v>
      </c>
      <c r="U213" s="765">
        <v>400</v>
      </c>
      <c r="V213" s="765">
        <v>600</v>
      </c>
      <c r="W213" s="766">
        <v>1750</v>
      </c>
      <c r="X213" s="765">
        <f t="shared" si="26"/>
        <v>-400</v>
      </c>
      <c r="Y213" s="364">
        <f t="shared" si="27"/>
        <v>750</v>
      </c>
    </row>
    <row r="214" spans="1:25" ht="15">
      <c r="A214" s="754" t="s">
        <v>295</v>
      </c>
      <c r="B214" s="738" t="s">
        <v>296</v>
      </c>
      <c r="C214" s="738">
        <v>109656</v>
      </c>
      <c r="D214" s="738" t="s">
        <v>504</v>
      </c>
      <c r="E214" s="738"/>
      <c r="F214" s="755">
        <v>410.52</v>
      </c>
      <c r="G214" s="756"/>
      <c r="H214" s="756"/>
      <c r="I214" s="757">
        <f t="shared" si="21"/>
        <v>410.52</v>
      </c>
      <c r="J214" s="758">
        <f t="shared" si="24"/>
        <v>410.52</v>
      </c>
      <c r="K214" s="757"/>
      <c r="L214" s="759"/>
      <c r="M214" s="739">
        <f t="shared" si="25"/>
        <v>0</v>
      </c>
      <c r="O214" s="760">
        <f t="shared" si="22"/>
        <v>1</v>
      </c>
      <c r="P214" s="760">
        <f t="shared" si="23"/>
        <v>1</v>
      </c>
      <c r="R214" s="766">
        <v>200</v>
      </c>
      <c r="S214" s="766">
        <v>1</v>
      </c>
      <c r="T214" s="765">
        <v>250</v>
      </c>
      <c r="U214" s="765">
        <v>400</v>
      </c>
      <c r="V214" s="765">
        <v>600</v>
      </c>
      <c r="W214" s="766">
        <v>2000</v>
      </c>
      <c r="X214" s="765">
        <f t="shared" si="26"/>
        <v>-400</v>
      </c>
      <c r="Y214" s="364">
        <f t="shared" si="27"/>
        <v>1000</v>
      </c>
    </row>
    <row r="215" spans="1:25" ht="15">
      <c r="A215" s="754" t="s">
        <v>295</v>
      </c>
      <c r="B215" s="738" t="s">
        <v>296</v>
      </c>
      <c r="C215" s="738">
        <v>109658</v>
      </c>
      <c r="D215" s="738" t="s">
        <v>505</v>
      </c>
      <c r="E215" s="738"/>
      <c r="F215" s="755">
        <v>347.93</v>
      </c>
      <c r="G215" s="756"/>
      <c r="H215" s="756"/>
      <c r="I215" s="757">
        <f t="shared" si="21"/>
        <v>347.93</v>
      </c>
      <c r="J215" s="758">
        <f t="shared" si="24"/>
        <v>347.93</v>
      </c>
      <c r="K215" s="757"/>
      <c r="L215" s="759"/>
      <c r="M215" s="739">
        <f t="shared" si="25"/>
        <v>0</v>
      </c>
      <c r="O215" s="760">
        <f t="shared" si="22"/>
        <v>1</v>
      </c>
      <c r="P215" s="760">
        <f t="shared" si="23"/>
        <v>1</v>
      </c>
      <c r="R215" s="766">
        <v>200</v>
      </c>
      <c r="S215" s="766">
        <v>1</v>
      </c>
      <c r="T215" s="765">
        <v>250</v>
      </c>
      <c r="U215" s="765">
        <v>400</v>
      </c>
      <c r="V215" s="765">
        <v>900</v>
      </c>
      <c r="W215" s="765">
        <v>750</v>
      </c>
      <c r="X215" s="765">
        <f t="shared" si="26"/>
        <v>-100</v>
      </c>
      <c r="Y215" s="364">
        <f t="shared" si="27"/>
        <v>-250</v>
      </c>
    </row>
    <row r="216" spans="1:25" ht="15">
      <c r="A216" s="754" t="s">
        <v>295</v>
      </c>
      <c r="B216" s="738" t="s">
        <v>296</v>
      </c>
      <c r="C216" s="738">
        <v>109659</v>
      </c>
      <c r="D216" s="738" t="s">
        <v>506</v>
      </c>
      <c r="E216" s="738"/>
      <c r="F216" s="755">
        <v>382.84</v>
      </c>
      <c r="G216" s="756"/>
      <c r="H216" s="756"/>
      <c r="I216" s="757">
        <f t="shared" si="21"/>
        <v>382.84</v>
      </c>
      <c r="J216" s="758">
        <f t="shared" si="24"/>
        <v>382.84</v>
      </c>
      <c r="K216" s="757"/>
      <c r="L216" s="759"/>
      <c r="M216" s="739">
        <f t="shared" si="25"/>
        <v>0</v>
      </c>
      <c r="O216" s="760">
        <f t="shared" si="22"/>
        <v>1</v>
      </c>
      <c r="P216" s="760">
        <f t="shared" si="23"/>
        <v>1</v>
      </c>
      <c r="R216" s="766">
        <v>200</v>
      </c>
      <c r="S216" s="766">
        <v>1</v>
      </c>
      <c r="T216" s="765">
        <v>250</v>
      </c>
      <c r="U216" s="765">
        <v>400</v>
      </c>
      <c r="V216" s="765">
        <v>900</v>
      </c>
      <c r="W216" s="766">
        <v>1000</v>
      </c>
      <c r="X216" s="765">
        <f t="shared" si="26"/>
        <v>-100</v>
      </c>
      <c r="Y216" s="364">
        <f t="shared" si="27"/>
        <v>0</v>
      </c>
    </row>
    <row r="217" spans="1:25" ht="15">
      <c r="A217" s="754" t="s">
        <v>295</v>
      </c>
      <c r="B217" s="738" t="s">
        <v>296</v>
      </c>
      <c r="C217" s="738">
        <v>109660</v>
      </c>
      <c r="D217" s="738" t="s">
        <v>507</v>
      </c>
      <c r="E217" s="738"/>
      <c r="F217" s="755">
        <v>446.65</v>
      </c>
      <c r="G217" s="756"/>
      <c r="H217" s="756"/>
      <c r="I217" s="757">
        <f t="shared" si="21"/>
        <v>446.65</v>
      </c>
      <c r="J217" s="758">
        <f t="shared" si="24"/>
        <v>446.65</v>
      </c>
      <c r="K217" s="757"/>
      <c r="L217" s="759"/>
      <c r="M217" s="739">
        <f t="shared" si="25"/>
        <v>0</v>
      </c>
      <c r="O217" s="760">
        <f t="shared" si="22"/>
        <v>1</v>
      </c>
      <c r="P217" s="760">
        <f t="shared" si="23"/>
        <v>1</v>
      </c>
      <c r="R217" s="766">
        <v>200</v>
      </c>
      <c r="S217" s="766">
        <v>1</v>
      </c>
      <c r="T217" s="765">
        <v>250</v>
      </c>
      <c r="U217" s="765">
        <v>400</v>
      </c>
      <c r="V217" s="765">
        <v>900</v>
      </c>
      <c r="W217" s="766">
        <v>1250</v>
      </c>
      <c r="X217" s="765">
        <f t="shared" si="26"/>
        <v>-100</v>
      </c>
      <c r="Y217" s="364">
        <f t="shared" si="27"/>
        <v>250</v>
      </c>
    </row>
    <row r="218" spans="1:25" ht="15">
      <c r="A218" s="754" t="s">
        <v>295</v>
      </c>
      <c r="B218" s="738" t="s">
        <v>296</v>
      </c>
      <c r="C218" s="738">
        <v>109661</v>
      </c>
      <c r="D218" s="738" t="s">
        <v>508</v>
      </c>
      <c r="E218" s="738"/>
      <c r="F218" s="755">
        <v>503.23</v>
      </c>
      <c r="G218" s="756"/>
      <c r="H218" s="756"/>
      <c r="I218" s="757">
        <f t="shared" si="21"/>
        <v>503.23</v>
      </c>
      <c r="J218" s="758">
        <f t="shared" si="24"/>
        <v>503.23</v>
      </c>
      <c r="K218" s="757"/>
      <c r="L218" s="759"/>
      <c r="M218" s="739">
        <f t="shared" si="25"/>
        <v>0</v>
      </c>
      <c r="O218" s="760">
        <f t="shared" si="22"/>
        <v>1</v>
      </c>
      <c r="P218" s="760">
        <f t="shared" si="23"/>
        <v>1</v>
      </c>
      <c r="R218" s="766">
        <v>200</v>
      </c>
      <c r="S218" s="766">
        <v>1</v>
      </c>
      <c r="T218" s="765">
        <v>250</v>
      </c>
      <c r="U218" s="765">
        <v>400</v>
      </c>
      <c r="V218" s="765">
        <v>900</v>
      </c>
      <c r="W218" s="766">
        <v>1500</v>
      </c>
      <c r="X218" s="765">
        <f t="shared" si="26"/>
        <v>-100</v>
      </c>
      <c r="Y218" s="364">
        <f t="shared" si="27"/>
        <v>500</v>
      </c>
    </row>
    <row r="219" spans="1:25" ht="15">
      <c r="A219" s="754" t="s">
        <v>295</v>
      </c>
      <c r="B219" s="738" t="s">
        <v>296</v>
      </c>
      <c r="C219" s="738">
        <v>109662</v>
      </c>
      <c r="D219" s="738" t="s">
        <v>509</v>
      </c>
      <c r="E219" s="738"/>
      <c r="F219" s="755">
        <v>536.94000000000005</v>
      </c>
      <c r="G219" s="756"/>
      <c r="H219" s="756"/>
      <c r="I219" s="757">
        <f t="shared" si="21"/>
        <v>536.94000000000005</v>
      </c>
      <c r="J219" s="758">
        <f t="shared" si="24"/>
        <v>536.94000000000005</v>
      </c>
      <c r="K219" s="757"/>
      <c r="L219" s="759"/>
      <c r="M219" s="739">
        <f t="shared" si="25"/>
        <v>0</v>
      </c>
      <c r="O219" s="760">
        <f t="shared" si="22"/>
        <v>1</v>
      </c>
      <c r="P219" s="760">
        <f t="shared" si="23"/>
        <v>1</v>
      </c>
      <c r="R219" s="766">
        <v>200</v>
      </c>
      <c r="S219" s="766">
        <v>1</v>
      </c>
      <c r="T219" s="765">
        <v>250</v>
      </c>
      <c r="U219" s="765">
        <v>400</v>
      </c>
      <c r="V219" s="765">
        <v>900</v>
      </c>
      <c r="W219" s="766">
        <v>1750</v>
      </c>
      <c r="X219" s="765">
        <f t="shared" si="26"/>
        <v>-100</v>
      </c>
      <c r="Y219" s="364">
        <f t="shared" si="27"/>
        <v>750</v>
      </c>
    </row>
    <row r="220" spans="1:25" ht="15">
      <c r="A220" s="754" t="s">
        <v>295</v>
      </c>
      <c r="B220" s="738" t="s">
        <v>296</v>
      </c>
      <c r="C220" s="738">
        <v>109663</v>
      </c>
      <c r="D220" s="738" t="s">
        <v>510</v>
      </c>
      <c r="E220" s="738"/>
      <c r="F220" s="755">
        <v>561.01</v>
      </c>
      <c r="G220" s="756"/>
      <c r="H220" s="756"/>
      <c r="I220" s="757">
        <f t="shared" si="21"/>
        <v>561.01</v>
      </c>
      <c r="J220" s="758">
        <f t="shared" si="24"/>
        <v>561.01</v>
      </c>
      <c r="K220" s="757"/>
      <c r="L220" s="759"/>
      <c r="M220" s="739">
        <f t="shared" si="25"/>
        <v>0</v>
      </c>
      <c r="O220" s="760">
        <f t="shared" si="22"/>
        <v>1</v>
      </c>
      <c r="P220" s="760">
        <f t="shared" si="23"/>
        <v>1</v>
      </c>
      <c r="R220" s="766">
        <v>200</v>
      </c>
      <c r="S220" s="766">
        <v>1</v>
      </c>
      <c r="T220" s="765">
        <v>250</v>
      </c>
      <c r="U220" s="765">
        <v>400</v>
      </c>
      <c r="V220" s="765">
        <v>900</v>
      </c>
      <c r="W220" s="766">
        <v>2000</v>
      </c>
      <c r="X220" s="765">
        <f t="shared" si="26"/>
        <v>-100</v>
      </c>
      <c r="Y220" s="364">
        <f t="shared" si="27"/>
        <v>1000</v>
      </c>
    </row>
    <row r="221" spans="1:25" ht="15">
      <c r="A221" s="754" t="s">
        <v>295</v>
      </c>
      <c r="B221" s="738" t="s">
        <v>296</v>
      </c>
      <c r="C221" s="738">
        <v>109665</v>
      </c>
      <c r="D221" s="738" t="s">
        <v>511</v>
      </c>
      <c r="E221" s="738"/>
      <c r="F221" s="755">
        <v>329.87</v>
      </c>
      <c r="G221" s="756"/>
      <c r="H221" s="756"/>
      <c r="I221" s="757">
        <f t="shared" si="21"/>
        <v>329.87</v>
      </c>
      <c r="J221" s="758">
        <f t="shared" si="24"/>
        <v>329.87</v>
      </c>
      <c r="K221" s="757"/>
      <c r="L221" s="759"/>
      <c r="M221" s="739">
        <f t="shared" si="25"/>
        <v>0</v>
      </c>
      <c r="O221" s="760">
        <f t="shared" si="22"/>
        <v>1</v>
      </c>
      <c r="P221" s="760">
        <f t="shared" si="23"/>
        <v>1</v>
      </c>
      <c r="R221" s="766">
        <v>200</v>
      </c>
      <c r="S221" s="766">
        <v>2</v>
      </c>
      <c r="T221" s="765">
        <v>500</v>
      </c>
      <c r="U221" s="765">
        <v>800</v>
      </c>
      <c r="V221" s="765">
        <v>300</v>
      </c>
      <c r="W221" s="765">
        <v>750</v>
      </c>
      <c r="X221" s="765">
        <f t="shared" si="26"/>
        <v>-700</v>
      </c>
      <c r="Y221" s="364">
        <f t="shared" si="27"/>
        <v>-250</v>
      </c>
    </row>
    <row r="222" spans="1:25" ht="15">
      <c r="A222" s="754" t="s">
        <v>295</v>
      </c>
      <c r="B222" s="738" t="s">
        <v>296</v>
      </c>
      <c r="C222" s="738">
        <v>109666</v>
      </c>
      <c r="D222" s="738" t="s">
        <v>512</v>
      </c>
      <c r="E222" s="738"/>
      <c r="F222" s="755">
        <v>363.57</v>
      </c>
      <c r="G222" s="756"/>
      <c r="H222" s="756"/>
      <c r="I222" s="757">
        <f t="shared" si="21"/>
        <v>363.57</v>
      </c>
      <c r="J222" s="758">
        <f t="shared" si="24"/>
        <v>363.57</v>
      </c>
      <c r="K222" s="757"/>
      <c r="L222" s="759"/>
      <c r="M222" s="739">
        <f t="shared" si="25"/>
        <v>0</v>
      </c>
      <c r="O222" s="760">
        <f t="shared" si="22"/>
        <v>1</v>
      </c>
      <c r="P222" s="760">
        <f t="shared" si="23"/>
        <v>1</v>
      </c>
      <c r="R222" s="766">
        <v>200</v>
      </c>
      <c r="S222" s="766">
        <v>2</v>
      </c>
      <c r="T222" s="765">
        <v>500</v>
      </c>
      <c r="U222" s="765">
        <v>800</v>
      </c>
      <c r="V222" s="765">
        <v>300</v>
      </c>
      <c r="W222" s="766">
        <v>1000</v>
      </c>
      <c r="X222" s="765">
        <f t="shared" si="26"/>
        <v>-700</v>
      </c>
      <c r="Y222" s="364">
        <f t="shared" si="27"/>
        <v>0</v>
      </c>
    </row>
    <row r="223" spans="1:25" ht="15">
      <c r="A223" s="754" t="s">
        <v>295</v>
      </c>
      <c r="B223" s="738" t="s">
        <v>296</v>
      </c>
      <c r="C223" s="738">
        <v>109667</v>
      </c>
      <c r="D223" s="738" t="s">
        <v>513</v>
      </c>
      <c r="E223" s="738"/>
      <c r="F223" s="755">
        <v>403.3</v>
      </c>
      <c r="G223" s="756"/>
      <c r="H223" s="756"/>
      <c r="I223" s="757">
        <f t="shared" si="21"/>
        <v>403.3</v>
      </c>
      <c r="J223" s="758">
        <f t="shared" si="24"/>
        <v>403.3</v>
      </c>
      <c r="K223" s="757"/>
      <c r="L223" s="759"/>
      <c r="M223" s="739">
        <f t="shared" si="25"/>
        <v>0</v>
      </c>
      <c r="O223" s="760">
        <f t="shared" si="22"/>
        <v>1</v>
      </c>
      <c r="P223" s="760">
        <f t="shared" si="23"/>
        <v>1</v>
      </c>
      <c r="R223" s="766">
        <v>200</v>
      </c>
      <c r="S223" s="766">
        <v>2</v>
      </c>
      <c r="T223" s="765">
        <v>500</v>
      </c>
      <c r="U223" s="765">
        <v>800</v>
      </c>
      <c r="V223" s="765">
        <v>300</v>
      </c>
      <c r="W223" s="766">
        <v>1250</v>
      </c>
      <c r="X223" s="765">
        <f t="shared" si="26"/>
        <v>-700</v>
      </c>
      <c r="Y223" s="364">
        <f t="shared" si="27"/>
        <v>250</v>
      </c>
    </row>
    <row r="224" spans="1:25" ht="15">
      <c r="A224" s="754" t="s">
        <v>295</v>
      </c>
      <c r="B224" s="738" t="s">
        <v>296</v>
      </c>
      <c r="C224" s="738">
        <v>109668</v>
      </c>
      <c r="D224" s="738" t="s">
        <v>514</v>
      </c>
      <c r="E224" s="738"/>
      <c r="F224" s="755">
        <v>459.89</v>
      </c>
      <c r="G224" s="756"/>
      <c r="H224" s="756"/>
      <c r="I224" s="757">
        <f t="shared" si="21"/>
        <v>459.89</v>
      </c>
      <c r="J224" s="758">
        <f t="shared" si="24"/>
        <v>459.89</v>
      </c>
      <c r="K224" s="757"/>
      <c r="L224" s="759"/>
      <c r="M224" s="739">
        <f t="shared" si="25"/>
        <v>0</v>
      </c>
      <c r="O224" s="760">
        <f t="shared" si="22"/>
        <v>1</v>
      </c>
      <c r="P224" s="760">
        <f t="shared" si="23"/>
        <v>1</v>
      </c>
      <c r="R224" s="766">
        <v>200</v>
      </c>
      <c r="S224" s="766">
        <v>2</v>
      </c>
      <c r="T224" s="765">
        <v>500</v>
      </c>
      <c r="U224" s="765">
        <v>800</v>
      </c>
      <c r="V224" s="765">
        <v>300</v>
      </c>
      <c r="W224" s="766">
        <v>1500</v>
      </c>
      <c r="X224" s="765">
        <f t="shared" si="26"/>
        <v>-700</v>
      </c>
      <c r="Y224" s="364">
        <f t="shared" si="27"/>
        <v>500</v>
      </c>
    </row>
    <row r="225" spans="1:25" ht="15">
      <c r="A225" s="754" t="s">
        <v>295</v>
      </c>
      <c r="B225" s="738" t="s">
        <v>296</v>
      </c>
      <c r="C225" s="738">
        <v>109669</v>
      </c>
      <c r="D225" s="738" t="s">
        <v>515</v>
      </c>
      <c r="E225" s="738"/>
      <c r="F225" s="755">
        <v>493.6</v>
      </c>
      <c r="G225" s="756"/>
      <c r="H225" s="756"/>
      <c r="I225" s="757">
        <f t="shared" si="21"/>
        <v>493.6</v>
      </c>
      <c r="J225" s="758">
        <f t="shared" si="24"/>
        <v>493.6</v>
      </c>
      <c r="K225" s="757"/>
      <c r="L225" s="759"/>
      <c r="M225" s="739">
        <f t="shared" si="25"/>
        <v>0</v>
      </c>
      <c r="O225" s="760">
        <f t="shared" si="22"/>
        <v>1</v>
      </c>
      <c r="P225" s="760">
        <f t="shared" si="23"/>
        <v>1</v>
      </c>
      <c r="R225" s="766">
        <v>200</v>
      </c>
      <c r="S225" s="766">
        <v>2</v>
      </c>
      <c r="T225" s="765">
        <v>500</v>
      </c>
      <c r="U225" s="765">
        <v>800</v>
      </c>
      <c r="V225" s="765">
        <v>300</v>
      </c>
      <c r="W225" s="766">
        <v>1750</v>
      </c>
      <c r="X225" s="765">
        <f t="shared" si="26"/>
        <v>-700</v>
      </c>
      <c r="Y225" s="364">
        <f t="shared" si="27"/>
        <v>750</v>
      </c>
    </row>
    <row r="226" spans="1:25" ht="15">
      <c r="A226" s="754" t="s">
        <v>295</v>
      </c>
      <c r="B226" s="738" t="s">
        <v>296</v>
      </c>
      <c r="C226" s="738">
        <v>109670</v>
      </c>
      <c r="D226" s="738" t="s">
        <v>516</v>
      </c>
      <c r="E226" s="738"/>
      <c r="F226" s="755">
        <v>517.66999999999996</v>
      </c>
      <c r="G226" s="756"/>
      <c r="H226" s="756"/>
      <c r="I226" s="757">
        <f t="shared" si="21"/>
        <v>517.66999999999996</v>
      </c>
      <c r="J226" s="758">
        <f t="shared" si="24"/>
        <v>517.66999999999996</v>
      </c>
      <c r="K226" s="757"/>
      <c r="L226" s="759"/>
      <c r="M226" s="739">
        <f t="shared" si="25"/>
        <v>0</v>
      </c>
      <c r="O226" s="760">
        <f t="shared" si="22"/>
        <v>1</v>
      </c>
      <c r="P226" s="760">
        <f t="shared" si="23"/>
        <v>1</v>
      </c>
      <c r="R226" s="766">
        <v>200</v>
      </c>
      <c r="S226" s="766">
        <v>2</v>
      </c>
      <c r="T226" s="765">
        <v>500</v>
      </c>
      <c r="U226" s="765">
        <v>800</v>
      </c>
      <c r="V226" s="765">
        <v>300</v>
      </c>
      <c r="W226" s="766">
        <v>2000</v>
      </c>
      <c r="X226" s="765">
        <f t="shared" si="26"/>
        <v>-700</v>
      </c>
      <c r="Y226" s="364">
        <f t="shared" si="27"/>
        <v>1000</v>
      </c>
    </row>
    <row r="227" spans="1:25" ht="15">
      <c r="A227" s="754" t="s">
        <v>295</v>
      </c>
      <c r="B227" s="738" t="s">
        <v>296</v>
      </c>
      <c r="C227" s="738">
        <v>109672</v>
      </c>
      <c r="D227" s="738" t="s">
        <v>517</v>
      </c>
      <c r="E227" s="738"/>
      <c r="F227" s="755">
        <v>372</v>
      </c>
      <c r="G227" s="756"/>
      <c r="H227" s="756"/>
      <c r="I227" s="757">
        <f t="shared" si="21"/>
        <v>372</v>
      </c>
      <c r="J227" s="758">
        <f t="shared" si="24"/>
        <v>372</v>
      </c>
      <c r="K227" s="757"/>
      <c r="L227" s="759"/>
      <c r="M227" s="739">
        <f t="shared" si="25"/>
        <v>0</v>
      </c>
      <c r="O227" s="760">
        <f t="shared" si="22"/>
        <v>1</v>
      </c>
      <c r="P227" s="760">
        <f t="shared" si="23"/>
        <v>1</v>
      </c>
      <c r="R227" s="766">
        <v>200</v>
      </c>
      <c r="S227" s="766">
        <v>2</v>
      </c>
      <c r="T227" s="765">
        <v>500</v>
      </c>
      <c r="U227" s="765">
        <v>800</v>
      </c>
      <c r="V227" s="765">
        <v>450</v>
      </c>
      <c r="W227" s="765">
        <v>750</v>
      </c>
      <c r="X227" s="765">
        <f t="shared" si="26"/>
        <v>-550</v>
      </c>
      <c r="Y227" s="364">
        <f t="shared" si="27"/>
        <v>-250</v>
      </c>
    </row>
    <row r="228" spans="1:25" ht="15">
      <c r="A228" s="754" t="s">
        <v>295</v>
      </c>
      <c r="B228" s="738" t="s">
        <v>296</v>
      </c>
      <c r="C228" s="738">
        <v>109673</v>
      </c>
      <c r="D228" s="738" t="s">
        <v>518</v>
      </c>
      <c r="E228" s="738"/>
      <c r="F228" s="755">
        <v>410.52</v>
      </c>
      <c r="G228" s="756"/>
      <c r="H228" s="756"/>
      <c r="I228" s="757">
        <f t="shared" si="21"/>
        <v>410.52</v>
      </c>
      <c r="J228" s="758">
        <f t="shared" si="24"/>
        <v>410.52</v>
      </c>
      <c r="K228" s="757"/>
      <c r="L228" s="759"/>
      <c r="M228" s="739">
        <f t="shared" si="25"/>
        <v>0</v>
      </c>
      <c r="O228" s="760">
        <f t="shared" si="22"/>
        <v>1</v>
      </c>
      <c r="P228" s="760">
        <f t="shared" si="23"/>
        <v>1</v>
      </c>
      <c r="R228" s="766">
        <v>200</v>
      </c>
      <c r="S228" s="766">
        <v>2</v>
      </c>
      <c r="T228" s="765">
        <v>500</v>
      </c>
      <c r="U228" s="765">
        <v>800</v>
      </c>
      <c r="V228" s="765">
        <v>450</v>
      </c>
      <c r="W228" s="766">
        <v>1000</v>
      </c>
      <c r="X228" s="765">
        <f t="shared" si="26"/>
        <v>-550</v>
      </c>
      <c r="Y228" s="364">
        <f t="shared" si="27"/>
        <v>0</v>
      </c>
    </row>
    <row r="229" spans="1:25" ht="15">
      <c r="A229" s="754" t="s">
        <v>295</v>
      </c>
      <c r="B229" s="738" t="s">
        <v>296</v>
      </c>
      <c r="C229" s="738">
        <v>109674</v>
      </c>
      <c r="D229" s="738" t="s">
        <v>519</v>
      </c>
      <c r="E229" s="738"/>
      <c r="F229" s="755">
        <v>462.29</v>
      </c>
      <c r="G229" s="756"/>
      <c r="H229" s="756"/>
      <c r="I229" s="757">
        <f t="shared" si="21"/>
        <v>462.29</v>
      </c>
      <c r="J229" s="758">
        <f t="shared" si="24"/>
        <v>462.29</v>
      </c>
      <c r="K229" s="757"/>
      <c r="L229" s="759"/>
      <c r="M229" s="739">
        <f t="shared" si="25"/>
        <v>0</v>
      </c>
      <c r="O229" s="760">
        <f t="shared" si="22"/>
        <v>1</v>
      </c>
      <c r="P229" s="760">
        <f t="shared" si="23"/>
        <v>1</v>
      </c>
      <c r="R229" s="766">
        <v>200</v>
      </c>
      <c r="S229" s="766">
        <v>2</v>
      </c>
      <c r="T229" s="765">
        <v>500</v>
      </c>
      <c r="U229" s="765">
        <v>800</v>
      </c>
      <c r="V229" s="765">
        <v>450</v>
      </c>
      <c r="W229" s="766">
        <v>1250</v>
      </c>
      <c r="X229" s="765">
        <f t="shared" si="26"/>
        <v>-550</v>
      </c>
      <c r="Y229" s="364">
        <f t="shared" si="27"/>
        <v>250</v>
      </c>
    </row>
    <row r="230" spans="1:25" ht="15">
      <c r="A230" s="754" t="s">
        <v>295</v>
      </c>
      <c r="B230" s="738" t="s">
        <v>296</v>
      </c>
      <c r="C230" s="738">
        <v>109675</v>
      </c>
      <c r="D230" s="738" t="s">
        <v>520</v>
      </c>
      <c r="E230" s="738"/>
      <c r="F230" s="755">
        <v>522.49</v>
      </c>
      <c r="G230" s="756"/>
      <c r="H230" s="756"/>
      <c r="I230" s="757">
        <f t="shared" si="21"/>
        <v>522.49</v>
      </c>
      <c r="J230" s="758">
        <f t="shared" si="24"/>
        <v>522.49</v>
      </c>
      <c r="K230" s="757"/>
      <c r="L230" s="759"/>
      <c r="M230" s="739">
        <f t="shared" si="25"/>
        <v>0</v>
      </c>
      <c r="O230" s="760">
        <f t="shared" si="22"/>
        <v>1</v>
      </c>
      <c r="P230" s="760">
        <f t="shared" si="23"/>
        <v>1</v>
      </c>
      <c r="R230" s="766">
        <v>200</v>
      </c>
      <c r="S230" s="766">
        <v>2</v>
      </c>
      <c r="T230" s="765">
        <v>500</v>
      </c>
      <c r="U230" s="765">
        <v>800</v>
      </c>
      <c r="V230" s="765">
        <v>450</v>
      </c>
      <c r="W230" s="766">
        <v>1500</v>
      </c>
      <c r="X230" s="765">
        <f t="shared" si="26"/>
        <v>-550</v>
      </c>
      <c r="Y230" s="364">
        <f t="shared" si="27"/>
        <v>500</v>
      </c>
    </row>
    <row r="231" spans="1:25" ht="15">
      <c r="A231" s="754" t="s">
        <v>295</v>
      </c>
      <c r="B231" s="738" t="s">
        <v>296</v>
      </c>
      <c r="C231" s="738">
        <v>109676</v>
      </c>
      <c r="D231" s="738" t="s">
        <v>521</v>
      </c>
      <c r="E231" s="738"/>
      <c r="F231" s="755">
        <v>557.4</v>
      </c>
      <c r="G231" s="756"/>
      <c r="H231" s="756"/>
      <c r="I231" s="757">
        <f t="shared" si="21"/>
        <v>557.4</v>
      </c>
      <c r="J231" s="758">
        <f t="shared" si="24"/>
        <v>557.4</v>
      </c>
      <c r="K231" s="757"/>
      <c r="L231" s="759"/>
      <c r="M231" s="739">
        <f t="shared" si="25"/>
        <v>0</v>
      </c>
      <c r="O231" s="760">
        <f t="shared" si="22"/>
        <v>1</v>
      </c>
      <c r="P231" s="760">
        <f t="shared" si="23"/>
        <v>1</v>
      </c>
      <c r="R231" s="766">
        <v>200</v>
      </c>
      <c r="S231" s="766">
        <v>2</v>
      </c>
      <c r="T231" s="765">
        <v>500</v>
      </c>
      <c r="U231" s="765">
        <v>800</v>
      </c>
      <c r="V231" s="765">
        <v>450</v>
      </c>
      <c r="W231" s="766">
        <v>1750</v>
      </c>
      <c r="X231" s="765">
        <f t="shared" si="26"/>
        <v>-550</v>
      </c>
      <c r="Y231" s="364">
        <f t="shared" si="27"/>
        <v>750</v>
      </c>
    </row>
    <row r="232" spans="1:25" ht="15">
      <c r="A232" s="754" t="s">
        <v>295</v>
      </c>
      <c r="B232" s="738" t="s">
        <v>296</v>
      </c>
      <c r="C232" s="738">
        <v>109677</v>
      </c>
      <c r="D232" s="738" t="s">
        <v>522</v>
      </c>
      <c r="E232" s="738"/>
      <c r="F232" s="755">
        <v>580.28</v>
      </c>
      <c r="G232" s="756"/>
      <c r="H232" s="756"/>
      <c r="I232" s="757">
        <f t="shared" si="21"/>
        <v>580.28</v>
      </c>
      <c r="J232" s="758">
        <f t="shared" si="24"/>
        <v>580.28</v>
      </c>
      <c r="K232" s="757"/>
      <c r="L232" s="759"/>
      <c r="M232" s="739">
        <f t="shared" si="25"/>
        <v>0</v>
      </c>
      <c r="O232" s="760">
        <f t="shared" si="22"/>
        <v>1</v>
      </c>
      <c r="P232" s="760">
        <f t="shared" si="23"/>
        <v>1</v>
      </c>
      <c r="R232" s="766">
        <v>200</v>
      </c>
      <c r="S232" s="766">
        <v>2</v>
      </c>
      <c r="T232" s="765">
        <v>500</v>
      </c>
      <c r="U232" s="765">
        <v>800</v>
      </c>
      <c r="V232" s="765">
        <v>450</v>
      </c>
      <c r="W232" s="766">
        <v>2000</v>
      </c>
      <c r="X232" s="765">
        <f t="shared" si="26"/>
        <v>-550</v>
      </c>
      <c r="Y232" s="364">
        <f t="shared" si="27"/>
        <v>1000</v>
      </c>
    </row>
    <row r="233" spans="1:25" ht="15">
      <c r="A233" s="754" t="s">
        <v>295</v>
      </c>
      <c r="B233" s="738" t="s">
        <v>296</v>
      </c>
      <c r="C233" s="738">
        <v>109679</v>
      </c>
      <c r="D233" s="738" t="s">
        <v>523</v>
      </c>
      <c r="E233" s="738"/>
      <c r="F233" s="755">
        <v>412.94</v>
      </c>
      <c r="G233" s="756"/>
      <c r="H233" s="756"/>
      <c r="I233" s="757">
        <f t="shared" si="21"/>
        <v>412.94</v>
      </c>
      <c r="J233" s="758">
        <f t="shared" si="24"/>
        <v>412.94</v>
      </c>
      <c r="K233" s="757"/>
      <c r="L233" s="759"/>
      <c r="M233" s="739">
        <f t="shared" si="25"/>
        <v>0</v>
      </c>
      <c r="O233" s="760">
        <f t="shared" si="22"/>
        <v>1</v>
      </c>
      <c r="P233" s="760">
        <f t="shared" si="23"/>
        <v>1</v>
      </c>
      <c r="R233" s="766">
        <v>200</v>
      </c>
      <c r="S233" s="766">
        <v>2</v>
      </c>
      <c r="T233" s="765">
        <v>500</v>
      </c>
      <c r="U233" s="765">
        <v>800</v>
      </c>
      <c r="V233" s="765">
        <v>600</v>
      </c>
      <c r="W233" s="765">
        <v>750</v>
      </c>
      <c r="X233" s="765">
        <f t="shared" si="26"/>
        <v>-400</v>
      </c>
      <c r="Y233" s="364">
        <f t="shared" si="27"/>
        <v>-250</v>
      </c>
    </row>
    <row r="234" spans="1:25" ht="15">
      <c r="A234" s="754" t="s">
        <v>295</v>
      </c>
      <c r="B234" s="738" t="s">
        <v>296</v>
      </c>
      <c r="C234" s="738">
        <v>109680</v>
      </c>
      <c r="D234" s="738" t="s">
        <v>524</v>
      </c>
      <c r="E234" s="738"/>
      <c r="F234" s="755">
        <v>456.28</v>
      </c>
      <c r="G234" s="756"/>
      <c r="H234" s="756"/>
      <c r="I234" s="757">
        <f t="shared" si="21"/>
        <v>456.28</v>
      </c>
      <c r="J234" s="758">
        <f t="shared" si="24"/>
        <v>456.28</v>
      </c>
      <c r="K234" s="757"/>
      <c r="L234" s="759"/>
      <c r="M234" s="739">
        <f t="shared" si="25"/>
        <v>0</v>
      </c>
      <c r="O234" s="760">
        <f t="shared" si="22"/>
        <v>1</v>
      </c>
      <c r="P234" s="760">
        <f t="shared" si="23"/>
        <v>1</v>
      </c>
      <c r="R234" s="766">
        <v>200</v>
      </c>
      <c r="S234" s="766">
        <v>2</v>
      </c>
      <c r="T234" s="765">
        <v>500</v>
      </c>
      <c r="U234" s="765">
        <v>800</v>
      </c>
      <c r="V234" s="765">
        <v>600</v>
      </c>
      <c r="W234" s="766">
        <v>1000</v>
      </c>
      <c r="X234" s="765">
        <f t="shared" si="26"/>
        <v>-400</v>
      </c>
      <c r="Y234" s="364">
        <f t="shared" si="27"/>
        <v>0</v>
      </c>
    </row>
    <row r="235" spans="1:25" ht="15">
      <c r="A235" s="754" t="s">
        <v>295</v>
      </c>
      <c r="B235" s="738" t="s">
        <v>296</v>
      </c>
      <c r="C235" s="738">
        <v>109681</v>
      </c>
      <c r="D235" s="738" t="s">
        <v>525</v>
      </c>
      <c r="E235" s="738"/>
      <c r="F235" s="755">
        <v>518.88</v>
      </c>
      <c r="G235" s="756"/>
      <c r="H235" s="756"/>
      <c r="I235" s="757">
        <f t="shared" si="21"/>
        <v>518.88</v>
      </c>
      <c r="J235" s="758">
        <f t="shared" si="24"/>
        <v>518.88</v>
      </c>
      <c r="K235" s="757"/>
      <c r="L235" s="759"/>
      <c r="M235" s="739">
        <f t="shared" si="25"/>
        <v>0</v>
      </c>
      <c r="O235" s="760">
        <f t="shared" si="22"/>
        <v>1</v>
      </c>
      <c r="P235" s="760">
        <f t="shared" si="23"/>
        <v>1</v>
      </c>
      <c r="R235" s="766">
        <v>200</v>
      </c>
      <c r="S235" s="766">
        <v>2</v>
      </c>
      <c r="T235" s="765">
        <v>500</v>
      </c>
      <c r="U235" s="765">
        <v>800</v>
      </c>
      <c r="V235" s="765">
        <v>600</v>
      </c>
      <c r="W235" s="766">
        <v>1250</v>
      </c>
      <c r="X235" s="765">
        <f t="shared" si="26"/>
        <v>-400</v>
      </c>
      <c r="Y235" s="364">
        <f t="shared" si="27"/>
        <v>250</v>
      </c>
    </row>
    <row r="236" spans="1:25" ht="15">
      <c r="A236" s="754" t="s">
        <v>295</v>
      </c>
      <c r="B236" s="738" t="s">
        <v>296</v>
      </c>
      <c r="C236" s="738">
        <v>109682</v>
      </c>
      <c r="D236" s="738" t="s">
        <v>526</v>
      </c>
      <c r="E236" s="738"/>
      <c r="F236" s="755">
        <v>582.67999999999995</v>
      </c>
      <c r="G236" s="756"/>
      <c r="H236" s="756"/>
      <c r="I236" s="757">
        <f t="shared" si="21"/>
        <v>582.67999999999995</v>
      </c>
      <c r="J236" s="758">
        <f t="shared" si="24"/>
        <v>582.67999999999995</v>
      </c>
      <c r="K236" s="757"/>
      <c r="L236" s="759"/>
      <c r="M236" s="739">
        <f t="shared" si="25"/>
        <v>0</v>
      </c>
      <c r="O236" s="760">
        <f t="shared" si="22"/>
        <v>1</v>
      </c>
      <c r="P236" s="760">
        <f t="shared" si="23"/>
        <v>1</v>
      </c>
      <c r="R236" s="766">
        <v>200</v>
      </c>
      <c r="S236" s="766">
        <v>2</v>
      </c>
      <c r="T236" s="765">
        <v>500</v>
      </c>
      <c r="U236" s="765">
        <v>800</v>
      </c>
      <c r="V236" s="765">
        <v>600</v>
      </c>
      <c r="W236" s="766">
        <v>1500</v>
      </c>
      <c r="X236" s="765">
        <f t="shared" si="26"/>
        <v>-400</v>
      </c>
      <c r="Y236" s="364">
        <f t="shared" si="27"/>
        <v>500</v>
      </c>
    </row>
    <row r="237" spans="1:25" ht="15">
      <c r="A237" s="754" t="s">
        <v>295</v>
      </c>
      <c r="B237" s="738" t="s">
        <v>296</v>
      </c>
      <c r="C237" s="738">
        <v>109683</v>
      </c>
      <c r="D237" s="738" t="s">
        <v>527</v>
      </c>
      <c r="E237" s="738"/>
      <c r="F237" s="755">
        <v>582.67999999999995</v>
      </c>
      <c r="G237" s="756"/>
      <c r="H237" s="756"/>
      <c r="I237" s="757">
        <f t="shared" si="21"/>
        <v>582.67999999999995</v>
      </c>
      <c r="J237" s="758">
        <f t="shared" si="24"/>
        <v>582.67999999999995</v>
      </c>
      <c r="K237" s="757"/>
      <c r="L237" s="759"/>
      <c r="M237" s="739">
        <f t="shared" si="25"/>
        <v>0</v>
      </c>
      <c r="O237" s="760">
        <f t="shared" si="22"/>
        <v>1</v>
      </c>
      <c r="P237" s="760">
        <f t="shared" si="23"/>
        <v>1</v>
      </c>
      <c r="R237" s="766">
        <v>200</v>
      </c>
      <c r="S237" s="766">
        <v>2</v>
      </c>
      <c r="T237" s="765">
        <v>500</v>
      </c>
      <c r="U237" s="765">
        <v>800</v>
      </c>
      <c r="V237" s="765">
        <v>600</v>
      </c>
      <c r="W237" s="766">
        <v>1750</v>
      </c>
      <c r="X237" s="765">
        <f t="shared" si="26"/>
        <v>-400</v>
      </c>
      <c r="Y237" s="364">
        <f t="shared" si="27"/>
        <v>750</v>
      </c>
    </row>
    <row r="238" spans="1:25" ht="15">
      <c r="A238" s="754" t="s">
        <v>295</v>
      </c>
      <c r="B238" s="738" t="s">
        <v>296</v>
      </c>
      <c r="C238" s="738">
        <v>109684</v>
      </c>
      <c r="D238" s="738" t="s">
        <v>528</v>
      </c>
      <c r="E238" s="738"/>
      <c r="F238" s="755">
        <v>657.49</v>
      </c>
      <c r="G238" s="756"/>
      <c r="H238" s="756"/>
      <c r="I238" s="757">
        <f t="shared" si="21"/>
        <v>657.49</v>
      </c>
      <c r="J238" s="758">
        <f t="shared" si="24"/>
        <v>657.49</v>
      </c>
      <c r="K238" s="757"/>
      <c r="L238" s="759"/>
      <c r="M238" s="739">
        <f t="shared" si="25"/>
        <v>0</v>
      </c>
      <c r="O238" s="760">
        <f t="shared" si="22"/>
        <v>1</v>
      </c>
      <c r="P238" s="760">
        <f t="shared" si="23"/>
        <v>1</v>
      </c>
      <c r="R238" s="766">
        <v>200</v>
      </c>
      <c r="S238" s="766">
        <v>2</v>
      </c>
      <c r="T238" s="765">
        <v>500</v>
      </c>
      <c r="U238" s="765">
        <v>800</v>
      </c>
      <c r="V238" s="765">
        <v>600</v>
      </c>
      <c r="W238" s="766">
        <v>2000</v>
      </c>
      <c r="X238" s="765">
        <f t="shared" si="26"/>
        <v>-400</v>
      </c>
      <c r="Y238" s="364">
        <f t="shared" si="27"/>
        <v>1000</v>
      </c>
    </row>
    <row r="239" spans="1:25" ht="15">
      <c r="A239" s="754" t="s">
        <v>295</v>
      </c>
      <c r="B239" s="738" t="s">
        <v>296</v>
      </c>
      <c r="C239" s="738">
        <v>109686</v>
      </c>
      <c r="D239" s="738" t="s">
        <v>529</v>
      </c>
      <c r="E239" s="738"/>
      <c r="F239" s="755">
        <v>511.66</v>
      </c>
      <c r="G239" s="756"/>
      <c r="H239" s="756"/>
      <c r="I239" s="757">
        <f t="shared" si="21"/>
        <v>511.66</v>
      </c>
      <c r="J239" s="758">
        <f t="shared" si="24"/>
        <v>511.66</v>
      </c>
      <c r="K239" s="757"/>
      <c r="L239" s="759"/>
      <c r="M239" s="739">
        <f t="shared" si="25"/>
        <v>0</v>
      </c>
      <c r="O239" s="760">
        <f t="shared" si="22"/>
        <v>1</v>
      </c>
      <c r="P239" s="760">
        <f t="shared" si="23"/>
        <v>1</v>
      </c>
      <c r="R239" s="766">
        <v>200</v>
      </c>
      <c r="S239" s="766">
        <v>2</v>
      </c>
      <c r="T239" s="765">
        <v>500</v>
      </c>
      <c r="U239" s="765">
        <v>800</v>
      </c>
      <c r="V239" s="765">
        <v>900</v>
      </c>
      <c r="W239" s="765">
        <v>750</v>
      </c>
      <c r="X239" s="765">
        <f t="shared" si="26"/>
        <v>-100</v>
      </c>
      <c r="Y239" s="364">
        <f t="shared" si="27"/>
        <v>-250</v>
      </c>
    </row>
    <row r="240" spans="1:25" ht="15">
      <c r="A240" s="754" t="s">
        <v>295</v>
      </c>
      <c r="B240" s="738" t="s">
        <v>296</v>
      </c>
      <c r="C240" s="738">
        <v>109687</v>
      </c>
      <c r="D240" s="738" t="s">
        <v>530</v>
      </c>
      <c r="E240" s="738"/>
      <c r="F240" s="755">
        <v>571.85</v>
      </c>
      <c r="G240" s="756"/>
      <c r="H240" s="756"/>
      <c r="I240" s="757">
        <f t="shared" si="21"/>
        <v>571.85</v>
      </c>
      <c r="J240" s="758">
        <f t="shared" si="24"/>
        <v>571.85</v>
      </c>
      <c r="K240" s="757"/>
      <c r="L240" s="759"/>
      <c r="M240" s="739">
        <f t="shared" si="25"/>
        <v>0</v>
      </c>
      <c r="O240" s="760">
        <f t="shared" si="22"/>
        <v>1</v>
      </c>
      <c r="P240" s="760">
        <f t="shared" si="23"/>
        <v>1</v>
      </c>
      <c r="R240" s="766">
        <v>200</v>
      </c>
      <c r="S240" s="766">
        <v>2</v>
      </c>
      <c r="T240" s="765">
        <v>500</v>
      </c>
      <c r="U240" s="765">
        <v>800</v>
      </c>
      <c r="V240" s="765">
        <v>900</v>
      </c>
      <c r="W240" s="766">
        <v>1000</v>
      </c>
      <c r="X240" s="765">
        <f t="shared" si="26"/>
        <v>-100</v>
      </c>
      <c r="Y240" s="364">
        <f t="shared" si="27"/>
        <v>0</v>
      </c>
    </row>
    <row r="241" spans="1:25" ht="15">
      <c r="A241" s="754" t="s">
        <v>295</v>
      </c>
      <c r="B241" s="738" t="s">
        <v>296</v>
      </c>
      <c r="C241" s="738">
        <v>109688</v>
      </c>
      <c r="D241" s="738" t="s">
        <v>531</v>
      </c>
      <c r="E241" s="738"/>
      <c r="F241" s="755">
        <v>686.22</v>
      </c>
      <c r="G241" s="756"/>
      <c r="H241" s="756"/>
      <c r="I241" s="757">
        <f t="shared" si="21"/>
        <v>686.22</v>
      </c>
      <c r="J241" s="758">
        <f t="shared" si="24"/>
        <v>686.22</v>
      </c>
      <c r="K241" s="757"/>
      <c r="L241" s="759"/>
      <c r="M241" s="739">
        <f t="shared" si="25"/>
        <v>0</v>
      </c>
      <c r="O241" s="760">
        <f t="shared" si="22"/>
        <v>1</v>
      </c>
      <c r="P241" s="760">
        <f t="shared" si="23"/>
        <v>1</v>
      </c>
      <c r="R241" s="766">
        <v>200</v>
      </c>
      <c r="S241" s="766">
        <v>2</v>
      </c>
      <c r="T241" s="765">
        <v>500</v>
      </c>
      <c r="U241" s="765">
        <v>800</v>
      </c>
      <c r="V241" s="765">
        <v>900</v>
      </c>
      <c r="W241" s="766">
        <v>1250</v>
      </c>
      <c r="X241" s="765">
        <f t="shared" si="26"/>
        <v>-100</v>
      </c>
      <c r="Y241" s="364">
        <f t="shared" si="27"/>
        <v>250</v>
      </c>
    </row>
    <row r="242" spans="1:25" ht="15">
      <c r="A242" s="754" t="s">
        <v>295</v>
      </c>
      <c r="B242" s="738" t="s">
        <v>296</v>
      </c>
      <c r="C242" s="738">
        <v>109689</v>
      </c>
      <c r="D242" s="738" t="s">
        <v>532</v>
      </c>
      <c r="E242" s="738"/>
      <c r="F242" s="755">
        <v>768.08</v>
      </c>
      <c r="G242" s="756"/>
      <c r="H242" s="756"/>
      <c r="I242" s="757">
        <f t="shared" si="21"/>
        <v>768.08</v>
      </c>
      <c r="J242" s="758">
        <f t="shared" si="24"/>
        <v>768.08</v>
      </c>
      <c r="K242" s="757"/>
      <c r="L242" s="759"/>
      <c r="M242" s="739">
        <f t="shared" si="25"/>
        <v>0</v>
      </c>
      <c r="O242" s="760">
        <f t="shared" si="22"/>
        <v>1</v>
      </c>
      <c r="P242" s="760">
        <f t="shared" si="23"/>
        <v>1</v>
      </c>
      <c r="R242" s="766">
        <v>200</v>
      </c>
      <c r="S242" s="766">
        <v>2</v>
      </c>
      <c r="T242" s="765">
        <v>500</v>
      </c>
      <c r="U242" s="765">
        <v>800</v>
      </c>
      <c r="V242" s="765">
        <v>900</v>
      </c>
      <c r="W242" s="766">
        <v>1500</v>
      </c>
      <c r="X242" s="765">
        <f t="shared" si="26"/>
        <v>-100</v>
      </c>
      <c r="Y242" s="364">
        <f t="shared" si="27"/>
        <v>500</v>
      </c>
    </row>
    <row r="243" spans="1:25" ht="15">
      <c r="A243" s="754" t="s">
        <v>295</v>
      </c>
      <c r="B243" s="738" t="s">
        <v>296</v>
      </c>
      <c r="C243" s="738">
        <v>109690</v>
      </c>
      <c r="D243" s="738" t="s">
        <v>533</v>
      </c>
      <c r="E243" s="738"/>
      <c r="F243" s="755">
        <v>816.24</v>
      </c>
      <c r="G243" s="756"/>
      <c r="H243" s="756"/>
      <c r="I243" s="757">
        <f t="shared" si="21"/>
        <v>816.24</v>
      </c>
      <c r="J243" s="758">
        <f t="shared" si="24"/>
        <v>816.24</v>
      </c>
      <c r="K243" s="757"/>
      <c r="L243" s="759"/>
      <c r="M243" s="739">
        <f t="shared" si="25"/>
        <v>0</v>
      </c>
      <c r="O243" s="760">
        <f t="shared" si="22"/>
        <v>1</v>
      </c>
      <c r="P243" s="760">
        <f t="shared" si="23"/>
        <v>1</v>
      </c>
      <c r="R243" s="766">
        <v>200</v>
      </c>
      <c r="S243" s="766">
        <v>2</v>
      </c>
      <c r="T243" s="765">
        <v>500</v>
      </c>
      <c r="U243" s="765">
        <v>800</v>
      </c>
      <c r="V243" s="765">
        <v>900</v>
      </c>
      <c r="W243" s="766">
        <v>1750</v>
      </c>
      <c r="X243" s="765">
        <f t="shared" si="26"/>
        <v>-100</v>
      </c>
      <c r="Y243" s="364">
        <f t="shared" si="27"/>
        <v>750</v>
      </c>
    </row>
    <row r="244" spans="1:25" ht="15">
      <c r="A244" s="754" t="s">
        <v>295</v>
      </c>
      <c r="B244" s="738" t="s">
        <v>296</v>
      </c>
      <c r="C244" s="738">
        <v>109691</v>
      </c>
      <c r="D244" s="738" t="s">
        <v>534</v>
      </c>
      <c r="E244" s="738"/>
      <c r="F244" s="755">
        <v>849.95</v>
      </c>
      <c r="G244" s="756"/>
      <c r="H244" s="756"/>
      <c r="I244" s="757">
        <f t="shared" si="21"/>
        <v>849.95</v>
      </c>
      <c r="J244" s="758">
        <f t="shared" si="24"/>
        <v>849.95</v>
      </c>
      <c r="K244" s="757"/>
      <c r="L244" s="759"/>
      <c r="M244" s="739">
        <f t="shared" si="25"/>
        <v>0</v>
      </c>
      <c r="O244" s="760">
        <f t="shared" si="22"/>
        <v>1</v>
      </c>
      <c r="P244" s="760">
        <f t="shared" si="23"/>
        <v>1</v>
      </c>
      <c r="R244" s="766">
        <v>200</v>
      </c>
      <c r="S244" s="766">
        <v>2</v>
      </c>
      <c r="T244" s="765">
        <v>500</v>
      </c>
      <c r="U244" s="765">
        <v>800</v>
      </c>
      <c r="V244" s="765">
        <v>900</v>
      </c>
      <c r="W244" s="766">
        <v>2000</v>
      </c>
      <c r="X244" s="765">
        <f t="shared" si="26"/>
        <v>-100</v>
      </c>
      <c r="Y244" s="364">
        <f t="shared" si="27"/>
        <v>1000</v>
      </c>
    </row>
    <row r="245" spans="1:25" ht="15">
      <c r="A245" s="754" t="s">
        <v>295</v>
      </c>
      <c r="B245" s="738" t="s">
        <v>296</v>
      </c>
      <c r="C245" s="738">
        <v>109693</v>
      </c>
      <c r="D245" s="738" t="s">
        <v>535</v>
      </c>
      <c r="E245" s="738"/>
      <c r="F245" s="755">
        <v>609.16999999999996</v>
      </c>
      <c r="G245" s="756"/>
      <c r="H245" s="756"/>
      <c r="I245" s="757">
        <f t="shared" si="21"/>
        <v>609.16999999999996</v>
      </c>
      <c r="J245" s="758">
        <f t="shared" si="24"/>
        <v>609.16999999999996</v>
      </c>
      <c r="K245" s="757"/>
      <c r="L245" s="759"/>
      <c r="M245" s="739">
        <f t="shared" si="25"/>
        <v>0</v>
      </c>
      <c r="O245" s="760">
        <f t="shared" si="22"/>
        <v>1</v>
      </c>
      <c r="P245" s="760">
        <f t="shared" si="23"/>
        <v>1</v>
      </c>
      <c r="R245" s="766">
        <v>200</v>
      </c>
      <c r="S245" s="766">
        <v>2</v>
      </c>
      <c r="T245" s="765">
        <v>500</v>
      </c>
      <c r="U245" s="765">
        <v>800</v>
      </c>
      <c r="V245" s="765">
        <v>1200</v>
      </c>
      <c r="W245" s="765">
        <v>750</v>
      </c>
      <c r="X245" s="765">
        <f t="shared" si="26"/>
        <v>200</v>
      </c>
      <c r="Y245" s="364">
        <f t="shared" si="27"/>
        <v>-250</v>
      </c>
    </row>
    <row r="246" spans="1:25" ht="15">
      <c r="A246" s="754" t="s">
        <v>295</v>
      </c>
      <c r="B246" s="738" t="s">
        <v>296</v>
      </c>
      <c r="C246" s="738">
        <v>109694</v>
      </c>
      <c r="D246" s="738" t="s">
        <v>536</v>
      </c>
      <c r="E246" s="738"/>
      <c r="F246" s="755">
        <v>685.01</v>
      </c>
      <c r="G246" s="756"/>
      <c r="H246" s="756"/>
      <c r="I246" s="757">
        <f t="shared" si="21"/>
        <v>685.01</v>
      </c>
      <c r="J246" s="758">
        <f t="shared" si="24"/>
        <v>685.01</v>
      </c>
      <c r="K246" s="757"/>
      <c r="L246" s="759"/>
      <c r="M246" s="739">
        <f t="shared" si="25"/>
        <v>0</v>
      </c>
      <c r="O246" s="760">
        <f t="shared" si="22"/>
        <v>1</v>
      </c>
      <c r="P246" s="760">
        <f t="shared" si="23"/>
        <v>1</v>
      </c>
      <c r="R246" s="766">
        <v>200</v>
      </c>
      <c r="S246" s="766">
        <v>2</v>
      </c>
      <c r="T246" s="765">
        <v>500</v>
      </c>
      <c r="U246" s="765">
        <v>800</v>
      </c>
      <c r="V246" s="765">
        <v>1200</v>
      </c>
      <c r="W246" s="766">
        <v>1000</v>
      </c>
      <c r="X246" s="765">
        <f t="shared" si="26"/>
        <v>200</v>
      </c>
      <c r="Y246" s="364">
        <f t="shared" si="27"/>
        <v>0</v>
      </c>
    </row>
    <row r="247" spans="1:25" ht="15">
      <c r="A247" s="754" t="s">
        <v>295</v>
      </c>
      <c r="B247" s="738" t="s">
        <v>296</v>
      </c>
      <c r="C247" s="738">
        <v>109695</v>
      </c>
      <c r="D247" s="738" t="s">
        <v>537</v>
      </c>
      <c r="E247" s="738"/>
      <c r="F247" s="755">
        <v>803</v>
      </c>
      <c r="G247" s="756"/>
      <c r="H247" s="756"/>
      <c r="I247" s="757">
        <f t="shared" si="21"/>
        <v>803</v>
      </c>
      <c r="J247" s="758">
        <f t="shared" si="24"/>
        <v>803</v>
      </c>
      <c r="K247" s="757"/>
      <c r="L247" s="759"/>
      <c r="M247" s="739">
        <f t="shared" si="25"/>
        <v>0</v>
      </c>
      <c r="O247" s="760">
        <f t="shared" si="22"/>
        <v>1</v>
      </c>
      <c r="P247" s="760">
        <f t="shared" si="23"/>
        <v>1</v>
      </c>
      <c r="R247" s="766">
        <v>200</v>
      </c>
      <c r="S247" s="766">
        <v>2</v>
      </c>
      <c r="T247" s="765">
        <v>500</v>
      </c>
      <c r="U247" s="765">
        <v>800</v>
      </c>
      <c r="V247" s="765">
        <v>1200</v>
      </c>
      <c r="W247" s="766">
        <v>1250</v>
      </c>
      <c r="X247" s="765">
        <f t="shared" si="26"/>
        <v>200</v>
      </c>
      <c r="Y247" s="364">
        <f t="shared" si="27"/>
        <v>250</v>
      </c>
    </row>
    <row r="248" spans="1:25" ht="15">
      <c r="A248" s="754" t="s">
        <v>295</v>
      </c>
      <c r="B248" s="738" t="s">
        <v>296</v>
      </c>
      <c r="C248" s="738">
        <v>109696</v>
      </c>
      <c r="D248" s="738" t="s">
        <v>538</v>
      </c>
      <c r="E248" s="738"/>
      <c r="F248" s="755">
        <v>904.12</v>
      </c>
      <c r="G248" s="756"/>
      <c r="H248" s="756"/>
      <c r="I248" s="757">
        <f t="shared" si="21"/>
        <v>904.12</v>
      </c>
      <c r="J248" s="758">
        <f t="shared" si="24"/>
        <v>904.12</v>
      </c>
      <c r="K248" s="757"/>
      <c r="L248" s="759"/>
      <c r="M248" s="739">
        <f t="shared" si="25"/>
        <v>0</v>
      </c>
      <c r="O248" s="760">
        <f t="shared" si="22"/>
        <v>1</v>
      </c>
      <c r="P248" s="760">
        <f t="shared" si="23"/>
        <v>1</v>
      </c>
      <c r="R248" s="766">
        <v>200</v>
      </c>
      <c r="S248" s="766">
        <v>2</v>
      </c>
      <c r="T248" s="765">
        <v>500</v>
      </c>
      <c r="U248" s="765">
        <v>800</v>
      </c>
      <c r="V248" s="765">
        <v>1200</v>
      </c>
      <c r="W248" s="766">
        <v>1500</v>
      </c>
      <c r="X248" s="765">
        <f t="shared" si="26"/>
        <v>200</v>
      </c>
      <c r="Y248" s="364">
        <f t="shared" si="27"/>
        <v>500</v>
      </c>
    </row>
    <row r="249" spans="1:25" ht="15">
      <c r="A249" s="754" t="s">
        <v>295</v>
      </c>
      <c r="B249" s="738" t="s">
        <v>296</v>
      </c>
      <c r="C249" s="738">
        <v>109697</v>
      </c>
      <c r="D249" s="738" t="s">
        <v>539</v>
      </c>
      <c r="E249" s="738"/>
      <c r="F249" s="755">
        <v>961.91</v>
      </c>
      <c r="G249" s="756"/>
      <c r="H249" s="756"/>
      <c r="I249" s="757">
        <f t="shared" si="21"/>
        <v>961.91</v>
      </c>
      <c r="J249" s="758">
        <f t="shared" si="24"/>
        <v>961.91</v>
      </c>
      <c r="K249" s="757"/>
      <c r="L249" s="759"/>
      <c r="M249" s="739">
        <f t="shared" si="25"/>
        <v>0</v>
      </c>
      <c r="O249" s="760">
        <f t="shared" si="22"/>
        <v>1</v>
      </c>
      <c r="P249" s="760">
        <f t="shared" si="23"/>
        <v>1</v>
      </c>
      <c r="R249" s="766">
        <v>200</v>
      </c>
      <c r="S249" s="766">
        <v>2</v>
      </c>
      <c r="T249" s="765">
        <v>500</v>
      </c>
      <c r="U249" s="765">
        <v>800</v>
      </c>
      <c r="V249" s="765">
        <v>1200</v>
      </c>
      <c r="W249" s="766">
        <v>1750</v>
      </c>
      <c r="X249" s="765">
        <f t="shared" si="26"/>
        <v>200</v>
      </c>
      <c r="Y249" s="364">
        <f t="shared" si="27"/>
        <v>750</v>
      </c>
    </row>
    <row r="250" spans="1:25" ht="15">
      <c r="A250" s="754" t="s">
        <v>295</v>
      </c>
      <c r="B250" s="738" t="s">
        <v>296</v>
      </c>
      <c r="C250" s="738">
        <v>109698</v>
      </c>
      <c r="D250" s="738" t="s">
        <v>540</v>
      </c>
      <c r="E250" s="738"/>
      <c r="F250" s="755">
        <v>1002.84</v>
      </c>
      <c r="G250" s="756"/>
      <c r="H250" s="756"/>
      <c r="I250" s="757">
        <f t="shared" si="21"/>
        <v>1002.84</v>
      </c>
      <c r="J250" s="758">
        <f t="shared" si="24"/>
        <v>1002.84</v>
      </c>
      <c r="K250" s="757"/>
      <c r="L250" s="759"/>
      <c r="M250" s="739">
        <f t="shared" si="25"/>
        <v>0</v>
      </c>
      <c r="O250" s="760">
        <f t="shared" si="22"/>
        <v>1</v>
      </c>
      <c r="P250" s="760">
        <f t="shared" si="23"/>
        <v>1</v>
      </c>
      <c r="R250" s="766">
        <v>200</v>
      </c>
      <c r="S250" s="766">
        <v>2</v>
      </c>
      <c r="T250" s="765">
        <v>500</v>
      </c>
      <c r="U250" s="765">
        <v>800</v>
      </c>
      <c r="V250" s="765">
        <v>1200</v>
      </c>
      <c r="W250" s="766">
        <v>2000</v>
      </c>
      <c r="X250" s="765">
        <f t="shared" si="26"/>
        <v>200</v>
      </c>
      <c r="Y250" s="364">
        <f t="shared" si="27"/>
        <v>1000</v>
      </c>
    </row>
    <row r="251" spans="1:25" ht="15">
      <c r="A251" s="754" t="s">
        <v>295</v>
      </c>
      <c r="B251" s="738" t="s">
        <v>296</v>
      </c>
      <c r="C251" s="738">
        <v>109714</v>
      </c>
      <c r="D251" s="738" t="s">
        <v>541</v>
      </c>
      <c r="E251" s="738"/>
      <c r="F251" s="755">
        <v>441.83</v>
      </c>
      <c r="G251" s="756"/>
      <c r="H251" s="756"/>
      <c r="I251" s="757">
        <f t="shared" si="21"/>
        <v>441.83</v>
      </c>
      <c r="J251" s="758">
        <f t="shared" si="24"/>
        <v>441.83</v>
      </c>
      <c r="K251" s="757"/>
      <c r="L251" s="759"/>
      <c r="M251" s="739">
        <f t="shared" si="25"/>
        <v>0</v>
      </c>
      <c r="O251" s="760">
        <f t="shared" si="22"/>
        <v>1</v>
      </c>
      <c r="P251" s="760">
        <f t="shared" si="23"/>
        <v>1</v>
      </c>
      <c r="R251" s="766">
        <v>200</v>
      </c>
      <c r="S251" s="766">
        <v>3</v>
      </c>
      <c r="T251" s="765">
        <v>750</v>
      </c>
      <c r="U251" s="765">
        <v>1200</v>
      </c>
      <c r="V251" s="765">
        <v>300</v>
      </c>
      <c r="W251" s="765">
        <v>750</v>
      </c>
      <c r="X251" s="765">
        <f t="shared" si="26"/>
        <v>-700</v>
      </c>
      <c r="Y251" s="364">
        <f t="shared" si="27"/>
        <v>-250</v>
      </c>
    </row>
    <row r="252" spans="1:25" ht="15">
      <c r="A252" s="754" t="s">
        <v>295</v>
      </c>
      <c r="B252" s="738" t="s">
        <v>296</v>
      </c>
      <c r="C252" s="738">
        <v>109715</v>
      </c>
      <c r="D252" s="738" t="s">
        <v>542</v>
      </c>
      <c r="E252" s="738"/>
      <c r="F252" s="755">
        <v>488.78</v>
      </c>
      <c r="G252" s="756"/>
      <c r="H252" s="756"/>
      <c r="I252" s="757">
        <f t="shared" si="21"/>
        <v>488.78</v>
      </c>
      <c r="J252" s="758">
        <f t="shared" si="24"/>
        <v>488.78</v>
      </c>
      <c r="K252" s="757"/>
      <c r="L252" s="759"/>
      <c r="M252" s="739">
        <f t="shared" si="25"/>
        <v>0</v>
      </c>
      <c r="O252" s="760">
        <f t="shared" si="22"/>
        <v>1</v>
      </c>
      <c r="P252" s="760">
        <f t="shared" si="23"/>
        <v>1</v>
      </c>
      <c r="R252" s="766">
        <v>200</v>
      </c>
      <c r="S252" s="766">
        <v>3</v>
      </c>
      <c r="T252" s="765">
        <v>750</v>
      </c>
      <c r="U252" s="765">
        <v>1200</v>
      </c>
      <c r="V252" s="765">
        <v>300</v>
      </c>
      <c r="W252" s="766">
        <v>1000</v>
      </c>
      <c r="X252" s="765">
        <f t="shared" si="26"/>
        <v>-700</v>
      </c>
      <c r="Y252" s="364">
        <f t="shared" si="27"/>
        <v>0</v>
      </c>
    </row>
    <row r="253" spans="1:25" ht="15">
      <c r="A253" s="754" t="s">
        <v>295</v>
      </c>
      <c r="B253" s="738" t="s">
        <v>296</v>
      </c>
      <c r="C253" s="738">
        <v>109716</v>
      </c>
      <c r="D253" s="738" t="s">
        <v>543</v>
      </c>
      <c r="E253" s="738"/>
      <c r="F253" s="755">
        <v>545.37</v>
      </c>
      <c r="G253" s="756"/>
      <c r="H253" s="756"/>
      <c r="I253" s="757">
        <f t="shared" si="21"/>
        <v>545.37</v>
      </c>
      <c r="J253" s="758">
        <f t="shared" si="24"/>
        <v>545.37</v>
      </c>
      <c r="K253" s="757"/>
      <c r="L253" s="759"/>
      <c r="M253" s="739">
        <f t="shared" si="25"/>
        <v>0</v>
      </c>
      <c r="O253" s="760">
        <f t="shared" si="22"/>
        <v>1</v>
      </c>
      <c r="P253" s="760">
        <f t="shared" si="23"/>
        <v>1</v>
      </c>
      <c r="R253" s="766">
        <v>200</v>
      </c>
      <c r="S253" s="766">
        <v>3</v>
      </c>
      <c r="T253" s="765">
        <v>750</v>
      </c>
      <c r="U253" s="765">
        <v>1200</v>
      </c>
      <c r="V253" s="765">
        <v>300</v>
      </c>
      <c r="W253" s="766">
        <v>1250</v>
      </c>
      <c r="X253" s="765">
        <f t="shared" si="26"/>
        <v>-700</v>
      </c>
      <c r="Y253" s="364">
        <f t="shared" si="27"/>
        <v>250</v>
      </c>
    </row>
    <row r="254" spans="1:25" ht="15">
      <c r="A254" s="754" t="s">
        <v>295</v>
      </c>
      <c r="B254" s="738" t="s">
        <v>296</v>
      </c>
      <c r="C254" s="738">
        <v>109717</v>
      </c>
      <c r="D254" s="738" t="s">
        <v>544</v>
      </c>
      <c r="E254" s="738"/>
      <c r="F254" s="755">
        <v>618.79999999999995</v>
      </c>
      <c r="G254" s="756"/>
      <c r="H254" s="756"/>
      <c r="I254" s="757">
        <f t="shared" si="21"/>
        <v>618.79999999999995</v>
      </c>
      <c r="J254" s="758">
        <f t="shared" si="24"/>
        <v>618.79999999999995</v>
      </c>
      <c r="K254" s="757"/>
      <c r="L254" s="759"/>
      <c r="M254" s="739">
        <f t="shared" si="25"/>
        <v>0</v>
      </c>
      <c r="O254" s="760">
        <f t="shared" si="22"/>
        <v>1</v>
      </c>
      <c r="P254" s="760">
        <f t="shared" si="23"/>
        <v>1</v>
      </c>
      <c r="R254" s="766">
        <v>200</v>
      </c>
      <c r="S254" s="766">
        <v>3</v>
      </c>
      <c r="T254" s="765">
        <v>750</v>
      </c>
      <c r="U254" s="765">
        <v>1200</v>
      </c>
      <c r="V254" s="765">
        <v>300</v>
      </c>
      <c r="W254" s="766">
        <v>1500</v>
      </c>
      <c r="X254" s="765">
        <f t="shared" si="26"/>
        <v>-700</v>
      </c>
      <c r="Y254" s="364">
        <f t="shared" si="27"/>
        <v>500</v>
      </c>
    </row>
    <row r="255" spans="1:25" ht="15">
      <c r="A255" s="754" t="s">
        <v>295</v>
      </c>
      <c r="B255" s="738" t="s">
        <v>296</v>
      </c>
      <c r="C255" s="738">
        <v>109718</v>
      </c>
      <c r="D255" s="738" t="s">
        <v>545</v>
      </c>
      <c r="E255" s="738"/>
      <c r="F255" s="755">
        <v>664.55</v>
      </c>
      <c r="G255" s="756"/>
      <c r="H255" s="756"/>
      <c r="I255" s="757">
        <f t="shared" si="21"/>
        <v>664.55</v>
      </c>
      <c r="J255" s="758">
        <f t="shared" si="24"/>
        <v>664.55</v>
      </c>
      <c r="K255" s="757"/>
      <c r="L255" s="759"/>
      <c r="M255" s="739">
        <f t="shared" si="25"/>
        <v>0</v>
      </c>
      <c r="O255" s="760">
        <f t="shared" si="22"/>
        <v>1</v>
      </c>
      <c r="P255" s="760">
        <f t="shared" si="23"/>
        <v>1</v>
      </c>
      <c r="R255" s="766">
        <v>200</v>
      </c>
      <c r="S255" s="766">
        <v>3</v>
      </c>
      <c r="T255" s="765">
        <v>750</v>
      </c>
      <c r="U255" s="765">
        <v>1200</v>
      </c>
      <c r="V255" s="765">
        <v>300</v>
      </c>
      <c r="W255" s="766">
        <v>1750</v>
      </c>
      <c r="X255" s="765">
        <f t="shared" si="26"/>
        <v>-700</v>
      </c>
      <c r="Y255" s="364">
        <f t="shared" si="27"/>
        <v>750</v>
      </c>
    </row>
    <row r="256" spans="1:25" ht="15">
      <c r="A256" s="754" t="s">
        <v>295</v>
      </c>
      <c r="B256" s="738" t="s">
        <v>296</v>
      </c>
      <c r="C256" s="738">
        <v>109719</v>
      </c>
      <c r="D256" s="738" t="s">
        <v>546</v>
      </c>
      <c r="E256" s="738"/>
      <c r="F256" s="755">
        <v>704.65</v>
      </c>
      <c r="G256" s="756"/>
      <c r="H256" s="756"/>
      <c r="I256" s="757">
        <f t="shared" si="21"/>
        <v>704.65</v>
      </c>
      <c r="J256" s="758">
        <f t="shared" si="24"/>
        <v>704.65</v>
      </c>
      <c r="K256" s="757"/>
      <c r="L256" s="759"/>
      <c r="M256" s="739">
        <f t="shared" si="25"/>
        <v>0</v>
      </c>
      <c r="O256" s="760">
        <f t="shared" si="22"/>
        <v>1</v>
      </c>
      <c r="P256" s="760">
        <f t="shared" si="23"/>
        <v>1</v>
      </c>
      <c r="R256" s="766">
        <v>200</v>
      </c>
      <c r="S256" s="766">
        <v>3</v>
      </c>
      <c r="T256" s="765">
        <v>750</v>
      </c>
      <c r="U256" s="765">
        <v>1200</v>
      </c>
      <c r="V256" s="765">
        <v>300</v>
      </c>
      <c r="W256" s="766">
        <v>2000</v>
      </c>
      <c r="X256" s="765">
        <f t="shared" si="26"/>
        <v>-700</v>
      </c>
      <c r="Y256" s="364">
        <f t="shared" si="27"/>
        <v>1000</v>
      </c>
    </row>
    <row r="257" spans="1:25" ht="15">
      <c r="A257" s="754" t="s">
        <v>295</v>
      </c>
      <c r="B257" s="738" t="s">
        <v>296</v>
      </c>
      <c r="C257" s="738">
        <v>109721</v>
      </c>
      <c r="D257" s="738" t="s">
        <v>547</v>
      </c>
      <c r="E257" s="738"/>
      <c r="F257" s="755">
        <v>497.21</v>
      </c>
      <c r="G257" s="756"/>
      <c r="H257" s="756"/>
      <c r="I257" s="757">
        <f t="shared" si="21"/>
        <v>497.21</v>
      </c>
      <c r="J257" s="758">
        <f t="shared" si="24"/>
        <v>497.21</v>
      </c>
      <c r="K257" s="757"/>
      <c r="L257" s="759"/>
      <c r="M257" s="739">
        <f t="shared" si="25"/>
        <v>0</v>
      </c>
      <c r="O257" s="760">
        <f t="shared" si="22"/>
        <v>1</v>
      </c>
      <c r="P257" s="760">
        <f t="shared" si="23"/>
        <v>1</v>
      </c>
      <c r="R257" s="766">
        <v>200</v>
      </c>
      <c r="S257" s="766">
        <v>3</v>
      </c>
      <c r="T257" s="765">
        <v>750</v>
      </c>
      <c r="U257" s="765">
        <v>1200</v>
      </c>
      <c r="V257" s="765">
        <v>450</v>
      </c>
      <c r="W257" s="765">
        <v>750</v>
      </c>
      <c r="X257" s="765">
        <f t="shared" si="26"/>
        <v>-550</v>
      </c>
      <c r="Y257" s="364">
        <f t="shared" si="27"/>
        <v>-250</v>
      </c>
    </row>
    <row r="258" spans="1:25" ht="15">
      <c r="A258" s="754" t="s">
        <v>295</v>
      </c>
      <c r="B258" s="738" t="s">
        <v>296</v>
      </c>
      <c r="C258" s="738">
        <v>109722</v>
      </c>
      <c r="D258" s="738" t="s">
        <v>548</v>
      </c>
      <c r="E258" s="738"/>
      <c r="F258" s="755">
        <v>552.59</v>
      </c>
      <c r="G258" s="756"/>
      <c r="H258" s="756"/>
      <c r="I258" s="757">
        <f t="shared" si="21"/>
        <v>552.59</v>
      </c>
      <c r="J258" s="758">
        <f t="shared" si="24"/>
        <v>552.59</v>
      </c>
      <c r="K258" s="757"/>
      <c r="L258" s="759"/>
      <c r="M258" s="739">
        <f t="shared" si="25"/>
        <v>0</v>
      </c>
      <c r="O258" s="760">
        <f t="shared" si="22"/>
        <v>1</v>
      </c>
      <c r="P258" s="760">
        <f t="shared" si="23"/>
        <v>1</v>
      </c>
      <c r="R258" s="766">
        <v>200</v>
      </c>
      <c r="S258" s="766">
        <v>3</v>
      </c>
      <c r="T258" s="765">
        <v>750</v>
      </c>
      <c r="U258" s="765">
        <v>1200</v>
      </c>
      <c r="V258" s="765">
        <v>450</v>
      </c>
      <c r="W258" s="766">
        <v>1000</v>
      </c>
      <c r="X258" s="765">
        <f t="shared" si="26"/>
        <v>-550</v>
      </c>
      <c r="Y258" s="364">
        <f t="shared" si="27"/>
        <v>0</v>
      </c>
    </row>
    <row r="259" spans="1:25" ht="15">
      <c r="A259" s="754" t="s">
        <v>295</v>
      </c>
      <c r="B259" s="738" t="s">
        <v>296</v>
      </c>
      <c r="C259" s="738">
        <v>109723</v>
      </c>
      <c r="D259" s="738" t="s">
        <v>549</v>
      </c>
      <c r="E259" s="738"/>
      <c r="F259" s="755">
        <v>622.41</v>
      </c>
      <c r="G259" s="756"/>
      <c r="H259" s="756"/>
      <c r="I259" s="757">
        <f t="shared" si="21"/>
        <v>622.41</v>
      </c>
      <c r="J259" s="758">
        <f t="shared" si="24"/>
        <v>622.41</v>
      </c>
      <c r="K259" s="757"/>
      <c r="L259" s="759"/>
      <c r="M259" s="739">
        <f t="shared" si="25"/>
        <v>0</v>
      </c>
      <c r="O259" s="760">
        <f t="shared" si="22"/>
        <v>1</v>
      </c>
      <c r="P259" s="760">
        <f t="shared" si="23"/>
        <v>1</v>
      </c>
      <c r="R259" s="766">
        <v>200</v>
      </c>
      <c r="S259" s="766">
        <v>3</v>
      </c>
      <c r="T259" s="765">
        <v>750</v>
      </c>
      <c r="U259" s="765">
        <v>1200</v>
      </c>
      <c r="V259" s="765">
        <v>450</v>
      </c>
      <c r="W259" s="766">
        <v>1250</v>
      </c>
      <c r="X259" s="765">
        <f t="shared" si="26"/>
        <v>-550</v>
      </c>
      <c r="Y259" s="364">
        <f t="shared" si="27"/>
        <v>250</v>
      </c>
    </row>
    <row r="260" spans="1:25" ht="15">
      <c r="A260" s="754" t="s">
        <v>295</v>
      </c>
      <c r="B260" s="738" t="s">
        <v>296</v>
      </c>
      <c r="C260" s="738">
        <v>109724</v>
      </c>
      <c r="D260" s="738" t="s">
        <v>550</v>
      </c>
      <c r="E260" s="738"/>
      <c r="F260" s="755">
        <v>704.28</v>
      </c>
      <c r="G260" s="756"/>
      <c r="H260" s="756"/>
      <c r="I260" s="757">
        <f t="shared" si="21"/>
        <v>704.28</v>
      </c>
      <c r="J260" s="758">
        <f t="shared" si="24"/>
        <v>704.28</v>
      </c>
      <c r="K260" s="757"/>
      <c r="L260" s="759"/>
      <c r="M260" s="739">
        <f t="shared" si="25"/>
        <v>0</v>
      </c>
      <c r="O260" s="760">
        <f t="shared" si="22"/>
        <v>1</v>
      </c>
      <c r="P260" s="760">
        <f t="shared" si="23"/>
        <v>1</v>
      </c>
      <c r="R260" s="766">
        <v>200</v>
      </c>
      <c r="S260" s="766">
        <v>3</v>
      </c>
      <c r="T260" s="765">
        <v>750</v>
      </c>
      <c r="U260" s="765">
        <v>1200</v>
      </c>
      <c r="V260" s="765">
        <v>450</v>
      </c>
      <c r="W260" s="766">
        <v>1500</v>
      </c>
      <c r="X260" s="765">
        <f t="shared" si="26"/>
        <v>-550</v>
      </c>
      <c r="Y260" s="364">
        <f t="shared" si="27"/>
        <v>500</v>
      </c>
    </row>
    <row r="261" spans="1:25" ht="15">
      <c r="A261" s="754" t="s">
        <v>295</v>
      </c>
      <c r="B261" s="738" t="s">
        <v>296</v>
      </c>
      <c r="C261" s="738">
        <v>109725</v>
      </c>
      <c r="D261" s="738" t="s">
        <v>551</v>
      </c>
      <c r="E261" s="738"/>
      <c r="F261" s="755">
        <v>754.84</v>
      </c>
      <c r="G261" s="756"/>
      <c r="H261" s="756"/>
      <c r="I261" s="757">
        <f t="shared" ref="I261:I324" si="28">F261-(F261*G261) - ((F261-(F261*G261))*H261)</f>
        <v>754.84</v>
      </c>
      <c r="J261" s="758">
        <f t="shared" si="24"/>
        <v>754.84</v>
      </c>
      <c r="K261" s="757"/>
      <c r="L261" s="759"/>
      <c r="M261" s="739">
        <f t="shared" si="25"/>
        <v>0</v>
      </c>
      <c r="O261" s="760">
        <f t="shared" ref="O261:O324" si="29">1-L261/(F261*(1-0.66))</f>
        <v>1</v>
      </c>
      <c r="P261" s="760">
        <f t="shared" ref="P261:P324" si="30">1-L261/F261</f>
        <v>1</v>
      </c>
      <c r="R261" s="766">
        <v>200</v>
      </c>
      <c r="S261" s="766">
        <v>3</v>
      </c>
      <c r="T261" s="765">
        <v>750</v>
      </c>
      <c r="U261" s="765">
        <v>1200</v>
      </c>
      <c r="V261" s="765">
        <v>450</v>
      </c>
      <c r="W261" s="766">
        <v>1750</v>
      </c>
      <c r="X261" s="765">
        <f t="shared" si="26"/>
        <v>-550</v>
      </c>
      <c r="Y261" s="364">
        <f t="shared" si="27"/>
        <v>750</v>
      </c>
    </row>
    <row r="262" spans="1:25" ht="15">
      <c r="A262" s="754" t="s">
        <v>295</v>
      </c>
      <c r="B262" s="738" t="s">
        <v>296</v>
      </c>
      <c r="C262" s="738">
        <v>109726</v>
      </c>
      <c r="D262" s="738" t="s">
        <v>552</v>
      </c>
      <c r="E262" s="738"/>
      <c r="F262" s="755">
        <v>818.55</v>
      </c>
      <c r="G262" s="756"/>
      <c r="H262" s="756"/>
      <c r="I262" s="757">
        <f t="shared" si="28"/>
        <v>818.55</v>
      </c>
      <c r="J262" s="758">
        <f t="shared" ref="J262:J325" si="31">I262-L262</f>
        <v>818.55</v>
      </c>
      <c r="K262" s="757"/>
      <c r="L262" s="759"/>
      <c r="M262" s="739">
        <f t="shared" ref="M262:M325" si="32">L262*$M$4</f>
        <v>0</v>
      </c>
      <c r="O262" s="760">
        <f t="shared" si="29"/>
        <v>1</v>
      </c>
      <c r="P262" s="760">
        <f t="shared" si="30"/>
        <v>1</v>
      </c>
      <c r="R262" s="766">
        <v>200</v>
      </c>
      <c r="S262" s="766">
        <v>3</v>
      </c>
      <c r="T262" s="765">
        <v>750</v>
      </c>
      <c r="U262" s="765">
        <v>1200</v>
      </c>
      <c r="V262" s="765">
        <v>450</v>
      </c>
      <c r="W262" s="766">
        <v>2000</v>
      </c>
      <c r="X262" s="765">
        <f t="shared" ref="X262:X325" si="33">V262-$K$2</f>
        <v>-550</v>
      </c>
      <c r="Y262" s="364">
        <f t="shared" si="27"/>
        <v>1000</v>
      </c>
    </row>
    <row r="263" spans="1:25" ht="15">
      <c r="A263" s="754" t="s">
        <v>295</v>
      </c>
      <c r="B263" s="738" t="s">
        <v>296</v>
      </c>
      <c r="C263" s="738">
        <v>109728</v>
      </c>
      <c r="D263" s="738" t="s">
        <v>553</v>
      </c>
      <c r="E263" s="738"/>
      <c r="F263" s="755">
        <v>552.59</v>
      </c>
      <c r="G263" s="756"/>
      <c r="H263" s="756"/>
      <c r="I263" s="757">
        <f t="shared" si="28"/>
        <v>552.59</v>
      </c>
      <c r="J263" s="758">
        <f t="shared" si="31"/>
        <v>552.59</v>
      </c>
      <c r="K263" s="757"/>
      <c r="L263" s="759"/>
      <c r="M263" s="739">
        <f t="shared" si="32"/>
        <v>0</v>
      </c>
      <c r="O263" s="760">
        <f t="shared" si="29"/>
        <v>1</v>
      </c>
      <c r="P263" s="760">
        <f t="shared" si="30"/>
        <v>1</v>
      </c>
      <c r="R263" s="766">
        <v>200</v>
      </c>
      <c r="S263" s="766">
        <v>3</v>
      </c>
      <c r="T263" s="765">
        <v>750</v>
      </c>
      <c r="U263" s="765">
        <v>1200</v>
      </c>
      <c r="V263" s="765">
        <v>600</v>
      </c>
      <c r="W263" s="765">
        <v>750</v>
      </c>
      <c r="X263" s="765">
        <f t="shared" si="33"/>
        <v>-400</v>
      </c>
      <c r="Y263" s="364">
        <f t="shared" si="27"/>
        <v>-250</v>
      </c>
    </row>
    <row r="264" spans="1:25" ht="15">
      <c r="A264" s="754" t="s">
        <v>295</v>
      </c>
      <c r="B264" s="738" t="s">
        <v>296</v>
      </c>
      <c r="C264" s="738">
        <v>109729</v>
      </c>
      <c r="D264" s="738" t="s">
        <v>554</v>
      </c>
      <c r="E264" s="738"/>
      <c r="F264" s="755">
        <v>616.39</v>
      </c>
      <c r="G264" s="756"/>
      <c r="H264" s="756"/>
      <c r="I264" s="757">
        <f t="shared" si="28"/>
        <v>616.39</v>
      </c>
      <c r="J264" s="758">
        <f t="shared" si="31"/>
        <v>616.39</v>
      </c>
      <c r="K264" s="757"/>
      <c r="L264" s="759"/>
      <c r="M264" s="739">
        <f t="shared" si="32"/>
        <v>0</v>
      </c>
      <c r="O264" s="760">
        <f t="shared" si="29"/>
        <v>1</v>
      </c>
      <c r="P264" s="760">
        <f t="shared" si="30"/>
        <v>1</v>
      </c>
      <c r="R264" s="766">
        <v>200</v>
      </c>
      <c r="S264" s="766">
        <v>3</v>
      </c>
      <c r="T264" s="765">
        <v>750</v>
      </c>
      <c r="U264" s="765">
        <v>1200</v>
      </c>
      <c r="V264" s="765">
        <v>600</v>
      </c>
      <c r="W264" s="766">
        <v>1000</v>
      </c>
      <c r="X264" s="765">
        <f t="shared" si="33"/>
        <v>-400</v>
      </c>
      <c r="Y264" s="364">
        <f t="shared" ref="Y264:Y327" si="34">W264-$L$2</f>
        <v>0</v>
      </c>
    </row>
    <row r="265" spans="1:25" ht="15">
      <c r="A265" s="754" t="s">
        <v>295</v>
      </c>
      <c r="B265" s="738" t="s">
        <v>296</v>
      </c>
      <c r="C265" s="738">
        <v>109730</v>
      </c>
      <c r="D265" s="738" t="s">
        <v>555</v>
      </c>
      <c r="E265" s="738"/>
      <c r="F265" s="755">
        <v>700.67</v>
      </c>
      <c r="G265" s="756"/>
      <c r="H265" s="756"/>
      <c r="I265" s="757">
        <f t="shared" si="28"/>
        <v>700.67</v>
      </c>
      <c r="J265" s="758">
        <f t="shared" si="31"/>
        <v>700.67</v>
      </c>
      <c r="K265" s="757"/>
      <c r="L265" s="759"/>
      <c r="M265" s="739">
        <f t="shared" si="32"/>
        <v>0</v>
      </c>
      <c r="O265" s="760">
        <f t="shared" si="29"/>
        <v>1</v>
      </c>
      <c r="P265" s="760">
        <f t="shared" si="30"/>
        <v>1</v>
      </c>
      <c r="R265" s="766">
        <v>200</v>
      </c>
      <c r="S265" s="766">
        <v>3</v>
      </c>
      <c r="T265" s="765">
        <v>750</v>
      </c>
      <c r="U265" s="765">
        <v>1200</v>
      </c>
      <c r="V265" s="765">
        <v>600</v>
      </c>
      <c r="W265" s="766">
        <v>1250</v>
      </c>
      <c r="X265" s="765">
        <f t="shared" si="33"/>
        <v>-400</v>
      </c>
      <c r="Y265" s="364">
        <f t="shared" si="34"/>
        <v>250</v>
      </c>
    </row>
    <row r="266" spans="1:25" ht="15">
      <c r="A266" s="754" t="s">
        <v>295</v>
      </c>
      <c r="B266" s="738" t="s">
        <v>296</v>
      </c>
      <c r="C266" s="738">
        <v>109731</v>
      </c>
      <c r="D266" s="738" t="s">
        <v>556</v>
      </c>
      <c r="E266" s="738"/>
      <c r="F266" s="755">
        <v>789.76</v>
      </c>
      <c r="G266" s="756"/>
      <c r="H266" s="756"/>
      <c r="I266" s="757">
        <f t="shared" si="28"/>
        <v>789.76</v>
      </c>
      <c r="J266" s="758">
        <f t="shared" si="31"/>
        <v>789.76</v>
      </c>
      <c r="K266" s="757"/>
      <c r="L266" s="759"/>
      <c r="M266" s="739">
        <f t="shared" si="32"/>
        <v>0</v>
      </c>
      <c r="O266" s="760">
        <f t="shared" si="29"/>
        <v>1</v>
      </c>
      <c r="P266" s="760">
        <f t="shared" si="30"/>
        <v>1</v>
      </c>
      <c r="R266" s="766">
        <v>200</v>
      </c>
      <c r="S266" s="766">
        <v>3</v>
      </c>
      <c r="T266" s="765">
        <v>750</v>
      </c>
      <c r="U266" s="765">
        <v>1200</v>
      </c>
      <c r="V266" s="765">
        <v>600</v>
      </c>
      <c r="W266" s="766">
        <v>1500</v>
      </c>
      <c r="X266" s="765">
        <f t="shared" si="33"/>
        <v>-400</v>
      </c>
      <c r="Y266" s="364">
        <f t="shared" si="34"/>
        <v>500</v>
      </c>
    </row>
    <row r="267" spans="1:25" ht="15">
      <c r="A267" s="754" t="s">
        <v>295</v>
      </c>
      <c r="B267" s="738" t="s">
        <v>296</v>
      </c>
      <c r="C267" s="738">
        <v>109732</v>
      </c>
      <c r="D267" s="738" t="s">
        <v>557</v>
      </c>
      <c r="E267" s="738"/>
      <c r="F267" s="755">
        <v>845.13</v>
      </c>
      <c r="G267" s="756"/>
      <c r="H267" s="756"/>
      <c r="I267" s="757">
        <f t="shared" si="28"/>
        <v>845.13</v>
      </c>
      <c r="J267" s="758">
        <f t="shared" si="31"/>
        <v>845.13</v>
      </c>
      <c r="K267" s="757"/>
      <c r="L267" s="759"/>
      <c r="M267" s="739">
        <f t="shared" si="32"/>
        <v>0</v>
      </c>
      <c r="O267" s="760">
        <f t="shared" si="29"/>
        <v>1</v>
      </c>
      <c r="P267" s="760">
        <f t="shared" si="30"/>
        <v>1</v>
      </c>
      <c r="R267" s="766">
        <v>200</v>
      </c>
      <c r="S267" s="766">
        <v>3</v>
      </c>
      <c r="T267" s="765">
        <v>750</v>
      </c>
      <c r="U267" s="765">
        <v>1200</v>
      </c>
      <c r="V267" s="765">
        <v>600</v>
      </c>
      <c r="W267" s="766">
        <v>1750</v>
      </c>
      <c r="X267" s="765">
        <f t="shared" si="33"/>
        <v>-400</v>
      </c>
      <c r="Y267" s="364">
        <f t="shared" si="34"/>
        <v>750</v>
      </c>
    </row>
    <row r="268" spans="1:25" ht="15">
      <c r="A268" s="754" t="s">
        <v>295</v>
      </c>
      <c r="B268" s="738" t="s">
        <v>296</v>
      </c>
      <c r="C268" s="738">
        <v>109733</v>
      </c>
      <c r="D268" s="738" t="s">
        <v>558</v>
      </c>
      <c r="E268" s="738"/>
      <c r="F268" s="755">
        <v>928.05</v>
      </c>
      <c r="G268" s="756"/>
      <c r="H268" s="756"/>
      <c r="I268" s="757">
        <f t="shared" si="28"/>
        <v>928.05</v>
      </c>
      <c r="J268" s="758">
        <f t="shared" si="31"/>
        <v>928.05</v>
      </c>
      <c r="K268" s="757"/>
      <c r="L268" s="759"/>
      <c r="M268" s="739">
        <f t="shared" si="32"/>
        <v>0</v>
      </c>
      <c r="O268" s="760">
        <f t="shared" si="29"/>
        <v>1</v>
      </c>
      <c r="P268" s="760">
        <f t="shared" si="30"/>
        <v>1</v>
      </c>
      <c r="R268" s="766">
        <v>200</v>
      </c>
      <c r="S268" s="766">
        <v>3</v>
      </c>
      <c r="T268" s="765">
        <v>750</v>
      </c>
      <c r="U268" s="765">
        <v>1200</v>
      </c>
      <c r="V268" s="765">
        <v>600</v>
      </c>
      <c r="W268" s="766">
        <v>2000</v>
      </c>
      <c r="X268" s="765">
        <f t="shared" si="33"/>
        <v>-400</v>
      </c>
      <c r="Y268" s="364">
        <f t="shared" si="34"/>
        <v>1000</v>
      </c>
    </row>
    <row r="269" spans="1:25" ht="15">
      <c r="A269" s="754" t="s">
        <v>295</v>
      </c>
      <c r="B269" s="738" t="s">
        <v>296</v>
      </c>
      <c r="C269" s="738">
        <v>109735</v>
      </c>
      <c r="D269" s="738" t="s">
        <v>559</v>
      </c>
      <c r="E269" s="738"/>
      <c r="F269" s="755">
        <v>672.98</v>
      </c>
      <c r="G269" s="756"/>
      <c r="H269" s="756"/>
      <c r="I269" s="757">
        <f t="shared" si="28"/>
        <v>672.98</v>
      </c>
      <c r="J269" s="758">
        <f t="shared" si="31"/>
        <v>672.98</v>
      </c>
      <c r="K269" s="757"/>
      <c r="L269" s="759"/>
      <c r="M269" s="739">
        <f t="shared" si="32"/>
        <v>0</v>
      </c>
      <c r="O269" s="760">
        <f t="shared" si="29"/>
        <v>1</v>
      </c>
      <c r="P269" s="760">
        <f t="shared" si="30"/>
        <v>1</v>
      </c>
      <c r="R269" s="766">
        <v>200</v>
      </c>
      <c r="S269" s="766">
        <v>3</v>
      </c>
      <c r="T269" s="765">
        <v>750</v>
      </c>
      <c r="U269" s="765">
        <v>1200</v>
      </c>
      <c r="V269" s="765">
        <v>900</v>
      </c>
      <c r="W269" s="765">
        <v>750</v>
      </c>
      <c r="X269" s="765">
        <f t="shared" si="33"/>
        <v>-100</v>
      </c>
      <c r="Y269" s="364">
        <f t="shared" si="34"/>
        <v>-250</v>
      </c>
    </row>
    <row r="270" spans="1:25" ht="15">
      <c r="A270" s="754" t="s">
        <v>295</v>
      </c>
      <c r="B270" s="738" t="s">
        <v>296</v>
      </c>
      <c r="C270" s="738">
        <v>109736</v>
      </c>
      <c r="D270" s="738" t="s">
        <v>560</v>
      </c>
      <c r="E270" s="738"/>
      <c r="F270" s="755">
        <v>758.45</v>
      </c>
      <c r="G270" s="756"/>
      <c r="H270" s="756"/>
      <c r="I270" s="757">
        <f t="shared" si="28"/>
        <v>758.45</v>
      </c>
      <c r="J270" s="758">
        <f t="shared" si="31"/>
        <v>758.45</v>
      </c>
      <c r="K270" s="757"/>
      <c r="L270" s="759"/>
      <c r="M270" s="739">
        <f t="shared" si="32"/>
        <v>0</v>
      </c>
      <c r="O270" s="760">
        <f t="shared" si="29"/>
        <v>1</v>
      </c>
      <c r="P270" s="760">
        <f t="shared" si="30"/>
        <v>1</v>
      </c>
      <c r="R270" s="766">
        <v>200</v>
      </c>
      <c r="S270" s="766">
        <v>3</v>
      </c>
      <c r="T270" s="765">
        <v>750</v>
      </c>
      <c r="U270" s="765">
        <v>1200</v>
      </c>
      <c r="V270" s="765">
        <v>900</v>
      </c>
      <c r="W270" s="766">
        <v>1000</v>
      </c>
      <c r="X270" s="765">
        <f t="shared" si="33"/>
        <v>-100</v>
      </c>
      <c r="Y270" s="364">
        <f t="shared" si="34"/>
        <v>0</v>
      </c>
    </row>
    <row r="271" spans="1:25" ht="15">
      <c r="A271" s="754" t="s">
        <v>295</v>
      </c>
      <c r="B271" s="738" t="s">
        <v>296</v>
      </c>
      <c r="C271" s="738">
        <v>109737</v>
      </c>
      <c r="D271" s="738" t="s">
        <v>561</v>
      </c>
      <c r="E271" s="738"/>
      <c r="F271" s="755">
        <v>910.15</v>
      </c>
      <c r="G271" s="756"/>
      <c r="H271" s="756"/>
      <c r="I271" s="757">
        <f t="shared" si="28"/>
        <v>910.15</v>
      </c>
      <c r="J271" s="758">
        <f t="shared" si="31"/>
        <v>910.15</v>
      </c>
      <c r="K271" s="757"/>
      <c r="L271" s="759"/>
      <c r="M271" s="739">
        <f t="shared" si="32"/>
        <v>0</v>
      </c>
      <c r="O271" s="760">
        <f t="shared" si="29"/>
        <v>1</v>
      </c>
      <c r="P271" s="760">
        <f t="shared" si="30"/>
        <v>1</v>
      </c>
      <c r="R271" s="766">
        <v>200</v>
      </c>
      <c r="S271" s="766">
        <v>3</v>
      </c>
      <c r="T271" s="765">
        <v>750</v>
      </c>
      <c r="U271" s="765">
        <v>1200</v>
      </c>
      <c r="V271" s="765">
        <v>900</v>
      </c>
      <c r="W271" s="766">
        <v>1250</v>
      </c>
      <c r="X271" s="765">
        <f t="shared" si="33"/>
        <v>-100</v>
      </c>
      <c r="Y271" s="364">
        <f t="shared" si="34"/>
        <v>250</v>
      </c>
    </row>
    <row r="272" spans="1:25" ht="15">
      <c r="A272" s="754" t="s">
        <v>295</v>
      </c>
      <c r="B272" s="738" t="s">
        <v>296</v>
      </c>
      <c r="C272" s="738">
        <v>109738</v>
      </c>
      <c r="D272" s="738" t="s">
        <v>562</v>
      </c>
      <c r="E272" s="738"/>
      <c r="F272" s="755">
        <v>1028.1199999999999</v>
      </c>
      <c r="G272" s="756"/>
      <c r="H272" s="756"/>
      <c r="I272" s="757">
        <f t="shared" si="28"/>
        <v>1028.1199999999999</v>
      </c>
      <c r="J272" s="758">
        <f t="shared" si="31"/>
        <v>1028.1199999999999</v>
      </c>
      <c r="K272" s="757"/>
      <c r="L272" s="759"/>
      <c r="M272" s="739">
        <f t="shared" si="32"/>
        <v>0</v>
      </c>
      <c r="O272" s="760">
        <f t="shared" si="29"/>
        <v>1</v>
      </c>
      <c r="P272" s="760">
        <f t="shared" si="30"/>
        <v>1</v>
      </c>
      <c r="R272" s="766">
        <v>200</v>
      </c>
      <c r="S272" s="766">
        <v>3</v>
      </c>
      <c r="T272" s="765">
        <v>750</v>
      </c>
      <c r="U272" s="765">
        <v>1200</v>
      </c>
      <c r="V272" s="765">
        <v>900</v>
      </c>
      <c r="W272" s="766">
        <v>1500</v>
      </c>
      <c r="X272" s="765">
        <f t="shared" si="33"/>
        <v>-100</v>
      </c>
      <c r="Y272" s="364">
        <f t="shared" si="34"/>
        <v>500</v>
      </c>
    </row>
    <row r="273" spans="1:25" ht="15">
      <c r="A273" s="754" t="s">
        <v>295</v>
      </c>
      <c r="B273" s="738" t="s">
        <v>296</v>
      </c>
      <c r="C273" s="738">
        <v>109739</v>
      </c>
      <c r="D273" s="738" t="s">
        <v>563</v>
      </c>
      <c r="E273" s="738"/>
      <c r="F273" s="755">
        <v>1095.55</v>
      </c>
      <c r="G273" s="756"/>
      <c r="H273" s="756"/>
      <c r="I273" s="757">
        <f t="shared" si="28"/>
        <v>1095.55</v>
      </c>
      <c r="J273" s="758">
        <f t="shared" si="31"/>
        <v>1095.55</v>
      </c>
      <c r="K273" s="757"/>
      <c r="L273" s="759"/>
      <c r="M273" s="739">
        <f t="shared" si="32"/>
        <v>0</v>
      </c>
      <c r="O273" s="760">
        <f t="shared" si="29"/>
        <v>1</v>
      </c>
      <c r="P273" s="760">
        <f t="shared" si="30"/>
        <v>1</v>
      </c>
      <c r="R273" s="766">
        <v>200</v>
      </c>
      <c r="S273" s="766">
        <v>3</v>
      </c>
      <c r="T273" s="765">
        <v>750</v>
      </c>
      <c r="U273" s="765">
        <v>1200</v>
      </c>
      <c r="V273" s="765">
        <v>900</v>
      </c>
      <c r="W273" s="766">
        <v>1750</v>
      </c>
      <c r="X273" s="765">
        <f t="shared" si="33"/>
        <v>-100</v>
      </c>
      <c r="Y273" s="364">
        <f t="shared" si="34"/>
        <v>750</v>
      </c>
    </row>
    <row r="274" spans="1:25" ht="15">
      <c r="A274" s="754" t="s">
        <v>295</v>
      </c>
      <c r="B274" s="738" t="s">
        <v>296</v>
      </c>
      <c r="C274" s="738">
        <v>109740</v>
      </c>
      <c r="D274" s="738" t="s">
        <v>564</v>
      </c>
      <c r="E274" s="738"/>
      <c r="F274" s="755">
        <v>1150.5</v>
      </c>
      <c r="G274" s="756"/>
      <c r="H274" s="756"/>
      <c r="I274" s="757">
        <f t="shared" si="28"/>
        <v>1150.5</v>
      </c>
      <c r="J274" s="758">
        <f t="shared" si="31"/>
        <v>1150.5</v>
      </c>
      <c r="K274" s="757"/>
      <c r="L274" s="759"/>
      <c r="M274" s="739">
        <f t="shared" si="32"/>
        <v>0</v>
      </c>
      <c r="O274" s="760">
        <f t="shared" si="29"/>
        <v>1</v>
      </c>
      <c r="P274" s="760">
        <f t="shared" si="30"/>
        <v>1</v>
      </c>
      <c r="R274" s="766">
        <v>200</v>
      </c>
      <c r="S274" s="766">
        <v>3</v>
      </c>
      <c r="T274" s="765">
        <v>750</v>
      </c>
      <c r="U274" s="765">
        <v>1200</v>
      </c>
      <c r="V274" s="765">
        <v>900</v>
      </c>
      <c r="W274" s="766">
        <v>2000</v>
      </c>
      <c r="X274" s="765">
        <f t="shared" si="33"/>
        <v>-100</v>
      </c>
      <c r="Y274" s="364">
        <f t="shared" si="34"/>
        <v>1000</v>
      </c>
    </row>
    <row r="275" spans="1:25" ht="15">
      <c r="A275" s="754" t="s">
        <v>295</v>
      </c>
      <c r="B275" s="738" t="s">
        <v>296</v>
      </c>
      <c r="C275" s="738">
        <v>109742</v>
      </c>
      <c r="D275" s="738" t="s">
        <v>565</v>
      </c>
      <c r="E275" s="738"/>
      <c r="F275" s="755">
        <v>794.57</v>
      </c>
      <c r="G275" s="756"/>
      <c r="H275" s="756"/>
      <c r="I275" s="757">
        <f t="shared" si="28"/>
        <v>794.57</v>
      </c>
      <c r="J275" s="758">
        <f t="shared" si="31"/>
        <v>794.57</v>
      </c>
      <c r="K275" s="757"/>
      <c r="L275" s="759"/>
      <c r="M275" s="739">
        <f t="shared" si="32"/>
        <v>0</v>
      </c>
      <c r="O275" s="760">
        <f t="shared" si="29"/>
        <v>1</v>
      </c>
      <c r="P275" s="760">
        <f t="shared" si="30"/>
        <v>1</v>
      </c>
      <c r="R275" s="766">
        <v>200</v>
      </c>
      <c r="S275" s="766">
        <v>3</v>
      </c>
      <c r="T275" s="765">
        <v>750</v>
      </c>
      <c r="U275" s="765">
        <v>1200</v>
      </c>
      <c r="V275" s="765">
        <v>1200</v>
      </c>
      <c r="W275" s="765">
        <v>750</v>
      </c>
      <c r="X275" s="765">
        <f t="shared" si="33"/>
        <v>200</v>
      </c>
      <c r="Y275" s="364">
        <f t="shared" si="34"/>
        <v>-250</v>
      </c>
    </row>
    <row r="276" spans="1:25" ht="15">
      <c r="A276" s="754" t="s">
        <v>295</v>
      </c>
      <c r="B276" s="738" t="s">
        <v>296</v>
      </c>
      <c r="C276" s="738">
        <v>109743</v>
      </c>
      <c r="D276" s="738" t="s">
        <v>566</v>
      </c>
      <c r="E276" s="738"/>
      <c r="F276" s="755">
        <v>892.08</v>
      </c>
      <c r="G276" s="756"/>
      <c r="H276" s="756"/>
      <c r="I276" s="757">
        <f t="shared" si="28"/>
        <v>892.08</v>
      </c>
      <c r="J276" s="758">
        <f t="shared" si="31"/>
        <v>892.08</v>
      </c>
      <c r="K276" s="757"/>
      <c r="L276" s="759"/>
      <c r="M276" s="739">
        <f t="shared" si="32"/>
        <v>0</v>
      </c>
      <c r="O276" s="760">
        <f t="shared" si="29"/>
        <v>1</v>
      </c>
      <c r="P276" s="760">
        <f t="shared" si="30"/>
        <v>1</v>
      </c>
      <c r="R276" s="766">
        <v>200</v>
      </c>
      <c r="S276" s="766">
        <v>3</v>
      </c>
      <c r="T276" s="765">
        <v>750</v>
      </c>
      <c r="U276" s="765">
        <v>1200</v>
      </c>
      <c r="V276" s="765">
        <v>1200</v>
      </c>
      <c r="W276" s="766">
        <v>1000</v>
      </c>
      <c r="X276" s="765">
        <f t="shared" si="33"/>
        <v>200</v>
      </c>
      <c r="Y276" s="364">
        <f t="shared" si="34"/>
        <v>0</v>
      </c>
    </row>
    <row r="277" spans="1:25" ht="15">
      <c r="A277" s="754" t="s">
        <v>295</v>
      </c>
      <c r="B277" s="738" t="s">
        <v>296</v>
      </c>
      <c r="C277" s="738">
        <v>109744</v>
      </c>
      <c r="D277" s="738" t="s">
        <v>567</v>
      </c>
      <c r="E277" s="738"/>
      <c r="F277" s="755">
        <v>1064.24</v>
      </c>
      <c r="G277" s="756"/>
      <c r="H277" s="756"/>
      <c r="I277" s="757">
        <f t="shared" si="28"/>
        <v>1064.24</v>
      </c>
      <c r="J277" s="758">
        <f t="shared" si="31"/>
        <v>1064.24</v>
      </c>
      <c r="K277" s="757"/>
      <c r="L277" s="759"/>
      <c r="M277" s="739">
        <f t="shared" si="32"/>
        <v>0</v>
      </c>
      <c r="O277" s="760">
        <f t="shared" si="29"/>
        <v>1</v>
      </c>
      <c r="P277" s="760">
        <f t="shared" si="30"/>
        <v>1</v>
      </c>
      <c r="R277" s="766">
        <v>200</v>
      </c>
      <c r="S277" s="766">
        <v>3</v>
      </c>
      <c r="T277" s="765">
        <v>750</v>
      </c>
      <c r="U277" s="765">
        <v>1200</v>
      </c>
      <c r="V277" s="765">
        <v>1200</v>
      </c>
      <c r="W277" s="766">
        <v>1250</v>
      </c>
      <c r="X277" s="765">
        <f t="shared" si="33"/>
        <v>200</v>
      </c>
      <c r="Y277" s="364">
        <f t="shared" si="34"/>
        <v>250</v>
      </c>
    </row>
    <row r="278" spans="1:25" ht="15">
      <c r="A278" s="754" t="s">
        <v>295</v>
      </c>
      <c r="B278" s="738" t="s">
        <v>296</v>
      </c>
      <c r="C278" s="738">
        <v>109745</v>
      </c>
      <c r="D278" s="738" t="s">
        <v>568</v>
      </c>
      <c r="E278" s="738"/>
      <c r="F278" s="755">
        <v>1201.49</v>
      </c>
      <c r="G278" s="756"/>
      <c r="H278" s="756"/>
      <c r="I278" s="757">
        <f t="shared" si="28"/>
        <v>1201.49</v>
      </c>
      <c r="J278" s="758">
        <f t="shared" si="31"/>
        <v>1201.49</v>
      </c>
      <c r="K278" s="757"/>
      <c r="L278" s="759"/>
      <c r="M278" s="739">
        <f t="shared" si="32"/>
        <v>0</v>
      </c>
      <c r="O278" s="760">
        <f t="shared" si="29"/>
        <v>1</v>
      </c>
      <c r="P278" s="760">
        <f t="shared" si="30"/>
        <v>1</v>
      </c>
      <c r="R278" s="766">
        <v>200</v>
      </c>
      <c r="S278" s="766">
        <v>3</v>
      </c>
      <c r="T278" s="765">
        <v>750</v>
      </c>
      <c r="U278" s="765">
        <v>1200</v>
      </c>
      <c r="V278" s="765">
        <v>1200</v>
      </c>
      <c r="W278" s="766">
        <v>1500</v>
      </c>
      <c r="X278" s="765">
        <f t="shared" si="33"/>
        <v>200</v>
      </c>
      <c r="Y278" s="364">
        <f t="shared" si="34"/>
        <v>500</v>
      </c>
    </row>
    <row r="279" spans="1:25" ht="15">
      <c r="A279" s="754" t="s">
        <v>295</v>
      </c>
      <c r="B279" s="738" t="s">
        <v>296</v>
      </c>
      <c r="C279" s="738">
        <v>109746</v>
      </c>
      <c r="D279" s="738" t="s">
        <v>569</v>
      </c>
      <c r="E279" s="738"/>
      <c r="F279" s="755">
        <v>1283.3499999999999</v>
      </c>
      <c r="G279" s="756"/>
      <c r="H279" s="756"/>
      <c r="I279" s="757">
        <f t="shared" si="28"/>
        <v>1283.3499999999999</v>
      </c>
      <c r="J279" s="758">
        <f t="shared" si="31"/>
        <v>1283.3499999999999</v>
      </c>
      <c r="K279" s="757"/>
      <c r="L279" s="759"/>
      <c r="M279" s="739">
        <f t="shared" si="32"/>
        <v>0</v>
      </c>
      <c r="O279" s="760">
        <f t="shared" si="29"/>
        <v>1</v>
      </c>
      <c r="P279" s="760">
        <f t="shared" si="30"/>
        <v>1</v>
      </c>
      <c r="R279" s="766">
        <v>200</v>
      </c>
      <c r="S279" s="766">
        <v>3</v>
      </c>
      <c r="T279" s="765">
        <v>750</v>
      </c>
      <c r="U279" s="765">
        <v>1200</v>
      </c>
      <c r="V279" s="765">
        <v>1200</v>
      </c>
      <c r="W279" s="766">
        <v>1750</v>
      </c>
      <c r="X279" s="765">
        <f t="shared" si="33"/>
        <v>200</v>
      </c>
      <c r="Y279" s="364">
        <f t="shared" si="34"/>
        <v>750</v>
      </c>
    </row>
    <row r="280" spans="1:25" ht="15">
      <c r="A280" s="754" t="s">
        <v>295</v>
      </c>
      <c r="B280" s="738" t="s">
        <v>296</v>
      </c>
      <c r="C280" s="738">
        <v>109747</v>
      </c>
      <c r="D280" s="738" t="s">
        <v>570</v>
      </c>
      <c r="E280" s="738"/>
      <c r="F280" s="755">
        <v>1378.46</v>
      </c>
      <c r="G280" s="756"/>
      <c r="H280" s="756"/>
      <c r="I280" s="757">
        <f t="shared" si="28"/>
        <v>1378.46</v>
      </c>
      <c r="J280" s="758">
        <f t="shared" si="31"/>
        <v>1378.46</v>
      </c>
      <c r="K280" s="757"/>
      <c r="L280" s="759"/>
      <c r="M280" s="739">
        <f t="shared" si="32"/>
        <v>0</v>
      </c>
      <c r="O280" s="760">
        <f t="shared" si="29"/>
        <v>1</v>
      </c>
      <c r="P280" s="760">
        <f t="shared" si="30"/>
        <v>1</v>
      </c>
      <c r="R280" s="766">
        <v>200</v>
      </c>
      <c r="S280" s="766">
        <v>3</v>
      </c>
      <c r="T280" s="765">
        <v>750</v>
      </c>
      <c r="U280" s="765">
        <v>1200</v>
      </c>
      <c r="V280" s="765">
        <v>1200</v>
      </c>
      <c r="W280" s="766">
        <v>2000</v>
      </c>
      <c r="X280" s="765">
        <f t="shared" si="33"/>
        <v>200</v>
      </c>
      <c r="Y280" s="364">
        <f t="shared" si="34"/>
        <v>1000</v>
      </c>
    </row>
    <row r="281" spans="1:25" ht="15">
      <c r="A281" s="754" t="s">
        <v>295</v>
      </c>
      <c r="B281" s="738" t="s">
        <v>296</v>
      </c>
      <c r="C281" s="738">
        <v>109749</v>
      </c>
      <c r="D281" s="738" t="s">
        <v>571</v>
      </c>
      <c r="E281" s="738"/>
      <c r="F281" s="755">
        <v>912.55</v>
      </c>
      <c r="G281" s="756"/>
      <c r="H281" s="756"/>
      <c r="I281" s="757">
        <f t="shared" si="28"/>
        <v>912.55</v>
      </c>
      <c r="J281" s="758">
        <f t="shared" si="31"/>
        <v>912.55</v>
      </c>
      <c r="K281" s="757"/>
      <c r="L281" s="759"/>
      <c r="M281" s="739">
        <f t="shared" si="32"/>
        <v>0</v>
      </c>
      <c r="O281" s="760">
        <f t="shared" si="29"/>
        <v>1</v>
      </c>
      <c r="P281" s="760">
        <f t="shared" si="30"/>
        <v>1</v>
      </c>
      <c r="R281" s="766">
        <v>200</v>
      </c>
      <c r="S281" s="766">
        <v>3</v>
      </c>
      <c r="T281" s="765">
        <v>750</v>
      </c>
      <c r="U281" s="765">
        <v>1200</v>
      </c>
      <c r="V281" s="765">
        <v>1500</v>
      </c>
      <c r="W281" s="765">
        <v>750</v>
      </c>
      <c r="X281" s="765">
        <f t="shared" si="33"/>
        <v>500</v>
      </c>
      <c r="Y281" s="364">
        <f t="shared" si="34"/>
        <v>-250</v>
      </c>
    </row>
    <row r="282" spans="1:25" ht="15">
      <c r="A282" s="754" t="s">
        <v>295</v>
      </c>
      <c r="B282" s="738" t="s">
        <v>296</v>
      </c>
      <c r="C282" s="738">
        <v>109750</v>
      </c>
      <c r="D282" s="738" t="s">
        <v>572</v>
      </c>
      <c r="E282" s="738"/>
      <c r="F282" s="755">
        <v>1032.94</v>
      </c>
      <c r="G282" s="756"/>
      <c r="H282" s="756"/>
      <c r="I282" s="757">
        <f t="shared" si="28"/>
        <v>1032.94</v>
      </c>
      <c r="J282" s="758">
        <f t="shared" si="31"/>
        <v>1032.94</v>
      </c>
      <c r="K282" s="757"/>
      <c r="L282" s="759"/>
      <c r="M282" s="739">
        <f t="shared" si="32"/>
        <v>0</v>
      </c>
      <c r="O282" s="760">
        <f t="shared" si="29"/>
        <v>1</v>
      </c>
      <c r="P282" s="760">
        <f t="shared" si="30"/>
        <v>1</v>
      </c>
      <c r="R282" s="766">
        <v>200</v>
      </c>
      <c r="S282" s="766">
        <v>3</v>
      </c>
      <c r="T282" s="765">
        <v>750</v>
      </c>
      <c r="U282" s="765">
        <v>1200</v>
      </c>
      <c r="V282" s="765">
        <v>1500</v>
      </c>
      <c r="W282" s="766">
        <v>1000</v>
      </c>
      <c r="X282" s="765">
        <f t="shared" si="33"/>
        <v>500</v>
      </c>
      <c r="Y282" s="364">
        <f t="shared" si="34"/>
        <v>0</v>
      </c>
    </row>
    <row r="283" spans="1:25" ht="15">
      <c r="A283" s="754" t="s">
        <v>295</v>
      </c>
      <c r="B283" s="738" t="s">
        <v>296</v>
      </c>
      <c r="C283" s="738">
        <v>109751</v>
      </c>
      <c r="D283" s="738" t="s">
        <v>573</v>
      </c>
      <c r="E283" s="738"/>
      <c r="F283" s="755">
        <v>1214.73</v>
      </c>
      <c r="G283" s="756"/>
      <c r="H283" s="756"/>
      <c r="I283" s="757">
        <f t="shared" si="28"/>
        <v>1214.73</v>
      </c>
      <c r="J283" s="758">
        <f t="shared" si="31"/>
        <v>1214.73</v>
      </c>
      <c r="K283" s="757"/>
      <c r="L283" s="759"/>
      <c r="M283" s="739">
        <f t="shared" si="32"/>
        <v>0</v>
      </c>
      <c r="O283" s="760">
        <f t="shared" si="29"/>
        <v>1</v>
      </c>
      <c r="P283" s="760">
        <f t="shared" si="30"/>
        <v>1</v>
      </c>
      <c r="R283" s="766">
        <v>200</v>
      </c>
      <c r="S283" s="766">
        <v>3</v>
      </c>
      <c r="T283" s="765">
        <v>750</v>
      </c>
      <c r="U283" s="765">
        <v>1200</v>
      </c>
      <c r="V283" s="765">
        <v>1500</v>
      </c>
      <c r="W283" s="766">
        <v>1250</v>
      </c>
      <c r="X283" s="765">
        <f t="shared" si="33"/>
        <v>500</v>
      </c>
      <c r="Y283" s="364">
        <f t="shared" si="34"/>
        <v>250</v>
      </c>
    </row>
    <row r="284" spans="1:25" ht="15">
      <c r="A284" s="754" t="s">
        <v>295</v>
      </c>
      <c r="B284" s="738" t="s">
        <v>296</v>
      </c>
      <c r="C284" s="738">
        <v>109752</v>
      </c>
      <c r="D284" s="738" t="s">
        <v>574</v>
      </c>
      <c r="E284" s="738"/>
      <c r="F284" s="755">
        <v>1453.1</v>
      </c>
      <c r="G284" s="756"/>
      <c r="H284" s="756"/>
      <c r="I284" s="757">
        <f t="shared" si="28"/>
        <v>1453.1</v>
      </c>
      <c r="J284" s="758">
        <f t="shared" si="31"/>
        <v>1453.1</v>
      </c>
      <c r="K284" s="757"/>
      <c r="L284" s="759"/>
      <c r="M284" s="739">
        <f t="shared" si="32"/>
        <v>0</v>
      </c>
      <c r="O284" s="760">
        <f t="shared" si="29"/>
        <v>1</v>
      </c>
      <c r="P284" s="760">
        <f t="shared" si="30"/>
        <v>1</v>
      </c>
      <c r="R284" s="766">
        <v>200</v>
      </c>
      <c r="S284" s="766">
        <v>3</v>
      </c>
      <c r="T284" s="765">
        <v>750</v>
      </c>
      <c r="U284" s="765">
        <v>1200</v>
      </c>
      <c r="V284" s="765">
        <v>1500</v>
      </c>
      <c r="W284" s="766">
        <v>1500</v>
      </c>
      <c r="X284" s="765">
        <f t="shared" si="33"/>
        <v>500</v>
      </c>
      <c r="Y284" s="364">
        <f t="shared" si="34"/>
        <v>500</v>
      </c>
    </row>
    <row r="285" spans="1:25" ht="15">
      <c r="A285" s="754" t="s">
        <v>295</v>
      </c>
      <c r="B285" s="738" t="s">
        <v>296</v>
      </c>
      <c r="C285" s="738">
        <v>109753</v>
      </c>
      <c r="D285" s="738" t="s">
        <v>575</v>
      </c>
      <c r="E285" s="738"/>
      <c r="F285" s="755">
        <v>1595.16</v>
      </c>
      <c r="G285" s="756"/>
      <c r="H285" s="756"/>
      <c r="I285" s="757">
        <f t="shared" si="28"/>
        <v>1595.16</v>
      </c>
      <c r="J285" s="758">
        <f t="shared" si="31"/>
        <v>1595.16</v>
      </c>
      <c r="K285" s="757"/>
      <c r="L285" s="759"/>
      <c r="M285" s="739">
        <f t="shared" si="32"/>
        <v>0</v>
      </c>
      <c r="O285" s="760">
        <f t="shared" si="29"/>
        <v>1</v>
      </c>
      <c r="P285" s="760">
        <f t="shared" si="30"/>
        <v>1</v>
      </c>
      <c r="R285" s="766">
        <v>200</v>
      </c>
      <c r="S285" s="766">
        <v>3</v>
      </c>
      <c r="T285" s="765">
        <v>750</v>
      </c>
      <c r="U285" s="765">
        <v>1200</v>
      </c>
      <c r="V285" s="765">
        <v>1500</v>
      </c>
      <c r="W285" s="766">
        <v>1750</v>
      </c>
      <c r="X285" s="765">
        <f t="shared" si="33"/>
        <v>500</v>
      </c>
      <c r="Y285" s="364">
        <f t="shared" si="34"/>
        <v>750</v>
      </c>
    </row>
    <row r="286" spans="1:25" ht="15">
      <c r="A286" s="754" t="s">
        <v>295</v>
      </c>
      <c r="B286" s="738" t="s">
        <v>296</v>
      </c>
      <c r="C286" s="738">
        <v>109754</v>
      </c>
      <c r="D286" s="738" t="s">
        <v>576</v>
      </c>
      <c r="E286" s="738"/>
      <c r="F286" s="755">
        <v>1719.24</v>
      </c>
      <c r="G286" s="756"/>
      <c r="H286" s="756"/>
      <c r="I286" s="757">
        <f t="shared" si="28"/>
        <v>1719.24</v>
      </c>
      <c r="J286" s="758">
        <f t="shared" si="31"/>
        <v>1719.24</v>
      </c>
      <c r="K286" s="757"/>
      <c r="L286" s="759"/>
      <c r="M286" s="739">
        <f t="shared" si="32"/>
        <v>0</v>
      </c>
      <c r="O286" s="760">
        <f t="shared" si="29"/>
        <v>1</v>
      </c>
      <c r="P286" s="760">
        <f t="shared" si="30"/>
        <v>1</v>
      </c>
      <c r="R286" s="766">
        <v>200</v>
      </c>
      <c r="S286" s="766">
        <v>3</v>
      </c>
      <c r="T286" s="765">
        <v>750</v>
      </c>
      <c r="U286" s="765">
        <v>1200</v>
      </c>
      <c r="V286" s="765">
        <v>1500</v>
      </c>
      <c r="W286" s="766">
        <v>2000</v>
      </c>
      <c r="X286" s="765">
        <f t="shared" si="33"/>
        <v>500</v>
      </c>
      <c r="Y286" s="364">
        <f t="shared" si="34"/>
        <v>1000</v>
      </c>
    </row>
    <row r="287" spans="1:25" ht="15">
      <c r="A287" s="754" t="s">
        <v>295</v>
      </c>
      <c r="B287" s="738" t="s">
        <v>296</v>
      </c>
      <c r="C287" s="738">
        <v>109763</v>
      </c>
      <c r="D287" s="738" t="s">
        <v>577</v>
      </c>
      <c r="E287" s="738"/>
      <c r="F287" s="755">
        <v>558.61</v>
      </c>
      <c r="G287" s="756"/>
      <c r="H287" s="756"/>
      <c r="I287" s="757">
        <f t="shared" si="28"/>
        <v>558.61</v>
      </c>
      <c r="J287" s="758">
        <f t="shared" si="31"/>
        <v>558.61</v>
      </c>
      <c r="K287" s="757"/>
      <c r="L287" s="759"/>
      <c r="M287" s="739">
        <f t="shared" si="32"/>
        <v>0</v>
      </c>
      <c r="O287" s="760">
        <f t="shared" si="29"/>
        <v>1</v>
      </c>
      <c r="P287" s="760">
        <f t="shared" si="30"/>
        <v>1</v>
      </c>
      <c r="R287" s="766">
        <v>200</v>
      </c>
      <c r="S287" s="766">
        <v>4</v>
      </c>
      <c r="T287" s="766">
        <v>1000</v>
      </c>
      <c r="U287" s="765">
        <v>1600</v>
      </c>
      <c r="V287" s="765">
        <v>300</v>
      </c>
      <c r="W287" s="765">
        <v>750</v>
      </c>
      <c r="X287" s="765">
        <f t="shared" si="33"/>
        <v>-700</v>
      </c>
      <c r="Y287" s="364">
        <f t="shared" si="34"/>
        <v>-250</v>
      </c>
    </row>
    <row r="288" spans="1:25" ht="15">
      <c r="A288" s="754" t="s">
        <v>295</v>
      </c>
      <c r="B288" s="738" t="s">
        <v>296</v>
      </c>
      <c r="C288" s="738">
        <v>109764</v>
      </c>
      <c r="D288" s="738" t="s">
        <v>578</v>
      </c>
      <c r="E288" s="738"/>
      <c r="F288" s="755">
        <v>621.21</v>
      </c>
      <c r="G288" s="756"/>
      <c r="H288" s="756"/>
      <c r="I288" s="757">
        <f t="shared" si="28"/>
        <v>621.21</v>
      </c>
      <c r="J288" s="758">
        <f t="shared" si="31"/>
        <v>621.21</v>
      </c>
      <c r="K288" s="757"/>
      <c r="L288" s="759"/>
      <c r="M288" s="739">
        <f t="shared" si="32"/>
        <v>0</v>
      </c>
      <c r="O288" s="760">
        <f t="shared" si="29"/>
        <v>1</v>
      </c>
      <c r="P288" s="760">
        <f t="shared" si="30"/>
        <v>1</v>
      </c>
      <c r="R288" s="766">
        <v>200</v>
      </c>
      <c r="S288" s="766">
        <v>4</v>
      </c>
      <c r="T288" s="766">
        <v>1000</v>
      </c>
      <c r="U288" s="765">
        <v>1600</v>
      </c>
      <c r="V288" s="765">
        <v>300</v>
      </c>
      <c r="W288" s="766">
        <v>1000</v>
      </c>
      <c r="X288" s="765">
        <f t="shared" si="33"/>
        <v>-700</v>
      </c>
      <c r="Y288" s="364">
        <f t="shared" si="34"/>
        <v>0</v>
      </c>
    </row>
    <row r="289" spans="1:25" ht="15">
      <c r="A289" s="754" t="s">
        <v>295</v>
      </c>
      <c r="B289" s="738" t="s">
        <v>296</v>
      </c>
      <c r="C289" s="738">
        <v>109765</v>
      </c>
      <c r="D289" s="738" t="s">
        <v>579</v>
      </c>
      <c r="E289" s="738"/>
      <c r="F289" s="755">
        <v>692.24</v>
      </c>
      <c r="G289" s="756"/>
      <c r="H289" s="756"/>
      <c r="I289" s="757">
        <f t="shared" si="28"/>
        <v>692.24</v>
      </c>
      <c r="J289" s="758">
        <f t="shared" si="31"/>
        <v>692.24</v>
      </c>
      <c r="K289" s="757"/>
      <c r="L289" s="759"/>
      <c r="M289" s="739">
        <f t="shared" si="32"/>
        <v>0</v>
      </c>
      <c r="O289" s="760">
        <f t="shared" si="29"/>
        <v>1</v>
      </c>
      <c r="P289" s="760">
        <f t="shared" si="30"/>
        <v>1</v>
      </c>
      <c r="R289" s="766">
        <v>200</v>
      </c>
      <c r="S289" s="766">
        <v>4</v>
      </c>
      <c r="T289" s="766">
        <v>1000</v>
      </c>
      <c r="U289" s="765">
        <v>1600</v>
      </c>
      <c r="V289" s="765">
        <v>300</v>
      </c>
      <c r="W289" s="766">
        <v>1250</v>
      </c>
      <c r="X289" s="765">
        <f t="shared" si="33"/>
        <v>-700</v>
      </c>
      <c r="Y289" s="364">
        <f t="shared" si="34"/>
        <v>250</v>
      </c>
    </row>
    <row r="290" spans="1:25" ht="15">
      <c r="A290" s="754" t="s">
        <v>295</v>
      </c>
      <c r="B290" s="738" t="s">
        <v>296</v>
      </c>
      <c r="C290" s="738">
        <v>109766</v>
      </c>
      <c r="D290" s="738" t="s">
        <v>580</v>
      </c>
      <c r="E290" s="738"/>
      <c r="F290" s="755">
        <v>788.55</v>
      </c>
      <c r="G290" s="756"/>
      <c r="H290" s="756"/>
      <c r="I290" s="757">
        <f t="shared" si="28"/>
        <v>788.55</v>
      </c>
      <c r="J290" s="758">
        <f t="shared" si="31"/>
        <v>788.55</v>
      </c>
      <c r="K290" s="757"/>
      <c r="L290" s="759"/>
      <c r="M290" s="739">
        <f t="shared" si="32"/>
        <v>0</v>
      </c>
      <c r="O290" s="760">
        <f t="shared" si="29"/>
        <v>1</v>
      </c>
      <c r="P290" s="760">
        <f t="shared" si="30"/>
        <v>1</v>
      </c>
      <c r="R290" s="766">
        <v>200</v>
      </c>
      <c r="S290" s="766">
        <v>4</v>
      </c>
      <c r="T290" s="766">
        <v>1000</v>
      </c>
      <c r="U290" s="765">
        <v>1600</v>
      </c>
      <c r="V290" s="765">
        <v>300</v>
      </c>
      <c r="W290" s="766">
        <v>1500</v>
      </c>
      <c r="X290" s="765">
        <f t="shared" si="33"/>
        <v>-700</v>
      </c>
      <c r="Y290" s="364">
        <f t="shared" si="34"/>
        <v>500</v>
      </c>
    </row>
    <row r="291" spans="1:25" ht="15">
      <c r="A291" s="754" t="s">
        <v>295</v>
      </c>
      <c r="B291" s="738" t="s">
        <v>296</v>
      </c>
      <c r="C291" s="738">
        <v>109767</v>
      </c>
      <c r="D291" s="738" t="s">
        <v>581</v>
      </c>
      <c r="E291" s="738"/>
      <c r="F291" s="755">
        <v>899.34</v>
      </c>
      <c r="G291" s="756"/>
      <c r="H291" s="756"/>
      <c r="I291" s="757">
        <f t="shared" si="28"/>
        <v>899.34</v>
      </c>
      <c r="J291" s="758">
        <f t="shared" si="31"/>
        <v>899.34</v>
      </c>
      <c r="K291" s="757"/>
      <c r="L291" s="759"/>
      <c r="M291" s="739">
        <f t="shared" si="32"/>
        <v>0</v>
      </c>
      <c r="O291" s="760">
        <f t="shared" si="29"/>
        <v>1</v>
      </c>
      <c r="P291" s="760">
        <f t="shared" si="30"/>
        <v>1</v>
      </c>
      <c r="R291" s="766">
        <v>200</v>
      </c>
      <c r="S291" s="766">
        <v>4</v>
      </c>
      <c r="T291" s="766">
        <v>1000</v>
      </c>
      <c r="U291" s="765">
        <v>1600</v>
      </c>
      <c r="V291" s="765">
        <v>300</v>
      </c>
      <c r="W291" s="766">
        <v>1750</v>
      </c>
      <c r="X291" s="765">
        <f t="shared" si="33"/>
        <v>-700</v>
      </c>
      <c r="Y291" s="364">
        <f t="shared" si="34"/>
        <v>750</v>
      </c>
    </row>
    <row r="292" spans="1:25" ht="15">
      <c r="A292" s="754" t="s">
        <v>295</v>
      </c>
      <c r="B292" s="738" t="s">
        <v>296</v>
      </c>
      <c r="C292" s="738">
        <v>109768</v>
      </c>
      <c r="D292" s="738" t="s">
        <v>582</v>
      </c>
      <c r="E292" s="738"/>
      <c r="F292" s="755">
        <v>1013.46</v>
      </c>
      <c r="G292" s="756"/>
      <c r="H292" s="756"/>
      <c r="I292" s="757">
        <f t="shared" si="28"/>
        <v>1013.46</v>
      </c>
      <c r="J292" s="758">
        <f t="shared" si="31"/>
        <v>1013.46</v>
      </c>
      <c r="K292" s="757"/>
      <c r="L292" s="759"/>
      <c r="M292" s="739">
        <f t="shared" si="32"/>
        <v>0</v>
      </c>
      <c r="O292" s="760">
        <f t="shared" si="29"/>
        <v>1</v>
      </c>
      <c r="P292" s="760">
        <f t="shared" si="30"/>
        <v>1</v>
      </c>
      <c r="R292" s="766">
        <v>200</v>
      </c>
      <c r="S292" s="766">
        <v>4</v>
      </c>
      <c r="T292" s="766">
        <v>1000</v>
      </c>
      <c r="U292" s="765">
        <v>1600</v>
      </c>
      <c r="V292" s="765">
        <v>300</v>
      </c>
      <c r="W292" s="766">
        <v>2000</v>
      </c>
      <c r="X292" s="765">
        <f t="shared" si="33"/>
        <v>-700</v>
      </c>
      <c r="Y292" s="364">
        <f t="shared" si="34"/>
        <v>1000</v>
      </c>
    </row>
    <row r="293" spans="1:25" ht="15">
      <c r="A293" s="754" t="s">
        <v>295</v>
      </c>
      <c r="B293" s="738" t="s">
        <v>296</v>
      </c>
      <c r="C293" s="738">
        <v>109770</v>
      </c>
      <c r="D293" s="738" t="s">
        <v>583</v>
      </c>
      <c r="E293" s="738"/>
      <c r="F293" s="755">
        <v>623.62</v>
      </c>
      <c r="G293" s="756"/>
      <c r="H293" s="756"/>
      <c r="I293" s="757">
        <f t="shared" si="28"/>
        <v>623.62</v>
      </c>
      <c r="J293" s="758">
        <f t="shared" si="31"/>
        <v>623.62</v>
      </c>
      <c r="K293" s="757"/>
      <c r="L293" s="759"/>
      <c r="M293" s="739">
        <f t="shared" si="32"/>
        <v>0</v>
      </c>
      <c r="O293" s="760">
        <f t="shared" si="29"/>
        <v>1</v>
      </c>
      <c r="P293" s="760">
        <f t="shared" si="30"/>
        <v>1</v>
      </c>
      <c r="R293" s="766">
        <v>200</v>
      </c>
      <c r="S293" s="766">
        <v>4</v>
      </c>
      <c r="T293" s="766">
        <v>1000</v>
      </c>
      <c r="U293" s="765">
        <v>1600</v>
      </c>
      <c r="V293" s="765">
        <v>450</v>
      </c>
      <c r="W293" s="765">
        <v>750</v>
      </c>
      <c r="X293" s="765">
        <f t="shared" si="33"/>
        <v>-550</v>
      </c>
      <c r="Y293" s="364">
        <f t="shared" si="34"/>
        <v>-250</v>
      </c>
    </row>
    <row r="294" spans="1:25" ht="15">
      <c r="A294" s="754" t="s">
        <v>295</v>
      </c>
      <c r="B294" s="738" t="s">
        <v>296</v>
      </c>
      <c r="C294" s="738">
        <v>109771</v>
      </c>
      <c r="D294" s="738" t="s">
        <v>584</v>
      </c>
      <c r="E294" s="738"/>
      <c r="F294" s="755">
        <v>695.85</v>
      </c>
      <c r="G294" s="756"/>
      <c r="H294" s="756"/>
      <c r="I294" s="757">
        <f t="shared" si="28"/>
        <v>695.85</v>
      </c>
      <c r="J294" s="758">
        <f t="shared" si="31"/>
        <v>695.85</v>
      </c>
      <c r="K294" s="757"/>
      <c r="L294" s="759"/>
      <c r="M294" s="739">
        <f t="shared" si="32"/>
        <v>0</v>
      </c>
      <c r="O294" s="760">
        <f t="shared" si="29"/>
        <v>1</v>
      </c>
      <c r="P294" s="760">
        <f t="shared" si="30"/>
        <v>1</v>
      </c>
      <c r="R294" s="766">
        <v>200</v>
      </c>
      <c r="S294" s="766">
        <v>4</v>
      </c>
      <c r="T294" s="766">
        <v>1000</v>
      </c>
      <c r="U294" s="765">
        <v>1600</v>
      </c>
      <c r="V294" s="765">
        <v>450</v>
      </c>
      <c r="W294" s="766">
        <v>1000</v>
      </c>
      <c r="X294" s="765">
        <f t="shared" si="33"/>
        <v>-550</v>
      </c>
      <c r="Y294" s="364">
        <f t="shared" si="34"/>
        <v>0</v>
      </c>
    </row>
    <row r="295" spans="1:25" ht="15">
      <c r="A295" s="754" t="s">
        <v>295</v>
      </c>
      <c r="B295" s="738" t="s">
        <v>296</v>
      </c>
      <c r="C295" s="738">
        <v>109772</v>
      </c>
      <c r="D295" s="738" t="s">
        <v>585</v>
      </c>
      <c r="E295" s="738"/>
      <c r="F295" s="755">
        <v>783.73</v>
      </c>
      <c r="G295" s="756"/>
      <c r="H295" s="756"/>
      <c r="I295" s="757">
        <f t="shared" si="28"/>
        <v>783.73</v>
      </c>
      <c r="J295" s="758">
        <f t="shared" si="31"/>
        <v>783.73</v>
      </c>
      <c r="K295" s="757"/>
      <c r="L295" s="759"/>
      <c r="M295" s="739">
        <f t="shared" si="32"/>
        <v>0</v>
      </c>
      <c r="O295" s="760">
        <f t="shared" si="29"/>
        <v>1</v>
      </c>
      <c r="P295" s="760">
        <f t="shared" si="30"/>
        <v>1</v>
      </c>
      <c r="R295" s="766">
        <v>200</v>
      </c>
      <c r="S295" s="766">
        <v>4</v>
      </c>
      <c r="T295" s="766">
        <v>1000</v>
      </c>
      <c r="U295" s="765">
        <v>1600</v>
      </c>
      <c r="V295" s="765">
        <v>450</v>
      </c>
      <c r="W295" s="766">
        <v>1250</v>
      </c>
      <c r="X295" s="765">
        <f t="shared" si="33"/>
        <v>-550</v>
      </c>
      <c r="Y295" s="364">
        <f t="shared" si="34"/>
        <v>250</v>
      </c>
    </row>
    <row r="296" spans="1:25" ht="15">
      <c r="A296" s="754" t="s">
        <v>295</v>
      </c>
      <c r="B296" s="738" t="s">
        <v>296</v>
      </c>
      <c r="C296" s="738">
        <v>109773</v>
      </c>
      <c r="D296" s="738" t="s">
        <v>586</v>
      </c>
      <c r="E296" s="738"/>
      <c r="F296" s="755">
        <v>901.27</v>
      </c>
      <c r="G296" s="756"/>
      <c r="H296" s="756"/>
      <c r="I296" s="757">
        <f t="shared" si="28"/>
        <v>901.27</v>
      </c>
      <c r="J296" s="758">
        <f t="shared" si="31"/>
        <v>901.27</v>
      </c>
      <c r="K296" s="757"/>
      <c r="L296" s="759"/>
      <c r="M296" s="739">
        <f t="shared" si="32"/>
        <v>0</v>
      </c>
      <c r="O296" s="760">
        <f t="shared" si="29"/>
        <v>1</v>
      </c>
      <c r="P296" s="760">
        <f t="shared" si="30"/>
        <v>1</v>
      </c>
      <c r="R296" s="766">
        <v>200</v>
      </c>
      <c r="S296" s="766">
        <v>4</v>
      </c>
      <c r="T296" s="766">
        <v>1000</v>
      </c>
      <c r="U296" s="765">
        <v>1600</v>
      </c>
      <c r="V296" s="765">
        <v>450</v>
      </c>
      <c r="W296" s="766">
        <v>1500</v>
      </c>
      <c r="X296" s="765">
        <f t="shared" si="33"/>
        <v>-550</v>
      </c>
      <c r="Y296" s="364">
        <f t="shared" si="34"/>
        <v>500</v>
      </c>
    </row>
    <row r="297" spans="1:25" ht="15">
      <c r="A297" s="754" t="s">
        <v>295</v>
      </c>
      <c r="B297" s="738" t="s">
        <v>296</v>
      </c>
      <c r="C297" s="738">
        <v>109774</v>
      </c>
      <c r="D297" s="738" t="s">
        <v>587</v>
      </c>
      <c r="E297" s="738"/>
      <c r="F297" s="755">
        <v>1037.56</v>
      </c>
      <c r="G297" s="756"/>
      <c r="H297" s="756"/>
      <c r="I297" s="757">
        <f t="shared" si="28"/>
        <v>1037.56</v>
      </c>
      <c r="J297" s="758">
        <f t="shared" si="31"/>
        <v>1037.56</v>
      </c>
      <c r="K297" s="757"/>
      <c r="L297" s="759"/>
      <c r="M297" s="739">
        <f t="shared" si="32"/>
        <v>0</v>
      </c>
      <c r="O297" s="760">
        <f t="shared" si="29"/>
        <v>1</v>
      </c>
      <c r="P297" s="760">
        <f t="shared" si="30"/>
        <v>1</v>
      </c>
      <c r="R297" s="766">
        <v>200</v>
      </c>
      <c r="S297" s="766">
        <v>4</v>
      </c>
      <c r="T297" s="766">
        <v>1000</v>
      </c>
      <c r="U297" s="765">
        <v>1600</v>
      </c>
      <c r="V297" s="765">
        <v>450</v>
      </c>
      <c r="W297" s="766">
        <v>1750</v>
      </c>
      <c r="X297" s="765">
        <f t="shared" si="33"/>
        <v>-550</v>
      </c>
      <c r="Y297" s="364">
        <f t="shared" si="34"/>
        <v>750</v>
      </c>
    </row>
    <row r="298" spans="1:25" ht="15">
      <c r="A298" s="754" t="s">
        <v>295</v>
      </c>
      <c r="B298" s="738" t="s">
        <v>296</v>
      </c>
      <c r="C298" s="738">
        <v>109775</v>
      </c>
      <c r="D298" s="738" t="s">
        <v>588</v>
      </c>
      <c r="E298" s="738"/>
      <c r="F298" s="755">
        <v>1149.56</v>
      </c>
      <c r="G298" s="756"/>
      <c r="H298" s="756"/>
      <c r="I298" s="757">
        <f t="shared" si="28"/>
        <v>1149.56</v>
      </c>
      <c r="J298" s="758">
        <f t="shared" si="31"/>
        <v>1149.56</v>
      </c>
      <c r="K298" s="757"/>
      <c r="L298" s="759"/>
      <c r="M298" s="739">
        <f t="shared" si="32"/>
        <v>0</v>
      </c>
      <c r="O298" s="760">
        <f t="shared" si="29"/>
        <v>1</v>
      </c>
      <c r="P298" s="760">
        <f t="shared" si="30"/>
        <v>1</v>
      </c>
      <c r="R298" s="766">
        <v>200</v>
      </c>
      <c r="S298" s="766">
        <v>4</v>
      </c>
      <c r="T298" s="766">
        <v>1000</v>
      </c>
      <c r="U298" s="765">
        <v>1600</v>
      </c>
      <c r="V298" s="765">
        <v>450</v>
      </c>
      <c r="W298" s="766">
        <v>2000</v>
      </c>
      <c r="X298" s="765">
        <f t="shared" si="33"/>
        <v>-550</v>
      </c>
      <c r="Y298" s="364">
        <f t="shared" si="34"/>
        <v>1000</v>
      </c>
    </row>
    <row r="299" spans="1:25" ht="15">
      <c r="A299" s="754" t="s">
        <v>295</v>
      </c>
      <c r="B299" s="738" t="s">
        <v>296</v>
      </c>
      <c r="C299" s="738">
        <v>109777</v>
      </c>
      <c r="D299" s="738" t="s">
        <v>589</v>
      </c>
      <c r="E299" s="738"/>
      <c r="F299" s="755">
        <v>691.04</v>
      </c>
      <c r="G299" s="756"/>
      <c r="H299" s="756"/>
      <c r="I299" s="757">
        <f t="shared" si="28"/>
        <v>691.04</v>
      </c>
      <c r="J299" s="758">
        <f t="shared" si="31"/>
        <v>691.04</v>
      </c>
      <c r="K299" s="757"/>
      <c r="L299" s="759"/>
      <c r="M299" s="739">
        <f t="shared" si="32"/>
        <v>0</v>
      </c>
      <c r="O299" s="760">
        <f t="shared" si="29"/>
        <v>1</v>
      </c>
      <c r="P299" s="760">
        <f t="shared" si="30"/>
        <v>1</v>
      </c>
      <c r="R299" s="766">
        <v>200</v>
      </c>
      <c r="S299" s="766">
        <v>4</v>
      </c>
      <c r="T299" s="766">
        <v>1000</v>
      </c>
      <c r="U299" s="765">
        <v>1600</v>
      </c>
      <c r="V299" s="765">
        <v>600</v>
      </c>
      <c r="W299" s="765">
        <v>750</v>
      </c>
      <c r="X299" s="765">
        <f t="shared" si="33"/>
        <v>-400</v>
      </c>
      <c r="Y299" s="364">
        <f t="shared" si="34"/>
        <v>-250</v>
      </c>
    </row>
    <row r="300" spans="1:25" ht="15">
      <c r="A300" s="754" t="s">
        <v>295</v>
      </c>
      <c r="B300" s="738" t="s">
        <v>296</v>
      </c>
      <c r="C300" s="738">
        <v>109778</v>
      </c>
      <c r="D300" s="738" t="s">
        <v>590</v>
      </c>
      <c r="E300" s="738"/>
      <c r="F300" s="755">
        <v>769.29</v>
      </c>
      <c r="G300" s="756"/>
      <c r="H300" s="756"/>
      <c r="I300" s="757">
        <f t="shared" si="28"/>
        <v>769.29</v>
      </c>
      <c r="J300" s="758">
        <f t="shared" si="31"/>
        <v>769.29</v>
      </c>
      <c r="K300" s="757"/>
      <c r="L300" s="759"/>
      <c r="M300" s="739">
        <f t="shared" si="32"/>
        <v>0</v>
      </c>
      <c r="O300" s="760">
        <f t="shared" si="29"/>
        <v>1</v>
      </c>
      <c r="P300" s="760">
        <f t="shared" si="30"/>
        <v>1</v>
      </c>
      <c r="R300" s="766">
        <v>200</v>
      </c>
      <c r="S300" s="766">
        <v>4</v>
      </c>
      <c r="T300" s="766">
        <v>1000</v>
      </c>
      <c r="U300" s="765">
        <v>1600</v>
      </c>
      <c r="V300" s="765">
        <v>600</v>
      </c>
      <c r="W300" s="766">
        <v>1000</v>
      </c>
      <c r="X300" s="765">
        <f t="shared" si="33"/>
        <v>-400</v>
      </c>
      <c r="Y300" s="364">
        <f t="shared" si="34"/>
        <v>0</v>
      </c>
    </row>
    <row r="301" spans="1:25" ht="15">
      <c r="A301" s="754" t="s">
        <v>295</v>
      </c>
      <c r="B301" s="738" t="s">
        <v>296</v>
      </c>
      <c r="C301" s="738">
        <v>109779</v>
      </c>
      <c r="D301" s="738" t="s">
        <v>591</v>
      </c>
      <c r="E301" s="738"/>
      <c r="F301" s="755">
        <v>875.23</v>
      </c>
      <c r="G301" s="756"/>
      <c r="H301" s="756"/>
      <c r="I301" s="757">
        <f t="shared" si="28"/>
        <v>875.23</v>
      </c>
      <c r="J301" s="758">
        <f t="shared" si="31"/>
        <v>875.23</v>
      </c>
      <c r="K301" s="757"/>
      <c r="L301" s="759"/>
      <c r="M301" s="739">
        <f t="shared" si="32"/>
        <v>0</v>
      </c>
      <c r="O301" s="760">
        <f t="shared" si="29"/>
        <v>1</v>
      </c>
      <c r="P301" s="760">
        <f t="shared" si="30"/>
        <v>1</v>
      </c>
      <c r="R301" s="766">
        <v>200</v>
      </c>
      <c r="S301" s="766">
        <v>4</v>
      </c>
      <c r="T301" s="766">
        <v>1000</v>
      </c>
      <c r="U301" s="765">
        <v>1600</v>
      </c>
      <c r="V301" s="765">
        <v>600</v>
      </c>
      <c r="W301" s="766">
        <v>1250</v>
      </c>
      <c r="X301" s="765">
        <f t="shared" si="33"/>
        <v>-400</v>
      </c>
      <c r="Y301" s="364">
        <f t="shared" si="34"/>
        <v>250</v>
      </c>
    </row>
    <row r="302" spans="1:25" ht="15">
      <c r="A302" s="754" t="s">
        <v>295</v>
      </c>
      <c r="B302" s="738" t="s">
        <v>296</v>
      </c>
      <c r="C302" s="738">
        <v>109780</v>
      </c>
      <c r="D302" s="738" t="s">
        <v>592</v>
      </c>
      <c r="E302" s="738"/>
      <c r="F302" s="755">
        <v>1013.58</v>
      </c>
      <c r="G302" s="756"/>
      <c r="H302" s="756"/>
      <c r="I302" s="757">
        <f t="shared" si="28"/>
        <v>1013.58</v>
      </c>
      <c r="J302" s="758">
        <f t="shared" si="31"/>
        <v>1013.58</v>
      </c>
      <c r="K302" s="757"/>
      <c r="L302" s="759"/>
      <c r="M302" s="739">
        <f t="shared" si="32"/>
        <v>0</v>
      </c>
      <c r="O302" s="760">
        <f t="shared" si="29"/>
        <v>1</v>
      </c>
      <c r="P302" s="760">
        <f t="shared" si="30"/>
        <v>1</v>
      </c>
      <c r="R302" s="766">
        <v>200</v>
      </c>
      <c r="S302" s="766">
        <v>4</v>
      </c>
      <c r="T302" s="766">
        <v>1000</v>
      </c>
      <c r="U302" s="765">
        <v>1600</v>
      </c>
      <c r="V302" s="765">
        <v>600</v>
      </c>
      <c r="W302" s="766">
        <v>1500</v>
      </c>
      <c r="X302" s="765">
        <f t="shared" si="33"/>
        <v>-400</v>
      </c>
      <c r="Y302" s="364">
        <f t="shared" si="34"/>
        <v>500</v>
      </c>
    </row>
    <row r="303" spans="1:25" ht="15">
      <c r="A303" s="754" t="s">
        <v>295</v>
      </c>
      <c r="B303" s="738" t="s">
        <v>296</v>
      </c>
      <c r="C303" s="738">
        <v>109781</v>
      </c>
      <c r="D303" s="738" t="s">
        <v>593</v>
      </c>
      <c r="E303" s="738"/>
      <c r="F303" s="755">
        <v>1179.97</v>
      </c>
      <c r="G303" s="756"/>
      <c r="H303" s="756"/>
      <c r="I303" s="757">
        <f t="shared" si="28"/>
        <v>1179.97</v>
      </c>
      <c r="J303" s="758">
        <f t="shared" si="31"/>
        <v>1179.97</v>
      </c>
      <c r="K303" s="757"/>
      <c r="L303" s="759"/>
      <c r="M303" s="739">
        <f t="shared" si="32"/>
        <v>0</v>
      </c>
      <c r="O303" s="760">
        <f t="shared" si="29"/>
        <v>1</v>
      </c>
      <c r="P303" s="760">
        <f t="shared" si="30"/>
        <v>1</v>
      </c>
      <c r="R303" s="766">
        <v>200</v>
      </c>
      <c r="S303" s="766">
        <v>4</v>
      </c>
      <c r="T303" s="766">
        <v>1000</v>
      </c>
      <c r="U303" s="765">
        <v>1600</v>
      </c>
      <c r="V303" s="765">
        <v>600</v>
      </c>
      <c r="W303" s="766">
        <v>1750</v>
      </c>
      <c r="X303" s="765">
        <f t="shared" si="33"/>
        <v>-400</v>
      </c>
      <c r="Y303" s="364">
        <f t="shared" si="34"/>
        <v>750</v>
      </c>
    </row>
    <row r="304" spans="1:25" ht="15">
      <c r="A304" s="754" t="s">
        <v>295</v>
      </c>
      <c r="B304" s="738" t="s">
        <v>296</v>
      </c>
      <c r="C304" s="738">
        <v>109782</v>
      </c>
      <c r="D304" s="738" t="s">
        <v>594</v>
      </c>
      <c r="E304" s="738"/>
      <c r="F304" s="755">
        <v>1310.54</v>
      </c>
      <c r="G304" s="756"/>
      <c r="H304" s="756"/>
      <c r="I304" s="757">
        <f t="shared" si="28"/>
        <v>1310.54</v>
      </c>
      <c r="J304" s="758">
        <f t="shared" si="31"/>
        <v>1310.54</v>
      </c>
      <c r="K304" s="757"/>
      <c r="L304" s="759"/>
      <c r="M304" s="739">
        <f t="shared" si="32"/>
        <v>0</v>
      </c>
      <c r="O304" s="760">
        <f t="shared" si="29"/>
        <v>1</v>
      </c>
      <c r="P304" s="760">
        <f t="shared" si="30"/>
        <v>1</v>
      </c>
      <c r="R304" s="766">
        <v>200</v>
      </c>
      <c r="S304" s="766">
        <v>4</v>
      </c>
      <c r="T304" s="766">
        <v>1000</v>
      </c>
      <c r="U304" s="765">
        <v>1600</v>
      </c>
      <c r="V304" s="765">
        <v>600</v>
      </c>
      <c r="W304" s="766">
        <v>2000</v>
      </c>
      <c r="X304" s="765">
        <f t="shared" si="33"/>
        <v>-400</v>
      </c>
      <c r="Y304" s="364">
        <f t="shared" si="34"/>
        <v>1000</v>
      </c>
    </row>
    <row r="305" spans="1:25" ht="15">
      <c r="A305" s="754" t="s">
        <v>295</v>
      </c>
      <c r="B305" s="738" t="s">
        <v>296</v>
      </c>
      <c r="C305" s="738">
        <v>109784</v>
      </c>
      <c r="D305" s="738" t="s">
        <v>595</v>
      </c>
      <c r="E305" s="738"/>
      <c r="F305" s="755">
        <v>835.5</v>
      </c>
      <c r="G305" s="756"/>
      <c r="H305" s="756"/>
      <c r="I305" s="757">
        <f t="shared" si="28"/>
        <v>835.5</v>
      </c>
      <c r="J305" s="758">
        <f t="shared" si="31"/>
        <v>835.5</v>
      </c>
      <c r="K305" s="757"/>
      <c r="L305" s="759"/>
      <c r="M305" s="739">
        <f t="shared" si="32"/>
        <v>0</v>
      </c>
      <c r="O305" s="760">
        <f t="shared" si="29"/>
        <v>1</v>
      </c>
      <c r="P305" s="760">
        <f t="shared" si="30"/>
        <v>1</v>
      </c>
      <c r="R305" s="766">
        <v>200</v>
      </c>
      <c r="S305" s="766">
        <v>4</v>
      </c>
      <c r="T305" s="766">
        <v>1000</v>
      </c>
      <c r="U305" s="765">
        <v>1600</v>
      </c>
      <c r="V305" s="765">
        <v>900</v>
      </c>
      <c r="W305" s="765">
        <v>750</v>
      </c>
      <c r="X305" s="765">
        <f t="shared" si="33"/>
        <v>-100</v>
      </c>
      <c r="Y305" s="364">
        <f t="shared" si="34"/>
        <v>-250</v>
      </c>
    </row>
    <row r="306" spans="1:25" ht="15">
      <c r="A306" s="754" t="s">
        <v>295</v>
      </c>
      <c r="B306" s="738" t="s">
        <v>296</v>
      </c>
      <c r="C306" s="738">
        <v>109785</v>
      </c>
      <c r="D306" s="738" t="s">
        <v>596</v>
      </c>
      <c r="E306" s="738"/>
      <c r="F306" s="755">
        <v>942.65</v>
      </c>
      <c r="G306" s="756"/>
      <c r="H306" s="756"/>
      <c r="I306" s="757">
        <f t="shared" si="28"/>
        <v>942.65</v>
      </c>
      <c r="J306" s="758">
        <f t="shared" si="31"/>
        <v>942.65</v>
      </c>
      <c r="K306" s="757"/>
      <c r="L306" s="759"/>
      <c r="M306" s="739">
        <f t="shared" si="32"/>
        <v>0</v>
      </c>
      <c r="O306" s="760">
        <f t="shared" si="29"/>
        <v>1</v>
      </c>
      <c r="P306" s="760">
        <f t="shared" si="30"/>
        <v>1</v>
      </c>
      <c r="R306" s="766">
        <v>200</v>
      </c>
      <c r="S306" s="766">
        <v>4</v>
      </c>
      <c r="T306" s="766">
        <v>1000</v>
      </c>
      <c r="U306" s="765">
        <v>1600</v>
      </c>
      <c r="V306" s="765">
        <v>900</v>
      </c>
      <c r="W306" s="766">
        <v>1000</v>
      </c>
      <c r="X306" s="765">
        <f t="shared" si="33"/>
        <v>-100</v>
      </c>
      <c r="Y306" s="364">
        <f t="shared" si="34"/>
        <v>0</v>
      </c>
    </row>
    <row r="307" spans="1:25" ht="15">
      <c r="A307" s="754" t="s">
        <v>295</v>
      </c>
      <c r="B307" s="738" t="s">
        <v>296</v>
      </c>
      <c r="C307" s="738">
        <v>109786</v>
      </c>
      <c r="D307" s="738" t="s">
        <v>597</v>
      </c>
      <c r="E307" s="738"/>
      <c r="F307" s="755">
        <v>1140.08</v>
      </c>
      <c r="G307" s="756"/>
      <c r="H307" s="756"/>
      <c r="I307" s="757">
        <f t="shared" si="28"/>
        <v>1140.08</v>
      </c>
      <c r="J307" s="758">
        <f t="shared" si="31"/>
        <v>1140.08</v>
      </c>
      <c r="K307" s="757"/>
      <c r="L307" s="759"/>
      <c r="M307" s="739">
        <f t="shared" si="32"/>
        <v>0</v>
      </c>
      <c r="O307" s="760">
        <f t="shared" si="29"/>
        <v>1</v>
      </c>
      <c r="P307" s="760">
        <f t="shared" si="30"/>
        <v>1</v>
      </c>
      <c r="R307" s="766">
        <v>200</v>
      </c>
      <c r="S307" s="766">
        <v>4</v>
      </c>
      <c r="T307" s="766">
        <v>1000</v>
      </c>
      <c r="U307" s="765">
        <v>1600</v>
      </c>
      <c r="V307" s="765">
        <v>900</v>
      </c>
      <c r="W307" s="766">
        <v>1250</v>
      </c>
      <c r="X307" s="765">
        <f t="shared" si="33"/>
        <v>-100</v>
      </c>
      <c r="Y307" s="364">
        <f t="shared" si="34"/>
        <v>250</v>
      </c>
    </row>
    <row r="308" spans="1:25" ht="15">
      <c r="A308" s="754" t="s">
        <v>295</v>
      </c>
      <c r="B308" s="738" t="s">
        <v>296</v>
      </c>
      <c r="C308" s="738">
        <v>109787</v>
      </c>
      <c r="D308" s="738" t="s">
        <v>598</v>
      </c>
      <c r="E308" s="738"/>
      <c r="F308" s="755">
        <v>1282.1500000000001</v>
      </c>
      <c r="G308" s="756"/>
      <c r="H308" s="756"/>
      <c r="I308" s="757">
        <f t="shared" si="28"/>
        <v>1282.1500000000001</v>
      </c>
      <c r="J308" s="758">
        <f t="shared" si="31"/>
        <v>1282.1500000000001</v>
      </c>
      <c r="K308" s="757"/>
      <c r="L308" s="759"/>
      <c r="M308" s="739">
        <f t="shared" si="32"/>
        <v>0</v>
      </c>
      <c r="O308" s="760">
        <f t="shared" si="29"/>
        <v>1</v>
      </c>
      <c r="P308" s="760">
        <f t="shared" si="30"/>
        <v>1</v>
      </c>
      <c r="R308" s="766">
        <v>200</v>
      </c>
      <c r="S308" s="766">
        <v>4</v>
      </c>
      <c r="T308" s="766">
        <v>1000</v>
      </c>
      <c r="U308" s="765">
        <v>1600</v>
      </c>
      <c r="V308" s="765">
        <v>900</v>
      </c>
      <c r="W308" s="766">
        <v>1500</v>
      </c>
      <c r="X308" s="765">
        <f t="shared" si="33"/>
        <v>-100</v>
      </c>
      <c r="Y308" s="364">
        <f t="shared" si="34"/>
        <v>500</v>
      </c>
    </row>
    <row r="309" spans="1:25" ht="15">
      <c r="A309" s="754" t="s">
        <v>295</v>
      </c>
      <c r="B309" s="738" t="s">
        <v>296</v>
      </c>
      <c r="C309" s="738">
        <v>109788</v>
      </c>
      <c r="D309" s="738" t="s">
        <v>599</v>
      </c>
      <c r="E309" s="738"/>
      <c r="F309" s="755">
        <v>1417.92</v>
      </c>
      <c r="G309" s="756"/>
      <c r="H309" s="756"/>
      <c r="I309" s="757">
        <f t="shared" si="28"/>
        <v>1417.92</v>
      </c>
      <c r="J309" s="758">
        <f t="shared" si="31"/>
        <v>1417.92</v>
      </c>
      <c r="K309" s="757"/>
      <c r="L309" s="759"/>
      <c r="M309" s="739">
        <f t="shared" si="32"/>
        <v>0</v>
      </c>
      <c r="O309" s="760">
        <f t="shared" si="29"/>
        <v>1</v>
      </c>
      <c r="P309" s="760">
        <f t="shared" si="30"/>
        <v>1</v>
      </c>
      <c r="R309" s="766">
        <v>200</v>
      </c>
      <c r="S309" s="766">
        <v>4</v>
      </c>
      <c r="T309" s="766">
        <v>1000</v>
      </c>
      <c r="U309" s="765">
        <v>1600</v>
      </c>
      <c r="V309" s="765">
        <v>900</v>
      </c>
      <c r="W309" s="766">
        <v>1750</v>
      </c>
      <c r="X309" s="765">
        <f t="shared" si="33"/>
        <v>-100</v>
      </c>
      <c r="Y309" s="364">
        <f t="shared" si="34"/>
        <v>750</v>
      </c>
    </row>
    <row r="310" spans="1:25" ht="15">
      <c r="A310" s="754" t="s">
        <v>295</v>
      </c>
      <c r="B310" s="738" t="s">
        <v>296</v>
      </c>
      <c r="C310" s="738">
        <v>109789</v>
      </c>
      <c r="D310" s="738" t="s">
        <v>600</v>
      </c>
      <c r="E310" s="738"/>
      <c r="F310" s="755">
        <v>1585.43</v>
      </c>
      <c r="G310" s="756"/>
      <c r="H310" s="756"/>
      <c r="I310" s="757">
        <f t="shared" si="28"/>
        <v>1585.43</v>
      </c>
      <c r="J310" s="758">
        <f t="shared" si="31"/>
        <v>1585.43</v>
      </c>
      <c r="K310" s="757"/>
      <c r="L310" s="759"/>
      <c r="M310" s="739">
        <f t="shared" si="32"/>
        <v>0</v>
      </c>
      <c r="O310" s="760">
        <f t="shared" si="29"/>
        <v>1</v>
      </c>
      <c r="P310" s="760">
        <f t="shared" si="30"/>
        <v>1</v>
      </c>
      <c r="R310" s="766">
        <v>200</v>
      </c>
      <c r="S310" s="766">
        <v>4</v>
      </c>
      <c r="T310" s="766">
        <v>1000</v>
      </c>
      <c r="U310" s="765">
        <v>1600</v>
      </c>
      <c r="V310" s="765">
        <v>900</v>
      </c>
      <c r="W310" s="766">
        <v>2000</v>
      </c>
      <c r="X310" s="765">
        <f t="shared" si="33"/>
        <v>-100</v>
      </c>
      <c r="Y310" s="364">
        <f t="shared" si="34"/>
        <v>1000</v>
      </c>
    </row>
    <row r="311" spans="1:25" ht="15">
      <c r="A311" s="754" t="s">
        <v>295</v>
      </c>
      <c r="B311" s="738" t="s">
        <v>296</v>
      </c>
      <c r="C311" s="738">
        <v>109791</v>
      </c>
      <c r="D311" s="738" t="s">
        <v>601</v>
      </c>
      <c r="E311" s="738"/>
      <c r="F311" s="755">
        <v>985.99</v>
      </c>
      <c r="G311" s="756"/>
      <c r="H311" s="756"/>
      <c r="I311" s="757">
        <f t="shared" si="28"/>
        <v>985.99</v>
      </c>
      <c r="J311" s="758">
        <f t="shared" si="31"/>
        <v>985.99</v>
      </c>
      <c r="K311" s="757"/>
      <c r="L311" s="759"/>
      <c r="M311" s="739">
        <f t="shared" si="32"/>
        <v>0</v>
      </c>
      <c r="O311" s="760">
        <f t="shared" si="29"/>
        <v>1</v>
      </c>
      <c r="P311" s="760">
        <f t="shared" si="30"/>
        <v>1</v>
      </c>
      <c r="R311" s="766">
        <v>200</v>
      </c>
      <c r="S311" s="766">
        <v>4</v>
      </c>
      <c r="T311" s="766">
        <v>1000</v>
      </c>
      <c r="U311" s="765">
        <v>1600</v>
      </c>
      <c r="V311" s="765">
        <v>1200</v>
      </c>
      <c r="W311" s="765">
        <v>750</v>
      </c>
      <c r="X311" s="765">
        <f t="shared" si="33"/>
        <v>200</v>
      </c>
      <c r="Y311" s="364">
        <f t="shared" si="34"/>
        <v>-250</v>
      </c>
    </row>
    <row r="312" spans="1:25" ht="15">
      <c r="A312" s="754" t="s">
        <v>295</v>
      </c>
      <c r="B312" s="738" t="s">
        <v>296</v>
      </c>
      <c r="C312" s="738">
        <v>109792</v>
      </c>
      <c r="D312" s="738" t="s">
        <v>602</v>
      </c>
      <c r="E312" s="738"/>
      <c r="F312" s="755">
        <v>1109.99</v>
      </c>
      <c r="G312" s="756"/>
      <c r="H312" s="756"/>
      <c r="I312" s="757">
        <f t="shared" si="28"/>
        <v>1109.99</v>
      </c>
      <c r="J312" s="758">
        <f t="shared" si="31"/>
        <v>1109.99</v>
      </c>
      <c r="K312" s="757"/>
      <c r="L312" s="759"/>
      <c r="M312" s="739">
        <f t="shared" si="32"/>
        <v>0</v>
      </c>
      <c r="O312" s="760">
        <f t="shared" si="29"/>
        <v>1</v>
      </c>
      <c r="P312" s="760">
        <f t="shared" si="30"/>
        <v>1</v>
      </c>
      <c r="R312" s="766">
        <v>200</v>
      </c>
      <c r="S312" s="766">
        <v>4</v>
      </c>
      <c r="T312" s="766">
        <v>1000</v>
      </c>
      <c r="U312" s="765">
        <v>1600</v>
      </c>
      <c r="V312" s="765">
        <v>1200</v>
      </c>
      <c r="W312" s="766">
        <v>1000</v>
      </c>
      <c r="X312" s="765">
        <f t="shared" si="33"/>
        <v>200</v>
      </c>
      <c r="Y312" s="364">
        <f t="shared" si="34"/>
        <v>0</v>
      </c>
    </row>
    <row r="313" spans="1:25" ht="15">
      <c r="A313" s="754" t="s">
        <v>295</v>
      </c>
      <c r="B313" s="738" t="s">
        <v>296</v>
      </c>
      <c r="C313" s="738">
        <v>109793</v>
      </c>
      <c r="D313" s="738" t="s">
        <v>603</v>
      </c>
      <c r="E313" s="738"/>
      <c r="F313" s="755">
        <v>1330.3</v>
      </c>
      <c r="G313" s="756"/>
      <c r="H313" s="756"/>
      <c r="I313" s="757">
        <f t="shared" si="28"/>
        <v>1330.3</v>
      </c>
      <c r="J313" s="758">
        <f t="shared" si="31"/>
        <v>1330.3</v>
      </c>
      <c r="K313" s="757"/>
      <c r="L313" s="759"/>
      <c r="M313" s="739">
        <f t="shared" si="32"/>
        <v>0</v>
      </c>
      <c r="O313" s="760">
        <f t="shared" si="29"/>
        <v>1</v>
      </c>
      <c r="P313" s="760">
        <f t="shared" si="30"/>
        <v>1</v>
      </c>
      <c r="R313" s="766">
        <v>200</v>
      </c>
      <c r="S313" s="766">
        <v>4</v>
      </c>
      <c r="T313" s="766">
        <v>1000</v>
      </c>
      <c r="U313" s="765">
        <v>1600</v>
      </c>
      <c r="V313" s="765">
        <v>1200</v>
      </c>
      <c r="W313" s="766">
        <v>1250</v>
      </c>
      <c r="X313" s="765">
        <f t="shared" si="33"/>
        <v>200</v>
      </c>
      <c r="Y313" s="364">
        <f t="shared" si="34"/>
        <v>250</v>
      </c>
    </row>
    <row r="314" spans="1:25" ht="15">
      <c r="A314" s="754" t="s">
        <v>295</v>
      </c>
      <c r="B314" s="738" t="s">
        <v>296</v>
      </c>
      <c r="C314" s="738">
        <v>109794</v>
      </c>
      <c r="D314" s="738" t="s">
        <v>604</v>
      </c>
      <c r="E314" s="738"/>
      <c r="F314" s="755">
        <v>1498.85</v>
      </c>
      <c r="G314" s="756"/>
      <c r="H314" s="756"/>
      <c r="I314" s="757">
        <f t="shared" si="28"/>
        <v>1498.85</v>
      </c>
      <c r="J314" s="758">
        <f t="shared" si="31"/>
        <v>1498.85</v>
      </c>
      <c r="K314" s="757"/>
      <c r="L314" s="759"/>
      <c r="M314" s="739">
        <f t="shared" si="32"/>
        <v>0</v>
      </c>
      <c r="O314" s="760">
        <f t="shared" si="29"/>
        <v>1</v>
      </c>
      <c r="P314" s="760">
        <f t="shared" si="30"/>
        <v>1</v>
      </c>
      <c r="R314" s="766">
        <v>200</v>
      </c>
      <c r="S314" s="766">
        <v>4</v>
      </c>
      <c r="T314" s="766">
        <v>1000</v>
      </c>
      <c r="U314" s="765">
        <v>1600</v>
      </c>
      <c r="V314" s="765">
        <v>1200</v>
      </c>
      <c r="W314" s="766">
        <v>1500</v>
      </c>
      <c r="X314" s="765">
        <f t="shared" si="33"/>
        <v>200</v>
      </c>
      <c r="Y314" s="364">
        <f t="shared" si="34"/>
        <v>500</v>
      </c>
    </row>
    <row r="315" spans="1:25" ht="15">
      <c r="A315" s="754" t="s">
        <v>295</v>
      </c>
      <c r="B315" s="738" t="s">
        <v>296</v>
      </c>
      <c r="C315" s="738">
        <v>109795</v>
      </c>
      <c r="D315" s="738" t="s">
        <v>1062</v>
      </c>
      <c r="E315" s="738"/>
      <c r="F315" s="755">
        <v>1681.18</v>
      </c>
      <c r="G315" s="756"/>
      <c r="H315" s="756"/>
      <c r="I315" s="757">
        <f t="shared" si="28"/>
        <v>1681.18</v>
      </c>
      <c r="J315" s="758">
        <f t="shared" si="31"/>
        <v>1681.18</v>
      </c>
      <c r="K315" s="757"/>
      <c r="L315" s="759"/>
      <c r="M315" s="739">
        <f t="shared" si="32"/>
        <v>0</v>
      </c>
      <c r="O315" s="760">
        <f t="shared" si="29"/>
        <v>1</v>
      </c>
      <c r="P315" s="760">
        <f t="shared" si="30"/>
        <v>1</v>
      </c>
      <c r="R315" s="766">
        <v>200</v>
      </c>
      <c r="S315" s="766">
        <v>4</v>
      </c>
      <c r="T315" s="766">
        <v>1200</v>
      </c>
      <c r="U315" s="765">
        <v>200</v>
      </c>
      <c r="V315" s="765">
        <v>1200</v>
      </c>
      <c r="W315" s="766">
        <v>1750</v>
      </c>
      <c r="X315" s="765">
        <f t="shared" si="33"/>
        <v>200</v>
      </c>
      <c r="Y315" s="364">
        <f t="shared" si="34"/>
        <v>750</v>
      </c>
    </row>
    <row r="316" spans="1:25" ht="15">
      <c r="A316" s="754" t="s">
        <v>295</v>
      </c>
      <c r="B316" s="738" t="s">
        <v>296</v>
      </c>
      <c r="C316" s="738">
        <v>109796</v>
      </c>
      <c r="D316" s="738" t="s">
        <v>605</v>
      </c>
      <c r="E316" s="738"/>
      <c r="F316" s="755">
        <v>1878.33</v>
      </c>
      <c r="G316" s="756"/>
      <c r="H316" s="756"/>
      <c r="I316" s="757">
        <f t="shared" si="28"/>
        <v>1878.33</v>
      </c>
      <c r="J316" s="758">
        <f t="shared" si="31"/>
        <v>1878.33</v>
      </c>
      <c r="K316" s="757"/>
      <c r="L316" s="759"/>
      <c r="M316" s="739">
        <f t="shared" si="32"/>
        <v>0</v>
      </c>
      <c r="O316" s="760">
        <f t="shared" si="29"/>
        <v>1</v>
      </c>
      <c r="P316" s="760">
        <f t="shared" si="30"/>
        <v>1</v>
      </c>
      <c r="R316" s="766">
        <v>200</v>
      </c>
      <c r="S316" s="766">
        <v>4</v>
      </c>
      <c r="T316" s="766">
        <v>1000</v>
      </c>
      <c r="U316" s="765">
        <v>1600</v>
      </c>
      <c r="V316" s="765">
        <v>1200</v>
      </c>
      <c r="W316" s="766">
        <v>2000</v>
      </c>
      <c r="X316" s="765">
        <f t="shared" si="33"/>
        <v>200</v>
      </c>
      <c r="Y316" s="364">
        <f t="shared" si="34"/>
        <v>1000</v>
      </c>
    </row>
    <row r="317" spans="1:25" ht="15">
      <c r="A317" s="754" t="s">
        <v>295</v>
      </c>
      <c r="B317" s="738" t="s">
        <v>296</v>
      </c>
      <c r="C317" s="738">
        <v>109798</v>
      </c>
      <c r="D317" s="738" t="s">
        <v>606</v>
      </c>
      <c r="E317" s="738"/>
      <c r="F317" s="755">
        <v>1119.6199999999999</v>
      </c>
      <c r="G317" s="756"/>
      <c r="H317" s="756"/>
      <c r="I317" s="757">
        <f t="shared" si="28"/>
        <v>1119.6199999999999</v>
      </c>
      <c r="J317" s="758">
        <f t="shared" si="31"/>
        <v>1119.6199999999999</v>
      </c>
      <c r="K317" s="757"/>
      <c r="L317" s="759"/>
      <c r="M317" s="739">
        <f t="shared" si="32"/>
        <v>0</v>
      </c>
      <c r="O317" s="760">
        <f t="shared" si="29"/>
        <v>1</v>
      </c>
      <c r="P317" s="760">
        <f t="shared" si="30"/>
        <v>1</v>
      </c>
      <c r="R317" s="766">
        <v>200</v>
      </c>
      <c r="S317" s="766">
        <v>4</v>
      </c>
      <c r="T317" s="766">
        <v>1000</v>
      </c>
      <c r="U317" s="765">
        <v>1600</v>
      </c>
      <c r="V317" s="765">
        <v>1500</v>
      </c>
      <c r="W317" s="765">
        <v>750</v>
      </c>
      <c r="X317" s="765">
        <f t="shared" si="33"/>
        <v>500</v>
      </c>
      <c r="Y317" s="364">
        <f t="shared" si="34"/>
        <v>-250</v>
      </c>
    </row>
    <row r="318" spans="1:25" ht="15">
      <c r="A318" s="754" t="s">
        <v>295</v>
      </c>
      <c r="B318" s="738" t="s">
        <v>296</v>
      </c>
      <c r="C318" s="738">
        <v>109799</v>
      </c>
      <c r="D318" s="738" t="s">
        <v>607</v>
      </c>
      <c r="E318" s="738"/>
      <c r="F318" s="755">
        <v>1265.29</v>
      </c>
      <c r="G318" s="756"/>
      <c r="H318" s="756"/>
      <c r="I318" s="757">
        <f t="shared" si="28"/>
        <v>1265.29</v>
      </c>
      <c r="J318" s="758">
        <f t="shared" si="31"/>
        <v>1265.29</v>
      </c>
      <c r="K318" s="757"/>
      <c r="L318" s="759"/>
      <c r="M318" s="739">
        <f t="shared" si="32"/>
        <v>0</v>
      </c>
      <c r="O318" s="760">
        <f t="shared" si="29"/>
        <v>1</v>
      </c>
      <c r="P318" s="760">
        <f t="shared" si="30"/>
        <v>1</v>
      </c>
      <c r="R318" s="766">
        <v>200</v>
      </c>
      <c r="S318" s="766">
        <v>4</v>
      </c>
      <c r="T318" s="766">
        <v>1000</v>
      </c>
      <c r="U318" s="765">
        <v>1600</v>
      </c>
      <c r="V318" s="765">
        <v>1500</v>
      </c>
      <c r="W318" s="766">
        <v>1000</v>
      </c>
      <c r="X318" s="765">
        <f t="shared" si="33"/>
        <v>500</v>
      </c>
      <c r="Y318" s="364">
        <f t="shared" si="34"/>
        <v>0</v>
      </c>
    </row>
    <row r="319" spans="1:25" ht="15">
      <c r="A319" s="754" t="s">
        <v>295</v>
      </c>
      <c r="B319" s="738" t="s">
        <v>296</v>
      </c>
      <c r="C319" s="738">
        <v>109800</v>
      </c>
      <c r="D319" s="738" t="s">
        <v>608</v>
      </c>
      <c r="E319" s="738"/>
      <c r="F319" s="755">
        <v>1510.89</v>
      </c>
      <c r="G319" s="756"/>
      <c r="H319" s="756"/>
      <c r="I319" s="757">
        <f t="shared" si="28"/>
        <v>1510.89</v>
      </c>
      <c r="J319" s="758">
        <f t="shared" si="31"/>
        <v>1510.89</v>
      </c>
      <c r="K319" s="757"/>
      <c r="L319" s="759"/>
      <c r="M319" s="739">
        <f t="shared" si="32"/>
        <v>0</v>
      </c>
      <c r="O319" s="760">
        <f t="shared" si="29"/>
        <v>1</v>
      </c>
      <c r="P319" s="760">
        <f t="shared" si="30"/>
        <v>1</v>
      </c>
      <c r="R319" s="766">
        <v>200</v>
      </c>
      <c r="S319" s="766">
        <v>4</v>
      </c>
      <c r="T319" s="766">
        <v>1000</v>
      </c>
      <c r="U319" s="765">
        <v>1600</v>
      </c>
      <c r="V319" s="765">
        <v>1500</v>
      </c>
      <c r="W319" s="766">
        <v>1250</v>
      </c>
      <c r="X319" s="765">
        <f t="shared" si="33"/>
        <v>500</v>
      </c>
      <c r="Y319" s="364">
        <f t="shared" si="34"/>
        <v>250</v>
      </c>
    </row>
    <row r="320" spans="1:25" ht="15">
      <c r="A320" s="754" t="s">
        <v>295</v>
      </c>
      <c r="B320" s="738" t="s">
        <v>296</v>
      </c>
      <c r="C320" s="738">
        <v>109801</v>
      </c>
      <c r="D320" s="738" t="s">
        <v>609</v>
      </c>
      <c r="E320" s="738"/>
      <c r="F320" s="755">
        <v>1787.78</v>
      </c>
      <c r="G320" s="756"/>
      <c r="H320" s="756"/>
      <c r="I320" s="757">
        <f t="shared" si="28"/>
        <v>1787.78</v>
      </c>
      <c r="J320" s="758">
        <f t="shared" si="31"/>
        <v>1787.78</v>
      </c>
      <c r="K320" s="757"/>
      <c r="L320" s="759"/>
      <c r="M320" s="739">
        <f t="shared" si="32"/>
        <v>0</v>
      </c>
      <c r="O320" s="760">
        <f t="shared" si="29"/>
        <v>1</v>
      </c>
      <c r="P320" s="760">
        <f t="shared" si="30"/>
        <v>1</v>
      </c>
      <c r="R320" s="766">
        <v>200</v>
      </c>
      <c r="S320" s="766">
        <v>4</v>
      </c>
      <c r="T320" s="766">
        <v>1000</v>
      </c>
      <c r="U320" s="765">
        <v>1600</v>
      </c>
      <c r="V320" s="765">
        <v>1500</v>
      </c>
      <c r="W320" s="766">
        <v>1500</v>
      </c>
      <c r="X320" s="765">
        <f t="shared" si="33"/>
        <v>500</v>
      </c>
      <c r="Y320" s="364">
        <f t="shared" si="34"/>
        <v>500</v>
      </c>
    </row>
    <row r="321" spans="1:25" ht="15">
      <c r="A321" s="754" t="s">
        <v>295</v>
      </c>
      <c r="B321" s="738" t="s">
        <v>296</v>
      </c>
      <c r="C321" s="738">
        <v>109802</v>
      </c>
      <c r="D321" s="738" t="s">
        <v>610</v>
      </c>
      <c r="E321" s="738"/>
      <c r="F321" s="755">
        <v>1951.51</v>
      </c>
      <c r="G321" s="756"/>
      <c r="H321" s="756"/>
      <c r="I321" s="757">
        <f t="shared" si="28"/>
        <v>1951.51</v>
      </c>
      <c r="J321" s="758">
        <f t="shared" si="31"/>
        <v>1951.51</v>
      </c>
      <c r="K321" s="757"/>
      <c r="L321" s="759"/>
      <c r="M321" s="739">
        <f t="shared" si="32"/>
        <v>0</v>
      </c>
      <c r="O321" s="760">
        <f t="shared" si="29"/>
        <v>1</v>
      </c>
      <c r="P321" s="760">
        <f t="shared" si="30"/>
        <v>1</v>
      </c>
      <c r="R321" s="766">
        <v>200</v>
      </c>
      <c r="S321" s="766">
        <v>4</v>
      </c>
      <c r="T321" s="766">
        <v>1000</v>
      </c>
      <c r="U321" s="765">
        <v>1600</v>
      </c>
      <c r="V321" s="765">
        <v>1500</v>
      </c>
      <c r="W321" s="766">
        <v>1750</v>
      </c>
      <c r="X321" s="765">
        <f t="shared" si="33"/>
        <v>500</v>
      </c>
      <c r="Y321" s="364">
        <f t="shared" si="34"/>
        <v>750</v>
      </c>
    </row>
    <row r="322" spans="1:25" ht="15">
      <c r="A322" s="754" t="s">
        <v>295</v>
      </c>
      <c r="B322" s="738" t="s">
        <v>296</v>
      </c>
      <c r="C322" s="738">
        <v>109803</v>
      </c>
      <c r="D322" s="738" t="s">
        <v>611</v>
      </c>
      <c r="E322" s="738"/>
      <c r="F322" s="755">
        <v>2189.27</v>
      </c>
      <c r="G322" s="756"/>
      <c r="H322" s="756"/>
      <c r="I322" s="757">
        <f t="shared" si="28"/>
        <v>2189.27</v>
      </c>
      <c r="J322" s="758">
        <f t="shared" si="31"/>
        <v>2189.27</v>
      </c>
      <c r="K322" s="757"/>
      <c r="L322" s="759"/>
      <c r="M322" s="739">
        <f t="shared" si="32"/>
        <v>0</v>
      </c>
      <c r="O322" s="760">
        <f t="shared" si="29"/>
        <v>1</v>
      </c>
      <c r="P322" s="760">
        <f t="shared" si="30"/>
        <v>1</v>
      </c>
      <c r="R322" s="766">
        <v>200</v>
      </c>
      <c r="S322" s="766">
        <v>4</v>
      </c>
      <c r="T322" s="766">
        <v>1000</v>
      </c>
      <c r="U322" s="765">
        <v>1600</v>
      </c>
      <c r="V322" s="765">
        <v>1500</v>
      </c>
      <c r="W322" s="766">
        <v>2000</v>
      </c>
      <c r="X322" s="765">
        <f t="shared" si="33"/>
        <v>500</v>
      </c>
      <c r="Y322" s="364">
        <f t="shared" si="34"/>
        <v>1000</v>
      </c>
    </row>
    <row r="323" spans="1:25" ht="15">
      <c r="A323" s="754" t="s">
        <v>295</v>
      </c>
      <c r="B323" s="738" t="s">
        <v>296</v>
      </c>
      <c r="C323" s="738">
        <v>109805</v>
      </c>
      <c r="D323" s="738" t="s">
        <v>612</v>
      </c>
      <c r="E323" s="738"/>
      <c r="F323" s="755">
        <v>1360.4</v>
      </c>
      <c r="G323" s="756"/>
      <c r="H323" s="756"/>
      <c r="I323" s="757">
        <f t="shared" si="28"/>
        <v>1360.4</v>
      </c>
      <c r="J323" s="758">
        <f t="shared" si="31"/>
        <v>1360.4</v>
      </c>
      <c r="K323" s="757"/>
      <c r="L323" s="759"/>
      <c r="M323" s="739">
        <f t="shared" si="32"/>
        <v>0</v>
      </c>
      <c r="O323" s="760">
        <f t="shared" si="29"/>
        <v>1</v>
      </c>
      <c r="P323" s="760">
        <f t="shared" si="30"/>
        <v>1</v>
      </c>
      <c r="R323" s="766">
        <v>200</v>
      </c>
      <c r="S323" s="766">
        <v>4</v>
      </c>
      <c r="T323" s="766">
        <v>1000</v>
      </c>
      <c r="U323" s="765">
        <v>1600</v>
      </c>
      <c r="V323" s="765">
        <v>1800</v>
      </c>
      <c r="W323" s="765">
        <v>750</v>
      </c>
      <c r="X323" s="765">
        <f t="shared" si="33"/>
        <v>800</v>
      </c>
      <c r="Y323" s="364">
        <f t="shared" si="34"/>
        <v>-250</v>
      </c>
    </row>
    <row r="324" spans="1:25" ht="15">
      <c r="A324" s="754" t="s">
        <v>295</v>
      </c>
      <c r="B324" s="738" t="s">
        <v>296</v>
      </c>
      <c r="C324" s="738">
        <v>109806</v>
      </c>
      <c r="D324" s="738" t="s">
        <v>613</v>
      </c>
      <c r="E324" s="738"/>
      <c r="F324" s="755">
        <v>1544.6</v>
      </c>
      <c r="G324" s="756"/>
      <c r="H324" s="756"/>
      <c r="I324" s="757">
        <f t="shared" si="28"/>
        <v>1544.6</v>
      </c>
      <c r="J324" s="758">
        <f t="shared" si="31"/>
        <v>1544.6</v>
      </c>
      <c r="K324" s="757"/>
      <c r="L324" s="759"/>
      <c r="M324" s="739">
        <f t="shared" si="32"/>
        <v>0</v>
      </c>
      <c r="O324" s="760">
        <f t="shared" si="29"/>
        <v>1</v>
      </c>
      <c r="P324" s="760">
        <f t="shared" si="30"/>
        <v>1</v>
      </c>
      <c r="R324" s="766">
        <v>200</v>
      </c>
      <c r="S324" s="766">
        <v>4</v>
      </c>
      <c r="T324" s="766">
        <v>1000</v>
      </c>
      <c r="U324" s="765">
        <v>1600</v>
      </c>
      <c r="V324" s="765">
        <v>1800</v>
      </c>
      <c r="W324" s="766">
        <v>1000</v>
      </c>
      <c r="X324" s="765">
        <f t="shared" si="33"/>
        <v>800</v>
      </c>
      <c r="Y324" s="364">
        <f t="shared" si="34"/>
        <v>0</v>
      </c>
    </row>
    <row r="325" spans="1:25" ht="15">
      <c r="A325" s="754" t="s">
        <v>295</v>
      </c>
      <c r="B325" s="738" t="s">
        <v>296</v>
      </c>
      <c r="C325" s="738">
        <v>109807</v>
      </c>
      <c r="D325" s="738" t="s">
        <v>614</v>
      </c>
      <c r="E325" s="738"/>
      <c r="F325" s="755">
        <v>1978</v>
      </c>
      <c r="G325" s="756"/>
      <c r="H325" s="756"/>
      <c r="I325" s="757">
        <f t="shared" ref="I325:I388" si="35">F325-(F325*G325) - ((F325-(F325*G325))*H325)</f>
        <v>1978</v>
      </c>
      <c r="J325" s="758">
        <f t="shared" si="31"/>
        <v>1978</v>
      </c>
      <c r="K325" s="757"/>
      <c r="L325" s="759"/>
      <c r="M325" s="739">
        <f t="shared" si="32"/>
        <v>0</v>
      </c>
      <c r="O325" s="760">
        <f t="shared" ref="O325:O388" si="36">1-L325/(F325*(1-0.66))</f>
        <v>1</v>
      </c>
      <c r="P325" s="760">
        <f t="shared" ref="P325:P388" si="37">1-L325/F325</f>
        <v>1</v>
      </c>
      <c r="R325" s="766">
        <v>200</v>
      </c>
      <c r="S325" s="766">
        <v>4</v>
      </c>
      <c r="T325" s="766">
        <v>1000</v>
      </c>
      <c r="U325" s="765">
        <v>1600</v>
      </c>
      <c r="V325" s="765">
        <v>1800</v>
      </c>
      <c r="W325" s="766">
        <v>1250</v>
      </c>
      <c r="X325" s="765">
        <f t="shared" si="33"/>
        <v>800</v>
      </c>
      <c r="Y325" s="364">
        <f t="shared" si="34"/>
        <v>250</v>
      </c>
    </row>
    <row r="326" spans="1:25" ht="15">
      <c r="A326" s="754" t="s">
        <v>295</v>
      </c>
      <c r="B326" s="738" t="s">
        <v>296</v>
      </c>
      <c r="C326" s="738">
        <v>109808</v>
      </c>
      <c r="D326" s="738" t="s">
        <v>615</v>
      </c>
      <c r="E326" s="738"/>
      <c r="F326" s="755">
        <v>2195.9</v>
      </c>
      <c r="G326" s="756"/>
      <c r="H326" s="756"/>
      <c r="I326" s="757">
        <f t="shared" si="35"/>
        <v>2195.9</v>
      </c>
      <c r="J326" s="758">
        <f t="shared" ref="J326:J389" si="38">I326-L326</f>
        <v>2195.9</v>
      </c>
      <c r="K326" s="757"/>
      <c r="L326" s="759"/>
      <c r="M326" s="739">
        <f t="shared" ref="M326:M389" si="39">L326*$M$4</f>
        <v>0</v>
      </c>
      <c r="O326" s="760">
        <f t="shared" si="36"/>
        <v>1</v>
      </c>
      <c r="P326" s="760">
        <f t="shared" si="37"/>
        <v>1</v>
      </c>
      <c r="R326" s="766">
        <v>200</v>
      </c>
      <c r="S326" s="766">
        <v>4</v>
      </c>
      <c r="T326" s="766">
        <v>1000</v>
      </c>
      <c r="U326" s="765">
        <v>1600</v>
      </c>
      <c r="V326" s="765">
        <v>1800</v>
      </c>
      <c r="W326" s="766">
        <v>1500</v>
      </c>
      <c r="X326" s="765">
        <f t="shared" ref="X326:X389" si="40">V326-$K$2</f>
        <v>800</v>
      </c>
      <c r="Y326" s="364">
        <f t="shared" si="34"/>
        <v>500</v>
      </c>
    </row>
    <row r="327" spans="1:25" ht="15">
      <c r="A327" s="754" t="s">
        <v>295</v>
      </c>
      <c r="B327" s="738" t="s">
        <v>296</v>
      </c>
      <c r="C327" s="738">
        <v>109809</v>
      </c>
      <c r="D327" s="738" t="s">
        <v>616</v>
      </c>
      <c r="E327" s="738"/>
      <c r="F327" s="755">
        <v>2325.92</v>
      </c>
      <c r="G327" s="756"/>
      <c r="H327" s="756"/>
      <c r="I327" s="757">
        <f t="shared" si="35"/>
        <v>2325.92</v>
      </c>
      <c r="J327" s="758">
        <f t="shared" si="38"/>
        <v>2325.92</v>
      </c>
      <c r="K327" s="757"/>
      <c r="L327" s="759"/>
      <c r="M327" s="739">
        <f t="shared" si="39"/>
        <v>0</v>
      </c>
      <c r="O327" s="760">
        <f t="shared" si="36"/>
        <v>1</v>
      </c>
      <c r="P327" s="760">
        <f t="shared" si="37"/>
        <v>1</v>
      </c>
      <c r="R327" s="766">
        <v>200</v>
      </c>
      <c r="S327" s="766">
        <v>4</v>
      </c>
      <c r="T327" s="766">
        <v>1000</v>
      </c>
      <c r="U327" s="765">
        <v>1600</v>
      </c>
      <c r="V327" s="765">
        <v>1800</v>
      </c>
      <c r="W327" s="766">
        <v>1750</v>
      </c>
      <c r="X327" s="765">
        <f t="shared" si="40"/>
        <v>800</v>
      </c>
      <c r="Y327" s="364">
        <f t="shared" si="34"/>
        <v>750</v>
      </c>
    </row>
    <row r="328" spans="1:25" ht="15">
      <c r="A328" s="754" t="s">
        <v>295</v>
      </c>
      <c r="B328" s="738" t="s">
        <v>296</v>
      </c>
      <c r="C328" s="738">
        <v>109810</v>
      </c>
      <c r="D328" s="738" t="s">
        <v>617</v>
      </c>
      <c r="E328" s="738"/>
      <c r="F328" s="755">
        <v>2482.61</v>
      </c>
      <c r="G328" s="756"/>
      <c r="H328" s="756"/>
      <c r="I328" s="757">
        <f t="shared" si="35"/>
        <v>2482.61</v>
      </c>
      <c r="J328" s="758">
        <f t="shared" si="38"/>
        <v>2482.61</v>
      </c>
      <c r="K328" s="757"/>
      <c r="L328" s="759"/>
      <c r="M328" s="739">
        <f t="shared" si="39"/>
        <v>0</v>
      </c>
      <c r="O328" s="760">
        <f t="shared" si="36"/>
        <v>1</v>
      </c>
      <c r="P328" s="760">
        <f t="shared" si="37"/>
        <v>1</v>
      </c>
      <c r="R328" s="766">
        <v>200</v>
      </c>
      <c r="S328" s="766">
        <v>4</v>
      </c>
      <c r="T328" s="766">
        <v>1000</v>
      </c>
      <c r="U328" s="765">
        <v>1600</v>
      </c>
      <c r="V328" s="765">
        <v>1800</v>
      </c>
      <c r="W328" s="766">
        <v>2000</v>
      </c>
      <c r="X328" s="765">
        <f t="shared" si="40"/>
        <v>800</v>
      </c>
      <c r="Y328" s="364">
        <f t="shared" ref="Y328:Y391" si="41">W328-$L$2</f>
        <v>1000</v>
      </c>
    </row>
    <row r="329" spans="1:25" ht="15">
      <c r="A329" s="754" t="s">
        <v>295</v>
      </c>
      <c r="B329" s="738" t="s">
        <v>296</v>
      </c>
      <c r="C329" s="738">
        <v>109812</v>
      </c>
      <c r="D329" s="738" t="s">
        <v>618</v>
      </c>
      <c r="E329" s="738"/>
      <c r="F329" s="755">
        <v>679</v>
      </c>
      <c r="G329" s="756"/>
      <c r="H329" s="756"/>
      <c r="I329" s="757">
        <f t="shared" si="35"/>
        <v>679</v>
      </c>
      <c r="J329" s="758">
        <f t="shared" si="38"/>
        <v>679</v>
      </c>
      <c r="K329" s="757"/>
      <c r="L329" s="759"/>
      <c r="M329" s="739">
        <f t="shared" si="39"/>
        <v>0</v>
      </c>
      <c r="O329" s="760">
        <f t="shared" si="36"/>
        <v>1</v>
      </c>
      <c r="P329" s="760">
        <f t="shared" si="37"/>
        <v>1</v>
      </c>
      <c r="R329" s="766">
        <v>200</v>
      </c>
      <c r="S329" s="766">
        <v>5</v>
      </c>
      <c r="T329" s="766">
        <v>1250</v>
      </c>
      <c r="U329" s="765">
        <v>2000</v>
      </c>
      <c r="V329" s="765">
        <v>300</v>
      </c>
      <c r="W329" s="765">
        <v>750</v>
      </c>
      <c r="X329" s="765">
        <f t="shared" si="40"/>
        <v>-700</v>
      </c>
      <c r="Y329" s="364">
        <f t="shared" si="41"/>
        <v>-250</v>
      </c>
    </row>
    <row r="330" spans="1:25" ht="15">
      <c r="A330" s="754" t="s">
        <v>295</v>
      </c>
      <c r="B330" s="738" t="s">
        <v>296</v>
      </c>
      <c r="C330" s="738">
        <v>109813</v>
      </c>
      <c r="D330" s="738" t="s">
        <v>619</v>
      </c>
      <c r="E330" s="738"/>
      <c r="F330" s="755">
        <v>754.84</v>
      </c>
      <c r="G330" s="756"/>
      <c r="H330" s="756"/>
      <c r="I330" s="757">
        <f t="shared" si="35"/>
        <v>754.84</v>
      </c>
      <c r="J330" s="758">
        <f t="shared" si="38"/>
        <v>754.84</v>
      </c>
      <c r="K330" s="757"/>
      <c r="L330" s="759"/>
      <c r="M330" s="739">
        <f t="shared" si="39"/>
        <v>0</v>
      </c>
      <c r="O330" s="760">
        <f t="shared" si="36"/>
        <v>1</v>
      </c>
      <c r="P330" s="760">
        <f t="shared" si="37"/>
        <v>1</v>
      </c>
      <c r="R330" s="766">
        <v>200</v>
      </c>
      <c r="S330" s="766">
        <v>5</v>
      </c>
      <c r="T330" s="766">
        <v>1250</v>
      </c>
      <c r="U330" s="765">
        <v>2000</v>
      </c>
      <c r="V330" s="765">
        <v>300</v>
      </c>
      <c r="W330" s="766">
        <v>1000</v>
      </c>
      <c r="X330" s="765">
        <f t="shared" si="40"/>
        <v>-700</v>
      </c>
      <c r="Y330" s="364">
        <f t="shared" si="41"/>
        <v>0</v>
      </c>
    </row>
    <row r="331" spans="1:25" ht="15">
      <c r="A331" s="754" t="s">
        <v>295</v>
      </c>
      <c r="B331" s="738" t="s">
        <v>296</v>
      </c>
      <c r="C331" s="738">
        <v>109814</v>
      </c>
      <c r="D331" s="738" t="s">
        <v>620</v>
      </c>
      <c r="E331" s="738"/>
      <c r="F331" s="755">
        <v>853.93</v>
      </c>
      <c r="G331" s="756"/>
      <c r="H331" s="756"/>
      <c r="I331" s="757">
        <f t="shared" si="35"/>
        <v>853.93</v>
      </c>
      <c r="J331" s="758">
        <f t="shared" si="38"/>
        <v>853.93</v>
      </c>
      <c r="K331" s="757"/>
      <c r="L331" s="759"/>
      <c r="M331" s="739">
        <f t="shared" si="39"/>
        <v>0</v>
      </c>
      <c r="O331" s="760">
        <f t="shared" si="36"/>
        <v>1</v>
      </c>
      <c r="P331" s="760">
        <f t="shared" si="37"/>
        <v>1</v>
      </c>
      <c r="R331" s="766">
        <v>200</v>
      </c>
      <c r="S331" s="766">
        <v>5</v>
      </c>
      <c r="T331" s="766">
        <v>1250</v>
      </c>
      <c r="U331" s="765">
        <v>2000</v>
      </c>
      <c r="V331" s="765">
        <v>300</v>
      </c>
      <c r="W331" s="766">
        <v>1250</v>
      </c>
      <c r="X331" s="765">
        <f t="shared" si="40"/>
        <v>-700</v>
      </c>
      <c r="Y331" s="364">
        <f t="shared" si="41"/>
        <v>250</v>
      </c>
    </row>
    <row r="332" spans="1:25" ht="15">
      <c r="A332" s="754" t="s">
        <v>295</v>
      </c>
      <c r="B332" s="738" t="s">
        <v>296</v>
      </c>
      <c r="C332" s="738">
        <v>109815</v>
      </c>
      <c r="D332" s="738" t="s">
        <v>621</v>
      </c>
      <c r="E332" s="738"/>
      <c r="F332" s="755">
        <v>985.06</v>
      </c>
      <c r="G332" s="756"/>
      <c r="H332" s="756"/>
      <c r="I332" s="757">
        <f t="shared" si="35"/>
        <v>985.06</v>
      </c>
      <c r="J332" s="758">
        <f t="shared" si="38"/>
        <v>985.06</v>
      </c>
      <c r="K332" s="757"/>
      <c r="L332" s="759"/>
      <c r="M332" s="739">
        <f t="shared" si="39"/>
        <v>0</v>
      </c>
      <c r="O332" s="760">
        <f t="shared" si="36"/>
        <v>1</v>
      </c>
      <c r="P332" s="760">
        <f t="shared" si="37"/>
        <v>1</v>
      </c>
      <c r="R332" s="766">
        <v>200</v>
      </c>
      <c r="S332" s="766">
        <v>5</v>
      </c>
      <c r="T332" s="766">
        <v>1250</v>
      </c>
      <c r="U332" s="765">
        <v>2000</v>
      </c>
      <c r="V332" s="765">
        <v>300</v>
      </c>
      <c r="W332" s="766">
        <v>1500</v>
      </c>
      <c r="X332" s="765">
        <f t="shared" si="40"/>
        <v>-700</v>
      </c>
      <c r="Y332" s="364">
        <f t="shared" si="41"/>
        <v>500</v>
      </c>
    </row>
    <row r="333" spans="1:25" ht="15">
      <c r="A333" s="754" t="s">
        <v>295</v>
      </c>
      <c r="B333" s="738" t="s">
        <v>296</v>
      </c>
      <c r="C333" s="738">
        <v>109816</v>
      </c>
      <c r="D333" s="738" t="s">
        <v>622</v>
      </c>
      <c r="E333" s="738"/>
      <c r="F333" s="755">
        <v>1127.6600000000001</v>
      </c>
      <c r="G333" s="756"/>
      <c r="H333" s="756"/>
      <c r="I333" s="757">
        <f t="shared" si="35"/>
        <v>1127.6600000000001</v>
      </c>
      <c r="J333" s="758">
        <f t="shared" si="38"/>
        <v>1127.6600000000001</v>
      </c>
      <c r="K333" s="757"/>
      <c r="L333" s="759"/>
      <c r="M333" s="739">
        <f t="shared" si="39"/>
        <v>0</v>
      </c>
      <c r="O333" s="760">
        <f t="shared" si="36"/>
        <v>1</v>
      </c>
      <c r="P333" s="760">
        <f t="shared" si="37"/>
        <v>1</v>
      </c>
      <c r="R333" s="766">
        <v>200</v>
      </c>
      <c r="S333" s="766">
        <v>5</v>
      </c>
      <c r="T333" s="766">
        <v>1250</v>
      </c>
      <c r="U333" s="765">
        <v>2000</v>
      </c>
      <c r="V333" s="765">
        <v>300</v>
      </c>
      <c r="W333" s="766">
        <v>1750</v>
      </c>
      <c r="X333" s="765">
        <f t="shared" si="40"/>
        <v>-700</v>
      </c>
      <c r="Y333" s="364">
        <f t="shared" si="41"/>
        <v>750</v>
      </c>
    </row>
    <row r="334" spans="1:25" ht="15">
      <c r="A334" s="754" t="s">
        <v>295</v>
      </c>
      <c r="B334" s="738" t="s">
        <v>296</v>
      </c>
      <c r="C334" s="738">
        <v>109817</v>
      </c>
      <c r="D334" s="738" t="s">
        <v>623</v>
      </c>
      <c r="E334" s="738"/>
      <c r="F334" s="755">
        <v>1257.97</v>
      </c>
      <c r="G334" s="756"/>
      <c r="H334" s="756"/>
      <c r="I334" s="757">
        <f t="shared" si="35"/>
        <v>1257.97</v>
      </c>
      <c r="J334" s="758">
        <f t="shared" si="38"/>
        <v>1257.97</v>
      </c>
      <c r="K334" s="757"/>
      <c r="L334" s="759"/>
      <c r="M334" s="739">
        <f t="shared" si="39"/>
        <v>0</v>
      </c>
      <c r="O334" s="760">
        <f t="shared" si="36"/>
        <v>1</v>
      </c>
      <c r="P334" s="760">
        <f t="shared" si="37"/>
        <v>1</v>
      </c>
      <c r="R334" s="766">
        <v>200</v>
      </c>
      <c r="S334" s="766">
        <v>5</v>
      </c>
      <c r="T334" s="766">
        <v>1250</v>
      </c>
      <c r="U334" s="765">
        <v>2000</v>
      </c>
      <c r="V334" s="765">
        <v>300</v>
      </c>
      <c r="W334" s="766">
        <v>2000</v>
      </c>
      <c r="X334" s="765">
        <f t="shared" si="40"/>
        <v>-700</v>
      </c>
      <c r="Y334" s="364">
        <f t="shared" si="41"/>
        <v>1000</v>
      </c>
    </row>
    <row r="335" spans="1:25" ht="15">
      <c r="A335" s="754" t="s">
        <v>295</v>
      </c>
      <c r="B335" s="738" t="s">
        <v>296</v>
      </c>
      <c r="C335" s="738">
        <v>109819</v>
      </c>
      <c r="D335" s="738" t="s">
        <v>624</v>
      </c>
      <c r="E335" s="738"/>
      <c r="F335" s="755">
        <v>754.84</v>
      </c>
      <c r="G335" s="756"/>
      <c r="H335" s="756"/>
      <c r="I335" s="757">
        <f t="shared" si="35"/>
        <v>754.84</v>
      </c>
      <c r="J335" s="758">
        <f t="shared" si="38"/>
        <v>754.84</v>
      </c>
      <c r="K335" s="757"/>
      <c r="L335" s="759"/>
      <c r="M335" s="739">
        <f t="shared" si="39"/>
        <v>0</v>
      </c>
      <c r="O335" s="760">
        <f t="shared" si="36"/>
        <v>1</v>
      </c>
      <c r="P335" s="760">
        <f t="shared" si="37"/>
        <v>1</v>
      </c>
      <c r="R335" s="766">
        <v>200</v>
      </c>
      <c r="S335" s="766">
        <v>5</v>
      </c>
      <c r="T335" s="766">
        <v>1250</v>
      </c>
      <c r="U335" s="765">
        <v>2000</v>
      </c>
      <c r="V335" s="765">
        <v>450</v>
      </c>
      <c r="W335" s="765">
        <v>750</v>
      </c>
      <c r="X335" s="765">
        <f t="shared" si="40"/>
        <v>-550</v>
      </c>
      <c r="Y335" s="364">
        <f t="shared" si="41"/>
        <v>-250</v>
      </c>
    </row>
    <row r="336" spans="1:25" ht="15">
      <c r="A336" s="754" t="s">
        <v>295</v>
      </c>
      <c r="B336" s="738" t="s">
        <v>296</v>
      </c>
      <c r="C336" s="738">
        <v>109820</v>
      </c>
      <c r="D336" s="738" t="s">
        <v>625</v>
      </c>
      <c r="E336" s="738"/>
      <c r="F336" s="755">
        <v>841.52</v>
      </c>
      <c r="G336" s="756"/>
      <c r="H336" s="756"/>
      <c r="I336" s="757">
        <f t="shared" si="35"/>
        <v>841.52</v>
      </c>
      <c r="J336" s="758">
        <f t="shared" si="38"/>
        <v>841.52</v>
      </c>
      <c r="K336" s="757"/>
      <c r="L336" s="759"/>
      <c r="M336" s="739">
        <f t="shared" si="39"/>
        <v>0</v>
      </c>
      <c r="O336" s="760">
        <f t="shared" si="36"/>
        <v>1</v>
      </c>
      <c r="P336" s="760">
        <f t="shared" si="37"/>
        <v>1</v>
      </c>
      <c r="R336" s="766">
        <v>200</v>
      </c>
      <c r="S336" s="766">
        <v>5</v>
      </c>
      <c r="T336" s="766">
        <v>1250</v>
      </c>
      <c r="U336" s="765">
        <v>2000</v>
      </c>
      <c r="V336" s="765">
        <v>450</v>
      </c>
      <c r="W336" s="766">
        <v>1000</v>
      </c>
      <c r="X336" s="765">
        <f t="shared" si="40"/>
        <v>-550</v>
      </c>
      <c r="Y336" s="364">
        <f t="shared" si="41"/>
        <v>0</v>
      </c>
    </row>
    <row r="337" spans="1:25" ht="15">
      <c r="A337" s="754" t="s">
        <v>295</v>
      </c>
      <c r="B337" s="738" t="s">
        <v>296</v>
      </c>
      <c r="C337" s="738">
        <v>109821</v>
      </c>
      <c r="D337" s="738" t="s">
        <v>626</v>
      </c>
      <c r="E337" s="738"/>
      <c r="F337" s="755">
        <v>958.67</v>
      </c>
      <c r="G337" s="756"/>
      <c r="H337" s="756"/>
      <c r="I337" s="757">
        <f t="shared" si="35"/>
        <v>958.67</v>
      </c>
      <c r="J337" s="758">
        <f t="shared" si="38"/>
        <v>958.67</v>
      </c>
      <c r="K337" s="757"/>
      <c r="L337" s="759"/>
      <c r="M337" s="739">
        <f t="shared" si="39"/>
        <v>0</v>
      </c>
      <c r="O337" s="760">
        <f t="shared" si="36"/>
        <v>1</v>
      </c>
      <c r="P337" s="760">
        <f t="shared" si="37"/>
        <v>1</v>
      </c>
      <c r="R337" s="766">
        <v>200</v>
      </c>
      <c r="S337" s="766">
        <v>5</v>
      </c>
      <c r="T337" s="766">
        <v>1250</v>
      </c>
      <c r="U337" s="765">
        <v>2000</v>
      </c>
      <c r="V337" s="765">
        <v>450</v>
      </c>
      <c r="W337" s="766">
        <v>1250</v>
      </c>
      <c r="X337" s="765">
        <f t="shared" si="40"/>
        <v>-550</v>
      </c>
      <c r="Y337" s="364">
        <f t="shared" si="41"/>
        <v>250</v>
      </c>
    </row>
    <row r="338" spans="1:25" ht="15">
      <c r="A338" s="754" t="s">
        <v>295</v>
      </c>
      <c r="B338" s="738" t="s">
        <v>296</v>
      </c>
      <c r="C338" s="738">
        <v>109822</v>
      </c>
      <c r="D338" s="738" t="s">
        <v>627</v>
      </c>
      <c r="E338" s="738"/>
      <c r="F338" s="755">
        <v>1117.8499999999999</v>
      </c>
      <c r="G338" s="756"/>
      <c r="H338" s="756"/>
      <c r="I338" s="757">
        <f t="shared" si="35"/>
        <v>1117.8499999999999</v>
      </c>
      <c r="J338" s="758">
        <f t="shared" si="38"/>
        <v>1117.8499999999999</v>
      </c>
      <c r="K338" s="757"/>
      <c r="L338" s="759"/>
      <c r="M338" s="739">
        <f t="shared" si="39"/>
        <v>0</v>
      </c>
      <c r="O338" s="760">
        <f t="shared" si="36"/>
        <v>1</v>
      </c>
      <c r="P338" s="760">
        <f t="shared" si="37"/>
        <v>1</v>
      </c>
      <c r="R338" s="766">
        <v>200</v>
      </c>
      <c r="S338" s="766">
        <v>5</v>
      </c>
      <c r="T338" s="766">
        <v>1250</v>
      </c>
      <c r="U338" s="765">
        <v>2000</v>
      </c>
      <c r="V338" s="765">
        <v>450</v>
      </c>
      <c r="W338" s="766">
        <v>1500</v>
      </c>
      <c r="X338" s="765">
        <f t="shared" si="40"/>
        <v>-550</v>
      </c>
      <c r="Y338" s="364">
        <f t="shared" si="41"/>
        <v>500</v>
      </c>
    </row>
    <row r="339" spans="1:25" ht="15">
      <c r="A339" s="754" t="s">
        <v>295</v>
      </c>
      <c r="B339" s="738" t="s">
        <v>296</v>
      </c>
      <c r="C339" s="738">
        <v>109823</v>
      </c>
      <c r="D339" s="738" t="s">
        <v>628</v>
      </c>
      <c r="E339" s="738"/>
      <c r="F339" s="755">
        <v>1291.0899999999999</v>
      </c>
      <c r="G339" s="756"/>
      <c r="H339" s="756"/>
      <c r="I339" s="757">
        <f t="shared" si="35"/>
        <v>1291.0899999999999</v>
      </c>
      <c r="J339" s="758">
        <f t="shared" si="38"/>
        <v>1291.0899999999999</v>
      </c>
      <c r="K339" s="757"/>
      <c r="L339" s="759"/>
      <c r="M339" s="739">
        <f t="shared" si="39"/>
        <v>0</v>
      </c>
      <c r="O339" s="760">
        <f t="shared" si="36"/>
        <v>1</v>
      </c>
      <c r="P339" s="760">
        <f t="shared" si="37"/>
        <v>1</v>
      </c>
      <c r="R339" s="766">
        <v>200</v>
      </c>
      <c r="S339" s="766">
        <v>5</v>
      </c>
      <c r="T339" s="766">
        <v>1250</v>
      </c>
      <c r="U339" s="765">
        <v>2000</v>
      </c>
      <c r="V339" s="765">
        <v>450</v>
      </c>
      <c r="W339" s="766">
        <v>1750</v>
      </c>
      <c r="X339" s="765">
        <f t="shared" si="40"/>
        <v>-550</v>
      </c>
      <c r="Y339" s="364">
        <f t="shared" si="41"/>
        <v>750</v>
      </c>
    </row>
    <row r="340" spans="1:25" ht="15">
      <c r="A340" s="754" t="s">
        <v>295</v>
      </c>
      <c r="B340" s="738" t="s">
        <v>296</v>
      </c>
      <c r="C340" s="738">
        <v>109824</v>
      </c>
      <c r="D340" s="738" t="s">
        <v>629</v>
      </c>
      <c r="E340" s="738"/>
      <c r="F340" s="755">
        <v>1428.99</v>
      </c>
      <c r="G340" s="756"/>
      <c r="H340" s="756"/>
      <c r="I340" s="757">
        <f t="shared" si="35"/>
        <v>1428.99</v>
      </c>
      <c r="J340" s="758">
        <f t="shared" si="38"/>
        <v>1428.99</v>
      </c>
      <c r="K340" s="757"/>
      <c r="L340" s="759"/>
      <c r="M340" s="739">
        <f t="shared" si="39"/>
        <v>0</v>
      </c>
      <c r="O340" s="760">
        <f t="shared" si="36"/>
        <v>1</v>
      </c>
      <c r="P340" s="760">
        <f t="shared" si="37"/>
        <v>1</v>
      </c>
      <c r="R340" s="766">
        <v>200</v>
      </c>
      <c r="S340" s="766">
        <v>5</v>
      </c>
      <c r="T340" s="766">
        <v>1250</v>
      </c>
      <c r="U340" s="765">
        <v>2000</v>
      </c>
      <c r="V340" s="765">
        <v>450</v>
      </c>
      <c r="W340" s="766">
        <v>2000</v>
      </c>
      <c r="X340" s="765">
        <f t="shared" si="40"/>
        <v>-550</v>
      </c>
      <c r="Y340" s="364">
        <f t="shared" si="41"/>
        <v>1000</v>
      </c>
    </row>
    <row r="341" spans="1:25" ht="15">
      <c r="A341" s="754" t="s">
        <v>295</v>
      </c>
      <c r="B341" s="738" t="s">
        <v>296</v>
      </c>
      <c r="C341" s="738">
        <v>109826</v>
      </c>
      <c r="D341" s="738" t="s">
        <v>630</v>
      </c>
      <c r="E341" s="738"/>
      <c r="F341" s="755">
        <v>831.89</v>
      </c>
      <c r="G341" s="756"/>
      <c r="H341" s="756"/>
      <c r="I341" s="757">
        <f t="shared" si="35"/>
        <v>831.89</v>
      </c>
      <c r="J341" s="758">
        <f t="shared" si="38"/>
        <v>831.89</v>
      </c>
      <c r="K341" s="757"/>
      <c r="L341" s="759"/>
      <c r="M341" s="739">
        <f t="shared" si="39"/>
        <v>0</v>
      </c>
      <c r="O341" s="760">
        <f t="shared" si="36"/>
        <v>1</v>
      </c>
      <c r="P341" s="760">
        <f t="shared" si="37"/>
        <v>1</v>
      </c>
      <c r="R341" s="766">
        <v>200</v>
      </c>
      <c r="S341" s="766">
        <v>5</v>
      </c>
      <c r="T341" s="766">
        <v>1250</v>
      </c>
      <c r="U341" s="765">
        <v>2000</v>
      </c>
      <c r="V341" s="765">
        <v>600</v>
      </c>
      <c r="W341" s="765">
        <v>750</v>
      </c>
      <c r="X341" s="765">
        <f t="shared" si="40"/>
        <v>-400</v>
      </c>
      <c r="Y341" s="364">
        <f t="shared" si="41"/>
        <v>-250</v>
      </c>
    </row>
    <row r="342" spans="1:25" ht="15">
      <c r="A342" s="754" t="s">
        <v>295</v>
      </c>
      <c r="B342" s="738" t="s">
        <v>296</v>
      </c>
      <c r="C342" s="738">
        <v>109827</v>
      </c>
      <c r="D342" s="738" t="s">
        <v>631</v>
      </c>
      <c r="E342" s="738"/>
      <c r="F342" s="755">
        <v>927</v>
      </c>
      <c r="G342" s="756"/>
      <c r="H342" s="756"/>
      <c r="I342" s="757">
        <f t="shared" si="35"/>
        <v>927</v>
      </c>
      <c r="J342" s="758">
        <f t="shared" si="38"/>
        <v>927</v>
      </c>
      <c r="K342" s="757"/>
      <c r="L342" s="759"/>
      <c r="M342" s="739">
        <f t="shared" si="39"/>
        <v>0</v>
      </c>
      <c r="O342" s="760">
        <f t="shared" si="36"/>
        <v>1</v>
      </c>
      <c r="P342" s="760">
        <f t="shared" si="37"/>
        <v>1</v>
      </c>
      <c r="R342" s="766">
        <v>200</v>
      </c>
      <c r="S342" s="766">
        <v>5</v>
      </c>
      <c r="T342" s="766">
        <v>1250</v>
      </c>
      <c r="U342" s="765">
        <v>2000</v>
      </c>
      <c r="V342" s="765">
        <v>600</v>
      </c>
      <c r="W342" s="766">
        <v>1000</v>
      </c>
      <c r="X342" s="765">
        <f t="shared" si="40"/>
        <v>-400</v>
      </c>
      <c r="Y342" s="364">
        <f t="shared" si="41"/>
        <v>0</v>
      </c>
    </row>
    <row r="343" spans="1:25" ht="15">
      <c r="A343" s="754" t="s">
        <v>295</v>
      </c>
      <c r="B343" s="738" t="s">
        <v>296</v>
      </c>
      <c r="C343" s="738">
        <v>109828</v>
      </c>
      <c r="D343" s="738" t="s">
        <v>632</v>
      </c>
      <c r="E343" s="738"/>
      <c r="F343" s="755">
        <v>1074.6099999999999</v>
      </c>
      <c r="G343" s="756"/>
      <c r="H343" s="756"/>
      <c r="I343" s="757">
        <f t="shared" si="35"/>
        <v>1074.6099999999999</v>
      </c>
      <c r="J343" s="758">
        <f t="shared" si="38"/>
        <v>1074.6099999999999</v>
      </c>
      <c r="K343" s="757"/>
      <c r="L343" s="759"/>
      <c r="M343" s="739">
        <f t="shared" si="39"/>
        <v>0</v>
      </c>
      <c r="O343" s="760">
        <f t="shared" si="36"/>
        <v>1</v>
      </c>
      <c r="P343" s="760">
        <f t="shared" si="37"/>
        <v>1</v>
      </c>
      <c r="R343" s="766">
        <v>200</v>
      </c>
      <c r="S343" s="766">
        <v>5</v>
      </c>
      <c r="T343" s="766">
        <v>1250</v>
      </c>
      <c r="U343" s="765">
        <v>2000</v>
      </c>
      <c r="V343" s="765">
        <v>600</v>
      </c>
      <c r="W343" s="766">
        <v>1250</v>
      </c>
      <c r="X343" s="765">
        <f t="shared" si="40"/>
        <v>-400</v>
      </c>
      <c r="Y343" s="364">
        <f t="shared" si="41"/>
        <v>250</v>
      </c>
    </row>
    <row r="344" spans="1:25" ht="15">
      <c r="A344" s="754" t="s">
        <v>295</v>
      </c>
      <c r="B344" s="738" t="s">
        <v>296</v>
      </c>
      <c r="C344" s="738">
        <v>109829</v>
      </c>
      <c r="D344" s="738" t="s">
        <v>633</v>
      </c>
      <c r="E344" s="738"/>
      <c r="F344" s="755">
        <v>1249.45</v>
      </c>
      <c r="G344" s="756"/>
      <c r="H344" s="756"/>
      <c r="I344" s="757">
        <f t="shared" si="35"/>
        <v>1249.45</v>
      </c>
      <c r="J344" s="758">
        <f t="shared" si="38"/>
        <v>1249.45</v>
      </c>
      <c r="K344" s="757"/>
      <c r="L344" s="759"/>
      <c r="M344" s="739">
        <f t="shared" si="39"/>
        <v>0</v>
      </c>
      <c r="O344" s="760">
        <f t="shared" si="36"/>
        <v>1</v>
      </c>
      <c r="P344" s="760">
        <f t="shared" si="37"/>
        <v>1</v>
      </c>
      <c r="R344" s="766">
        <v>200</v>
      </c>
      <c r="S344" s="766">
        <v>5</v>
      </c>
      <c r="T344" s="766">
        <v>1250</v>
      </c>
      <c r="U344" s="765">
        <v>2000</v>
      </c>
      <c r="V344" s="765">
        <v>600</v>
      </c>
      <c r="W344" s="766">
        <v>1500</v>
      </c>
      <c r="X344" s="765">
        <f t="shared" si="40"/>
        <v>-400</v>
      </c>
      <c r="Y344" s="364">
        <f t="shared" si="41"/>
        <v>500</v>
      </c>
    </row>
    <row r="345" spans="1:25" ht="15">
      <c r="A345" s="754" t="s">
        <v>295</v>
      </c>
      <c r="B345" s="738" t="s">
        <v>296</v>
      </c>
      <c r="C345" s="738">
        <v>109830</v>
      </c>
      <c r="D345" s="738" t="s">
        <v>634</v>
      </c>
      <c r="E345" s="738"/>
      <c r="F345" s="755">
        <v>1438.46</v>
      </c>
      <c r="G345" s="756"/>
      <c r="H345" s="756"/>
      <c r="I345" s="757">
        <f t="shared" si="35"/>
        <v>1438.46</v>
      </c>
      <c r="J345" s="758">
        <f t="shared" si="38"/>
        <v>1438.46</v>
      </c>
      <c r="K345" s="757"/>
      <c r="L345" s="759"/>
      <c r="M345" s="739">
        <f t="shared" si="39"/>
        <v>0</v>
      </c>
      <c r="O345" s="760">
        <f t="shared" si="36"/>
        <v>1</v>
      </c>
      <c r="P345" s="760">
        <f t="shared" si="37"/>
        <v>1</v>
      </c>
      <c r="R345" s="766">
        <v>200</v>
      </c>
      <c r="S345" s="766">
        <v>5</v>
      </c>
      <c r="T345" s="766">
        <v>1250</v>
      </c>
      <c r="U345" s="765">
        <v>2000</v>
      </c>
      <c r="V345" s="765">
        <v>600</v>
      </c>
      <c r="W345" s="766">
        <v>1750</v>
      </c>
      <c r="X345" s="765">
        <f t="shared" si="40"/>
        <v>-400</v>
      </c>
      <c r="Y345" s="364">
        <f t="shared" si="41"/>
        <v>750</v>
      </c>
    </row>
    <row r="346" spans="1:25" ht="15">
      <c r="A346" s="754" t="s">
        <v>295</v>
      </c>
      <c r="B346" s="738" t="s">
        <v>296</v>
      </c>
      <c r="C346" s="738">
        <v>109831</v>
      </c>
      <c r="D346" s="738" t="s">
        <v>635</v>
      </c>
      <c r="E346" s="738"/>
      <c r="F346" s="755">
        <v>1621.06</v>
      </c>
      <c r="G346" s="756"/>
      <c r="H346" s="756"/>
      <c r="I346" s="757">
        <f t="shared" si="35"/>
        <v>1621.06</v>
      </c>
      <c r="J346" s="758">
        <f t="shared" si="38"/>
        <v>1621.06</v>
      </c>
      <c r="K346" s="757"/>
      <c r="L346" s="759"/>
      <c r="M346" s="739">
        <f t="shared" si="39"/>
        <v>0</v>
      </c>
      <c r="O346" s="760">
        <f t="shared" si="36"/>
        <v>1</v>
      </c>
      <c r="P346" s="760">
        <f t="shared" si="37"/>
        <v>1</v>
      </c>
      <c r="R346" s="766">
        <v>200</v>
      </c>
      <c r="S346" s="766">
        <v>5</v>
      </c>
      <c r="T346" s="766">
        <v>1250</v>
      </c>
      <c r="U346" s="765">
        <v>2000</v>
      </c>
      <c r="V346" s="765">
        <v>600</v>
      </c>
      <c r="W346" s="766">
        <v>2000</v>
      </c>
      <c r="X346" s="765">
        <f t="shared" si="40"/>
        <v>-400</v>
      </c>
      <c r="Y346" s="364">
        <f t="shared" si="41"/>
        <v>1000</v>
      </c>
    </row>
    <row r="347" spans="1:25" ht="15">
      <c r="A347" s="754" t="s">
        <v>295</v>
      </c>
      <c r="B347" s="738" t="s">
        <v>296</v>
      </c>
      <c r="C347" s="738">
        <v>109833</v>
      </c>
      <c r="D347" s="738" t="s">
        <v>636</v>
      </c>
      <c r="E347" s="738"/>
      <c r="F347" s="755">
        <v>999.23</v>
      </c>
      <c r="G347" s="756"/>
      <c r="H347" s="756"/>
      <c r="I347" s="757">
        <f t="shared" si="35"/>
        <v>999.23</v>
      </c>
      <c r="J347" s="758">
        <f t="shared" si="38"/>
        <v>999.23</v>
      </c>
      <c r="K347" s="757"/>
      <c r="L347" s="759"/>
      <c r="M347" s="739">
        <f t="shared" si="39"/>
        <v>0</v>
      </c>
      <c r="O347" s="760">
        <f t="shared" si="36"/>
        <v>1</v>
      </c>
      <c r="P347" s="760">
        <f t="shared" si="37"/>
        <v>1</v>
      </c>
      <c r="R347" s="766">
        <v>200</v>
      </c>
      <c r="S347" s="766">
        <v>5</v>
      </c>
      <c r="T347" s="766">
        <v>1250</v>
      </c>
      <c r="U347" s="765">
        <v>2000</v>
      </c>
      <c r="V347" s="765">
        <v>900</v>
      </c>
      <c r="W347" s="765">
        <v>750</v>
      </c>
      <c r="X347" s="765">
        <f t="shared" si="40"/>
        <v>-100</v>
      </c>
      <c r="Y347" s="364">
        <f t="shared" si="41"/>
        <v>-250</v>
      </c>
    </row>
    <row r="348" spans="1:25" ht="15">
      <c r="A348" s="754" t="s">
        <v>295</v>
      </c>
      <c r="B348" s="738" t="s">
        <v>296</v>
      </c>
      <c r="C348" s="738">
        <v>109834</v>
      </c>
      <c r="D348" s="738" t="s">
        <v>637</v>
      </c>
      <c r="E348" s="738"/>
      <c r="F348" s="755">
        <v>1128.05</v>
      </c>
      <c r="G348" s="756"/>
      <c r="H348" s="756"/>
      <c r="I348" s="757">
        <f t="shared" si="35"/>
        <v>1128.05</v>
      </c>
      <c r="J348" s="758">
        <f t="shared" si="38"/>
        <v>1128.05</v>
      </c>
      <c r="K348" s="757"/>
      <c r="L348" s="759"/>
      <c r="M348" s="739">
        <f t="shared" si="39"/>
        <v>0</v>
      </c>
      <c r="O348" s="760">
        <f t="shared" si="36"/>
        <v>1</v>
      </c>
      <c r="P348" s="760">
        <f t="shared" si="37"/>
        <v>1</v>
      </c>
      <c r="R348" s="766">
        <v>200</v>
      </c>
      <c r="S348" s="766">
        <v>5</v>
      </c>
      <c r="T348" s="766">
        <v>1250</v>
      </c>
      <c r="U348" s="765">
        <v>2000</v>
      </c>
      <c r="V348" s="765">
        <v>900</v>
      </c>
      <c r="W348" s="766">
        <v>1000</v>
      </c>
      <c r="X348" s="765">
        <f t="shared" si="40"/>
        <v>-100</v>
      </c>
      <c r="Y348" s="364">
        <f t="shared" si="41"/>
        <v>0</v>
      </c>
    </row>
    <row r="349" spans="1:25" ht="15">
      <c r="A349" s="754" t="s">
        <v>295</v>
      </c>
      <c r="B349" s="738" t="s">
        <v>296</v>
      </c>
      <c r="C349" s="738">
        <v>109835</v>
      </c>
      <c r="D349" s="738" t="s">
        <v>638</v>
      </c>
      <c r="E349" s="738"/>
      <c r="F349" s="755">
        <v>1367.62</v>
      </c>
      <c r="G349" s="756"/>
      <c r="H349" s="756"/>
      <c r="I349" s="757">
        <f t="shared" si="35"/>
        <v>1367.62</v>
      </c>
      <c r="J349" s="758">
        <f t="shared" si="38"/>
        <v>1367.62</v>
      </c>
      <c r="K349" s="757"/>
      <c r="L349" s="759"/>
      <c r="M349" s="739">
        <f t="shared" si="39"/>
        <v>0</v>
      </c>
      <c r="O349" s="760">
        <f t="shared" si="36"/>
        <v>1</v>
      </c>
      <c r="P349" s="760">
        <f t="shared" si="37"/>
        <v>1</v>
      </c>
      <c r="R349" s="766">
        <v>200</v>
      </c>
      <c r="S349" s="766">
        <v>5</v>
      </c>
      <c r="T349" s="766">
        <v>1250</v>
      </c>
      <c r="U349" s="765">
        <v>2000</v>
      </c>
      <c r="V349" s="765">
        <v>900</v>
      </c>
      <c r="W349" s="766">
        <v>1250</v>
      </c>
      <c r="X349" s="765">
        <f t="shared" si="40"/>
        <v>-100</v>
      </c>
      <c r="Y349" s="364">
        <f t="shared" si="41"/>
        <v>250</v>
      </c>
    </row>
    <row r="350" spans="1:25" ht="15">
      <c r="A350" s="754" t="s">
        <v>295</v>
      </c>
      <c r="B350" s="738" t="s">
        <v>296</v>
      </c>
      <c r="C350" s="738">
        <v>109836</v>
      </c>
      <c r="D350" s="738" t="s">
        <v>639</v>
      </c>
      <c r="E350" s="738"/>
      <c r="F350" s="755">
        <v>1536.17</v>
      </c>
      <c r="G350" s="756"/>
      <c r="H350" s="756"/>
      <c r="I350" s="757">
        <f t="shared" si="35"/>
        <v>1536.17</v>
      </c>
      <c r="J350" s="758">
        <f t="shared" si="38"/>
        <v>1536.17</v>
      </c>
      <c r="K350" s="757"/>
      <c r="L350" s="759"/>
      <c r="M350" s="739">
        <f t="shared" si="39"/>
        <v>0</v>
      </c>
      <c r="O350" s="760">
        <f t="shared" si="36"/>
        <v>1</v>
      </c>
      <c r="P350" s="760">
        <f t="shared" si="37"/>
        <v>1</v>
      </c>
      <c r="R350" s="766">
        <v>200</v>
      </c>
      <c r="S350" s="766">
        <v>5</v>
      </c>
      <c r="T350" s="766">
        <v>1250</v>
      </c>
      <c r="U350" s="765">
        <v>2000</v>
      </c>
      <c r="V350" s="765">
        <v>900</v>
      </c>
      <c r="W350" s="766">
        <v>1500</v>
      </c>
      <c r="X350" s="765">
        <f t="shared" si="40"/>
        <v>-100</v>
      </c>
      <c r="Y350" s="364">
        <f t="shared" si="41"/>
        <v>500</v>
      </c>
    </row>
    <row r="351" spans="1:25" ht="15">
      <c r="A351" s="754" t="s">
        <v>295</v>
      </c>
      <c r="B351" s="738" t="s">
        <v>296</v>
      </c>
      <c r="C351" s="738">
        <v>109837</v>
      </c>
      <c r="D351" s="738" t="s">
        <v>640</v>
      </c>
      <c r="E351" s="738"/>
      <c r="F351" s="755">
        <v>1739.71</v>
      </c>
      <c r="G351" s="756"/>
      <c r="H351" s="756"/>
      <c r="I351" s="757">
        <f t="shared" si="35"/>
        <v>1739.71</v>
      </c>
      <c r="J351" s="758">
        <f t="shared" si="38"/>
        <v>1739.71</v>
      </c>
      <c r="K351" s="757"/>
      <c r="L351" s="759"/>
      <c r="M351" s="739">
        <f t="shared" si="39"/>
        <v>0</v>
      </c>
      <c r="O351" s="760">
        <f t="shared" si="36"/>
        <v>1</v>
      </c>
      <c r="P351" s="760">
        <f t="shared" si="37"/>
        <v>1</v>
      </c>
      <c r="R351" s="766">
        <v>200</v>
      </c>
      <c r="S351" s="766">
        <v>5</v>
      </c>
      <c r="T351" s="766">
        <v>1250</v>
      </c>
      <c r="U351" s="765">
        <v>2000</v>
      </c>
      <c r="V351" s="765">
        <v>900</v>
      </c>
      <c r="W351" s="766">
        <v>1750</v>
      </c>
      <c r="X351" s="765">
        <f t="shared" si="40"/>
        <v>-100</v>
      </c>
      <c r="Y351" s="364">
        <f t="shared" si="41"/>
        <v>750</v>
      </c>
    </row>
    <row r="352" spans="1:25" ht="15">
      <c r="A352" s="754" t="s">
        <v>295</v>
      </c>
      <c r="B352" s="738" t="s">
        <v>296</v>
      </c>
      <c r="C352" s="738">
        <v>109838</v>
      </c>
      <c r="D352" s="738" t="s">
        <v>641</v>
      </c>
      <c r="E352" s="738"/>
      <c r="F352" s="755">
        <v>1944.87</v>
      </c>
      <c r="G352" s="756"/>
      <c r="H352" s="756"/>
      <c r="I352" s="757">
        <f t="shared" si="35"/>
        <v>1944.87</v>
      </c>
      <c r="J352" s="758">
        <f t="shared" si="38"/>
        <v>1944.87</v>
      </c>
      <c r="K352" s="757"/>
      <c r="L352" s="759"/>
      <c r="M352" s="739">
        <f t="shared" si="39"/>
        <v>0</v>
      </c>
      <c r="O352" s="760">
        <f t="shared" si="36"/>
        <v>1</v>
      </c>
      <c r="P352" s="760">
        <f t="shared" si="37"/>
        <v>1</v>
      </c>
      <c r="R352" s="766">
        <v>200</v>
      </c>
      <c r="S352" s="766">
        <v>5</v>
      </c>
      <c r="T352" s="766">
        <v>1250</v>
      </c>
      <c r="U352" s="765">
        <v>2000</v>
      </c>
      <c r="V352" s="765">
        <v>900</v>
      </c>
      <c r="W352" s="766">
        <v>2000</v>
      </c>
      <c r="X352" s="765">
        <f t="shared" si="40"/>
        <v>-100</v>
      </c>
      <c r="Y352" s="364">
        <f t="shared" si="41"/>
        <v>1000</v>
      </c>
    </row>
    <row r="353" spans="1:25" ht="15">
      <c r="A353" s="754" t="s">
        <v>295</v>
      </c>
      <c r="B353" s="738" t="s">
        <v>296</v>
      </c>
      <c r="C353" s="738">
        <v>109840</v>
      </c>
      <c r="D353" s="738" t="s">
        <v>642</v>
      </c>
      <c r="E353" s="738"/>
      <c r="F353" s="755">
        <v>1170.18</v>
      </c>
      <c r="G353" s="756"/>
      <c r="H353" s="756"/>
      <c r="I353" s="757">
        <f t="shared" si="35"/>
        <v>1170.18</v>
      </c>
      <c r="J353" s="758">
        <f t="shared" si="38"/>
        <v>1170.18</v>
      </c>
      <c r="K353" s="757"/>
      <c r="L353" s="759"/>
      <c r="M353" s="739">
        <f t="shared" si="39"/>
        <v>0</v>
      </c>
      <c r="O353" s="760">
        <f t="shared" si="36"/>
        <v>1</v>
      </c>
      <c r="P353" s="760">
        <f t="shared" si="37"/>
        <v>1</v>
      </c>
      <c r="R353" s="766">
        <v>200</v>
      </c>
      <c r="S353" s="766">
        <v>5</v>
      </c>
      <c r="T353" s="766">
        <v>1250</v>
      </c>
      <c r="U353" s="765">
        <v>2000</v>
      </c>
      <c r="V353" s="765">
        <v>1200</v>
      </c>
      <c r="W353" s="765">
        <v>750</v>
      </c>
      <c r="X353" s="765">
        <f t="shared" si="40"/>
        <v>200</v>
      </c>
      <c r="Y353" s="364">
        <f t="shared" si="41"/>
        <v>-250</v>
      </c>
    </row>
    <row r="354" spans="1:25" ht="15">
      <c r="A354" s="754" t="s">
        <v>295</v>
      </c>
      <c r="B354" s="738" t="s">
        <v>296</v>
      </c>
      <c r="C354" s="738">
        <v>109841</v>
      </c>
      <c r="D354" s="738" t="s">
        <v>643</v>
      </c>
      <c r="E354" s="738"/>
      <c r="F354" s="755">
        <v>1317.06</v>
      </c>
      <c r="G354" s="756"/>
      <c r="H354" s="756"/>
      <c r="I354" s="757">
        <f t="shared" si="35"/>
        <v>1317.06</v>
      </c>
      <c r="J354" s="758">
        <f t="shared" si="38"/>
        <v>1317.06</v>
      </c>
      <c r="K354" s="757"/>
      <c r="L354" s="759"/>
      <c r="M354" s="739">
        <f t="shared" si="39"/>
        <v>0</v>
      </c>
      <c r="O354" s="760">
        <f t="shared" si="36"/>
        <v>1</v>
      </c>
      <c r="P354" s="760">
        <f t="shared" si="37"/>
        <v>1</v>
      </c>
      <c r="R354" s="766">
        <v>200</v>
      </c>
      <c r="S354" s="766">
        <v>5</v>
      </c>
      <c r="T354" s="766">
        <v>1250</v>
      </c>
      <c r="U354" s="765">
        <v>2000</v>
      </c>
      <c r="V354" s="765">
        <v>1200</v>
      </c>
      <c r="W354" s="766">
        <v>1000</v>
      </c>
      <c r="X354" s="765">
        <f t="shared" si="40"/>
        <v>200</v>
      </c>
      <c r="Y354" s="364">
        <f t="shared" si="41"/>
        <v>0</v>
      </c>
    </row>
    <row r="355" spans="1:25" ht="15">
      <c r="A355" s="754" t="s">
        <v>295</v>
      </c>
      <c r="B355" s="738" t="s">
        <v>296</v>
      </c>
      <c r="C355" s="738">
        <v>109842</v>
      </c>
      <c r="D355" s="738" t="s">
        <v>644</v>
      </c>
      <c r="E355" s="738"/>
      <c r="F355" s="755">
        <v>1595.16</v>
      </c>
      <c r="G355" s="756"/>
      <c r="H355" s="756"/>
      <c r="I355" s="757">
        <f t="shared" si="35"/>
        <v>1595.16</v>
      </c>
      <c r="J355" s="758">
        <f t="shared" si="38"/>
        <v>1595.16</v>
      </c>
      <c r="K355" s="757"/>
      <c r="L355" s="759"/>
      <c r="M355" s="739">
        <f t="shared" si="39"/>
        <v>0</v>
      </c>
      <c r="O355" s="760">
        <f t="shared" si="36"/>
        <v>1</v>
      </c>
      <c r="P355" s="760">
        <f t="shared" si="37"/>
        <v>1</v>
      </c>
      <c r="R355" s="766">
        <v>200</v>
      </c>
      <c r="S355" s="766">
        <v>5</v>
      </c>
      <c r="T355" s="766">
        <v>1250</v>
      </c>
      <c r="U355" s="765">
        <v>2000</v>
      </c>
      <c r="V355" s="765">
        <v>1200</v>
      </c>
      <c r="W355" s="766">
        <v>1250</v>
      </c>
      <c r="X355" s="765">
        <f t="shared" si="40"/>
        <v>200</v>
      </c>
      <c r="Y355" s="364">
        <f t="shared" si="41"/>
        <v>250</v>
      </c>
    </row>
    <row r="356" spans="1:25" ht="15">
      <c r="A356" s="754" t="s">
        <v>295</v>
      </c>
      <c r="B356" s="738" t="s">
        <v>296</v>
      </c>
      <c r="C356" s="738">
        <v>109843</v>
      </c>
      <c r="D356" s="738" t="s">
        <v>645</v>
      </c>
      <c r="E356" s="738"/>
      <c r="F356" s="755">
        <v>1796.21</v>
      </c>
      <c r="G356" s="756"/>
      <c r="H356" s="756"/>
      <c r="I356" s="757">
        <f t="shared" si="35"/>
        <v>1796.21</v>
      </c>
      <c r="J356" s="758">
        <f t="shared" si="38"/>
        <v>1796.21</v>
      </c>
      <c r="K356" s="757"/>
      <c r="L356" s="759"/>
      <c r="M356" s="739">
        <f t="shared" si="39"/>
        <v>0</v>
      </c>
      <c r="O356" s="760">
        <f t="shared" si="36"/>
        <v>1</v>
      </c>
      <c r="P356" s="760">
        <f t="shared" si="37"/>
        <v>1</v>
      </c>
      <c r="R356" s="766">
        <v>200</v>
      </c>
      <c r="S356" s="766">
        <v>5</v>
      </c>
      <c r="T356" s="766">
        <v>1250</v>
      </c>
      <c r="U356" s="765">
        <v>2000</v>
      </c>
      <c r="V356" s="765">
        <v>1200</v>
      </c>
      <c r="W356" s="766">
        <v>1500</v>
      </c>
      <c r="X356" s="765">
        <f t="shared" si="40"/>
        <v>200</v>
      </c>
      <c r="Y356" s="364">
        <f t="shared" si="41"/>
        <v>500</v>
      </c>
    </row>
    <row r="357" spans="1:25" ht="15">
      <c r="A357" s="754" t="s">
        <v>295</v>
      </c>
      <c r="B357" s="738" t="s">
        <v>296</v>
      </c>
      <c r="C357" s="738">
        <v>109844</v>
      </c>
      <c r="D357" s="738" t="s">
        <v>646</v>
      </c>
      <c r="E357" s="738"/>
      <c r="F357" s="755">
        <v>2049.34</v>
      </c>
      <c r="G357" s="756"/>
      <c r="H357" s="756"/>
      <c r="I357" s="757">
        <f t="shared" si="35"/>
        <v>2049.34</v>
      </c>
      <c r="J357" s="758">
        <f t="shared" si="38"/>
        <v>2049.34</v>
      </c>
      <c r="K357" s="757"/>
      <c r="L357" s="759"/>
      <c r="M357" s="739">
        <f t="shared" si="39"/>
        <v>0</v>
      </c>
      <c r="O357" s="760">
        <f t="shared" si="36"/>
        <v>1</v>
      </c>
      <c r="P357" s="760">
        <f t="shared" si="37"/>
        <v>1</v>
      </c>
      <c r="R357" s="766">
        <v>200</v>
      </c>
      <c r="S357" s="766">
        <v>5</v>
      </c>
      <c r="T357" s="766">
        <v>1250</v>
      </c>
      <c r="U357" s="765">
        <v>2000</v>
      </c>
      <c r="V357" s="765">
        <v>1200</v>
      </c>
      <c r="W357" s="766">
        <v>1750</v>
      </c>
      <c r="X357" s="765">
        <f t="shared" si="40"/>
        <v>200</v>
      </c>
      <c r="Y357" s="364">
        <f t="shared" si="41"/>
        <v>750</v>
      </c>
    </row>
    <row r="358" spans="1:25" ht="15">
      <c r="A358" s="754" t="s">
        <v>295</v>
      </c>
      <c r="B358" s="738" t="s">
        <v>296</v>
      </c>
      <c r="C358" s="738">
        <v>109845</v>
      </c>
      <c r="D358" s="738" t="s">
        <v>647</v>
      </c>
      <c r="E358" s="738"/>
      <c r="F358" s="755">
        <v>2289.1</v>
      </c>
      <c r="G358" s="756"/>
      <c r="H358" s="756"/>
      <c r="I358" s="757">
        <f t="shared" si="35"/>
        <v>2289.1</v>
      </c>
      <c r="J358" s="758">
        <f t="shared" si="38"/>
        <v>2289.1</v>
      </c>
      <c r="K358" s="757"/>
      <c r="L358" s="759"/>
      <c r="M358" s="739">
        <f t="shared" si="39"/>
        <v>0</v>
      </c>
      <c r="O358" s="760">
        <f t="shared" si="36"/>
        <v>1</v>
      </c>
      <c r="P358" s="760">
        <f t="shared" si="37"/>
        <v>1</v>
      </c>
      <c r="R358" s="766">
        <v>200</v>
      </c>
      <c r="S358" s="766">
        <v>5</v>
      </c>
      <c r="T358" s="766">
        <v>1250</v>
      </c>
      <c r="U358" s="765">
        <v>2000</v>
      </c>
      <c r="V358" s="765">
        <v>1200</v>
      </c>
      <c r="W358" s="766">
        <v>2000</v>
      </c>
      <c r="X358" s="765">
        <f t="shared" si="40"/>
        <v>200</v>
      </c>
      <c r="Y358" s="364">
        <f t="shared" si="41"/>
        <v>1000</v>
      </c>
    </row>
    <row r="359" spans="1:25" ht="15">
      <c r="A359" s="754" t="s">
        <v>295</v>
      </c>
      <c r="B359" s="738" t="s">
        <v>296</v>
      </c>
      <c r="C359" s="738">
        <v>109847</v>
      </c>
      <c r="D359" s="738" t="s">
        <v>648</v>
      </c>
      <c r="E359" s="738"/>
      <c r="F359" s="755">
        <v>1330.3</v>
      </c>
      <c r="G359" s="756"/>
      <c r="H359" s="756"/>
      <c r="I359" s="757">
        <f t="shared" si="35"/>
        <v>1330.3</v>
      </c>
      <c r="J359" s="758">
        <f t="shared" si="38"/>
        <v>1330.3</v>
      </c>
      <c r="K359" s="757"/>
      <c r="L359" s="759"/>
      <c r="M359" s="739">
        <f t="shared" si="39"/>
        <v>0</v>
      </c>
      <c r="O359" s="760">
        <f t="shared" si="36"/>
        <v>1</v>
      </c>
      <c r="P359" s="760">
        <f t="shared" si="37"/>
        <v>1</v>
      </c>
      <c r="R359" s="766">
        <v>200</v>
      </c>
      <c r="S359" s="766">
        <v>5</v>
      </c>
      <c r="T359" s="766">
        <v>1250</v>
      </c>
      <c r="U359" s="765">
        <v>2000</v>
      </c>
      <c r="V359" s="765">
        <v>1500</v>
      </c>
      <c r="W359" s="765">
        <v>750</v>
      </c>
      <c r="X359" s="765">
        <f t="shared" si="40"/>
        <v>500</v>
      </c>
      <c r="Y359" s="364">
        <f t="shared" si="41"/>
        <v>-250</v>
      </c>
    </row>
    <row r="360" spans="1:25" ht="15">
      <c r="A360" s="754" t="s">
        <v>295</v>
      </c>
      <c r="B360" s="738" t="s">
        <v>296</v>
      </c>
      <c r="C360" s="738">
        <v>109848</v>
      </c>
      <c r="D360" s="738" t="s">
        <v>649</v>
      </c>
      <c r="E360" s="738"/>
      <c r="F360" s="755">
        <v>1504.87</v>
      </c>
      <c r="G360" s="756"/>
      <c r="H360" s="756"/>
      <c r="I360" s="757">
        <f t="shared" si="35"/>
        <v>1504.87</v>
      </c>
      <c r="J360" s="758">
        <f t="shared" si="38"/>
        <v>1504.87</v>
      </c>
      <c r="K360" s="757"/>
      <c r="L360" s="759"/>
      <c r="M360" s="739">
        <f t="shared" si="39"/>
        <v>0</v>
      </c>
      <c r="O360" s="760">
        <f t="shared" si="36"/>
        <v>1</v>
      </c>
      <c r="P360" s="760">
        <f t="shared" si="37"/>
        <v>1</v>
      </c>
      <c r="R360" s="766">
        <v>200</v>
      </c>
      <c r="S360" s="766">
        <v>5</v>
      </c>
      <c r="T360" s="766">
        <v>1250</v>
      </c>
      <c r="U360" s="765">
        <v>2000</v>
      </c>
      <c r="V360" s="765">
        <v>1500</v>
      </c>
      <c r="W360" s="766">
        <v>1000</v>
      </c>
      <c r="X360" s="765">
        <f t="shared" si="40"/>
        <v>500</v>
      </c>
      <c r="Y360" s="364">
        <f t="shared" si="41"/>
        <v>0</v>
      </c>
    </row>
    <row r="361" spans="1:25" ht="15">
      <c r="A361" s="754" t="s">
        <v>295</v>
      </c>
      <c r="B361" s="738" t="s">
        <v>296</v>
      </c>
      <c r="C361" s="738">
        <v>109849</v>
      </c>
      <c r="D361" s="738" t="s">
        <v>650</v>
      </c>
      <c r="E361" s="738"/>
      <c r="F361" s="755">
        <v>1810.66</v>
      </c>
      <c r="G361" s="756"/>
      <c r="H361" s="756"/>
      <c r="I361" s="757">
        <f t="shared" si="35"/>
        <v>1810.66</v>
      </c>
      <c r="J361" s="758">
        <f t="shared" si="38"/>
        <v>1810.66</v>
      </c>
      <c r="K361" s="757"/>
      <c r="L361" s="759"/>
      <c r="M361" s="739">
        <f t="shared" si="39"/>
        <v>0</v>
      </c>
      <c r="O361" s="760">
        <f t="shared" si="36"/>
        <v>1</v>
      </c>
      <c r="P361" s="760">
        <f t="shared" si="37"/>
        <v>1</v>
      </c>
      <c r="R361" s="766">
        <v>200</v>
      </c>
      <c r="S361" s="766">
        <v>5</v>
      </c>
      <c r="T361" s="766">
        <v>1250</v>
      </c>
      <c r="U361" s="765">
        <v>2000</v>
      </c>
      <c r="V361" s="765">
        <v>1500</v>
      </c>
      <c r="W361" s="766">
        <v>1250</v>
      </c>
      <c r="X361" s="765">
        <f t="shared" si="40"/>
        <v>500</v>
      </c>
      <c r="Y361" s="364">
        <f t="shared" si="41"/>
        <v>250</v>
      </c>
    </row>
    <row r="362" spans="1:25" ht="15">
      <c r="A362" s="754" t="s">
        <v>295</v>
      </c>
      <c r="B362" s="738" t="s">
        <v>296</v>
      </c>
      <c r="C362" s="738">
        <v>109850</v>
      </c>
      <c r="D362" s="738" t="s">
        <v>651</v>
      </c>
      <c r="E362" s="738"/>
      <c r="F362" s="755">
        <v>2128.4899999999998</v>
      </c>
      <c r="G362" s="756"/>
      <c r="H362" s="756"/>
      <c r="I362" s="757">
        <f t="shared" si="35"/>
        <v>2128.4899999999998</v>
      </c>
      <c r="J362" s="758">
        <f t="shared" si="38"/>
        <v>2128.4899999999998</v>
      </c>
      <c r="K362" s="757"/>
      <c r="L362" s="759"/>
      <c r="M362" s="739">
        <f t="shared" si="39"/>
        <v>0</v>
      </c>
      <c r="O362" s="760">
        <f t="shared" si="36"/>
        <v>1</v>
      </c>
      <c r="P362" s="760">
        <f t="shared" si="37"/>
        <v>1</v>
      </c>
      <c r="R362" s="766">
        <v>200</v>
      </c>
      <c r="S362" s="766">
        <v>5</v>
      </c>
      <c r="T362" s="766">
        <v>1250</v>
      </c>
      <c r="U362" s="765">
        <v>2000</v>
      </c>
      <c r="V362" s="765">
        <v>1500</v>
      </c>
      <c r="W362" s="766">
        <v>1500</v>
      </c>
      <c r="X362" s="765">
        <f t="shared" si="40"/>
        <v>500</v>
      </c>
      <c r="Y362" s="364">
        <f t="shared" si="41"/>
        <v>500</v>
      </c>
    </row>
    <row r="363" spans="1:25" ht="15">
      <c r="A363" s="754" t="s">
        <v>295</v>
      </c>
      <c r="B363" s="738" t="s">
        <v>296</v>
      </c>
      <c r="C363" s="738">
        <v>109851</v>
      </c>
      <c r="D363" s="738" t="s">
        <v>652</v>
      </c>
      <c r="E363" s="738"/>
      <c r="F363" s="755">
        <v>2388.66</v>
      </c>
      <c r="G363" s="756"/>
      <c r="H363" s="756"/>
      <c r="I363" s="757">
        <f t="shared" si="35"/>
        <v>2388.66</v>
      </c>
      <c r="J363" s="758">
        <f t="shared" si="38"/>
        <v>2388.66</v>
      </c>
      <c r="K363" s="757"/>
      <c r="L363" s="759"/>
      <c r="M363" s="739">
        <f t="shared" si="39"/>
        <v>0</v>
      </c>
      <c r="O363" s="760">
        <f t="shared" si="36"/>
        <v>1</v>
      </c>
      <c r="P363" s="760">
        <f t="shared" si="37"/>
        <v>1</v>
      </c>
      <c r="R363" s="766">
        <v>200</v>
      </c>
      <c r="S363" s="766">
        <v>5</v>
      </c>
      <c r="T363" s="766">
        <v>1250</v>
      </c>
      <c r="U363" s="765">
        <v>2000</v>
      </c>
      <c r="V363" s="765">
        <v>1500</v>
      </c>
      <c r="W363" s="766">
        <v>1750</v>
      </c>
      <c r="X363" s="765">
        <f t="shared" si="40"/>
        <v>500</v>
      </c>
      <c r="Y363" s="364">
        <f t="shared" si="41"/>
        <v>750</v>
      </c>
    </row>
    <row r="364" spans="1:25" ht="15">
      <c r="A364" s="754" t="s">
        <v>295</v>
      </c>
      <c r="B364" s="738" t="s">
        <v>296</v>
      </c>
      <c r="C364" s="738">
        <v>109852</v>
      </c>
      <c r="D364" s="738" t="s">
        <v>653</v>
      </c>
      <c r="E364" s="738"/>
      <c r="F364" s="755">
        <v>2676</v>
      </c>
      <c r="G364" s="756"/>
      <c r="H364" s="756"/>
      <c r="I364" s="757">
        <f t="shared" si="35"/>
        <v>2676</v>
      </c>
      <c r="J364" s="758">
        <f t="shared" si="38"/>
        <v>2676</v>
      </c>
      <c r="K364" s="757"/>
      <c r="L364" s="759"/>
      <c r="M364" s="739">
        <f t="shared" si="39"/>
        <v>0</v>
      </c>
      <c r="O364" s="760">
        <f t="shared" si="36"/>
        <v>1</v>
      </c>
      <c r="P364" s="760">
        <f t="shared" si="37"/>
        <v>1</v>
      </c>
      <c r="R364" s="766">
        <v>200</v>
      </c>
      <c r="S364" s="766">
        <v>5</v>
      </c>
      <c r="T364" s="766">
        <v>1250</v>
      </c>
      <c r="U364" s="765">
        <v>2000</v>
      </c>
      <c r="V364" s="765">
        <v>1500</v>
      </c>
      <c r="W364" s="766">
        <v>2000</v>
      </c>
      <c r="X364" s="765">
        <f t="shared" si="40"/>
        <v>500</v>
      </c>
      <c r="Y364" s="364">
        <f t="shared" si="41"/>
        <v>1000</v>
      </c>
    </row>
    <row r="365" spans="1:25" ht="15">
      <c r="A365" s="754" t="s">
        <v>295</v>
      </c>
      <c r="B365" s="738" t="s">
        <v>296</v>
      </c>
      <c r="C365" s="738">
        <v>109854</v>
      </c>
      <c r="D365" s="738" t="s">
        <v>1063</v>
      </c>
      <c r="E365" s="738"/>
      <c r="F365" s="755">
        <v>1630.07</v>
      </c>
      <c r="G365" s="756"/>
      <c r="H365" s="756"/>
      <c r="I365" s="757">
        <f t="shared" si="35"/>
        <v>1630.07</v>
      </c>
      <c r="J365" s="758">
        <f t="shared" si="38"/>
        <v>1630.07</v>
      </c>
      <c r="K365" s="757"/>
      <c r="L365" s="759"/>
      <c r="M365" s="739">
        <f t="shared" si="39"/>
        <v>0</v>
      </c>
      <c r="O365" s="760">
        <f t="shared" si="36"/>
        <v>1</v>
      </c>
      <c r="P365" s="760">
        <f t="shared" si="37"/>
        <v>1</v>
      </c>
      <c r="R365" s="766">
        <v>200</v>
      </c>
      <c r="S365" s="766">
        <v>5</v>
      </c>
      <c r="T365" s="766">
        <v>1700</v>
      </c>
      <c r="U365" s="765">
        <v>800</v>
      </c>
      <c r="V365" s="765">
        <v>1800</v>
      </c>
      <c r="W365" s="765">
        <v>750</v>
      </c>
      <c r="X365" s="765">
        <f t="shared" si="40"/>
        <v>800</v>
      </c>
      <c r="Y365" s="364">
        <f t="shared" si="41"/>
        <v>-250</v>
      </c>
    </row>
    <row r="366" spans="1:25" ht="15">
      <c r="A366" s="754" t="s">
        <v>295</v>
      </c>
      <c r="B366" s="738" t="s">
        <v>296</v>
      </c>
      <c r="C366" s="738">
        <v>109855</v>
      </c>
      <c r="D366" s="738" t="s">
        <v>1064</v>
      </c>
      <c r="E366" s="738"/>
      <c r="F366" s="755">
        <v>1857.61</v>
      </c>
      <c r="G366" s="756"/>
      <c r="H366" s="756"/>
      <c r="I366" s="757">
        <f t="shared" si="35"/>
        <v>1857.61</v>
      </c>
      <c r="J366" s="758">
        <f t="shared" si="38"/>
        <v>1857.61</v>
      </c>
      <c r="K366" s="757"/>
      <c r="L366" s="759"/>
      <c r="M366" s="739">
        <f t="shared" si="39"/>
        <v>0</v>
      </c>
      <c r="O366" s="760">
        <f t="shared" si="36"/>
        <v>1</v>
      </c>
      <c r="P366" s="760">
        <f t="shared" si="37"/>
        <v>1</v>
      </c>
      <c r="R366" s="766">
        <v>200</v>
      </c>
      <c r="S366" s="766">
        <v>5</v>
      </c>
      <c r="T366" s="766">
        <v>1700</v>
      </c>
      <c r="U366" s="765">
        <v>800</v>
      </c>
      <c r="V366" s="765">
        <v>1800</v>
      </c>
      <c r="W366" s="766">
        <v>1000</v>
      </c>
      <c r="X366" s="765">
        <f t="shared" si="40"/>
        <v>800</v>
      </c>
      <c r="Y366" s="364">
        <f t="shared" si="41"/>
        <v>0</v>
      </c>
    </row>
    <row r="367" spans="1:25" ht="15">
      <c r="A367" s="754" t="s">
        <v>295</v>
      </c>
      <c r="B367" s="738" t="s">
        <v>296</v>
      </c>
      <c r="C367" s="738">
        <v>109856</v>
      </c>
      <c r="D367" s="738" t="s">
        <v>1065</v>
      </c>
      <c r="E367" s="738"/>
      <c r="F367" s="755">
        <v>2374.08</v>
      </c>
      <c r="G367" s="756"/>
      <c r="H367" s="756"/>
      <c r="I367" s="757">
        <f t="shared" si="35"/>
        <v>2374.08</v>
      </c>
      <c r="J367" s="758">
        <f t="shared" si="38"/>
        <v>2374.08</v>
      </c>
      <c r="K367" s="757"/>
      <c r="L367" s="759"/>
      <c r="M367" s="739">
        <f t="shared" si="39"/>
        <v>0</v>
      </c>
      <c r="O367" s="760">
        <f t="shared" si="36"/>
        <v>1</v>
      </c>
      <c r="P367" s="760">
        <f t="shared" si="37"/>
        <v>1</v>
      </c>
      <c r="R367" s="766">
        <v>200</v>
      </c>
      <c r="S367" s="766">
        <v>5</v>
      </c>
      <c r="T367" s="766">
        <v>1625</v>
      </c>
      <c r="U367" s="765">
        <v>800</v>
      </c>
      <c r="V367" s="765">
        <v>1800</v>
      </c>
      <c r="W367" s="766">
        <v>1250</v>
      </c>
      <c r="X367" s="765">
        <f t="shared" si="40"/>
        <v>800</v>
      </c>
      <c r="Y367" s="364">
        <f t="shared" si="41"/>
        <v>250</v>
      </c>
    </row>
    <row r="368" spans="1:25" ht="15">
      <c r="A368" s="754" t="s">
        <v>295</v>
      </c>
      <c r="B368" s="738" t="s">
        <v>296</v>
      </c>
      <c r="C368" s="738">
        <v>109857</v>
      </c>
      <c r="D368" s="738" t="s">
        <v>654</v>
      </c>
      <c r="E368" s="738"/>
      <c r="F368" s="755">
        <v>2647.36</v>
      </c>
      <c r="G368" s="756"/>
      <c r="H368" s="756"/>
      <c r="I368" s="757">
        <f t="shared" si="35"/>
        <v>2647.36</v>
      </c>
      <c r="J368" s="758">
        <f t="shared" si="38"/>
        <v>2647.36</v>
      </c>
      <c r="K368" s="757"/>
      <c r="L368" s="759"/>
      <c r="M368" s="739">
        <f t="shared" si="39"/>
        <v>0</v>
      </c>
      <c r="O368" s="760">
        <f t="shared" si="36"/>
        <v>1</v>
      </c>
      <c r="P368" s="760">
        <f t="shared" si="37"/>
        <v>1</v>
      </c>
      <c r="R368" s="766">
        <v>200</v>
      </c>
      <c r="S368" s="766">
        <v>5</v>
      </c>
      <c r="T368" s="766">
        <v>1250</v>
      </c>
      <c r="U368" s="765">
        <v>2000</v>
      </c>
      <c r="V368" s="765">
        <v>1800</v>
      </c>
      <c r="W368" s="766">
        <v>1500</v>
      </c>
      <c r="X368" s="765">
        <f t="shared" si="40"/>
        <v>800</v>
      </c>
      <c r="Y368" s="364">
        <f t="shared" si="41"/>
        <v>500</v>
      </c>
    </row>
    <row r="369" spans="1:25" ht="15">
      <c r="A369" s="754" t="s">
        <v>295</v>
      </c>
      <c r="B369" s="738" t="s">
        <v>296</v>
      </c>
      <c r="C369" s="738">
        <v>109858</v>
      </c>
      <c r="D369" s="738" t="s">
        <v>655</v>
      </c>
      <c r="E369" s="738"/>
      <c r="F369" s="755">
        <v>2809.89</v>
      </c>
      <c r="G369" s="756"/>
      <c r="H369" s="756"/>
      <c r="I369" s="757">
        <f t="shared" si="35"/>
        <v>2809.89</v>
      </c>
      <c r="J369" s="758">
        <f t="shared" si="38"/>
        <v>2809.89</v>
      </c>
      <c r="K369" s="757"/>
      <c r="L369" s="759"/>
      <c r="M369" s="739">
        <f t="shared" si="39"/>
        <v>0</v>
      </c>
      <c r="O369" s="760">
        <f t="shared" si="36"/>
        <v>1</v>
      </c>
      <c r="P369" s="760">
        <f t="shared" si="37"/>
        <v>1</v>
      </c>
      <c r="R369" s="766">
        <v>200</v>
      </c>
      <c r="S369" s="766">
        <v>5</v>
      </c>
      <c r="T369" s="766">
        <v>1250</v>
      </c>
      <c r="U369" s="765">
        <v>2000</v>
      </c>
      <c r="V369" s="765">
        <v>1800</v>
      </c>
      <c r="W369" s="766">
        <v>1750</v>
      </c>
      <c r="X369" s="765">
        <f t="shared" si="40"/>
        <v>800</v>
      </c>
      <c r="Y369" s="364">
        <f t="shared" si="41"/>
        <v>750</v>
      </c>
    </row>
    <row r="370" spans="1:25" ht="15">
      <c r="A370" s="754" t="s">
        <v>295</v>
      </c>
      <c r="B370" s="738" t="s">
        <v>296</v>
      </c>
      <c r="C370" s="738">
        <v>109859</v>
      </c>
      <c r="D370" s="738" t="s">
        <v>656</v>
      </c>
      <c r="E370" s="738"/>
      <c r="F370" s="755">
        <v>3030.71</v>
      </c>
      <c r="G370" s="756"/>
      <c r="H370" s="756"/>
      <c r="I370" s="757">
        <f t="shared" si="35"/>
        <v>3030.71</v>
      </c>
      <c r="J370" s="758">
        <f t="shared" si="38"/>
        <v>3030.71</v>
      </c>
      <c r="K370" s="757"/>
      <c r="L370" s="759"/>
      <c r="M370" s="739">
        <f t="shared" si="39"/>
        <v>0</v>
      </c>
      <c r="O370" s="760">
        <f t="shared" si="36"/>
        <v>1</v>
      </c>
      <c r="P370" s="760">
        <f t="shared" si="37"/>
        <v>1</v>
      </c>
      <c r="R370" s="766">
        <v>200</v>
      </c>
      <c r="S370" s="766">
        <v>5</v>
      </c>
      <c r="T370" s="766">
        <v>1250</v>
      </c>
      <c r="U370" s="765">
        <v>2000</v>
      </c>
      <c r="V370" s="765">
        <v>1800</v>
      </c>
      <c r="W370" s="766">
        <v>2000</v>
      </c>
      <c r="X370" s="765">
        <f t="shared" si="40"/>
        <v>800</v>
      </c>
      <c r="Y370" s="364">
        <f t="shared" si="41"/>
        <v>1000</v>
      </c>
    </row>
    <row r="371" spans="1:25" ht="15">
      <c r="A371" s="754" t="s">
        <v>295</v>
      </c>
      <c r="B371" s="738" t="s">
        <v>296</v>
      </c>
      <c r="C371" s="738">
        <v>109868</v>
      </c>
      <c r="D371" s="738" t="s">
        <v>657</v>
      </c>
      <c r="E371" s="738"/>
      <c r="F371" s="755">
        <v>927</v>
      </c>
      <c r="G371" s="756"/>
      <c r="H371" s="756"/>
      <c r="I371" s="757">
        <f t="shared" si="35"/>
        <v>927</v>
      </c>
      <c r="J371" s="758">
        <f t="shared" si="38"/>
        <v>927</v>
      </c>
      <c r="K371" s="757"/>
      <c r="L371" s="759"/>
      <c r="M371" s="739">
        <f t="shared" si="39"/>
        <v>0</v>
      </c>
      <c r="O371" s="760">
        <f t="shared" si="36"/>
        <v>1</v>
      </c>
      <c r="P371" s="760">
        <f t="shared" si="37"/>
        <v>1</v>
      </c>
      <c r="R371" s="766">
        <v>200</v>
      </c>
      <c r="S371" s="766">
        <v>6</v>
      </c>
      <c r="T371" s="766">
        <v>1500</v>
      </c>
      <c r="U371" s="765">
        <v>2400</v>
      </c>
      <c r="V371" s="765">
        <v>450</v>
      </c>
      <c r="W371" s="765">
        <v>750</v>
      </c>
      <c r="X371" s="765">
        <f t="shared" si="40"/>
        <v>-550</v>
      </c>
      <c r="Y371" s="364">
        <f t="shared" si="41"/>
        <v>-250</v>
      </c>
    </row>
    <row r="372" spans="1:25" ht="15">
      <c r="A372" s="754" t="s">
        <v>295</v>
      </c>
      <c r="B372" s="738" t="s">
        <v>296</v>
      </c>
      <c r="C372" s="738">
        <v>109869</v>
      </c>
      <c r="D372" s="738" t="s">
        <v>658</v>
      </c>
      <c r="E372" s="738"/>
      <c r="F372" s="755">
        <v>1034.1500000000001</v>
      </c>
      <c r="G372" s="756"/>
      <c r="H372" s="756"/>
      <c r="I372" s="757">
        <f t="shared" si="35"/>
        <v>1034.1500000000001</v>
      </c>
      <c r="J372" s="758">
        <f t="shared" si="38"/>
        <v>1034.1500000000001</v>
      </c>
      <c r="K372" s="757"/>
      <c r="L372" s="759"/>
      <c r="M372" s="739">
        <f t="shared" si="39"/>
        <v>0</v>
      </c>
      <c r="O372" s="760">
        <f t="shared" si="36"/>
        <v>1</v>
      </c>
      <c r="P372" s="760">
        <f t="shared" si="37"/>
        <v>1</v>
      </c>
      <c r="R372" s="766">
        <v>200</v>
      </c>
      <c r="S372" s="766">
        <v>6</v>
      </c>
      <c r="T372" s="766">
        <v>1500</v>
      </c>
      <c r="U372" s="765">
        <v>2400</v>
      </c>
      <c r="V372" s="765">
        <v>450</v>
      </c>
      <c r="W372" s="766">
        <v>1000</v>
      </c>
      <c r="X372" s="765">
        <f t="shared" si="40"/>
        <v>-550</v>
      </c>
      <c r="Y372" s="364">
        <f t="shared" si="41"/>
        <v>0</v>
      </c>
    </row>
    <row r="373" spans="1:25" ht="15">
      <c r="A373" s="754" t="s">
        <v>295</v>
      </c>
      <c r="B373" s="738" t="s">
        <v>296</v>
      </c>
      <c r="C373" s="738">
        <v>109870</v>
      </c>
      <c r="D373" s="738" t="s">
        <v>659</v>
      </c>
      <c r="E373" s="738"/>
      <c r="F373" s="755">
        <v>1175</v>
      </c>
      <c r="G373" s="756"/>
      <c r="H373" s="756"/>
      <c r="I373" s="757">
        <f t="shared" si="35"/>
        <v>1175</v>
      </c>
      <c r="J373" s="758">
        <f t="shared" si="38"/>
        <v>1175</v>
      </c>
      <c r="K373" s="757"/>
      <c r="L373" s="759"/>
      <c r="M373" s="739">
        <f t="shared" si="39"/>
        <v>0</v>
      </c>
      <c r="O373" s="760">
        <f t="shared" si="36"/>
        <v>1</v>
      </c>
      <c r="P373" s="760">
        <f t="shared" si="37"/>
        <v>1</v>
      </c>
      <c r="R373" s="766">
        <v>200</v>
      </c>
      <c r="S373" s="766">
        <v>6</v>
      </c>
      <c r="T373" s="766">
        <v>1500</v>
      </c>
      <c r="U373" s="765">
        <v>2400</v>
      </c>
      <c r="V373" s="765">
        <v>450</v>
      </c>
      <c r="W373" s="766">
        <v>1250</v>
      </c>
      <c r="X373" s="765">
        <f t="shared" si="40"/>
        <v>-550</v>
      </c>
      <c r="Y373" s="364">
        <f t="shared" si="41"/>
        <v>250</v>
      </c>
    </row>
    <row r="374" spans="1:25" ht="15">
      <c r="A374" s="754" t="s">
        <v>295</v>
      </c>
      <c r="B374" s="738" t="s">
        <v>296</v>
      </c>
      <c r="C374" s="738">
        <v>109871</v>
      </c>
      <c r="D374" s="738" t="s">
        <v>660</v>
      </c>
      <c r="E374" s="738"/>
      <c r="F374" s="755">
        <v>1330.3</v>
      </c>
      <c r="G374" s="756"/>
      <c r="H374" s="756"/>
      <c r="I374" s="757">
        <f t="shared" si="35"/>
        <v>1330.3</v>
      </c>
      <c r="J374" s="758">
        <f t="shared" si="38"/>
        <v>1330.3</v>
      </c>
      <c r="K374" s="757"/>
      <c r="L374" s="759"/>
      <c r="M374" s="739">
        <f t="shared" si="39"/>
        <v>0</v>
      </c>
      <c r="O374" s="760">
        <f t="shared" si="36"/>
        <v>1</v>
      </c>
      <c r="P374" s="760">
        <f t="shared" si="37"/>
        <v>1</v>
      </c>
      <c r="R374" s="766">
        <v>200</v>
      </c>
      <c r="S374" s="766">
        <v>6</v>
      </c>
      <c r="T374" s="766">
        <v>1500</v>
      </c>
      <c r="U374" s="765">
        <v>2400</v>
      </c>
      <c r="V374" s="765">
        <v>450</v>
      </c>
      <c r="W374" s="766">
        <v>1500</v>
      </c>
      <c r="X374" s="765">
        <f t="shared" si="40"/>
        <v>-550</v>
      </c>
      <c r="Y374" s="364">
        <f t="shared" si="41"/>
        <v>500</v>
      </c>
    </row>
    <row r="375" spans="1:25" ht="15">
      <c r="A375" s="754" t="s">
        <v>295</v>
      </c>
      <c r="B375" s="738" t="s">
        <v>296</v>
      </c>
      <c r="C375" s="738">
        <v>109872</v>
      </c>
      <c r="D375" s="738" t="s">
        <v>661</v>
      </c>
      <c r="E375" s="738"/>
      <c r="F375" s="755">
        <v>1510.82</v>
      </c>
      <c r="G375" s="756"/>
      <c r="H375" s="756"/>
      <c r="I375" s="757">
        <f t="shared" si="35"/>
        <v>1510.82</v>
      </c>
      <c r="J375" s="758">
        <f t="shared" si="38"/>
        <v>1510.82</v>
      </c>
      <c r="K375" s="757"/>
      <c r="L375" s="759"/>
      <c r="M375" s="739">
        <f t="shared" si="39"/>
        <v>0</v>
      </c>
      <c r="O375" s="760">
        <f t="shared" si="36"/>
        <v>1</v>
      </c>
      <c r="P375" s="760">
        <f t="shared" si="37"/>
        <v>1</v>
      </c>
      <c r="R375" s="766">
        <v>200</v>
      </c>
      <c r="S375" s="766">
        <v>6</v>
      </c>
      <c r="T375" s="766">
        <v>1500</v>
      </c>
      <c r="U375" s="765">
        <v>2400</v>
      </c>
      <c r="V375" s="765">
        <v>450</v>
      </c>
      <c r="W375" s="766">
        <v>1750</v>
      </c>
      <c r="X375" s="765">
        <f t="shared" si="40"/>
        <v>-550</v>
      </c>
      <c r="Y375" s="364">
        <f t="shared" si="41"/>
        <v>750</v>
      </c>
    </row>
    <row r="376" spans="1:25" ht="15">
      <c r="A376" s="754" t="s">
        <v>295</v>
      </c>
      <c r="B376" s="738" t="s">
        <v>296</v>
      </c>
      <c r="C376" s="738">
        <v>109873</v>
      </c>
      <c r="D376" s="738" t="s">
        <v>662</v>
      </c>
      <c r="E376" s="738"/>
      <c r="F376" s="755">
        <v>1668.14</v>
      </c>
      <c r="G376" s="756"/>
      <c r="H376" s="756"/>
      <c r="I376" s="757">
        <f t="shared" si="35"/>
        <v>1668.14</v>
      </c>
      <c r="J376" s="758">
        <f t="shared" si="38"/>
        <v>1668.14</v>
      </c>
      <c r="K376" s="757"/>
      <c r="L376" s="759"/>
      <c r="M376" s="739">
        <f t="shared" si="39"/>
        <v>0</v>
      </c>
      <c r="O376" s="760">
        <f t="shared" si="36"/>
        <v>1</v>
      </c>
      <c r="P376" s="760">
        <f t="shared" si="37"/>
        <v>1</v>
      </c>
      <c r="R376" s="766">
        <v>200</v>
      </c>
      <c r="S376" s="766">
        <v>6</v>
      </c>
      <c r="T376" s="766">
        <v>1500</v>
      </c>
      <c r="U376" s="765">
        <v>2400</v>
      </c>
      <c r="V376" s="765">
        <v>450</v>
      </c>
      <c r="W376" s="766">
        <v>2000</v>
      </c>
      <c r="X376" s="765">
        <f t="shared" si="40"/>
        <v>-550</v>
      </c>
      <c r="Y376" s="364">
        <f t="shared" si="41"/>
        <v>1000</v>
      </c>
    </row>
    <row r="377" spans="1:25" ht="15">
      <c r="A377" s="754" t="s">
        <v>295</v>
      </c>
      <c r="B377" s="738" t="s">
        <v>296</v>
      </c>
      <c r="C377" s="738">
        <v>109875</v>
      </c>
      <c r="D377" s="738" t="s">
        <v>663</v>
      </c>
      <c r="E377" s="738"/>
      <c r="F377" s="755">
        <v>970.34</v>
      </c>
      <c r="G377" s="756"/>
      <c r="H377" s="756"/>
      <c r="I377" s="757">
        <f t="shared" si="35"/>
        <v>970.34</v>
      </c>
      <c r="J377" s="758">
        <f t="shared" si="38"/>
        <v>970.34</v>
      </c>
      <c r="K377" s="757"/>
      <c r="L377" s="759"/>
      <c r="M377" s="739">
        <f t="shared" si="39"/>
        <v>0</v>
      </c>
      <c r="O377" s="760">
        <f t="shared" si="36"/>
        <v>1</v>
      </c>
      <c r="P377" s="760">
        <f t="shared" si="37"/>
        <v>1</v>
      </c>
      <c r="R377" s="766">
        <v>200</v>
      </c>
      <c r="S377" s="766">
        <v>6</v>
      </c>
      <c r="T377" s="766">
        <v>1500</v>
      </c>
      <c r="U377" s="765">
        <v>2400</v>
      </c>
      <c r="V377" s="765">
        <v>600</v>
      </c>
      <c r="W377" s="765">
        <v>750</v>
      </c>
      <c r="X377" s="765">
        <f t="shared" si="40"/>
        <v>-400</v>
      </c>
      <c r="Y377" s="364">
        <f t="shared" si="41"/>
        <v>-250</v>
      </c>
    </row>
    <row r="378" spans="1:25" ht="15">
      <c r="A378" s="754" t="s">
        <v>295</v>
      </c>
      <c r="B378" s="738" t="s">
        <v>296</v>
      </c>
      <c r="C378" s="738">
        <v>109876</v>
      </c>
      <c r="D378" s="738" t="s">
        <v>664</v>
      </c>
      <c r="E378" s="738"/>
      <c r="F378" s="755">
        <v>1084.71</v>
      </c>
      <c r="G378" s="756"/>
      <c r="H378" s="756"/>
      <c r="I378" s="757">
        <f t="shared" si="35"/>
        <v>1084.71</v>
      </c>
      <c r="J378" s="758">
        <f t="shared" si="38"/>
        <v>1084.71</v>
      </c>
      <c r="K378" s="757"/>
      <c r="L378" s="759"/>
      <c r="M378" s="739">
        <f t="shared" si="39"/>
        <v>0</v>
      </c>
      <c r="O378" s="760">
        <f t="shared" si="36"/>
        <v>1</v>
      </c>
      <c r="P378" s="760">
        <f t="shared" si="37"/>
        <v>1</v>
      </c>
      <c r="R378" s="766">
        <v>200</v>
      </c>
      <c r="S378" s="766">
        <v>6</v>
      </c>
      <c r="T378" s="766">
        <v>1500</v>
      </c>
      <c r="U378" s="765">
        <v>2400</v>
      </c>
      <c r="V378" s="765">
        <v>600</v>
      </c>
      <c r="W378" s="766">
        <v>1000</v>
      </c>
      <c r="X378" s="765">
        <f t="shared" si="40"/>
        <v>-400</v>
      </c>
      <c r="Y378" s="364">
        <f t="shared" si="41"/>
        <v>0</v>
      </c>
    </row>
    <row r="379" spans="1:25" ht="15">
      <c r="A379" s="754" t="s">
        <v>295</v>
      </c>
      <c r="B379" s="738" t="s">
        <v>296</v>
      </c>
      <c r="C379" s="738">
        <v>109877</v>
      </c>
      <c r="D379" s="738" t="s">
        <v>665</v>
      </c>
      <c r="E379" s="738"/>
      <c r="F379" s="755">
        <v>1266.07</v>
      </c>
      <c r="G379" s="756"/>
      <c r="H379" s="756"/>
      <c r="I379" s="757">
        <f t="shared" si="35"/>
        <v>1266.07</v>
      </c>
      <c r="J379" s="758">
        <f t="shared" si="38"/>
        <v>1266.07</v>
      </c>
      <c r="K379" s="757"/>
      <c r="L379" s="759"/>
      <c r="M379" s="739">
        <f t="shared" si="39"/>
        <v>0</v>
      </c>
      <c r="O379" s="760">
        <f t="shared" si="36"/>
        <v>1</v>
      </c>
      <c r="P379" s="760">
        <f t="shared" si="37"/>
        <v>1</v>
      </c>
      <c r="R379" s="766">
        <v>200</v>
      </c>
      <c r="S379" s="766">
        <v>6</v>
      </c>
      <c r="T379" s="766">
        <v>1500</v>
      </c>
      <c r="U379" s="765">
        <v>2400</v>
      </c>
      <c r="V379" s="765">
        <v>600</v>
      </c>
      <c r="W379" s="766">
        <v>1250</v>
      </c>
      <c r="X379" s="765">
        <f t="shared" si="40"/>
        <v>-400</v>
      </c>
      <c r="Y379" s="364">
        <f t="shared" si="41"/>
        <v>250</v>
      </c>
    </row>
    <row r="380" spans="1:25" ht="15">
      <c r="A380" s="754" t="s">
        <v>295</v>
      </c>
      <c r="B380" s="738" t="s">
        <v>296</v>
      </c>
      <c r="C380" s="738">
        <v>109878</v>
      </c>
      <c r="D380" s="738" t="s">
        <v>666</v>
      </c>
      <c r="E380" s="738"/>
      <c r="F380" s="755">
        <v>1464.95</v>
      </c>
      <c r="G380" s="756"/>
      <c r="H380" s="756"/>
      <c r="I380" s="757">
        <f t="shared" si="35"/>
        <v>1464.95</v>
      </c>
      <c r="J380" s="758">
        <f t="shared" si="38"/>
        <v>1464.95</v>
      </c>
      <c r="K380" s="757"/>
      <c r="L380" s="759"/>
      <c r="M380" s="739">
        <f t="shared" si="39"/>
        <v>0</v>
      </c>
      <c r="O380" s="760">
        <f t="shared" si="36"/>
        <v>1</v>
      </c>
      <c r="P380" s="760">
        <f t="shared" si="37"/>
        <v>1</v>
      </c>
      <c r="R380" s="766">
        <v>200</v>
      </c>
      <c r="S380" s="766">
        <v>6</v>
      </c>
      <c r="T380" s="766">
        <v>1500</v>
      </c>
      <c r="U380" s="765">
        <v>2400</v>
      </c>
      <c r="V380" s="765">
        <v>600</v>
      </c>
      <c r="W380" s="766">
        <v>1500</v>
      </c>
      <c r="X380" s="765">
        <f t="shared" si="40"/>
        <v>-400</v>
      </c>
      <c r="Y380" s="364">
        <f t="shared" si="41"/>
        <v>500</v>
      </c>
    </row>
    <row r="381" spans="1:25" ht="15">
      <c r="A381" s="754" t="s">
        <v>295</v>
      </c>
      <c r="B381" s="738" t="s">
        <v>296</v>
      </c>
      <c r="C381" s="738">
        <v>109879</v>
      </c>
      <c r="D381" s="738" t="s">
        <v>667</v>
      </c>
      <c r="E381" s="738"/>
      <c r="F381" s="755">
        <v>1685.04</v>
      </c>
      <c r="G381" s="756"/>
      <c r="H381" s="756"/>
      <c r="I381" s="757">
        <f t="shared" si="35"/>
        <v>1685.04</v>
      </c>
      <c r="J381" s="758">
        <f t="shared" si="38"/>
        <v>1685.04</v>
      </c>
      <c r="K381" s="757"/>
      <c r="L381" s="759"/>
      <c r="M381" s="739">
        <f t="shared" si="39"/>
        <v>0</v>
      </c>
      <c r="O381" s="760">
        <f t="shared" si="36"/>
        <v>1</v>
      </c>
      <c r="P381" s="760">
        <f t="shared" si="37"/>
        <v>1</v>
      </c>
      <c r="R381" s="766">
        <v>200</v>
      </c>
      <c r="S381" s="766">
        <v>6</v>
      </c>
      <c r="T381" s="766">
        <v>1500</v>
      </c>
      <c r="U381" s="765">
        <v>2400</v>
      </c>
      <c r="V381" s="765">
        <v>600</v>
      </c>
      <c r="W381" s="766">
        <v>1750</v>
      </c>
      <c r="X381" s="765">
        <f t="shared" si="40"/>
        <v>-400</v>
      </c>
      <c r="Y381" s="364">
        <f t="shared" si="41"/>
        <v>750</v>
      </c>
    </row>
    <row r="382" spans="1:25" ht="15">
      <c r="A382" s="754" t="s">
        <v>295</v>
      </c>
      <c r="B382" s="738" t="s">
        <v>296</v>
      </c>
      <c r="C382" s="738">
        <v>109880</v>
      </c>
      <c r="D382" s="738" t="s">
        <v>668</v>
      </c>
      <c r="E382" s="738"/>
      <c r="F382" s="755">
        <v>1883.91</v>
      </c>
      <c r="G382" s="756"/>
      <c r="H382" s="756"/>
      <c r="I382" s="757">
        <f t="shared" si="35"/>
        <v>1883.91</v>
      </c>
      <c r="J382" s="758">
        <f t="shared" si="38"/>
        <v>1883.91</v>
      </c>
      <c r="K382" s="757"/>
      <c r="L382" s="759"/>
      <c r="M382" s="739">
        <f t="shared" si="39"/>
        <v>0</v>
      </c>
      <c r="O382" s="760">
        <f t="shared" si="36"/>
        <v>1</v>
      </c>
      <c r="P382" s="760">
        <f t="shared" si="37"/>
        <v>1</v>
      </c>
      <c r="R382" s="766">
        <v>200</v>
      </c>
      <c r="S382" s="766">
        <v>6</v>
      </c>
      <c r="T382" s="766">
        <v>1500</v>
      </c>
      <c r="U382" s="765">
        <v>2400</v>
      </c>
      <c r="V382" s="765">
        <v>600</v>
      </c>
      <c r="W382" s="766">
        <v>2000</v>
      </c>
      <c r="X382" s="765">
        <f t="shared" si="40"/>
        <v>-400</v>
      </c>
      <c r="Y382" s="364">
        <f t="shared" si="41"/>
        <v>1000</v>
      </c>
    </row>
    <row r="383" spans="1:25" ht="15">
      <c r="A383" s="754" t="s">
        <v>295</v>
      </c>
      <c r="B383" s="738" t="s">
        <v>296</v>
      </c>
      <c r="C383" s="738">
        <v>109882</v>
      </c>
      <c r="D383" s="738" t="s">
        <v>669</v>
      </c>
      <c r="E383" s="738"/>
      <c r="F383" s="755">
        <v>1166.57</v>
      </c>
      <c r="G383" s="756"/>
      <c r="H383" s="756"/>
      <c r="I383" s="757">
        <f t="shared" si="35"/>
        <v>1166.57</v>
      </c>
      <c r="J383" s="758">
        <f t="shared" si="38"/>
        <v>1166.57</v>
      </c>
      <c r="K383" s="757"/>
      <c r="L383" s="759"/>
      <c r="M383" s="739">
        <f t="shared" si="39"/>
        <v>0</v>
      </c>
      <c r="O383" s="760">
        <f t="shared" si="36"/>
        <v>1</v>
      </c>
      <c r="P383" s="760">
        <f t="shared" si="37"/>
        <v>1</v>
      </c>
      <c r="R383" s="766">
        <v>200</v>
      </c>
      <c r="S383" s="766">
        <v>6</v>
      </c>
      <c r="T383" s="766">
        <v>1500</v>
      </c>
      <c r="U383" s="765">
        <v>2400</v>
      </c>
      <c r="V383" s="765">
        <v>900</v>
      </c>
      <c r="W383" s="765">
        <v>750</v>
      </c>
      <c r="X383" s="765">
        <f t="shared" si="40"/>
        <v>-100</v>
      </c>
      <c r="Y383" s="364">
        <f t="shared" si="41"/>
        <v>-250</v>
      </c>
    </row>
    <row r="384" spans="1:25" ht="15">
      <c r="A384" s="754" t="s">
        <v>295</v>
      </c>
      <c r="B384" s="738" t="s">
        <v>296</v>
      </c>
      <c r="C384" s="738">
        <v>109883</v>
      </c>
      <c r="D384" s="738" t="s">
        <v>670</v>
      </c>
      <c r="E384" s="738"/>
      <c r="F384" s="755">
        <v>1320.67</v>
      </c>
      <c r="G384" s="756"/>
      <c r="H384" s="756"/>
      <c r="I384" s="757">
        <f t="shared" si="35"/>
        <v>1320.67</v>
      </c>
      <c r="J384" s="758">
        <f t="shared" si="38"/>
        <v>1320.67</v>
      </c>
      <c r="K384" s="757"/>
      <c r="L384" s="759"/>
      <c r="M384" s="739">
        <f t="shared" si="39"/>
        <v>0</v>
      </c>
      <c r="O384" s="760">
        <f t="shared" si="36"/>
        <v>1</v>
      </c>
      <c r="P384" s="760">
        <f t="shared" si="37"/>
        <v>1</v>
      </c>
      <c r="R384" s="766">
        <v>200</v>
      </c>
      <c r="S384" s="766">
        <v>6</v>
      </c>
      <c r="T384" s="766">
        <v>1500</v>
      </c>
      <c r="U384" s="765">
        <v>2400</v>
      </c>
      <c r="V384" s="765">
        <v>900</v>
      </c>
      <c r="W384" s="766">
        <v>1000</v>
      </c>
      <c r="X384" s="765">
        <f t="shared" si="40"/>
        <v>-100</v>
      </c>
      <c r="Y384" s="364">
        <f t="shared" si="41"/>
        <v>0</v>
      </c>
    </row>
    <row r="385" spans="1:25" ht="15">
      <c r="A385" s="754" t="s">
        <v>295</v>
      </c>
      <c r="B385" s="738" t="s">
        <v>296</v>
      </c>
      <c r="C385" s="738">
        <v>109884</v>
      </c>
      <c r="D385" s="738" t="s">
        <v>671</v>
      </c>
      <c r="E385" s="738"/>
      <c r="F385" s="755">
        <v>1603.58</v>
      </c>
      <c r="G385" s="756"/>
      <c r="H385" s="756"/>
      <c r="I385" s="757">
        <f t="shared" si="35"/>
        <v>1603.58</v>
      </c>
      <c r="J385" s="758">
        <f t="shared" si="38"/>
        <v>1603.58</v>
      </c>
      <c r="K385" s="757"/>
      <c r="L385" s="759"/>
      <c r="M385" s="739">
        <f t="shared" si="39"/>
        <v>0</v>
      </c>
      <c r="O385" s="760">
        <f t="shared" si="36"/>
        <v>1</v>
      </c>
      <c r="P385" s="760">
        <f t="shared" si="37"/>
        <v>1</v>
      </c>
      <c r="R385" s="766">
        <v>200</v>
      </c>
      <c r="S385" s="766">
        <v>6</v>
      </c>
      <c r="T385" s="766">
        <v>1500</v>
      </c>
      <c r="U385" s="765">
        <v>2400</v>
      </c>
      <c r="V385" s="765">
        <v>900</v>
      </c>
      <c r="W385" s="766">
        <v>1250</v>
      </c>
      <c r="X385" s="765">
        <f t="shared" si="40"/>
        <v>-100</v>
      </c>
      <c r="Y385" s="364">
        <f t="shared" si="41"/>
        <v>250</v>
      </c>
    </row>
    <row r="386" spans="1:25" ht="15">
      <c r="A386" s="754" t="s">
        <v>295</v>
      </c>
      <c r="B386" s="738" t="s">
        <v>296</v>
      </c>
      <c r="C386" s="738">
        <v>109885</v>
      </c>
      <c r="D386" s="738" t="s">
        <v>672</v>
      </c>
      <c r="E386" s="738"/>
      <c r="F386" s="755">
        <v>1796.21</v>
      </c>
      <c r="G386" s="756"/>
      <c r="H386" s="756"/>
      <c r="I386" s="757">
        <f t="shared" si="35"/>
        <v>1796.21</v>
      </c>
      <c r="J386" s="758">
        <f t="shared" si="38"/>
        <v>1796.21</v>
      </c>
      <c r="K386" s="757"/>
      <c r="L386" s="759"/>
      <c r="M386" s="739">
        <f t="shared" si="39"/>
        <v>0</v>
      </c>
      <c r="O386" s="760">
        <f t="shared" si="36"/>
        <v>1</v>
      </c>
      <c r="P386" s="760">
        <f t="shared" si="37"/>
        <v>1</v>
      </c>
      <c r="R386" s="766">
        <v>200</v>
      </c>
      <c r="S386" s="766">
        <v>6</v>
      </c>
      <c r="T386" s="766">
        <v>1500</v>
      </c>
      <c r="U386" s="765">
        <v>2400</v>
      </c>
      <c r="V386" s="765">
        <v>900</v>
      </c>
      <c r="W386" s="766">
        <v>1500</v>
      </c>
      <c r="X386" s="765">
        <f t="shared" si="40"/>
        <v>-100</v>
      </c>
      <c r="Y386" s="364">
        <f t="shared" si="41"/>
        <v>500</v>
      </c>
    </row>
    <row r="387" spans="1:25" ht="15">
      <c r="A387" s="754" t="s">
        <v>295</v>
      </c>
      <c r="B387" s="738" t="s">
        <v>296</v>
      </c>
      <c r="C387" s="738">
        <v>109886</v>
      </c>
      <c r="D387" s="738" t="s">
        <v>673</v>
      </c>
      <c r="E387" s="738"/>
      <c r="F387" s="755">
        <v>2049.44</v>
      </c>
      <c r="G387" s="756"/>
      <c r="H387" s="756"/>
      <c r="I387" s="757">
        <f t="shared" si="35"/>
        <v>2049.44</v>
      </c>
      <c r="J387" s="758">
        <f t="shared" si="38"/>
        <v>2049.44</v>
      </c>
      <c r="K387" s="757"/>
      <c r="L387" s="759"/>
      <c r="M387" s="739">
        <f t="shared" si="39"/>
        <v>0</v>
      </c>
      <c r="O387" s="760">
        <f t="shared" si="36"/>
        <v>1</v>
      </c>
      <c r="P387" s="760">
        <f t="shared" si="37"/>
        <v>1</v>
      </c>
      <c r="R387" s="766">
        <v>200</v>
      </c>
      <c r="S387" s="766">
        <v>6</v>
      </c>
      <c r="T387" s="766">
        <v>1500</v>
      </c>
      <c r="U387" s="765">
        <v>2400</v>
      </c>
      <c r="V387" s="765">
        <v>900</v>
      </c>
      <c r="W387" s="766">
        <v>1750</v>
      </c>
      <c r="X387" s="765">
        <f t="shared" si="40"/>
        <v>-100</v>
      </c>
      <c r="Y387" s="364">
        <f t="shared" si="41"/>
        <v>750</v>
      </c>
    </row>
    <row r="388" spans="1:25" ht="15">
      <c r="A388" s="754" t="s">
        <v>295</v>
      </c>
      <c r="B388" s="738" t="s">
        <v>296</v>
      </c>
      <c r="C388" s="738">
        <v>109887</v>
      </c>
      <c r="D388" s="738" t="s">
        <v>674</v>
      </c>
      <c r="E388" s="738"/>
      <c r="F388" s="755">
        <v>2291.96</v>
      </c>
      <c r="G388" s="756"/>
      <c r="H388" s="756"/>
      <c r="I388" s="757">
        <f t="shared" si="35"/>
        <v>2291.96</v>
      </c>
      <c r="J388" s="758">
        <f t="shared" si="38"/>
        <v>2291.96</v>
      </c>
      <c r="K388" s="757"/>
      <c r="L388" s="759"/>
      <c r="M388" s="739">
        <f t="shared" si="39"/>
        <v>0</v>
      </c>
      <c r="O388" s="760">
        <f t="shared" si="36"/>
        <v>1</v>
      </c>
      <c r="P388" s="760">
        <f t="shared" si="37"/>
        <v>1</v>
      </c>
      <c r="R388" s="766">
        <v>200</v>
      </c>
      <c r="S388" s="766">
        <v>6</v>
      </c>
      <c r="T388" s="766">
        <v>1500</v>
      </c>
      <c r="U388" s="765">
        <v>2400</v>
      </c>
      <c r="V388" s="765">
        <v>900</v>
      </c>
      <c r="W388" s="766">
        <v>2000</v>
      </c>
      <c r="X388" s="765">
        <f t="shared" si="40"/>
        <v>-100</v>
      </c>
      <c r="Y388" s="364">
        <f t="shared" si="41"/>
        <v>1000</v>
      </c>
    </row>
    <row r="389" spans="1:25" ht="15">
      <c r="A389" s="754" t="s">
        <v>295</v>
      </c>
      <c r="B389" s="738" t="s">
        <v>296</v>
      </c>
      <c r="C389" s="738">
        <v>109889</v>
      </c>
      <c r="D389" s="738" t="s">
        <v>1066</v>
      </c>
      <c r="E389" s="738"/>
      <c r="F389" s="755">
        <v>1370.03</v>
      </c>
      <c r="G389" s="756"/>
      <c r="H389" s="756"/>
      <c r="I389" s="757">
        <f t="shared" ref="I389:I452" si="42">F389-(F389*G389) - ((F389-(F389*G389))*H389)</f>
        <v>1370.03</v>
      </c>
      <c r="J389" s="758">
        <f t="shared" si="38"/>
        <v>1370.03</v>
      </c>
      <c r="K389" s="757"/>
      <c r="L389" s="759"/>
      <c r="M389" s="739">
        <f t="shared" si="39"/>
        <v>0</v>
      </c>
      <c r="O389" s="760">
        <f t="shared" ref="O389:O452" si="43">1-L389/(F389*(1-0.66))</f>
        <v>1</v>
      </c>
      <c r="P389" s="760">
        <f t="shared" ref="P389:P452" si="44">1-L389/F389</f>
        <v>1</v>
      </c>
      <c r="R389" s="766">
        <v>200</v>
      </c>
      <c r="S389" s="766">
        <v>6</v>
      </c>
      <c r="T389" s="766">
        <v>1800</v>
      </c>
      <c r="U389" s="765">
        <v>200</v>
      </c>
      <c r="V389" s="765">
        <v>1200</v>
      </c>
      <c r="W389" s="765">
        <v>750</v>
      </c>
      <c r="X389" s="765">
        <f t="shared" si="40"/>
        <v>200</v>
      </c>
      <c r="Y389" s="364">
        <f t="shared" si="41"/>
        <v>-250</v>
      </c>
    </row>
    <row r="390" spans="1:25" ht="15">
      <c r="A390" s="754" t="s">
        <v>295</v>
      </c>
      <c r="B390" s="738" t="s">
        <v>296</v>
      </c>
      <c r="C390" s="738">
        <v>109890</v>
      </c>
      <c r="D390" s="738" t="s">
        <v>675</v>
      </c>
      <c r="E390" s="738"/>
      <c r="F390" s="755">
        <v>1545.8</v>
      </c>
      <c r="G390" s="756"/>
      <c r="H390" s="756"/>
      <c r="I390" s="757">
        <f t="shared" si="42"/>
        <v>1545.8</v>
      </c>
      <c r="J390" s="758">
        <f t="shared" ref="J390:J453" si="45">I390-L390</f>
        <v>1545.8</v>
      </c>
      <c r="K390" s="757"/>
      <c r="L390" s="759"/>
      <c r="M390" s="739">
        <f t="shared" ref="M390:M453" si="46">L390*$M$4</f>
        <v>0</v>
      </c>
      <c r="O390" s="760">
        <f t="shared" si="43"/>
        <v>1</v>
      </c>
      <c r="P390" s="760">
        <f t="shared" si="44"/>
        <v>1</v>
      </c>
      <c r="R390" s="766">
        <v>200</v>
      </c>
      <c r="S390" s="766">
        <v>6</v>
      </c>
      <c r="T390" s="766">
        <v>1500</v>
      </c>
      <c r="U390" s="765">
        <v>2400</v>
      </c>
      <c r="V390" s="765">
        <v>1200</v>
      </c>
      <c r="W390" s="766">
        <v>1000</v>
      </c>
      <c r="X390" s="765">
        <f t="shared" ref="X390:X453" si="47">V390-$K$2</f>
        <v>200</v>
      </c>
      <c r="Y390" s="364">
        <f t="shared" si="41"/>
        <v>0</v>
      </c>
    </row>
    <row r="391" spans="1:25" ht="15">
      <c r="A391" s="754" t="s">
        <v>295</v>
      </c>
      <c r="B391" s="738" t="s">
        <v>296</v>
      </c>
      <c r="C391" s="738">
        <v>109891</v>
      </c>
      <c r="D391" s="738" t="s">
        <v>676</v>
      </c>
      <c r="E391" s="738"/>
      <c r="F391" s="755">
        <v>1861.22</v>
      </c>
      <c r="G391" s="756"/>
      <c r="H391" s="756"/>
      <c r="I391" s="757">
        <f t="shared" si="42"/>
        <v>1861.22</v>
      </c>
      <c r="J391" s="758">
        <f t="shared" si="45"/>
        <v>1861.22</v>
      </c>
      <c r="K391" s="757"/>
      <c r="L391" s="759"/>
      <c r="M391" s="739">
        <f t="shared" si="46"/>
        <v>0</v>
      </c>
      <c r="O391" s="760">
        <f t="shared" si="43"/>
        <v>1</v>
      </c>
      <c r="P391" s="760">
        <f t="shared" si="44"/>
        <v>1</v>
      </c>
      <c r="R391" s="766">
        <v>200</v>
      </c>
      <c r="S391" s="766">
        <v>6</v>
      </c>
      <c r="T391" s="766">
        <v>1500</v>
      </c>
      <c r="U391" s="765">
        <v>2400</v>
      </c>
      <c r="V391" s="765">
        <v>1200</v>
      </c>
      <c r="W391" s="766">
        <v>1250</v>
      </c>
      <c r="X391" s="765">
        <f t="shared" si="47"/>
        <v>200</v>
      </c>
      <c r="Y391" s="364">
        <f t="shared" si="41"/>
        <v>250</v>
      </c>
    </row>
    <row r="392" spans="1:25" ht="15">
      <c r="A392" s="754" t="s">
        <v>295</v>
      </c>
      <c r="B392" s="738" t="s">
        <v>296</v>
      </c>
      <c r="C392" s="738">
        <v>109892</v>
      </c>
      <c r="D392" s="738" t="s">
        <v>677</v>
      </c>
      <c r="E392" s="738"/>
      <c r="F392" s="755">
        <v>2098.39</v>
      </c>
      <c r="G392" s="756"/>
      <c r="H392" s="756"/>
      <c r="I392" s="757">
        <f t="shared" si="42"/>
        <v>2098.39</v>
      </c>
      <c r="J392" s="758">
        <f t="shared" si="45"/>
        <v>2098.39</v>
      </c>
      <c r="K392" s="757"/>
      <c r="L392" s="759"/>
      <c r="M392" s="739">
        <f t="shared" si="46"/>
        <v>0</v>
      </c>
      <c r="O392" s="760">
        <f t="shared" si="43"/>
        <v>1</v>
      </c>
      <c r="P392" s="760">
        <f t="shared" si="44"/>
        <v>1</v>
      </c>
      <c r="R392" s="766">
        <v>200</v>
      </c>
      <c r="S392" s="766">
        <v>6</v>
      </c>
      <c r="T392" s="766">
        <v>1500</v>
      </c>
      <c r="U392" s="765">
        <v>2400</v>
      </c>
      <c r="V392" s="765">
        <v>1200</v>
      </c>
      <c r="W392" s="766">
        <v>1500</v>
      </c>
      <c r="X392" s="765">
        <f t="shared" si="47"/>
        <v>200</v>
      </c>
      <c r="Y392" s="364">
        <f t="shared" ref="Y392:Y455" si="48">W392-$L$2</f>
        <v>500</v>
      </c>
    </row>
    <row r="393" spans="1:25" ht="15">
      <c r="A393" s="754" t="s">
        <v>295</v>
      </c>
      <c r="B393" s="738" t="s">
        <v>296</v>
      </c>
      <c r="C393" s="738">
        <v>109893</v>
      </c>
      <c r="D393" s="738" t="s">
        <v>678</v>
      </c>
      <c r="E393" s="738"/>
      <c r="F393" s="755">
        <v>2397.88</v>
      </c>
      <c r="G393" s="756"/>
      <c r="H393" s="756"/>
      <c r="I393" s="757">
        <f t="shared" si="42"/>
        <v>2397.88</v>
      </c>
      <c r="J393" s="758">
        <f t="shared" si="45"/>
        <v>2397.88</v>
      </c>
      <c r="K393" s="757"/>
      <c r="L393" s="759"/>
      <c r="M393" s="739">
        <f t="shared" si="46"/>
        <v>0</v>
      </c>
      <c r="O393" s="760">
        <f t="shared" si="43"/>
        <v>1</v>
      </c>
      <c r="P393" s="760">
        <f t="shared" si="44"/>
        <v>1</v>
      </c>
      <c r="R393" s="766">
        <v>200</v>
      </c>
      <c r="S393" s="766">
        <v>6</v>
      </c>
      <c r="T393" s="766">
        <v>1500</v>
      </c>
      <c r="U393" s="765">
        <v>2400</v>
      </c>
      <c r="V393" s="765">
        <v>1200</v>
      </c>
      <c r="W393" s="766">
        <v>1750</v>
      </c>
      <c r="X393" s="765">
        <f t="shared" si="47"/>
        <v>200</v>
      </c>
      <c r="Y393" s="364">
        <f t="shared" si="48"/>
        <v>750</v>
      </c>
    </row>
    <row r="394" spans="1:25" ht="15">
      <c r="A394" s="754" t="s">
        <v>295</v>
      </c>
      <c r="B394" s="738" t="s">
        <v>296</v>
      </c>
      <c r="C394" s="738">
        <v>109894</v>
      </c>
      <c r="D394" s="738" t="s">
        <v>679</v>
      </c>
      <c r="E394" s="738"/>
      <c r="F394" s="755">
        <v>2684.06</v>
      </c>
      <c r="G394" s="756"/>
      <c r="H394" s="756"/>
      <c r="I394" s="757">
        <f t="shared" si="42"/>
        <v>2684.06</v>
      </c>
      <c r="J394" s="758">
        <f t="shared" si="45"/>
        <v>2684.06</v>
      </c>
      <c r="K394" s="757"/>
      <c r="L394" s="759"/>
      <c r="M394" s="739">
        <f t="shared" si="46"/>
        <v>0</v>
      </c>
      <c r="O394" s="760">
        <f t="shared" si="43"/>
        <v>1</v>
      </c>
      <c r="P394" s="760">
        <f t="shared" si="44"/>
        <v>1</v>
      </c>
      <c r="R394" s="766">
        <v>200</v>
      </c>
      <c r="S394" s="766">
        <v>6</v>
      </c>
      <c r="T394" s="766">
        <v>1500</v>
      </c>
      <c r="U394" s="765">
        <v>2400</v>
      </c>
      <c r="V394" s="765">
        <v>1200</v>
      </c>
      <c r="W394" s="766">
        <v>2000</v>
      </c>
      <c r="X394" s="765">
        <f t="shared" si="47"/>
        <v>200</v>
      </c>
      <c r="Y394" s="364">
        <f t="shared" si="48"/>
        <v>1000</v>
      </c>
    </row>
    <row r="395" spans="1:25" ht="15">
      <c r="A395" s="754" t="s">
        <v>295</v>
      </c>
      <c r="B395" s="738" t="s">
        <v>296</v>
      </c>
      <c r="C395" s="738">
        <v>109896</v>
      </c>
      <c r="D395" s="738" t="s">
        <v>680</v>
      </c>
      <c r="E395" s="738"/>
      <c r="F395" s="755">
        <v>1578.3</v>
      </c>
      <c r="G395" s="756"/>
      <c r="H395" s="756"/>
      <c r="I395" s="757">
        <f t="shared" si="42"/>
        <v>1578.3</v>
      </c>
      <c r="J395" s="758">
        <f t="shared" si="45"/>
        <v>1578.3</v>
      </c>
      <c r="K395" s="757"/>
      <c r="L395" s="759"/>
      <c r="M395" s="739">
        <f t="shared" si="46"/>
        <v>0</v>
      </c>
      <c r="O395" s="760">
        <f t="shared" si="43"/>
        <v>1</v>
      </c>
      <c r="P395" s="760">
        <f t="shared" si="44"/>
        <v>1</v>
      </c>
      <c r="R395" s="766">
        <v>200</v>
      </c>
      <c r="S395" s="766">
        <v>6</v>
      </c>
      <c r="T395" s="766">
        <v>1500</v>
      </c>
      <c r="U395" s="765">
        <v>2400</v>
      </c>
      <c r="V395" s="765">
        <v>1500</v>
      </c>
      <c r="W395" s="765">
        <v>750</v>
      </c>
      <c r="X395" s="765">
        <f t="shared" si="47"/>
        <v>500</v>
      </c>
      <c r="Y395" s="364">
        <f t="shared" si="48"/>
        <v>-250</v>
      </c>
    </row>
    <row r="396" spans="1:25" ht="15">
      <c r="A396" s="754" t="s">
        <v>295</v>
      </c>
      <c r="B396" s="738" t="s">
        <v>296</v>
      </c>
      <c r="C396" s="738">
        <v>109897</v>
      </c>
      <c r="D396" s="738" t="s">
        <v>681</v>
      </c>
      <c r="E396" s="738"/>
      <c r="F396" s="755">
        <v>1811.15</v>
      </c>
      <c r="G396" s="756"/>
      <c r="H396" s="756"/>
      <c r="I396" s="757">
        <f t="shared" si="42"/>
        <v>1811.15</v>
      </c>
      <c r="J396" s="758">
        <f t="shared" si="45"/>
        <v>1811.15</v>
      </c>
      <c r="K396" s="757"/>
      <c r="L396" s="759"/>
      <c r="M396" s="739">
        <f t="shared" si="46"/>
        <v>0</v>
      </c>
      <c r="O396" s="760">
        <f t="shared" si="43"/>
        <v>1</v>
      </c>
      <c r="P396" s="760">
        <f t="shared" si="44"/>
        <v>1</v>
      </c>
      <c r="R396" s="766">
        <v>200</v>
      </c>
      <c r="S396" s="766">
        <v>6</v>
      </c>
      <c r="T396" s="766">
        <v>1500</v>
      </c>
      <c r="U396" s="765">
        <v>2400</v>
      </c>
      <c r="V396" s="765">
        <v>1500</v>
      </c>
      <c r="W396" s="766">
        <v>1000</v>
      </c>
      <c r="X396" s="765">
        <f t="shared" si="47"/>
        <v>500</v>
      </c>
      <c r="Y396" s="364">
        <f t="shared" si="48"/>
        <v>0</v>
      </c>
    </row>
    <row r="397" spans="1:25" ht="15">
      <c r="A397" s="754" t="s">
        <v>295</v>
      </c>
      <c r="B397" s="738" t="s">
        <v>296</v>
      </c>
      <c r="C397" s="738">
        <v>109898</v>
      </c>
      <c r="D397" s="738" t="s">
        <v>682</v>
      </c>
      <c r="E397" s="738"/>
      <c r="F397" s="755">
        <v>2146.5500000000002</v>
      </c>
      <c r="G397" s="756"/>
      <c r="H397" s="756"/>
      <c r="I397" s="757">
        <f t="shared" si="42"/>
        <v>2146.5500000000002</v>
      </c>
      <c r="J397" s="758">
        <f t="shared" si="45"/>
        <v>2146.5500000000002</v>
      </c>
      <c r="K397" s="757"/>
      <c r="L397" s="759"/>
      <c r="M397" s="739">
        <f t="shared" si="46"/>
        <v>0</v>
      </c>
      <c r="O397" s="760">
        <f t="shared" si="43"/>
        <v>1</v>
      </c>
      <c r="P397" s="760">
        <f t="shared" si="44"/>
        <v>1</v>
      </c>
      <c r="R397" s="766">
        <v>200</v>
      </c>
      <c r="S397" s="766">
        <v>6</v>
      </c>
      <c r="T397" s="766">
        <v>1500</v>
      </c>
      <c r="U397" s="765">
        <v>2400</v>
      </c>
      <c r="V397" s="765">
        <v>1500</v>
      </c>
      <c r="W397" s="766">
        <v>1250</v>
      </c>
      <c r="X397" s="765">
        <f t="shared" si="47"/>
        <v>500</v>
      </c>
      <c r="Y397" s="364">
        <f t="shared" si="48"/>
        <v>250</v>
      </c>
    </row>
    <row r="398" spans="1:25" ht="15">
      <c r="A398" s="754" t="s">
        <v>295</v>
      </c>
      <c r="B398" s="738" t="s">
        <v>296</v>
      </c>
      <c r="C398" s="738">
        <v>109899</v>
      </c>
      <c r="D398" s="738" t="s">
        <v>683</v>
      </c>
      <c r="E398" s="738"/>
      <c r="F398" s="755">
        <v>2496.27</v>
      </c>
      <c r="G398" s="756"/>
      <c r="H398" s="756"/>
      <c r="I398" s="757">
        <f t="shared" si="42"/>
        <v>2496.27</v>
      </c>
      <c r="J398" s="758">
        <f t="shared" si="45"/>
        <v>2496.27</v>
      </c>
      <c r="K398" s="757"/>
      <c r="L398" s="759"/>
      <c r="M398" s="739">
        <f t="shared" si="46"/>
        <v>0</v>
      </c>
      <c r="O398" s="760">
        <f t="shared" si="43"/>
        <v>1</v>
      </c>
      <c r="P398" s="760">
        <f t="shared" si="44"/>
        <v>1</v>
      </c>
      <c r="R398" s="766">
        <v>200</v>
      </c>
      <c r="S398" s="766">
        <v>6</v>
      </c>
      <c r="T398" s="766">
        <v>1500</v>
      </c>
      <c r="U398" s="765">
        <v>2400</v>
      </c>
      <c r="V398" s="765">
        <v>1500</v>
      </c>
      <c r="W398" s="766">
        <v>1500</v>
      </c>
      <c r="X398" s="765">
        <f t="shared" si="47"/>
        <v>500</v>
      </c>
      <c r="Y398" s="364">
        <f t="shared" si="48"/>
        <v>500</v>
      </c>
    </row>
    <row r="399" spans="1:25" ht="15">
      <c r="A399" s="754" t="s">
        <v>295</v>
      </c>
      <c r="B399" s="738" t="s">
        <v>296</v>
      </c>
      <c r="C399" s="738">
        <v>109900</v>
      </c>
      <c r="D399" s="738" t="s">
        <v>684</v>
      </c>
      <c r="E399" s="738"/>
      <c r="F399" s="755">
        <v>2877.82</v>
      </c>
      <c r="G399" s="756"/>
      <c r="H399" s="756"/>
      <c r="I399" s="757">
        <f t="shared" si="42"/>
        <v>2877.82</v>
      </c>
      <c r="J399" s="758">
        <f t="shared" si="45"/>
        <v>2877.82</v>
      </c>
      <c r="K399" s="757"/>
      <c r="L399" s="759"/>
      <c r="M399" s="739">
        <f t="shared" si="46"/>
        <v>0</v>
      </c>
      <c r="O399" s="760">
        <f t="shared" si="43"/>
        <v>1</v>
      </c>
      <c r="P399" s="760">
        <f t="shared" si="44"/>
        <v>1</v>
      </c>
      <c r="R399" s="766">
        <v>200</v>
      </c>
      <c r="S399" s="766">
        <v>6</v>
      </c>
      <c r="T399" s="766">
        <v>1500</v>
      </c>
      <c r="U399" s="765">
        <v>2400</v>
      </c>
      <c r="V399" s="765">
        <v>1500</v>
      </c>
      <c r="W399" s="766">
        <v>1750</v>
      </c>
      <c r="X399" s="765">
        <f t="shared" si="47"/>
        <v>500</v>
      </c>
      <c r="Y399" s="364">
        <f t="shared" si="48"/>
        <v>750</v>
      </c>
    </row>
    <row r="400" spans="1:25" ht="15">
      <c r="A400" s="754" t="s">
        <v>295</v>
      </c>
      <c r="B400" s="738" t="s">
        <v>296</v>
      </c>
      <c r="C400" s="738">
        <v>109901</v>
      </c>
      <c r="D400" s="738" t="s">
        <v>685</v>
      </c>
      <c r="E400" s="738"/>
      <c r="F400" s="755">
        <v>3214.28</v>
      </c>
      <c r="G400" s="756"/>
      <c r="H400" s="756"/>
      <c r="I400" s="757">
        <f t="shared" si="42"/>
        <v>3214.28</v>
      </c>
      <c r="J400" s="758">
        <f t="shared" si="45"/>
        <v>3214.28</v>
      </c>
      <c r="K400" s="757"/>
      <c r="L400" s="759"/>
      <c r="M400" s="739">
        <f t="shared" si="46"/>
        <v>0</v>
      </c>
      <c r="O400" s="760">
        <f t="shared" si="43"/>
        <v>1</v>
      </c>
      <c r="P400" s="760">
        <f t="shared" si="44"/>
        <v>1</v>
      </c>
      <c r="R400" s="766">
        <v>200</v>
      </c>
      <c r="S400" s="766">
        <v>6</v>
      </c>
      <c r="T400" s="766">
        <v>1500</v>
      </c>
      <c r="U400" s="765">
        <v>2400</v>
      </c>
      <c r="V400" s="765">
        <v>1500</v>
      </c>
      <c r="W400" s="766">
        <v>2000</v>
      </c>
      <c r="X400" s="765">
        <f t="shared" si="47"/>
        <v>500</v>
      </c>
      <c r="Y400" s="364">
        <f t="shared" si="48"/>
        <v>1000</v>
      </c>
    </row>
    <row r="401" spans="1:25" ht="15">
      <c r="A401" s="754" t="s">
        <v>295</v>
      </c>
      <c r="B401" s="738" t="s">
        <v>296</v>
      </c>
      <c r="C401" s="738">
        <v>109903</v>
      </c>
      <c r="D401" s="738" t="s">
        <v>686</v>
      </c>
      <c r="E401" s="738"/>
      <c r="F401" s="755">
        <v>1910.58</v>
      </c>
      <c r="G401" s="756"/>
      <c r="H401" s="756"/>
      <c r="I401" s="757">
        <f t="shared" si="42"/>
        <v>1910.58</v>
      </c>
      <c r="J401" s="758">
        <f t="shared" si="45"/>
        <v>1910.58</v>
      </c>
      <c r="K401" s="757"/>
      <c r="L401" s="759"/>
      <c r="M401" s="739">
        <f t="shared" si="46"/>
        <v>0</v>
      </c>
      <c r="O401" s="760">
        <f t="shared" si="43"/>
        <v>1</v>
      </c>
      <c r="P401" s="760">
        <f t="shared" si="44"/>
        <v>1</v>
      </c>
      <c r="R401" s="766">
        <v>200</v>
      </c>
      <c r="S401" s="766">
        <v>6</v>
      </c>
      <c r="T401" s="766">
        <v>1500</v>
      </c>
      <c r="U401" s="765">
        <v>2400</v>
      </c>
      <c r="V401" s="765">
        <v>1800</v>
      </c>
      <c r="W401" s="765">
        <v>750</v>
      </c>
      <c r="X401" s="765">
        <f t="shared" si="47"/>
        <v>800</v>
      </c>
      <c r="Y401" s="364">
        <f t="shared" si="48"/>
        <v>-250</v>
      </c>
    </row>
    <row r="402" spans="1:25" ht="15">
      <c r="A402" s="754" t="s">
        <v>295</v>
      </c>
      <c r="B402" s="738" t="s">
        <v>296</v>
      </c>
      <c r="C402" s="738">
        <v>109904</v>
      </c>
      <c r="D402" s="738" t="s">
        <v>687</v>
      </c>
      <c r="E402" s="738"/>
      <c r="F402" s="755">
        <v>2175.44</v>
      </c>
      <c r="G402" s="756"/>
      <c r="H402" s="756"/>
      <c r="I402" s="757">
        <f t="shared" si="42"/>
        <v>2175.44</v>
      </c>
      <c r="J402" s="758">
        <f t="shared" si="45"/>
        <v>2175.44</v>
      </c>
      <c r="K402" s="757"/>
      <c r="L402" s="759"/>
      <c r="M402" s="739">
        <f t="shared" si="46"/>
        <v>0</v>
      </c>
      <c r="O402" s="760">
        <f t="shared" si="43"/>
        <v>1</v>
      </c>
      <c r="P402" s="760">
        <f t="shared" si="44"/>
        <v>1</v>
      </c>
      <c r="R402" s="766">
        <v>200</v>
      </c>
      <c r="S402" s="766">
        <v>6</v>
      </c>
      <c r="T402" s="766">
        <v>1500</v>
      </c>
      <c r="U402" s="765">
        <v>2400</v>
      </c>
      <c r="V402" s="765">
        <v>1800</v>
      </c>
      <c r="W402" s="766">
        <v>1000</v>
      </c>
      <c r="X402" s="765">
        <f t="shared" si="47"/>
        <v>800</v>
      </c>
      <c r="Y402" s="364">
        <f t="shared" si="48"/>
        <v>0</v>
      </c>
    </row>
    <row r="403" spans="1:25" ht="15">
      <c r="A403" s="754" t="s">
        <v>295</v>
      </c>
      <c r="B403" s="738" t="s">
        <v>296</v>
      </c>
      <c r="C403" s="738">
        <v>109905</v>
      </c>
      <c r="D403" s="738" t="s">
        <v>688</v>
      </c>
      <c r="E403" s="738"/>
      <c r="F403" s="755">
        <v>2767.75</v>
      </c>
      <c r="G403" s="756"/>
      <c r="H403" s="756"/>
      <c r="I403" s="757">
        <f t="shared" si="42"/>
        <v>2767.75</v>
      </c>
      <c r="J403" s="758">
        <f t="shared" si="45"/>
        <v>2767.75</v>
      </c>
      <c r="K403" s="757"/>
      <c r="L403" s="759"/>
      <c r="M403" s="739">
        <f t="shared" si="46"/>
        <v>0</v>
      </c>
      <c r="O403" s="760">
        <f t="shared" si="43"/>
        <v>1</v>
      </c>
      <c r="P403" s="760">
        <f t="shared" si="44"/>
        <v>1</v>
      </c>
      <c r="R403" s="766">
        <v>200</v>
      </c>
      <c r="S403" s="766">
        <v>6</v>
      </c>
      <c r="T403" s="766">
        <v>1500</v>
      </c>
      <c r="U403" s="765">
        <v>2400</v>
      </c>
      <c r="V403" s="765">
        <v>1800</v>
      </c>
      <c r="W403" s="766">
        <v>1250</v>
      </c>
      <c r="X403" s="765">
        <f t="shared" si="47"/>
        <v>800</v>
      </c>
      <c r="Y403" s="364">
        <f t="shared" si="48"/>
        <v>250</v>
      </c>
    </row>
    <row r="404" spans="1:25" ht="15">
      <c r="A404" s="754" t="s">
        <v>295</v>
      </c>
      <c r="B404" s="738" t="s">
        <v>296</v>
      </c>
      <c r="C404" s="738">
        <v>109906</v>
      </c>
      <c r="D404" s="738" t="s">
        <v>689</v>
      </c>
      <c r="E404" s="738"/>
      <c r="F404" s="755">
        <v>3063.91</v>
      </c>
      <c r="G404" s="756"/>
      <c r="H404" s="756"/>
      <c r="I404" s="757">
        <f t="shared" si="42"/>
        <v>3063.91</v>
      </c>
      <c r="J404" s="758">
        <f t="shared" si="45"/>
        <v>3063.91</v>
      </c>
      <c r="K404" s="757"/>
      <c r="L404" s="759"/>
      <c r="M404" s="739">
        <f t="shared" si="46"/>
        <v>0</v>
      </c>
      <c r="O404" s="760">
        <f t="shared" si="43"/>
        <v>1</v>
      </c>
      <c r="P404" s="760">
        <f t="shared" si="44"/>
        <v>1</v>
      </c>
      <c r="R404" s="766">
        <v>200</v>
      </c>
      <c r="S404" s="766">
        <v>6</v>
      </c>
      <c r="T404" s="766">
        <v>1500</v>
      </c>
      <c r="U404" s="765">
        <v>2400</v>
      </c>
      <c r="V404" s="765">
        <v>1800</v>
      </c>
      <c r="W404" s="766">
        <v>1500</v>
      </c>
      <c r="X404" s="765">
        <f t="shared" si="47"/>
        <v>800</v>
      </c>
      <c r="Y404" s="364">
        <f t="shared" si="48"/>
        <v>500</v>
      </c>
    </row>
    <row r="405" spans="1:25" ht="15">
      <c r="A405" s="754" t="s">
        <v>295</v>
      </c>
      <c r="B405" s="738" t="s">
        <v>296</v>
      </c>
      <c r="C405" s="738">
        <v>109907</v>
      </c>
      <c r="D405" s="738" t="s">
        <v>690</v>
      </c>
      <c r="E405" s="738"/>
      <c r="F405" s="755">
        <v>3242.09</v>
      </c>
      <c r="G405" s="756"/>
      <c r="H405" s="756"/>
      <c r="I405" s="757">
        <f t="shared" si="42"/>
        <v>3242.09</v>
      </c>
      <c r="J405" s="758">
        <f t="shared" si="45"/>
        <v>3242.09</v>
      </c>
      <c r="K405" s="757"/>
      <c r="L405" s="759"/>
      <c r="M405" s="739">
        <f t="shared" si="46"/>
        <v>0</v>
      </c>
      <c r="O405" s="760">
        <f t="shared" si="43"/>
        <v>1</v>
      </c>
      <c r="P405" s="760">
        <f t="shared" si="44"/>
        <v>1</v>
      </c>
      <c r="R405" s="766">
        <v>200</v>
      </c>
      <c r="S405" s="766">
        <v>6</v>
      </c>
      <c r="T405" s="766">
        <v>1500</v>
      </c>
      <c r="U405" s="765">
        <v>2400</v>
      </c>
      <c r="V405" s="765">
        <v>1800</v>
      </c>
      <c r="W405" s="766">
        <v>1750</v>
      </c>
      <c r="X405" s="765">
        <f t="shared" si="47"/>
        <v>800</v>
      </c>
      <c r="Y405" s="364">
        <f t="shared" si="48"/>
        <v>750</v>
      </c>
    </row>
    <row r="406" spans="1:25" ht="15">
      <c r="A406" s="754" t="s">
        <v>295</v>
      </c>
      <c r="B406" s="738" t="s">
        <v>296</v>
      </c>
      <c r="C406" s="738">
        <v>109908</v>
      </c>
      <c r="D406" s="738" t="s">
        <v>691</v>
      </c>
      <c r="E406" s="738"/>
      <c r="F406" s="755">
        <v>3626.1</v>
      </c>
      <c r="G406" s="756"/>
      <c r="H406" s="756"/>
      <c r="I406" s="757">
        <f t="shared" si="42"/>
        <v>3626.1</v>
      </c>
      <c r="J406" s="758">
        <f t="shared" si="45"/>
        <v>3626.1</v>
      </c>
      <c r="K406" s="757"/>
      <c r="L406" s="759"/>
      <c r="M406" s="739">
        <f t="shared" si="46"/>
        <v>0</v>
      </c>
      <c r="O406" s="760">
        <f t="shared" si="43"/>
        <v>1</v>
      </c>
      <c r="P406" s="760">
        <f t="shared" si="44"/>
        <v>1</v>
      </c>
      <c r="R406" s="766">
        <v>200</v>
      </c>
      <c r="S406" s="766">
        <v>6</v>
      </c>
      <c r="T406" s="766">
        <v>1500</v>
      </c>
      <c r="U406" s="765">
        <v>2400</v>
      </c>
      <c r="V406" s="765">
        <v>1800</v>
      </c>
      <c r="W406" s="766">
        <v>2000</v>
      </c>
      <c r="X406" s="765">
        <f t="shared" si="47"/>
        <v>800</v>
      </c>
      <c r="Y406" s="364">
        <f t="shared" si="48"/>
        <v>1000</v>
      </c>
    </row>
    <row r="407" spans="1:25" ht="15">
      <c r="A407" s="754" t="s">
        <v>295</v>
      </c>
      <c r="B407" s="738" t="s">
        <v>296</v>
      </c>
      <c r="C407" s="738">
        <v>109917</v>
      </c>
      <c r="D407" s="738" t="s">
        <v>692</v>
      </c>
      <c r="E407" s="738"/>
      <c r="F407" s="755">
        <v>1012.47</v>
      </c>
      <c r="G407" s="756"/>
      <c r="H407" s="756"/>
      <c r="I407" s="757">
        <f t="shared" si="42"/>
        <v>1012.47</v>
      </c>
      <c r="J407" s="758">
        <f t="shared" si="45"/>
        <v>1012.47</v>
      </c>
      <c r="K407" s="757"/>
      <c r="L407" s="759"/>
      <c r="M407" s="739">
        <f t="shared" si="46"/>
        <v>0</v>
      </c>
      <c r="O407" s="760">
        <f t="shared" si="43"/>
        <v>1</v>
      </c>
      <c r="P407" s="760">
        <f t="shared" si="44"/>
        <v>1</v>
      </c>
      <c r="R407" s="766">
        <v>200</v>
      </c>
      <c r="S407" s="766">
        <v>7</v>
      </c>
      <c r="T407" s="766">
        <v>1750</v>
      </c>
      <c r="U407" s="765">
        <v>2400</v>
      </c>
      <c r="V407" s="765">
        <v>450</v>
      </c>
      <c r="W407" s="765">
        <v>750</v>
      </c>
      <c r="X407" s="765">
        <f t="shared" si="47"/>
        <v>-550</v>
      </c>
      <c r="Y407" s="364">
        <f t="shared" si="48"/>
        <v>-250</v>
      </c>
    </row>
    <row r="408" spans="1:25" ht="15">
      <c r="A408" s="754" t="s">
        <v>295</v>
      </c>
      <c r="B408" s="738" t="s">
        <v>296</v>
      </c>
      <c r="C408" s="738">
        <v>109918</v>
      </c>
      <c r="D408" s="738" t="s">
        <v>693</v>
      </c>
      <c r="E408" s="738"/>
      <c r="F408" s="755">
        <v>1129.25</v>
      </c>
      <c r="G408" s="756"/>
      <c r="H408" s="756"/>
      <c r="I408" s="757">
        <f t="shared" si="42"/>
        <v>1129.25</v>
      </c>
      <c r="J408" s="758">
        <f t="shared" si="45"/>
        <v>1129.25</v>
      </c>
      <c r="K408" s="757"/>
      <c r="L408" s="759"/>
      <c r="M408" s="739">
        <f t="shared" si="46"/>
        <v>0</v>
      </c>
      <c r="O408" s="760">
        <f t="shared" si="43"/>
        <v>1</v>
      </c>
      <c r="P408" s="760">
        <f t="shared" si="44"/>
        <v>1</v>
      </c>
      <c r="R408" s="766">
        <v>200</v>
      </c>
      <c r="S408" s="766">
        <v>7</v>
      </c>
      <c r="T408" s="766">
        <v>1750</v>
      </c>
      <c r="U408" s="765">
        <v>2400</v>
      </c>
      <c r="V408" s="765">
        <v>450</v>
      </c>
      <c r="W408" s="766">
        <v>1000</v>
      </c>
      <c r="X408" s="765">
        <f t="shared" si="47"/>
        <v>-550</v>
      </c>
      <c r="Y408" s="364">
        <f t="shared" si="48"/>
        <v>0</v>
      </c>
    </row>
    <row r="409" spans="1:25" ht="15">
      <c r="A409" s="754" t="s">
        <v>295</v>
      </c>
      <c r="B409" s="738" t="s">
        <v>296</v>
      </c>
      <c r="C409" s="738">
        <v>109919</v>
      </c>
      <c r="D409" s="738" t="s">
        <v>694</v>
      </c>
      <c r="E409" s="738"/>
      <c r="F409" s="755">
        <v>1282.1500000000001</v>
      </c>
      <c r="G409" s="756"/>
      <c r="H409" s="756"/>
      <c r="I409" s="757">
        <f t="shared" si="42"/>
        <v>1282.1500000000001</v>
      </c>
      <c r="J409" s="758">
        <f t="shared" si="45"/>
        <v>1282.1500000000001</v>
      </c>
      <c r="K409" s="757"/>
      <c r="L409" s="759"/>
      <c r="M409" s="739">
        <f t="shared" si="46"/>
        <v>0</v>
      </c>
      <c r="O409" s="760">
        <f t="shared" si="43"/>
        <v>1</v>
      </c>
      <c r="P409" s="760">
        <f t="shared" si="44"/>
        <v>1</v>
      </c>
      <c r="R409" s="766">
        <v>200</v>
      </c>
      <c r="S409" s="766">
        <v>7</v>
      </c>
      <c r="T409" s="766">
        <v>1750</v>
      </c>
      <c r="U409" s="765">
        <v>2400</v>
      </c>
      <c r="V409" s="765">
        <v>450</v>
      </c>
      <c r="W409" s="766">
        <v>1250</v>
      </c>
      <c r="X409" s="765">
        <f t="shared" si="47"/>
        <v>-550</v>
      </c>
      <c r="Y409" s="364">
        <f t="shared" si="48"/>
        <v>250</v>
      </c>
    </row>
    <row r="410" spans="1:25" ht="15">
      <c r="A410" s="754" t="s">
        <v>295</v>
      </c>
      <c r="B410" s="738" t="s">
        <v>296</v>
      </c>
      <c r="C410" s="738">
        <v>109920</v>
      </c>
      <c r="D410" s="738" t="s">
        <v>695</v>
      </c>
      <c r="E410" s="738"/>
      <c r="F410" s="755">
        <v>1450.69</v>
      </c>
      <c r="G410" s="756"/>
      <c r="H410" s="756"/>
      <c r="I410" s="757">
        <f t="shared" si="42"/>
        <v>1450.69</v>
      </c>
      <c r="J410" s="758">
        <f t="shared" si="45"/>
        <v>1450.69</v>
      </c>
      <c r="K410" s="757"/>
      <c r="L410" s="759"/>
      <c r="M410" s="739">
        <f t="shared" si="46"/>
        <v>0</v>
      </c>
      <c r="O410" s="760">
        <f t="shared" si="43"/>
        <v>1</v>
      </c>
      <c r="P410" s="760">
        <f t="shared" si="44"/>
        <v>1</v>
      </c>
      <c r="R410" s="766">
        <v>200</v>
      </c>
      <c r="S410" s="766">
        <v>7</v>
      </c>
      <c r="T410" s="766">
        <v>1750</v>
      </c>
      <c r="U410" s="765">
        <v>2400</v>
      </c>
      <c r="V410" s="765">
        <v>450</v>
      </c>
      <c r="W410" s="766">
        <v>1500</v>
      </c>
      <c r="X410" s="765">
        <f t="shared" si="47"/>
        <v>-550</v>
      </c>
      <c r="Y410" s="364">
        <f t="shared" si="48"/>
        <v>500</v>
      </c>
    </row>
    <row r="411" spans="1:25" ht="15">
      <c r="A411" s="754" t="s">
        <v>295</v>
      </c>
      <c r="B411" s="738" t="s">
        <v>296</v>
      </c>
      <c r="C411" s="738">
        <v>109921</v>
      </c>
      <c r="D411" s="738" t="s">
        <v>696</v>
      </c>
      <c r="E411" s="738"/>
      <c r="F411" s="755">
        <v>1678.49</v>
      </c>
      <c r="G411" s="756"/>
      <c r="H411" s="756"/>
      <c r="I411" s="757">
        <f t="shared" si="42"/>
        <v>1678.49</v>
      </c>
      <c r="J411" s="758">
        <f t="shared" si="45"/>
        <v>1678.49</v>
      </c>
      <c r="K411" s="757"/>
      <c r="L411" s="759"/>
      <c r="M411" s="739">
        <f t="shared" si="46"/>
        <v>0</v>
      </c>
      <c r="O411" s="760">
        <f t="shared" si="43"/>
        <v>1</v>
      </c>
      <c r="P411" s="760">
        <f t="shared" si="44"/>
        <v>1</v>
      </c>
      <c r="R411" s="766">
        <v>200</v>
      </c>
      <c r="S411" s="766">
        <v>7</v>
      </c>
      <c r="T411" s="766">
        <v>1750</v>
      </c>
      <c r="U411" s="765">
        <v>2400</v>
      </c>
      <c r="V411" s="765">
        <v>450</v>
      </c>
      <c r="W411" s="766">
        <v>1750</v>
      </c>
      <c r="X411" s="765">
        <f t="shared" si="47"/>
        <v>-550</v>
      </c>
      <c r="Y411" s="364">
        <f t="shared" si="48"/>
        <v>750</v>
      </c>
    </row>
    <row r="412" spans="1:25" ht="15">
      <c r="A412" s="754" t="s">
        <v>295</v>
      </c>
      <c r="B412" s="738" t="s">
        <v>296</v>
      </c>
      <c r="C412" s="738">
        <v>109922</v>
      </c>
      <c r="D412" s="738" t="s">
        <v>697</v>
      </c>
      <c r="E412" s="738"/>
      <c r="F412" s="755">
        <v>1848.98</v>
      </c>
      <c r="G412" s="756"/>
      <c r="H412" s="756"/>
      <c r="I412" s="757">
        <f t="shared" si="42"/>
        <v>1848.98</v>
      </c>
      <c r="J412" s="758">
        <f t="shared" si="45"/>
        <v>1848.98</v>
      </c>
      <c r="K412" s="757"/>
      <c r="L412" s="759"/>
      <c r="M412" s="739">
        <f t="shared" si="46"/>
        <v>0</v>
      </c>
      <c r="O412" s="760">
        <f t="shared" si="43"/>
        <v>1</v>
      </c>
      <c r="P412" s="760">
        <f t="shared" si="44"/>
        <v>1</v>
      </c>
      <c r="R412" s="766">
        <v>200</v>
      </c>
      <c r="S412" s="766">
        <v>7</v>
      </c>
      <c r="T412" s="766">
        <v>1750</v>
      </c>
      <c r="U412" s="765">
        <v>2400</v>
      </c>
      <c r="V412" s="765">
        <v>450</v>
      </c>
      <c r="W412" s="766">
        <v>2000</v>
      </c>
      <c r="X412" s="765">
        <f t="shared" si="47"/>
        <v>-550</v>
      </c>
      <c r="Y412" s="364">
        <f t="shared" si="48"/>
        <v>1000</v>
      </c>
    </row>
    <row r="413" spans="1:25" ht="15">
      <c r="A413" s="754" t="s">
        <v>295</v>
      </c>
      <c r="B413" s="738" t="s">
        <v>296</v>
      </c>
      <c r="C413" s="738">
        <v>109924</v>
      </c>
      <c r="D413" s="738" t="s">
        <v>698</v>
      </c>
      <c r="E413" s="738"/>
      <c r="F413" s="755">
        <v>1059.43</v>
      </c>
      <c r="G413" s="756"/>
      <c r="H413" s="756"/>
      <c r="I413" s="757">
        <f t="shared" si="42"/>
        <v>1059.43</v>
      </c>
      <c r="J413" s="758">
        <f t="shared" si="45"/>
        <v>1059.43</v>
      </c>
      <c r="K413" s="757"/>
      <c r="L413" s="759"/>
      <c r="M413" s="739">
        <f t="shared" si="46"/>
        <v>0</v>
      </c>
      <c r="O413" s="760">
        <f t="shared" si="43"/>
        <v>1</v>
      </c>
      <c r="P413" s="760">
        <f t="shared" si="44"/>
        <v>1</v>
      </c>
      <c r="R413" s="766">
        <v>200</v>
      </c>
      <c r="S413" s="766">
        <v>7</v>
      </c>
      <c r="T413" s="766">
        <v>1750</v>
      </c>
      <c r="U413" s="765">
        <v>2400</v>
      </c>
      <c r="V413" s="765">
        <v>600</v>
      </c>
      <c r="W413" s="765">
        <v>750</v>
      </c>
      <c r="X413" s="765">
        <f t="shared" si="47"/>
        <v>-400</v>
      </c>
      <c r="Y413" s="364">
        <f t="shared" si="48"/>
        <v>-250</v>
      </c>
    </row>
    <row r="414" spans="1:25" ht="15">
      <c r="A414" s="754" t="s">
        <v>295</v>
      </c>
      <c r="B414" s="738" t="s">
        <v>296</v>
      </c>
      <c r="C414" s="738">
        <v>109925</v>
      </c>
      <c r="D414" s="738" t="s">
        <v>699</v>
      </c>
      <c r="E414" s="738"/>
      <c r="F414" s="755">
        <v>1184.6300000000001</v>
      </c>
      <c r="G414" s="756"/>
      <c r="H414" s="756"/>
      <c r="I414" s="757">
        <f t="shared" si="42"/>
        <v>1184.6300000000001</v>
      </c>
      <c r="J414" s="758">
        <f t="shared" si="45"/>
        <v>1184.6300000000001</v>
      </c>
      <c r="K414" s="757"/>
      <c r="L414" s="759"/>
      <c r="M414" s="739">
        <f t="shared" si="46"/>
        <v>0</v>
      </c>
      <c r="O414" s="760">
        <f t="shared" si="43"/>
        <v>1</v>
      </c>
      <c r="P414" s="760">
        <f t="shared" si="44"/>
        <v>1</v>
      </c>
      <c r="R414" s="766">
        <v>200</v>
      </c>
      <c r="S414" s="766">
        <v>7</v>
      </c>
      <c r="T414" s="766">
        <v>1750</v>
      </c>
      <c r="U414" s="765">
        <v>2400</v>
      </c>
      <c r="V414" s="765">
        <v>600</v>
      </c>
      <c r="W414" s="766">
        <v>1000</v>
      </c>
      <c r="X414" s="765">
        <f t="shared" si="47"/>
        <v>-400</v>
      </c>
      <c r="Y414" s="364">
        <f t="shared" si="48"/>
        <v>0</v>
      </c>
    </row>
    <row r="415" spans="1:25" ht="15">
      <c r="A415" s="754" t="s">
        <v>295</v>
      </c>
      <c r="B415" s="738" t="s">
        <v>296</v>
      </c>
      <c r="C415" s="738">
        <v>109926</v>
      </c>
      <c r="D415" s="738" t="s">
        <v>700</v>
      </c>
      <c r="E415" s="738"/>
      <c r="F415" s="755">
        <v>1399.38</v>
      </c>
      <c r="G415" s="756"/>
      <c r="H415" s="756"/>
      <c r="I415" s="757">
        <f t="shared" si="42"/>
        <v>1399.38</v>
      </c>
      <c r="J415" s="758">
        <f t="shared" si="45"/>
        <v>1399.38</v>
      </c>
      <c r="K415" s="757"/>
      <c r="L415" s="759"/>
      <c r="M415" s="739">
        <f t="shared" si="46"/>
        <v>0</v>
      </c>
      <c r="O415" s="760">
        <f t="shared" si="43"/>
        <v>1</v>
      </c>
      <c r="P415" s="760">
        <f t="shared" si="44"/>
        <v>1</v>
      </c>
      <c r="R415" s="766">
        <v>200</v>
      </c>
      <c r="S415" s="766">
        <v>7</v>
      </c>
      <c r="T415" s="766">
        <v>1750</v>
      </c>
      <c r="U415" s="765">
        <v>2400</v>
      </c>
      <c r="V415" s="765">
        <v>600</v>
      </c>
      <c r="W415" s="766">
        <v>1250</v>
      </c>
      <c r="X415" s="765">
        <f t="shared" si="47"/>
        <v>-400</v>
      </c>
      <c r="Y415" s="364">
        <f t="shared" si="48"/>
        <v>250</v>
      </c>
    </row>
    <row r="416" spans="1:25" ht="15">
      <c r="A416" s="754" t="s">
        <v>295</v>
      </c>
      <c r="B416" s="738" t="s">
        <v>296</v>
      </c>
      <c r="C416" s="738">
        <v>109927</v>
      </c>
      <c r="D416" s="738" t="s">
        <v>701</v>
      </c>
      <c r="E416" s="738"/>
      <c r="F416" s="755">
        <v>1633.62</v>
      </c>
      <c r="G416" s="756"/>
      <c r="H416" s="756"/>
      <c r="I416" s="757">
        <f t="shared" si="42"/>
        <v>1633.62</v>
      </c>
      <c r="J416" s="758">
        <f t="shared" si="45"/>
        <v>1633.62</v>
      </c>
      <c r="K416" s="757"/>
      <c r="L416" s="759"/>
      <c r="M416" s="739">
        <f t="shared" si="46"/>
        <v>0</v>
      </c>
      <c r="O416" s="760">
        <f t="shared" si="43"/>
        <v>1</v>
      </c>
      <c r="P416" s="760">
        <f t="shared" si="44"/>
        <v>1</v>
      </c>
      <c r="R416" s="766">
        <v>200</v>
      </c>
      <c r="S416" s="766">
        <v>7</v>
      </c>
      <c r="T416" s="766">
        <v>1750</v>
      </c>
      <c r="U416" s="765">
        <v>2400</v>
      </c>
      <c r="V416" s="765">
        <v>600</v>
      </c>
      <c r="W416" s="766">
        <v>1500</v>
      </c>
      <c r="X416" s="765">
        <f t="shared" si="47"/>
        <v>-400</v>
      </c>
      <c r="Y416" s="364">
        <f t="shared" si="48"/>
        <v>500</v>
      </c>
    </row>
    <row r="417" spans="1:25" ht="15">
      <c r="A417" s="754" t="s">
        <v>295</v>
      </c>
      <c r="B417" s="738" t="s">
        <v>296</v>
      </c>
      <c r="C417" s="738">
        <v>109928</v>
      </c>
      <c r="D417" s="738" t="s">
        <v>702</v>
      </c>
      <c r="E417" s="738"/>
      <c r="F417" s="755">
        <v>1876.67</v>
      </c>
      <c r="G417" s="756"/>
      <c r="H417" s="756"/>
      <c r="I417" s="757">
        <f t="shared" si="42"/>
        <v>1876.67</v>
      </c>
      <c r="J417" s="758">
        <f t="shared" si="45"/>
        <v>1876.67</v>
      </c>
      <c r="K417" s="757"/>
      <c r="L417" s="759"/>
      <c r="M417" s="739">
        <f t="shared" si="46"/>
        <v>0</v>
      </c>
      <c r="O417" s="760">
        <f t="shared" si="43"/>
        <v>1</v>
      </c>
      <c r="P417" s="760">
        <f t="shared" si="44"/>
        <v>1</v>
      </c>
      <c r="R417" s="766">
        <v>200</v>
      </c>
      <c r="S417" s="766">
        <v>7</v>
      </c>
      <c r="T417" s="766">
        <v>1750</v>
      </c>
      <c r="U417" s="765">
        <v>2400</v>
      </c>
      <c r="V417" s="765">
        <v>600</v>
      </c>
      <c r="W417" s="766">
        <v>1750</v>
      </c>
      <c r="X417" s="765">
        <f t="shared" si="47"/>
        <v>-400</v>
      </c>
      <c r="Y417" s="364">
        <f t="shared" si="48"/>
        <v>750</v>
      </c>
    </row>
    <row r="418" spans="1:25" ht="15">
      <c r="A418" s="754" t="s">
        <v>295</v>
      </c>
      <c r="B418" s="738" t="s">
        <v>296</v>
      </c>
      <c r="C418" s="738">
        <v>109929</v>
      </c>
      <c r="D418" s="738" t="s">
        <v>703</v>
      </c>
      <c r="E418" s="738"/>
      <c r="F418" s="755">
        <v>2094.9499999999998</v>
      </c>
      <c r="G418" s="756"/>
      <c r="H418" s="756"/>
      <c r="I418" s="757">
        <f t="shared" si="42"/>
        <v>2094.9499999999998</v>
      </c>
      <c r="J418" s="758">
        <f t="shared" si="45"/>
        <v>2094.9499999999998</v>
      </c>
      <c r="K418" s="757"/>
      <c r="L418" s="759"/>
      <c r="M418" s="739">
        <f t="shared" si="46"/>
        <v>0</v>
      </c>
      <c r="O418" s="760">
        <f t="shared" si="43"/>
        <v>1</v>
      </c>
      <c r="P418" s="760">
        <f t="shared" si="44"/>
        <v>1</v>
      </c>
      <c r="R418" s="766">
        <v>200</v>
      </c>
      <c r="S418" s="766">
        <v>7</v>
      </c>
      <c r="T418" s="766">
        <v>1750</v>
      </c>
      <c r="U418" s="765">
        <v>2400</v>
      </c>
      <c r="V418" s="765">
        <v>600</v>
      </c>
      <c r="W418" s="766">
        <v>2000</v>
      </c>
      <c r="X418" s="765">
        <f t="shared" si="47"/>
        <v>-400</v>
      </c>
      <c r="Y418" s="364">
        <f t="shared" si="48"/>
        <v>1000</v>
      </c>
    </row>
    <row r="419" spans="1:25" ht="15">
      <c r="A419" s="754" t="s">
        <v>295</v>
      </c>
      <c r="B419" s="738" t="s">
        <v>296</v>
      </c>
      <c r="C419" s="738">
        <v>109931</v>
      </c>
      <c r="D419" s="738" t="s">
        <v>704</v>
      </c>
      <c r="E419" s="738"/>
      <c r="F419" s="755">
        <v>1283.3499999999999</v>
      </c>
      <c r="G419" s="756"/>
      <c r="H419" s="756"/>
      <c r="I419" s="757">
        <f t="shared" si="42"/>
        <v>1283.3499999999999</v>
      </c>
      <c r="J419" s="758">
        <f t="shared" si="45"/>
        <v>1283.3499999999999</v>
      </c>
      <c r="K419" s="757"/>
      <c r="L419" s="759"/>
      <c r="M419" s="739">
        <f t="shared" si="46"/>
        <v>0</v>
      </c>
      <c r="O419" s="760">
        <f t="shared" si="43"/>
        <v>1</v>
      </c>
      <c r="P419" s="760">
        <f t="shared" si="44"/>
        <v>1</v>
      </c>
      <c r="R419" s="766">
        <v>200</v>
      </c>
      <c r="S419" s="766">
        <v>7</v>
      </c>
      <c r="T419" s="766">
        <v>1750</v>
      </c>
      <c r="U419" s="765">
        <v>2400</v>
      </c>
      <c r="V419" s="765">
        <v>900</v>
      </c>
      <c r="W419" s="765">
        <v>750</v>
      </c>
      <c r="X419" s="765">
        <f t="shared" si="47"/>
        <v>-100</v>
      </c>
      <c r="Y419" s="364">
        <f t="shared" si="48"/>
        <v>-250</v>
      </c>
    </row>
    <row r="420" spans="1:25" ht="15">
      <c r="A420" s="754" t="s">
        <v>295</v>
      </c>
      <c r="B420" s="738" t="s">
        <v>296</v>
      </c>
      <c r="C420" s="738">
        <v>109932</v>
      </c>
      <c r="D420" s="738" t="s">
        <v>705</v>
      </c>
      <c r="E420" s="738"/>
      <c r="F420" s="755">
        <v>1453.1</v>
      </c>
      <c r="G420" s="756"/>
      <c r="H420" s="756"/>
      <c r="I420" s="757">
        <f t="shared" si="42"/>
        <v>1453.1</v>
      </c>
      <c r="J420" s="758">
        <f t="shared" si="45"/>
        <v>1453.1</v>
      </c>
      <c r="K420" s="757"/>
      <c r="L420" s="759"/>
      <c r="M420" s="739">
        <f t="shared" si="46"/>
        <v>0</v>
      </c>
      <c r="O420" s="760">
        <f t="shared" si="43"/>
        <v>1</v>
      </c>
      <c r="P420" s="760">
        <f t="shared" si="44"/>
        <v>1</v>
      </c>
      <c r="R420" s="766">
        <v>200</v>
      </c>
      <c r="S420" s="766">
        <v>7</v>
      </c>
      <c r="T420" s="766">
        <v>1750</v>
      </c>
      <c r="U420" s="765">
        <v>2400</v>
      </c>
      <c r="V420" s="765">
        <v>900</v>
      </c>
      <c r="W420" s="766">
        <v>1000</v>
      </c>
      <c r="X420" s="765">
        <f t="shared" si="47"/>
        <v>-100</v>
      </c>
      <c r="Y420" s="364">
        <f t="shared" si="48"/>
        <v>0</v>
      </c>
    </row>
    <row r="421" spans="1:25" ht="15">
      <c r="A421" s="754" t="s">
        <v>295</v>
      </c>
      <c r="B421" s="738" t="s">
        <v>296</v>
      </c>
      <c r="C421" s="738">
        <v>109933</v>
      </c>
      <c r="D421" s="738" t="s">
        <v>706</v>
      </c>
      <c r="E421" s="738"/>
      <c r="F421" s="755">
        <v>1773.34</v>
      </c>
      <c r="G421" s="756"/>
      <c r="H421" s="756"/>
      <c r="I421" s="757">
        <f t="shared" si="42"/>
        <v>1773.34</v>
      </c>
      <c r="J421" s="758">
        <f t="shared" si="45"/>
        <v>1773.34</v>
      </c>
      <c r="K421" s="757"/>
      <c r="L421" s="759"/>
      <c r="M421" s="739">
        <f t="shared" si="46"/>
        <v>0</v>
      </c>
      <c r="O421" s="760">
        <f t="shared" si="43"/>
        <v>1</v>
      </c>
      <c r="P421" s="760">
        <f t="shared" si="44"/>
        <v>1</v>
      </c>
      <c r="R421" s="766">
        <v>200</v>
      </c>
      <c r="S421" s="766">
        <v>7</v>
      </c>
      <c r="T421" s="766">
        <v>1750</v>
      </c>
      <c r="U421" s="765">
        <v>2400</v>
      </c>
      <c r="V421" s="765">
        <v>900</v>
      </c>
      <c r="W421" s="766">
        <v>1250</v>
      </c>
      <c r="X421" s="765">
        <f t="shared" si="47"/>
        <v>-100</v>
      </c>
      <c r="Y421" s="364">
        <f t="shared" si="48"/>
        <v>250</v>
      </c>
    </row>
    <row r="422" spans="1:25" ht="15">
      <c r="A422" s="754" t="s">
        <v>295</v>
      </c>
      <c r="B422" s="738" t="s">
        <v>296</v>
      </c>
      <c r="C422" s="738">
        <v>109934</v>
      </c>
      <c r="D422" s="738" t="s">
        <v>707</v>
      </c>
      <c r="E422" s="738"/>
      <c r="F422" s="755">
        <v>1987.63</v>
      </c>
      <c r="G422" s="756"/>
      <c r="H422" s="756"/>
      <c r="I422" s="757">
        <f t="shared" si="42"/>
        <v>1987.63</v>
      </c>
      <c r="J422" s="758">
        <f t="shared" si="45"/>
        <v>1987.63</v>
      </c>
      <c r="K422" s="757"/>
      <c r="L422" s="759"/>
      <c r="M422" s="739">
        <f t="shared" si="46"/>
        <v>0</v>
      </c>
      <c r="O422" s="760">
        <f t="shared" si="43"/>
        <v>1</v>
      </c>
      <c r="P422" s="760">
        <f t="shared" si="44"/>
        <v>1</v>
      </c>
      <c r="R422" s="766">
        <v>200</v>
      </c>
      <c r="S422" s="766">
        <v>7</v>
      </c>
      <c r="T422" s="766">
        <v>1750</v>
      </c>
      <c r="U422" s="765">
        <v>2400</v>
      </c>
      <c r="V422" s="765">
        <v>900</v>
      </c>
      <c r="W422" s="766">
        <v>1500</v>
      </c>
      <c r="X422" s="765">
        <f t="shared" si="47"/>
        <v>-100</v>
      </c>
      <c r="Y422" s="364">
        <f t="shared" si="48"/>
        <v>500</v>
      </c>
    </row>
    <row r="423" spans="1:25" ht="15">
      <c r="A423" s="754" t="s">
        <v>295</v>
      </c>
      <c r="B423" s="738" t="s">
        <v>296</v>
      </c>
      <c r="C423" s="738">
        <v>109935</v>
      </c>
      <c r="D423" s="738" t="s">
        <v>708</v>
      </c>
      <c r="E423" s="738"/>
      <c r="F423" s="755">
        <v>2288.9699999999998</v>
      </c>
      <c r="G423" s="756"/>
      <c r="H423" s="756"/>
      <c r="I423" s="757">
        <f t="shared" si="42"/>
        <v>2288.9699999999998</v>
      </c>
      <c r="J423" s="758">
        <f t="shared" si="45"/>
        <v>2288.9699999999998</v>
      </c>
      <c r="K423" s="757"/>
      <c r="L423" s="759"/>
      <c r="M423" s="739">
        <f t="shared" si="46"/>
        <v>0</v>
      </c>
      <c r="O423" s="760">
        <f t="shared" si="43"/>
        <v>1</v>
      </c>
      <c r="P423" s="760">
        <f t="shared" si="44"/>
        <v>1</v>
      </c>
      <c r="R423" s="766">
        <v>200</v>
      </c>
      <c r="S423" s="766">
        <v>7</v>
      </c>
      <c r="T423" s="766">
        <v>1750</v>
      </c>
      <c r="U423" s="765">
        <v>2400</v>
      </c>
      <c r="V423" s="765">
        <v>900</v>
      </c>
      <c r="W423" s="766">
        <v>1750</v>
      </c>
      <c r="X423" s="765">
        <f t="shared" si="47"/>
        <v>-100</v>
      </c>
      <c r="Y423" s="364">
        <f t="shared" si="48"/>
        <v>750</v>
      </c>
    </row>
    <row r="424" spans="1:25" ht="15">
      <c r="A424" s="754" t="s">
        <v>295</v>
      </c>
      <c r="B424" s="738" t="s">
        <v>296</v>
      </c>
      <c r="C424" s="738">
        <v>109936</v>
      </c>
      <c r="D424" s="738" t="s">
        <v>709</v>
      </c>
      <c r="E424" s="738"/>
      <c r="F424" s="755">
        <v>2556.8200000000002</v>
      </c>
      <c r="G424" s="756"/>
      <c r="H424" s="756"/>
      <c r="I424" s="757">
        <f t="shared" si="42"/>
        <v>2556.8200000000002</v>
      </c>
      <c r="J424" s="758">
        <f t="shared" si="45"/>
        <v>2556.8200000000002</v>
      </c>
      <c r="K424" s="757"/>
      <c r="L424" s="759"/>
      <c r="M424" s="739">
        <f t="shared" si="46"/>
        <v>0</v>
      </c>
      <c r="O424" s="760">
        <f t="shared" si="43"/>
        <v>1</v>
      </c>
      <c r="P424" s="760">
        <f t="shared" si="44"/>
        <v>1</v>
      </c>
      <c r="R424" s="766">
        <v>200</v>
      </c>
      <c r="S424" s="766">
        <v>7</v>
      </c>
      <c r="T424" s="766">
        <v>1750</v>
      </c>
      <c r="U424" s="765">
        <v>2400</v>
      </c>
      <c r="V424" s="765">
        <v>900</v>
      </c>
      <c r="W424" s="766">
        <v>2000</v>
      </c>
      <c r="X424" s="765">
        <f t="shared" si="47"/>
        <v>-100</v>
      </c>
      <c r="Y424" s="364">
        <f t="shared" si="48"/>
        <v>1000</v>
      </c>
    </row>
    <row r="425" spans="1:25" ht="15">
      <c r="A425" s="754" t="s">
        <v>295</v>
      </c>
      <c r="B425" s="738" t="s">
        <v>296</v>
      </c>
      <c r="C425" s="738">
        <v>109938</v>
      </c>
      <c r="D425" s="738" t="s">
        <v>710</v>
      </c>
      <c r="E425" s="738"/>
      <c r="F425" s="755">
        <v>1522.93</v>
      </c>
      <c r="G425" s="756"/>
      <c r="H425" s="756"/>
      <c r="I425" s="757">
        <f t="shared" si="42"/>
        <v>1522.93</v>
      </c>
      <c r="J425" s="758">
        <f t="shared" si="45"/>
        <v>1522.93</v>
      </c>
      <c r="K425" s="757"/>
      <c r="L425" s="759"/>
      <c r="M425" s="739">
        <f t="shared" si="46"/>
        <v>0</v>
      </c>
      <c r="O425" s="760">
        <f t="shared" si="43"/>
        <v>1</v>
      </c>
      <c r="P425" s="760">
        <f t="shared" si="44"/>
        <v>1</v>
      </c>
      <c r="R425" s="766">
        <v>200</v>
      </c>
      <c r="S425" s="766">
        <v>7</v>
      </c>
      <c r="T425" s="766">
        <v>1750</v>
      </c>
      <c r="U425" s="765">
        <v>2400</v>
      </c>
      <c r="V425" s="765">
        <v>1200</v>
      </c>
      <c r="W425" s="765">
        <v>750</v>
      </c>
      <c r="X425" s="765">
        <f t="shared" si="47"/>
        <v>200</v>
      </c>
      <c r="Y425" s="364">
        <f t="shared" si="48"/>
        <v>-250</v>
      </c>
    </row>
    <row r="426" spans="1:25" ht="15">
      <c r="A426" s="754" t="s">
        <v>295</v>
      </c>
      <c r="B426" s="738" t="s">
        <v>296</v>
      </c>
      <c r="C426" s="738">
        <v>109939</v>
      </c>
      <c r="D426" s="738" t="s">
        <v>711</v>
      </c>
      <c r="E426" s="738"/>
      <c r="F426" s="755">
        <v>1720.36</v>
      </c>
      <c r="G426" s="756"/>
      <c r="H426" s="756"/>
      <c r="I426" s="757">
        <f t="shared" si="42"/>
        <v>1720.36</v>
      </c>
      <c r="J426" s="758">
        <f t="shared" si="45"/>
        <v>1720.36</v>
      </c>
      <c r="K426" s="757"/>
      <c r="L426" s="759"/>
      <c r="M426" s="739">
        <f t="shared" si="46"/>
        <v>0</v>
      </c>
      <c r="O426" s="760">
        <f t="shared" si="43"/>
        <v>1</v>
      </c>
      <c r="P426" s="760">
        <f t="shared" si="44"/>
        <v>1</v>
      </c>
      <c r="R426" s="766">
        <v>200</v>
      </c>
      <c r="S426" s="766">
        <v>7</v>
      </c>
      <c r="T426" s="766">
        <v>1750</v>
      </c>
      <c r="U426" s="765">
        <v>2400</v>
      </c>
      <c r="V426" s="765">
        <v>1200</v>
      </c>
      <c r="W426" s="766">
        <v>1000</v>
      </c>
      <c r="X426" s="765">
        <f t="shared" si="47"/>
        <v>200</v>
      </c>
      <c r="Y426" s="364">
        <f t="shared" si="48"/>
        <v>0</v>
      </c>
    </row>
    <row r="427" spans="1:25" ht="15">
      <c r="A427" s="754" t="s">
        <v>295</v>
      </c>
      <c r="B427" s="738" t="s">
        <v>296</v>
      </c>
      <c r="C427" s="738">
        <v>109940</v>
      </c>
      <c r="D427" s="738" t="s">
        <v>712</v>
      </c>
      <c r="E427" s="738"/>
      <c r="F427" s="755">
        <v>2076.7199999999998</v>
      </c>
      <c r="G427" s="756"/>
      <c r="H427" s="756"/>
      <c r="I427" s="757">
        <f t="shared" si="42"/>
        <v>2076.7199999999998</v>
      </c>
      <c r="J427" s="758">
        <f t="shared" si="45"/>
        <v>2076.7199999999998</v>
      </c>
      <c r="K427" s="757"/>
      <c r="L427" s="759"/>
      <c r="M427" s="739">
        <f t="shared" si="46"/>
        <v>0</v>
      </c>
      <c r="O427" s="760">
        <f t="shared" si="43"/>
        <v>1</v>
      </c>
      <c r="P427" s="760">
        <f t="shared" si="44"/>
        <v>1</v>
      </c>
      <c r="R427" s="766">
        <v>200</v>
      </c>
      <c r="S427" s="766">
        <v>7</v>
      </c>
      <c r="T427" s="766">
        <v>1750</v>
      </c>
      <c r="U427" s="765">
        <v>2400</v>
      </c>
      <c r="V427" s="765">
        <v>1200</v>
      </c>
      <c r="W427" s="766">
        <v>1250</v>
      </c>
      <c r="X427" s="765">
        <f t="shared" si="47"/>
        <v>200</v>
      </c>
      <c r="Y427" s="364">
        <f t="shared" si="48"/>
        <v>250</v>
      </c>
    </row>
    <row r="428" spans="1:25" ht="15">
      <c r="A428" s="754" t="s">
        <v>295</v>
      </c>
      <c r="B428" s="738" t="s">
        <v>296</v>
      </c>
      <c r="C428" s="738">
        <v>109941</v>
      </c>
      <c r="D428" s="738" t="s">
        <v>713</v>
      </c>
      <c r="E428" s="738"/>
      <c r="F428" s="755">
        <v>2335.56</v>
      </c>
      <c r="G428" s="756"/>
      <c r="H428" s="756"/>
      <c r="I428" s="757">
        <f t="shared" si="42"/>
        <v>2335.56</v>
      </c>
      <c r="J428" s="758">
        <f t="shared" si="45"/>
        <v>2335.56</v>
      </c>
      <c r="K428" s="757"/>
      <c r="L428" s="759"/>
      <c r="M428" s="739">
        <f t="shared" si="46"/>
        <v>0</v>
      </c>
      <c r="O428" s="760">
        <f t="shared" si="43"/>
        <v>1</v>
      </c>
      <c r="P428" s="760">
        <f t="shared" si="44"/>
        <v>1</v>
      </c>
      <c r="R428" s="766">
        <v>200</v>
      </c>
      <c r="S428" s="766">
        <v>7</v>
      </c>
      <c r="T428" s="766">
        <v>1750</v>
      </c>
      <c r="U428" s="765">
        <v>2400</v>
      </c>
      <c r="V428" s="765">
        <v>1200</v>
      </c>
      <c r="W428" s="766">
        <v>1500</v>
      </c>
      <c r="X428" s="765">
        <f t="shared" si="47"/>
        <v>200</v>
      </c>
      <c r="Y428" s="364">
        <f t="shared" si="48"/>
        <v>500</v>
      </c>
    </row>
    <row r="429" spans="1:25" ht="15">
      <c r="A429" s="754" t="s">
        <v>295</v>
      </c>
      <c r="B429" s="738" t="s">
        <v>296</v>
      </c>
      <c r="C429" s="738">
        <v>109942</v>
      </c>
      <c r="D429" s="738" t="s">
        <v>714</v>
      </c>
      <c r="E429" s="738"/>
      <c r="F429" s="755">
        <v>2685.31</v>
      </c>
      <c r="G429" s="756"/>
      <c r="H429" s="756"/>
      <c r="I429" s="757">
        <f t="shared" si="42"/>
        <v>2685.31</v>
      </c>
      <c r="J429" s="758">
        <f t="shared" si="45"/>
        <v>2685.31</v>
      </c>
      <c r="K429" s="757"/>
      <c r="L429" s="759"/>
      <c r="M429" s="739">
        <f t="shared" si="46"/>
        <v>0</v>
      </c>
      <c r="O429" s="760">
        <f t="shared" si="43"/>
        <v>1</v>
      </c>
      <c r="P429" s="760">
        <f t="shared" si="44"/>
        <v>1</v>
      </c>
      <c r="R429" s="766">
        <v>200</v>
      </c>
      <c r="S429" s="766">
        <v>7</v>
      </c>
      <c r="T429" s="766">
        <v>1750</v>
      </c>
      <c r="U429" s="765">
        <v>2400</v>
      </c>
      <c r="V429" s="765">
        <v>1200</v>
      </c>
      <c r="W429" s="766">
        <v>1750</v>
      </c>
      <c r="X429" s="765">
        <f t="shared" si="47"/>
        <v>200</v>
      </c>
      <c r="Y429" s="364">
        <f t="shared" si="48"/>
        <v>750</v>
      </c>
    </row>
    <row r="430" spans="1:25" ht="15">
      <c r="A430" s="754" t="s">
        <v>295</v>
      </c>
      <c r="B430" s="738" t="s">
        <v>296</v>
      </c>
      <c r="C430" s="738">
        <v>109943</v>
      </c>
      <c r="D430" s="738" t="s">
        <v>715</v>
      </c>
      <c r="E430" s="738"/>
      <c r="F430" s="755">
        <v>3002.74</v>
      </c>
      <c r="G430" s="756"/>
      <c r="H430" s="756"/>
      <c r="I430" s="757">
        <f t="shared" si="42"/>
        <v>3002.74</v>
      </c>
      <c r="J430" s="758">
        <f t="shared" si="45"/>
        <v>3002.74</v>
      </c>
      <c r="K430" s="757"/>
      <c r="L430" s="759"/>
      <c r="M430" s="739">
        <f t="shared" si="46"/>
        <v>0</v>
      </c>
      <c r="O430" s="760">
        <f t="shared" si="43"/>
        <v>1</v>
      </c>
      <c r="P430" s="760">
        <f t="shared" si="44"/>
        <v>1</v>
      </c>
      <c r="R430" s="766">
        <v>200</v>
      </c>
      <c r="S430" s="766">
        <v>7</v>
      </c>
      <c r="T430" s="766">
        <v>1750</v>
      </c>
      <c r="U430" s="765">
        <v>2400</v>
      </c>
      <c r="V430" s="765">
        <v>1200</v>
      </c>
      <c r="W430" s="766">
        <v>2000</v>
      </c>
      <c r="X430" s="765">
        <f t="shared" si="47"/>
        <v>200</v>
      </c>
      <c r="Y430" s="364">
        <f t="shared" si="48"/>
        <v>1000</v>
      </c>
    </row>
    <row r="431" spans="1:25" ht="15">
      <c r="A431" s="754" t="s">
        <v>295</v>
      </c>
      <c r="B431" s="738" t="s">
        <v>296</v>
      </c>
      <c r="C431" s="738">
        <v>109945</v>
      </c>
      <c r="D431" s="738" t="s">
        <v>716</v>
      </c>
      <c r="E431" s="738"/>
      <c r="F431" s="755">
        <v>1734.81</v>
      </c>
      <c r="G431" s="756"/>
      <c r="H431" s="756"/>
      <c r="I431" s="757">
        <f t="shared" si="42"/>
        <v>1734.81</v>
      </c>
      <c r="J431" s="758">
        <f t="shared" si="45"/>
        <v>1734.81</v>
      </c>
      <c r="K431" s="757"/>
      <c r="L431" s="759"/>
      <c r="M431" s="739">
        <f t="shared" si="46"/>
        <v>0</v>
      </c>
      <c r="O431" s="760">
        <f t="shared" si="43"/>
        <v>1</v>
      </c>
      <c r="P431" s="760">
        <f t="shared" si="44"/>
        <v>1</v>
      </c>
      <c r="R431" s="766">
        <v>200</v>
      </c>
      <c r="S431" s="766">
        <v>7</v>
      </c>
      <c r="T431" s="766">
        <v>1750</v>
      </c>
      <c r="U431" s="765">
        <v>2400</v>
      </c>
      <c r="V431" s="765">
        <v>1500</v>
      </c>
      <c r="W431" s="765">
        <v>750</v>
      </c>
      <c r="X431" s="765">
        <f t="shared" si="47"/>
        <v>500</v>
      </c>
      <c r="Y431" s="364">
        <f t="shared" si="48"/>
        <v>-250</v>
      </c>
    </row>
    <row r="432" spans="1:25" ht="15">
      <c r="A432" s="754" t="s">
        <v>295</v>
      </c>
      <c r="B432" s="738" t="s">
        <v>296</v>
      </c>
      <c r="C432" s="738">
        <v>109946</v>
      </c>
      <c r="D432" s="738" t="s">
        <v>717</v>
      </c>
      <c r="E432" s="738"/>
      <c r="F432" s="755">
        <v>2020.1</v>
      </c>
      <c r="G432" s="756"/>
      <c r="H432" s="756"/>
      <c r="I432" s="757">
        <f t="shared" si="42"/>
        <v>2020.1</v>
      </c>
      <c r="J432" s="758">
        <f t="shared" si="45"/>
        <v>2020.1</v>
      </c>
      <c r="K432" s="757"/>
      <c r="L432" s="759"/>
      <c r="M432" s="739">
        <f t="shared" si="46"/>
        <v>0</v>
      </c>
      <c r="O432" s="760">
        <f t="shared" si="43"/>
        <v>1</v>
      </c>
      <c r="P432" s="760">
        <f t="shared" si="44"/>
        <v>1</v>
      </c>
      <c r="R432" s="766">
        <v>200</v>
      </c>
      <c r="S432" s="766">
        <v>7</v>
      </c>
      <c r="T432" s="766">
        <v>1750</v>
      </c>
      <c r="U432" s="765">
        <v>2400</v>
      </c>
      <c r="V432" s="765">
        <v>1500</v>
      </c>
      <c r="W432" s="766">
        <v>1000</v>
      </c>
      <c r="X432" s="765">
        <f t="shared" si="47"/>
        <v>500</v>
      </c>
      <c r="Y432" s="364">
        <f t="shared" si="48"/>
        <v>0</v>
      </c>
    </row>
    <row r="433" spans="1:25" ht="15">
      <c r="A433" s="754" t="s">
        <v>295</v>
      </c>
      <c r="B433" s="738" t="s">
        <v>296</v>
      </c>
      <c r="C433" s="738">
        <v>109947</v>
      </c>
      <c r="D433" s="738" t="s">
        <v>718</v>
      </c>
      <c r="E433" s="738"/>
      <c r="F433" s="755">
        <v>2372.88</v>
      </c>
      <c r="G433" s="756"/>
      <c r="H433" s="756"/>
      <c r="I433" s="757">
        <f t="shared" si="42"/>
        <v>2372.88</v>
      </c>
      <c r="J433" s="758">
        <f t="shared" si="45"/>
        <v>2372.88</v>
      </c>
      <c r="K433" s="757"/>
      <c r="L433" s="759"/>
      <c r="M433" s="739">
        <f t="shared" si="46"/>
        <v>0</v>
      </c>
      <c r="O433" s="760">
        <f t="shared" si="43"/>
        <v>1</v>
      </c>
      <c r="P433" s="760">
        <f t="shared" si="44"/>
        <v>1</v>
      </c>
      <c r="R433" s="766">
        <v>200</v>
      </c>
      <c r="S433" s="766">
        <v>7</v>
      </c>
      <c r="T433" s="766">
        <v>1750</v>
      </c>
      <c r="U433" s="765">
        <v>2400</v>
      </c>
      <c r="V433" s="765">
        <v>1500</v>
      </c>
      <c r="W433" s="766">
        <v>1250</v>
      </c>
      <c r="X433" s="765">
        <f t="shared" si="47"/>
        <v>500</v>
      </c>
      <c r="Y433" s="364">
        <f t="shared" si="48"/>
        <v>250</v>
      </c>
    </row>
    <row r="434" spans="1:25" ht="15">
      <c r="A434" s="754" t="s">
        <v>295</v>
      </c>
      <c r="B434" s="738" t="s">
        <v>296</v>
      </c>
      <c r="C434" s="738">
        <v>109948</v>
      </c>
      <c r="D434" s="738" t="s">
        <v>719</v>
      </c>
      <c r="E434" s="738"/>
      <c r="F434" s="755">
        <v>2778.48</v>
      </c>
      <c r="G434" s="756"/>
      <c r="H434" s="756"/>
      <c r="I434" s="757">
        <f t="shared" si="42"/>
        <v>2778.48</v>
      </c>
      <c r="J434" s="758">
        <f t="shared" si="45"/>
        <v>2778.48</v>
      </c>
      <c r="K434" s="757"/>
      <c r="L434" s="759"/>
      <c r="M434" s="739">
        <f t="shared" si="46"/>
        <v>0</v>
      </c>
      <c r="O434" s="760">
        <f t="shared" si="43"/>
        <v>1</v>
      </c>
      <c r="P434" s="760">
        <f t="shared" si="44"/>
        <v>1</v>
      </c>
      <c r="R434" s="766">
        <v>200</v>
      </c>
      <c r="S434" s="766">
        <v>7</v>
      </c>
      <c r="T434" s="766">
        <v>1750</v>
      </c>
      <c r="U434" s="765">
        <v>2400</v>
      </c>
      <c r="V434" s="765">
        <v>1500</v>
      </c>
      <c r="W434" s="766">
        <v>1500</v>
      </c>
      <c r="X434" s="765">
        <f t="shared" si="47"/>
        <v>500</v>
      </c>
      <c r="Y434" s="364">
        <f t="shared" si="48"/>
        <v>500</v>
      </c>
    </row>
    <row r="435" spans="1:25" ht="15">
      <c r="A435" s="754" t="s">
        <v>295</v>
      </c>
      <c r="B435" s="738" t="s">
        <v>296</v>
      </c>
      <c r="C435" s="738">
        <v>109949</v>
      </c>
      <c r="D435" s="738" t="s">
        <v>720</v>
      </c>
      <c r="E435" s="738"/>
      <c r="F435" s="755">
        <v>3205.81</v>
      </c>
      <c r="G435" s="756"/>
      <c r="H435" s="756"/>
      <c r="I435" s="757">
        <f t="shared" si="42"/>
        <v>3205.81</v>
      </c>
      <c r="J435" s="758">
        <f t="shared" si="45"/>
        <v>3205.81</v>
      </c>
      <c r="K435" s="757"/>
      <c r="L435" s="759"/>
      <c r="M435" s="739">
        <f t="shared" si="46"/>
        <v>0</v>
      </c>
      <c r="O435" s="760">
        <f t="shared" si="43"/>
        <v>1</v>
      </c>
      <c r="P435" s="760">
        <f t="shared" si="44"/>
        <v>1</v>
      </c>
      <c r="R435" s="766">
        <v>200</v>
      </c>
      <c r="S435" s="766">
        <v>7</v>
      </c>
      <c r="T435" s="766">
        <v>1750</v>
      </c>
      <c r="U435" s="765">
        <v>2400</v>
      </c>
      <c r="V435" s="765">
        <v>1500</v>
      </c>
      <c r="W435" s="766">
        <v>1750</v>
      </c>
      <c r="X435" s="765">
        <f t="shared" si="47"/>
        <v>500</v>
      </c>
      <c r="Y435" s="364">
        <f t="shared" si="48"/>
        <v>750</v>
      </c>
    </row>
    <row r="436" spans="1:25" ht="15">
      <c r="A436" s="754" t="s">
        <v>295</v>
      </c>
      <c r="B436" s="738" t="s">
        <v>296</v>
      </c>
      <c r="C436" s="738">
        <v>109950</v>
      </c>
      <c r="D436" s="738" t="s">
        <v>721</v>
      </c>
      <c r="E436" s="738"/>
      <c r="F436" s="755">
        <v>3580.55</v>
      </c>
      <c r="G436" s="756"/>
      <c r="H436" s="756"/>
      <c r="I436" s="757">
        <f t="shared" si="42"/>
        <v>3580.55</v>
      </c>
      <c r="J436" s="758">
        <f t="shared" si="45"/>
        <v>3580.55</v>
      </c>
      <c r="K436" s="757"/>
      <c r="L436" s="759"/>
      <c r="M436" s="739">
        <f t="shared" si="46"/>
        <v>0</v>
      </c>
      <c r="O436" s="760">
        <f t="shared" si="43"/>
        <v>1</v>
      </c>
      <c r="P436" s="760">
        <f t="shared" si="44"/>
        <v>1</v>
      </c>
      <c r="R436" s="766">
        <v>200</v>
      </c>
      <c r="S436" s="766">
        <v>7</v>
      </c>
      <c r="T436" s="766">
        <v>1750</v>
      </c>
      <c r="U436" s="765">
        <v>2400</v>
      </c>
      <c r="V436" s="765">
        <v>1500</v>
      </c>
      <c r="W436" s="766">
        <v>2000</v>
      </c>
      <c r="X436" s="765">
        <f t="shared" si="47"/>
        <v>500</v>
      </c>
      <c r="Y436" s="364">
        <f t="shared" si="48"/>
        <v>1000</v>
      </c>
    </row>
    <row r="437" spans="1:25" ht="15">
      <c r="A437" s="754" t="s">
        <v>295</v>
      </c>
      <c r="B437" s="738" t="s">
        <v>296</v>
      </c>
      <c r="C437" s="738">
        <v>109952</v>
      </c>
      <c r="D437" s="738" t="s">
        <v>722</v>
      </c>
      <c r="E437" s="738"/>
      <c r="F437" s="755">
        <v>2118.85</v>
      </c>
      <c r="G437" s="756"/>
      <c r="H437" s="756"/>
      <c r="I437" s="757">
        <f t="shared" si="42"/>
        <v>2118.85</v>
      </c>
      <c r="J437" s="758">
        <f t="shared" si="45"/>
        <v>2118.85</v>
      </c>
      <c r="K437" s="757"/>
      <c r="L437" s="759"/>
      <c r="M437" s="739">
        <f t="shared" si="46"/>
        <v>0</v>
      </c>
      <c r="O437" s="760">
        <f t="shared" si="43"/>
        <v>1</v>
      </c>
      <c r="P437" s="760">
        <f t="shared" si="44"/>
        <v>1</v>
      </c>
      <c r="R437" s="766">
        <v>200</v>
      </c>
      <c r="S437" s="766">
        <v>7</v>
      </c>
      <c r="T437" s="766">
        <v>1750</v>
      </c>
      <c r="U437" s="765">
        <v>2400</v>
      </c>
      <c r="V437" s="765">
        <v>1800</v>
      </c>
      <c r="W437" s="765">
        <v>750</v>
      </c>
      <c r="X437" s="765">
        <f t="shared" si="47"/>
        <v>800</v>
      </c>
      <c r="Y437" s="364">
        <f t="shared" si="48"/>
        <v>-250</v>
      </c>
    </row>
    <row r="438" spans="1:25" ht="15">
      <c r="A438" s="754" t="s">
        <v>295</v>
      </c>
      <c r="B438" s="738" t="s">
        <v>296</v>
      </c>
      <c r="C438" s="738">
        <v>109953</v>
      </c>
      <c r="D438" s="738" t="s">
        <v>723</v>
      </c>
      <c r="E438" s="738"/>
      <c r="F438" s="755">
        <v>2412.61</v>
      </c>
      <c r="G438" s="756"/>
      <c r="H438" s="756"/>
      <c r="I438" s="757">
        <f t="shared" si="42"/>
        <v>2412.61</v>
      </c>
      <c r="J438" s="758">
        <f t="shared" si="45"/>
        <v>2412.61</v>
      </c>
      <c r="K438" s="757"/>
      <c r="L438" s="759"/>
      <c r="M438" s="739">
        <f t="shared" si="46"/>
        <v>0</v>
      </c>
      <c r="O438" s="760">
        <f t="shared" si="43"/>
        <v>1</v>
      </c>
      <c r="P438" s="760">
        <f t="shared" si="44"/>
        <v>1</v>
      </c>
      <c r="R438" s="766">
        <v>200</v>
      </c>
      <c r="S438" s="766">
        <v>7</v>
      </c>
      <c r="T438" s="766">
        <v>1750</v>
      </c>
      <c r="U438" s="765">
        <v>2400</v>
      </c>
      <c r="V438" s="765">
        <v>1800</v>
      </c>
      <c r="W438" s="766">
        <v>1000</v>
      </c>
      <c r="X438" s="765">
        <f t="shared" si="47"/>
        <v>800</v>
      </c>
      <c r="Y438" s="364">
        <f t="shared" si="48"/>
        <v>0</v>
      </c>
    </row>
    <row r="439" spans="1:25" ht="15">
      <c r="A439" s="754" t="s">
        <v>295</v>
      </c>
      <c r="B439" s="738" t="s">
        <v>296</v>
      </c>
      <c r="C439" s="738">
        <v>109954</v>
      </c>
      <c r="D439" s="738" t="s">
        <v>724</v>
      </c>
      <c r="E439" s="738"/>
      <c r="F439" s="755">
        <v>3096.41</v>
      </c>
      <c r="G439" s="756"/>
      <c r="H439" s="756"/>
      <c r="I439" s="757">
        <f t="shared" si="42"/>
        <v>3096.41</v>
      </c>
      <c r="J439" s="758">
        <f t="shared" si="45"/>
        <v>3096.41</v>
      </c>
      <c r="K439" s="757"/>
      <c r="L439" s="759"/>
      <c r="M439" s="739">
        <f t="shared" si="46"/>
        <v>0</v>
      </c>
      <c r="O439" s="760">
        <f t="shared" si="43"/>
        <v>1</v>
      </c>
      <c r="P439" s="760">
        <f t="shared" si="44"/>
        <v>1</v>
      </c>
      <c r="R439" s="766">
        <v>200</v>
      </c>
      <c r="S439" s="766">
        <v>7</v>
      </c>
      <c r="T439" s="766">
        <v>1750</v>
      </c>
      <c r="U439" s="765">
        <v>2400</v>
      </c>
      <c r="V439" s="765">
        <v>1800</v>
      </c>
      <c r="W439" s="766">
        <v>1250</v>
      </c>
      <c r="X439" s="765">
        <f t="shared" si="47"/>
        <v>800</v>
      </c>
      <c r="Y439" s="364">
        <f t="shared" si="48"/>
        <v>250</v>
      </c>
    </row>
    <row r="440" spans="1:25" ht="15">
      <c r="A440" s="754" t="s">
        <v>295</v>
      </c>
      <c r="B440" s="738" t="s">
        <v>296</v>
      </c>
      <c r="C440" s="738">
        <v>109955</v>
      </c>
      <c r="D440" s="738" t="s">
        <v>725</v>
      </c>
      <c r="E440" s="738"/>
      <c r="F440" s="755">
        <v>3428.69</v>
      </c>
      <c r="G440" s="756"/>
      <c r="H440" s="756"/>
      <c r="I440" s="757">
        <f t="shared" si="42"/>
        <v>3428.69</v>
      </c>
      <c r="J440" s="758">
        <f t="shared" si="45"/>
        <v>3428.69</v>
      </c>
      <c r="K440" s="757"/>
      <c r="L440" s="759"/>
      <c r="M440" s="739">
        <f t="shared" si="46"/>
        <v>0</v>
      </c>
      <c r="O440" s="760">
        <f t="shared" si="43"/>
        <v>1</v>
      </c>
      <c r="P440" s="760">
        <f t="shared" si="44"/>
        <v>1</v>
      </c>
      <c r="R440" s="766">
        <v>200</v>
      </c>
      <c r="S440" s="766">
        <v>7</v>
      </c>
      <c r="T440" s="766">
        <v>1750</v>
      </c>
      <c r="U440" s="765">
        <v>2400</v>
      </c>
      <c r="V440" s="765">
        <v>1800</v>
      </c>
      <c r="W440" s="766">
        <v>1500</v>
      </c>
      <c r="X440" s="765">
        <f t="shared" si="47"/>
        <v>800</v>
      </c>
      <c r="Y440" s="364">
        <f t="shared" si="48"/>
        <v>500</v>
      </c>
    </row>
    <row r="441" spans="1:25" ht="15">
      <c r="A441" s="754" t="s">
        <v>295</v>
      </c>
      <c r="B441" s="738" t="s">
        <v>296</v>
      </c>
      <c r="C441" s="738">
        <v>109956</v>
      </c>
      <c r="D441" s="738" t="s">
        <v>726</v>
      </c>
      <c r="E441" s="738"/>
      <c r="F441" s="755">
        <v>3629.74</v>
      </c>
      <c r="G441" s="756"/>
      <c r="H441" s="756"/>
      <c r="I441" s="757">
        <f t="shared" si="42"/>
        <v>3629.74</v>
      </c>
      <c r="J441" s="758">
        <f t="shared" si="45"/>
        <v>3629.74</v>
      </c>
      <c r="K441" s="757"/>
      <c r="L441" s="759"/>
      <c r="M441" s="739">
        <f t="shared" si="46"/>
        <v>0</v>
      </c>
      <c r="O441" s="760">
        <f t="shared" si="43"/>
        <v>1</v>
      </c>
      <c r="P441" s="760">
        <f t="shared" si="44"/>
        <v>1</v>
      </c>
      <c r="R441" s="766">
        <v>200</v>
      </c>
      <c r="S441" s="766">
        <v>7</v>
      </c>
      <c r="T441" s="766">
        <v>1750</v>
      </c>
      <c r="U441" s="765">
        <v>2400</v>
      </c>
      <c r="V441" s="765">
        <v>1800</v>
      </c>
      <c r="W441" s="766">
        <v>1750</v>
      </c>
      <c r="X441" s="765">
        <f t="shared" si="47"/>
        <v>800</v>
      </c>
      <c r="Y441" s="364">
        <f t="shared" si="48"/>
        <v>750</v>
      </c>
    </row>
    <row r="442" spans="1:25" ht="15">
      <c r="A442" s="754" t="s">
        <v>295</v>
      </c>
      <c r="B442" s="738" t="s">
        <v>296</v>
      </c>
      <c r="C442" s="738">
        <v>109957</v>
      </c>
      <c r="D442" s="738" t="s">
        <v>727</v>
      </c>
      <c r="E442" s="738"/>
      <c r="F442" s="755">
        <v>4049.48</v>
      </c>
      <c r="G442" s="756"/>
      <c r="H442" s="756"/>
      <c r="I442" s="757">
        <f t="shared" si="42"/>
        <v>4049.48</v>
      </c>
      <c r="J442" s="758">
        <f t="shared" si="45"/>
        <v>4049.48</v>
      </c>
      <c r="K442" s="757"/>
      <c r="L442" s="759"/>
      <c r="M442" s="739">
        <f t="shared" si="46"/>
        <v>0</v>
      </c>
      <c r="O442" s="760">
        <f t="shared" si="43"/>
        <v>1</v>
      </c>
      <c r="P442" s="760">
        <f t="shared" si="44"/>
        <v>1</v>
      </c>
      <c r="R442" s="766">
        <v>200</v>
      </c>
      <c r="S442" s="766">
        <v>7</v>
      </c>
      <c r="T442" s="766">
        <v>1750</v>
      </c>
      <c r="U442" s="765">
        <v>2400</v>
      </c>
      <c r="V442" s="765">
        <v>1800</v>
      </c>
      <c r="W442" s="766">
        <v>2000</v>
      </c>
      <c r="X442" s="765">
        <f t="shared" si="47"/>
        <v>800</v>
      </c>
      <c r="Y442" s="364">
        <f t="shared" si="48"/>
        <v>1000</v>
      </c>
    </row>
    <row r="443" spans="1:25" ht="15">
      <c r="A443" s="754" t="s">
        <v>295</v>
      </c>
      <c r="B443" s="738" t="s">
        <v>296</v>
      </c>
      <c r="C443" s="738">
        <v>109966</v>
      </c>
      <c r="D443" s="738" t="s">
        <v>728</v>
      </c>
      <c r="E443" s="738"/>
      <c r="F443" s="755">
        <v>1094.3399999999999</v>
      </c>
      <c r="G443" s="756"/>
      <c r="H443" s="756"/>
      <c r="I443" s="757">
        <f t="shared" si="42"/>
        <v>1094.3399999999999</v>
      </c>
      <c r="J443" s="758">
        <f t="shared" si="45"/>
        <v>1094.3399999999999</v>
      </c>
      <c r="K443" s="757"/>
      <c r="L443" s="759"/>
      <c r="M443" s="739">
        <f t="shared" si="46"/>
        <v>0</v>
      </c>
      <c r="O443" s="760">
        <f t="shared" si="43"/>
        <v>1</v>
      </c>
      <c r="P443" s="760">
        <f t="shared" si="44"/>
        <v>1</v>
      </c>
      <c r="R443" s="766">
        <v>200</v>
      </c>
      <c r="S443" s="766">
        <v>8</v>
      </c>
      <c r="T443" s="766">
        <v>2000</v>
      </c>
      <c r="U443" s="765">
        <v>2400</v>
      </c>
      <c r="V443" s="765">
        <v>450</v>
      </c>
      <c r="W443" s="765">
        <v>750</v>
      </c>
      <c r="X443" s="765">
        <f t="shared" si="47"/>
        <v>-550</v>
      </c>
      <c r="Y443" s="364">
        <f t="shared" si="48"/>
        <v>-250</v>
      </c>
    </row>
    <row r="444" spans="1:25" ht="15">
      <c r="A444" s="754" t="s">
        <v>295</v>
      </c>
      <c r="B444" s="738" t="s">
        <v>296</v>
      </c>
      <c r="C444" s="738">
        <v>109967</v>
      </c>
      <c r="D444" s="738" t="s">
        <v>729</v>
      </c>
      <c r="E444" s="738"/>
      <c r="F444" s="755">
        <v>1219.55</v>
      </c>
      <c r="G444" s="756"/>
      <c r="H444" s="756"/>
      <c r="I444" s="757">
        <f t="shared" si="42"/>
        <v>1219.55</v>
      </c>
      <c r="J444" s="758">
        <f t="shared" si="45"/>
        <v>1219.55</v>
      </c>
      <c r="K444" s="757"/>
      <c r="L444" s="759"/>
      <c r="M444" s="739">
        <f t="shared" si="46"/>
        <v>0</v>
      </c>
      <c r="O444" s="760">
        <f t="shared" si="43"/>
        <v>1</v>
      </c>
      <c r="P444" s="760">
        <f t="shared" si="44"/>
        <v>1</v>
      </c>
      <c r="R444" s="766">
        <v>200</v>
      </c>
      <c r="S444" s="766">
        <v>8</v>
      </c>
      <c r="T444" s="766">
        <v>2000</v>
      </c>
      <c r="U444" s="765">
        <v>2400</v>
      </c>
      <c r="V444" s="765">
        <v>450</v>
      </c>
      <c r="W444" s="766">
        <v>1000</v>
      </c>
      <c r="X444" s="765">
        <f t="shared" si="47"/>
        <v>-550</v>
      </c>
      <c r="Y444" s="364">
        <f t="shared" si="48"/>
        <v>0</v>
      </c>
    </row>
    <row r="445" spans="1:25" ht="15">
      <c r="A445" s="754" t="s">
        <v>295</v>
      </c>
      <c r="B445" s="738" t="s">
        <v>296</v>
      </c>
      <c r="C445" s="738">
        <v>109968</v>
      </c>
      <c r="D445" s="738" t="s">
        <v>730</v>
      </c>
      <c r="E445" s="738"/>
      <c r="F445" s="755">
        <v>1390.5</v>
      </c>
      <c r="G445" s="756"/>
      <c r="H445" s="756"/>
      <c r="I445" s="757">
        <f t="shared" si="42"/>
        <v>1390.5</v>
      </c>
      <c r="J445" s="758">
        <f t="shared" si="45"/>
        <v>1390.5</v>
      </c>
      <c r="K445" s="757"/>
      <c r="L445" s="759"/>
      <c r="M445" s="739">
        <f t="shared" si="46"/>
        <v>0</v>
      </c>
      <c r="O445" s="760">
        <f t="shared" si="43"/>
        <v>1</v>
      </c>
      <c r="P445" s="760">
        <f t="shared" si="44"/>
        <v>1</v>
      </c>
      <c r="R445" s="766">
        <v>200</v>
      </c>
      <c r="S445" s="766">
        <v>8</v>
      </c>
      <c r="T445" s="766">
        <v>2000</v>
      </c>
      <c r="U445" s="765">
        <v>2400</v>
      </c>
      <c r="V445" s="765">
        <v>450</v>
      </c>
      <c r="W445" s="766">
        <v>1250</v>
      </c>
      <c r="X445" s="765">
        <f t="shared" si="47"/>
        <v>-550</v>
      </c>
      <c r="Y445" s="364">
        <f t="shared" si="48"/>
        <v>250</v>
      </c>
    </row>
    <row r="446" spans="1:25" ht="15">
      <c r="A446" s="754" t="s">
        <v>295</v>
      </c>
      <c r="B446" s="738" t="s">
        <v>296</v>
      </c>
      <c r="C446" s="738">
        <v>109969</v>
      </c>
      <c r="D446" s="738" t="s">
        <v>731</v>
      </c>
      <c r="E446" s="738"/>
      <c r="F446" s="755">
        <v>1573.49</v>
      </c>
      <c r="G446" s="756"/>
      <c r="H446" s="756"/>
      <c r="I446" s="757">
        <f t="shared" si="42"/>
        <v>1573.49</v>
      </c>
      <c r="J446" s="758">
        <f t="shared" si="45"/>
        <v>1573.49</v>
      </c>
      <c r="K446" s="757"/>
      <c r="L446" s="759"/>
      <c r="M446" s="739">
        <f t="shared" si="46"/>
        <v>0</v>
      </c>
      <c r="O446" s="760">
        <f t="shared" si="43"/>
        <v>1</v>
      </c>
      <c r="P446" s="760">
        <f t="shared" si="44"/>
        <v>1</v>
      </c>
      <c r="R446" s="766">
        <v>200</v>
      </c>
      <c r="S446" s="766">
        <v>8</v>
      </c>
      <c r="T446" s="766">
        <v>2000</v>
      </c>
      <c r="U446" s="765">
        <v>2400</v>
      </c>
      <c r="V446" s="765">
        <v>450</v>
      </c>
      <c r="W446" s="766">
        <v>1500</v>
      </c>
      <c r="X446" s="765">
        <f t="shared" si="47"/>
        <v>-550</v>
      </c>
      <c r="Y446" s="364">
        <f t="shared" si="48"/>
        <v>500</v>
      </c>
    </row>
    <row r="447" spans="1:25" ht="15">
      <c r="A447" s="754" t="s">
        <v>295</v>
      </c>
      <c r="B447" s="738" t="s">
        <v>296</v>
      </c>
      <c r="C447" s="738">
        <v>109970</v>
      </c>
      <c r="D447" s="738" t="s">
        <v>732</v>
      </c>
      <c r="E447" s="738"/>
      <c r="F447" s="755">
        <v>1830.21</v>
      </c>
      <c r="G447" s="756"/>
      <c r="H447" s="756"/>
      <c r="I447" s="757">
        <f t="shared" si="42"/>
        <v>1830.21</v>
      </c>
      <c r="J447" s="758">
        <f t="shared" si="45"/>
        <v>1830.21</v>
      </c>
      <c r="K447" s="757"/>
      <c r="L447" s="759"/>
      <c r="M447" s="739">
        <f t="shared" si="46"/>
        <v>0</v>
      </c>
      <c r="O447" s="760">
        <f t="shared" si="43"/>
        <v>1</v>
      </c>
      <c r="P447" s="760">
        <f t="shared" si="44"/>
        <v>1</v>
      </c>
      <c r="R447" s="766">
        <v>200</v>
      </c>
      <c r="S447" s="766">
        <v>8</v>
      </c>
      <c r="T447" s="766">
        <v>2000</v>
      </c>
      <c r="U447" s="765">
        <v>2400</v>
      </c>
      <c r="V447" s="765">
        <v>450</v>
      </c>
      <c r="W447" s="766">
        <v>1750</v>
      </c>
      <c r="X447" s="765">
        <f t="shared" si="47"/>
        <v>-550</v>
      </c>
      <c r="Y447" s="364">
        <f t="shared" si="48"/>
        <v>750</v>
      </c>
    </row>
    <row r="448" spans="1:25" ht="15">
      <c r="A448" s="754" t="s">
        <v>295</v>
      </c>
      <c r="B448" s="738" t="s">
        <v>296</v>
      </c>
      <c r="C448" s="738">
        <v>109971</v>
      </c>
      <c r="D448" s="738" t="s">
        <v>733</v>
      </c>
      <c r="E448" s="738"/>
      <c r="F448" s="755">
        <v>2013.87</v>
      </c>
      <c r="G448" s="756"/>
      <c r="H448" s="756"/>
      <c r="I448" s="757">
        <f t="shared" si="42"/>
        <v>2013.87</v>
      </c>
      <c r="J448" s="758">
        <f t="shared" si="45"/>
        <v>2013.87</v>
      </c>
      <c r="K448" s="757"/>
      <c r="L448" s="759"/>
      <c r="M448" s="739">
        <f t="shared" si="46"/>
        <v>0</v>
      </c>
      <c r="O448" s="760">
        <f t="shared" si="43"/>
        <v>1</v>
      </c>
      <c r="P448" s="760">
        <f t="shared" si="44"/>
        <v>1</v>
      </c>
      <c r="R448" s="766">
        <v>200</v>
      </c>
      <c r="S448" s="766">
        <v>8</v>
      </c>
      <c r="T448" s="766">
        <v>2000</v>
      </c>
      <c r="U448" s="765">
        <v>2400</v>
      </c>
      <c r="V448" s="765">
        <v>450</v>
      </c>
      <c r="W448" s="766">
        <v>2000</v>
      </c>
      <c r="X448" s="765">
        <f t="shared" si="47"/>
        <v>-550</v>
      </c>
      <c r="Y448" s="364">
        <f t="shared" si="48"/>
        <v>1000</v>
      </c>
    </row>
    <row r="449" spans="1:25" ht="15">
      <c r="A449" s="754" t="s">
        <v>295</v>
      </c>
      <c r="B449" s="738" t="s">
        <v>296</v>
      </c>
      <c r="C449" s="738">
        <v>109973</v>
      </c>
      <c r="D449" s="738" t="s">
        <v>734</v>
      </c>
      <c r="E449" s="738"/>
      <c r="F449" s="755">
        <v>1146.1099999999999</v>
      </c>
      <c r="G449" s="756"/>
      <c r="H449" s="756"/>
      <c r="I449" s="757">
        <f t="shared" si="42"/>
        <v>1146.1099999999999</v>
      </c>
      <c r="J449" s="758">
        <f t="shared" si="45"/>
        <v>1146.1099999999999</v>
      </c>
      <c r="K449" s="757"/>
      <c r="L449" s="759"/>
      <c r="M449" s="739">
        <f t="shared" si="46"/>
        <v>0</v>
      </c>
      <c r="O449" s="760">
        <f t="shared" si="43"/>
        <v>1</v>
      </c>
      <c r="P449" s="760">
        <f t="shared" si="44"/>
        <v>1</v>
      </c>
      <c r="R449" s="766">
        <v>200</v>
      </c>
      <c r="S449" s="766">
        <v>8</v>
      </c>
      <c r="T449" s="766">
        <v>2000</v>
      </c>
      <c r="U449" s="765">
        <v>2400</v>
      </c>
      <c r="V449" s="765">
        <v>600</v>
      </c>
      <c r="W449" s="765">
        <v>750</v>
      </c>
      <c r="X449" s="765">
        <f t="shared" si="47"/>
        <v>-400</v>
      </c>
      <c r="Y449" s="364">
        <f t="shared" si="48"/>
        <v>-250</v>
      </c>
    </row>
    <row r="450" spans="1:25" ht="15">
      <c r="A450" s="754" t="s">
        <v>295</v>
      </c>
      <c r="B450" s="738" t="s">
        <v>296</v>
      </c>
      <c r="C450" s="738">
        <v>109974</v>
      </c>
      <c r="D450" s="738" t="s">
        <v>735</v>
      </c>
      <c r="E450" s="738"/>
      <c r="F450" s="755">
        <v>1308.1300000000001</v>
      </c>
      <c r="G450" s="756"/>
      <c r="H450" s="756"/>
      <c r="I450" s="757">
        <f t="shared" si="42"/>
        <v>1308.1300000000001</v>
      </c>
      <c r="J450" s="758">
        <f t="shared" si="45"/>
        <v>1308.1300000000001</v>
      </c>
      <c r="K450" s="757"/>
      <c r="L450" s="759"/>
      <c r="M450" s="739">
        <f t="shared" si="46"/>
        <v>0</v>
      </c>
      <c r="O450" s="760">
        <f t="shared" si="43"/>
        <v>1</v>
      </c>
      <c r="P450" s="760">
        <f t="shared" si="44"/>
        <v>1</v>
      </c>
      <c r="R450" s="766">
        <v>200</v>
      </c>
      <c r="S450" s="766">
        <v>8</v>
      </c>
      <c r="T450" s="766">
        <v>2000</v>
      </c>
      <c r="U450" s="765">
        <v>2400</v>
      </c>
      <c r="V450" s="765">
        <v>600</v>
      </c>
      <c r="W450" s="766">
        <v>1000</v>
      </c>
      <c r="X450" s="765">
        <f t="shared" si="47"/>
        <v>-400</v>
      </c>
      <c r="Y450" s="364">
        <f t="shared" si="48"/>
        <v>0</v>
      </c>
    </row>
    <row r="451" spans="1:25" ht="15">
      <c r="A451" s="754" t="s">
        <v>295</v>
      </c>
      <c r="B451" s="738" t="s">
        <v>296</v>
      </c>
      <c r="C451" s="738">
        <v>109975</v>
      </c>
      <c r="D451" s="738" t="s">
        <v>736</v>
      </c>
      <c r="E451" s="738"/>
      <c r="F451" s="755">
        <v>1532.69</v>
      </c>
      <c r="G451" s="756"/>
      <c r="H451" s="756"/>
      <c r="I451" s="757">
        <f t="shared" si="42"/>
        <v>1532.69</v>
      </c>
      <c r="J451" s="758">
        <f t="shared" si="45"/>
        <v>1532.69</v>
      </c>
      <c r="K451" s="757"/>
      <c r="L451" s="759"/>
      <c r="M451" s="739">
        <f t="shared" si="46"/>
        <v>0</v>
      </c>
      <c r="O451" s="760">
        <f t="shared" si="43"/>
        <v>1</v>
      </c>
      <c r="P451" s="760">
        <f t="shared" si="44"/>
        <v>1</v>
      </c>
      <c r="R451" s="766">
        <v>200</v>
      </c>
      <c r="S451" s="766">
        <v>8</v>
      </c>
      <c r="T451" s="766">
        <v>2000</v>
      </c>
      <c r="U451" s="765">
        <v>2400</v>
      </c>
      <c r="V451" s="765">
        <v>600</v>
      </c>
      <c r="W451" s="766">
        <v>1250</v>
      </c>
      <c r="X451" s="765">
        <f t="shared" si="47"/>
        <v>-400</v>
      </c>
      <c r="Y451" s="364">
        <f t="shared" si="48"/>
        <v>250</v>
      </c>
    </row>
    <row r="452" spans="1:25" ht="15">
      <c r="A452" s="754" t="s">
        <v>295</v>
      </c>
      <c r="B452" s="738" t="s">
        <v>296</v>
      </c>
      <c r="C452" s="738">
        <v>109976</v>
      </c>
      <c r="D452" s="738" t="s">
        <v>737</v>
      </c>
      <c r="E452" s="738"/>
      <c r="F452" s="755">
        <v>1786.34</v>
      </c>
      <c r="G452" s="756"/>
      <c r="H452" s="756"/>
      <c r="I452" s="757">
        <f t="shared" si="42"/>
        <v>1786.34</v>
      </c>
      <c r="J452" s="758">
        <f t="shared" si="45"/>
        <v>1786.34</v>
      </c>
      <c r="K452" s="757"/>
      <c r="L452" s="759"/>
      <c r="M452" s="739">
        <f t="shared" si="46"/>
        <v>0</v>
      </c>
      <c r="O452" s="760">
        <f t="shared" si="43"/>
        <v>1</v>
      </c>
      <c r="P452" s="760">
        <f t="shared" si="44"/>
        <v>1</v>
      </c>
      <c r="R452" s="766">
        <v>200</v>
      </c>
      <c r="S452" s="766">
        <v>8</v>
      </c>
      <c r="T452" s="766">
        <v>2000</v>
      </c>
      <c r="U452" s="765">
        <v>2400</v>
      </c>
      <c r="V452" s="765">
        <v>600</v>
      </c>
      <c r="W452" s="766">
        <v>1500</v>
      </c>
      <c r="X452" s="765">
        <f t="shared" si="47"/>
        <v>-400</v>
      </c>
      <c r="Y452" s="364">
        <f t="shared" si="48"/>
        <v>500</v>
      </c>
    </row>
    <row r="453" spans="1:25" ht="15">
      <c r="A453" s="754" t="s">
        <v>295</v>
      </c>
      <c r="B453" s="738" t="s">
        <v>296</v>
      </c>
      <c r="C453" s="738">
        <v>109977</v>
      </c>
      <c r="D453" s="738" t="s">
        <v>738</v>
      </c>
      <c r="E453" s="738"/>
      <c r="F453" s="755">
        <v>2052.33</v>
      </c>
      <c r="G453" s="756"/>
      <c r="H453" s="756"/>
      <c r="I453" s="757">
        <f t="shared" ref="I453:I516" si="49">F453-(F453*G453) - ((F453-(F453*G453))*H453)</f>
        <v>2052.33</v>
      </c>
      <c r="J453" s="758">
        <f t="shared" si="45"/>
        <v>2052.33</v>
      </c>
      <c r="K453" s="757"/>
      <c r="L453" s="759"/>
      <c r="M453" s="739">
        <f t="shared" si="46"/>
        <v>0</v>
      </c>
      <c r="O453" s="760">
        <f t="shared" ref="O453:O516" si="50">1-L453/(F453*(1-0.66))</f>
        <v>1</v>
      </c>
      <c r="P453" s="760">
        <f t="shared" ref="P453:P516" si="51">1-L453/F453</f>
        <v>1</v>
      </c>
      <c r="R453" s="766">
        <v>200</v>
      </c>
      <c r="S453" s="766">
        <v>8</v>
      </c>
      <c r="T453" s="766">
        <v>2000</v>
      </c>
      <c r="U453" s="765">
        <v>2400</v>
      </c>
      <c r="V453" s="765">
        <v>600</v>
      </c>
      <c r="W453" s="766">
        <v>1750</v>
      </c>
      <c r="X453" s="765">
        <f t="shared" si="47"/>
        <v>-400</v>
      </c>
      <c r="Y453" s="364">
        <f t="shared" si="48"/>
        <v>750</v>
      </c>
    </row>
    <row r="454" spans="1:25" ht="15">
      <c r="A454" s="754" t="s">
        <v>295</v>
      </c>
      <c r="B454" s="738" t="s">
        <v>296</v>
      </c>
      <c r="C454" s="738">
        <v>109978</v>
      </c>
      <c r="D454" s="738" t="s">
        <v>739</v>
      </c>
      <c r="E454" s="738"/>
      <c r="F454" s="755">
        <v>2290.0300000000002</v>
      </c>
      <c r="G454" s="756"/>
      <c r="H454" s="756"/>
      <c r="I454" s="757">
        <f t="shared" si="49"/>
        <v>2290.0300000000002</v>
      </c>
      <c r="J454" s="758">
        <f t="shared" ref="J454:J517" si="52">I454-L454</f>
        <v>2290.0300000000002</v>
      </c>
      <c r="K454" s="757"/>
      <c r="L454" s="759"/>
      <c r="M454" s="739">
        <f t="shared" ref="M454:M517" si="53">L454*$M$4</f>
        <v>0</v>
      </c>
      <c r="O454" s="760">
        <f t="shared" si="50"/>
        <v>1</v>
      </c>
      <c r="P454" s="760">
        <f t="shared" si="51"/>
        <v>1</v>
      </c>
      <c r="R454" s="766">
        <v>200</v>
      </c>
      <c r="S454" s="766">
        <v>8</v>
      </c>
      <c r="T454" s="766">
        <v>2000</v>
      </c>
      <c r="U454" s="765">
        <v>2400</v>
      </c>
      <c r="V454" s="765">
        <v>600</v>
      </c>
      <c r="W454" s="766">
        <v>2000</v>
      </c>
      <c r="X454" s="765">
        <f t="shared" ref="X454:X517" si="54">V454-$K$2</f>
        <v>-400</v>
      </c>
      <c r="Y454" s="364">
        <f t="shared" si="48"/>
        <v>1000</v>
      </c>
    </row>
    <row r="455" spans="1:25" ht="15">
      <c r="A455" s="754" t="s">
        <v>295</v>
      </c>
      <c r="B455" s="738" t="s">
        <v>296</v>
      </c>
      <c r="C455" s="738">
        <v>109980</v>
      </c>
      <c r="D455" s="738" t="s">
        <v>740</v>
      </c>
      <c r="E455" s="738"/>
      <c r="F455" s="755">
        <v>1390.5</v>
      </c>
      <c r="G455" s="756"/>
      <c r="H455" s="756"/>
      <c r="I455" s="757">
        <f t="shared" si="49"/>
        <v>1390.5</v>
      </c>
      <c r="J455" s="758">
        <f t="shared" si="52"/>
        <v>1390.5</v>
      </c>
      <c r="K455" s="757"/>
      <c r="L455" s="759"/>
      <c r="M455" s="739">
        <f t="shared" si="53"/>
        <v>0</v>
      </c>
      <c r="O455" s="760">
        <f t="shared" si="50"/>
        <v>1</v>
      </c>
      <c r="P455" s="760">
        <f t="shared" si="51"/>
        <v>1</v>
      </c>
      <c r="R455" s="766">
        <v>200</v>
      </c>
      <c r="S455" s="766">
        <v>8</v>
      </c>
      <c r="T455" s="766">
        <v>2000</v>
      </c>
      <c r="U455" s="765">
        <v>2400</v>
      </c>
      <c r="V455" s="765">
        <v>900</v>
      </c>
      <c r="W455" s="765">
        <v>750</v>
      </c>
      <c r="X455" s="765">
        <f t="shared" si="54"/>
        <v>-100</v>
      </c>
      <c r="Y455" s="364">
        <f t="shared" si="48"/>
        <v>-250</v>
      </c>
    </row>
    <row r="456" spans="1:25" ht="15">
      <c r="A456" s="754" t="s">
        <v>295</v>
      </c>
      <c r="B456" s="738" t="s">
        <v>296</v>
      </c>
      <c r="C456" s="738">
        <v>109981</v>
      </c>
      <c r="D456" s="738" t="s">
        <v>741</v>
      </c>
      <c r="E456" s="738"/>
      <c r="F456" s="755">
        <v>1591.26</v>
      </c>
      <c r="G456" s="756"/>
      <c r="H456" s="756"/>
      <c r="I456" s="757">
        <f t="shared" si="49"/>
        <v>1591.26</v>
      </c>
      <c r="J456" s="758">
        <f t="shared" si="52"/>
        <v>1591.26</v>
      </c>
      <c r="K456" s="757"/>
      <c r="L456" s="759"/>
      <c r="M456" s="739">
        <f t="shared" si="53"/>
        <v>0</v>
      </c>
      <c r="O456" s="760">
        <f t="shared" si="50"/>
        <v>1</v>
      </c>
      <c r="P456" s="760">
        <f t="shared" si="51"/>
        <v>1</v>
      </c>
      <c r="R456" s="766">
        <v>200</v>
      </c>
      <c r="S456" s="766">
        <v>8</v>
      </c>
      <c r="T456" s="766">
        <v>2000</v>
      </c>
      <c r="U456" s="765">
        <v>2400</v>
      </c>
      <c r="V456" s="765">
        <v>900</v>
      </c>
      <c r="W456" s="766">
        <v>1000</v>
      </c>
      <c r="X456" s="765">
        <f t="shared" si="54"/>
        <v>-100</v>
      </c>
      <c r="Y456" s="364">
        <f t="shared" ref="Y456:Y519" si="55">W456-$L$2</f>
        <v>0</v>
      </c>
    </row>
    <row r="457" spans="1:25" ht="15">
      <c r="A457" s="754" t="s">
        <v>295</v>
      </c>
      <c r="B457" s="738" t="s">
        <v>296</v>
      </c>
      <c r="C457" s="738">
        <v>109982</v>
      </c>
      <c r="D457" s="738" t="s">
        <v>742</v>
      </c>
      <c r="E457" s="738"/>
      <c r="F457" s="755">
        <v>1934.66</v>
      </c>
      <c r="G457" s="756"/>
      <c r="H457" s="756"/>
      <c r="I457" s="757">
        <f t="shared" si="49"/>
        <v>1934.66</v>
      </c>
      <c r="J457" s="758">
        <f t="shared" si="52"/>
        <v>1934.66</v>
      </c>
      <c r="K457" s="757"/>
      <c r="L457" s="759"/>
      <c r="M457" s="739">
        <f t="shared" si="53"/>
        <v>0</v>
      </c>
      <c r="O457" s="760">
        <f t="shared" si="50"/>
        <v>1</v>
      </c>
      <c r="P457" s="760">
        <f t="shared" si="51"/>
        <v>1</v>
      </c>
      <c r="R457" s="766">
        <v>200</v>
      </c>
      <c r="S457" s="766">
        <v>8</v>
      </c>
      <c r="T457" s="766">
        <v>2000</v>
      </c>
      <c r="U457" s="765">
        <v>2400</v>
      </c>
      <c r="V457" s="765">
        <v>900</v>
      </c>
      <c r="W457" s="766">
        <v>1250</v>
      </c>
      <c r="X457" s="765">
        <f t="shared" si="54"/>
        <v>-100</v>
      </c>
      <c r="Y457" s="364">
        <f t="shared" si="55"/>
        <v>250</v>
      </c>
    </row>
    <row r="458" spans="1:25" ht="15">
      <c r="A458" s="754" t="s">
        <v>295</v>
      </c>
      <c r="B458" s="738" t="s">
        <v>296</v>
      </c>
      <c r="C458" s="738">
        <v>109983</v>
      </c>
      <c r="D458" s="738" t="s">
        <v>743</v>
      </c>
      <c r="E458" s="738"/>
      <c r="F458" s="755">
        <v>2179.0500000000002</v>
      </c>
      <c r="G458" s="756"/>
      <c r="H458" s="756"/>
      <c r="I458" s="757">
        <f t="shared" si="49"/>
        <v>2179.0500000000002</v>
      </c>
      <c r="J458" s="758">
        <f t="shared" si="52"/>
        <v>2179.0500000000002</v>
      </c>
      <c r="K458" s="757"/>
      <c r="L458" s="759"/>
      <c r="M458" s="739">
        <f t="shared" si="53"/>
        <v>0</v>
      </c>
      <c r="O458" s="760">
        <f t="shared" si="50"/>
        <v>1</v>
      </c>
      <c r="P458" s="760">
        <f t="shared" si="51"/>
        <v>1</v>
      </c>
      <c r="R458" s="766">
        <v>200</v>
      </c>
      <c r="S458" s="766">
        <v>8</v>
      </c>
      <c r="T458" s="766">
        <v>2000</v>
      </c>
      <c r="U458" s="765">
        <v>2400</v>
      </c>
      <c r="V458" s="765">
        <v>900</v>
      </c>
      <c r="W458" s="766">
        <v>1500</v>
      </c>
      <c r="X458" s="765">
        <f t="shared" si="54"/>
        <v>-100</v>
      </c>
      <c r="Y458" s="364">
        <f t="shared" si="55"/>
        <v>500</v>
      </c>
    </row>
    <row r="459" spans="1:25" ht="15">
      <c r="A459" s="754" t="s">
        <v>295</v>
      </c>
      <c r="B459" s="738" t="s">
        <v>296</v>
      </c>
      <c r="C459" s="738">
        <v>109984</v>
      </c>
      <c r="D459" s="738" t="s">
        <v>744</v>
      </c>
      <c r="E459" s="738"/>
      <c r="F459" s="755">
        <v>2512.54</v>
      </c>
      <c r="G459" s="756"/>
      <c r="H459" s="756"/>
      <c r="I459" s="757">
        <f t="shared" si="49"/>
        <v>2512.54</v>
      </c>
      <c r="J459" s="758">
        <f t="shared" si="52"/>
        <v>2512.54</v>
      </c>
      <c r="K459" s="757"/>
      <c r="L459" s="759"/>
      <c r="M459" s="739">
        <f t="shared" si="53"/>
        <v>0</v>
      </c>
      <c r="O459" s="760">
        <f t="shared" si="50"/>
        <v>1</v>
      </c>
      <c r="P459" s="760">
        <f t="shared" si="51"/>
        <v>1</v>
      </c>
      <c r="R459" s="766">
        <v>200</v>
      </c>
      <c r="S459" s="766">
        <v>8</v>
      </c>
      <c r="T459" s="766">
        <v>2000</v>
      </c>
      <c r="U459" s="765">
        <v>2400</v>
      </c>
      <c r="V459" s="765">
        <v>900</v>
      </c>
      <c r="W459" s="766">
        <v>1750</v>
      </c>
      <c r="X459" s="765">
        <f t="shared" si="54"/>
        <v>-100</v>
      </c>
      <c r="Y459" s="364">
        <f t="shared" si="55"/>
        <v>750</v>
      </c>
    </row>
    <row r="460" spans="1:25" ht="15">
      <c r="A460" s="754" t="s">
        <v>295</v>
      </c>
      <c r="B460" s="738" t="s">
        <v>296</v>
      </c>
      <c r="C460" s="738">
        <v>109985</v>
      </c>
      <c r="D460" s="738" t="s">
        <v>745</v>
      </c>
      <c r="E460" s="738"/>
      <c r="F460" s="755">
        <v>2805.73</v>
      </c>
      <c r="G460" s="756"/>
      <c r="H460" s="756"/>
      <c r="I460" s="757">
        <f t="shared" si="49"/>
        <v>2805.73</v>
      </c>
      <c r="J460" s="758">
        <f t="shared" si="52"/>
        <v>2805.73</v>
      </c>
      <c r="K460" s="757"/>
      <c r="L460" s="759"/>
      <c r="M460" s="739">
        <f t="shared" si="53"/>
        <v>0</v>
      </c>
      <c r="O460" s="760">
        <f t="shared" si="50"/>
        <v>1</v>
      </c>
      <c r="P460" s="760">
        <f t="shared" si="51"/>
        <v>1</v>
      </c>
      <c r="R460" s="766">
        <v>200</v>
      </c>
      <c r="S460" s="766">
        <v>8</v>
      </c>
      <c r="T460" s="766">
        <v>2000</v>
      </c>
      <c r="U460" s="765">
        <v>2400</v>
      </c>
      <c r="V460" s="765">
        <v>900</v>
      </c>
      <c r="W460" s="766">
        <v>2000</v>
      </c>
      <c r="X460" s="765">
        <f t="shared" si="54"/>
        <v>-100</v>
      </c>
      <c r="Y460" s="364">
        <f t="shared" si="55"/>
        <v>1000</v>
      </c>
    </row>
    <row r="461" spans="1:25" ht="15">
      <c r="A461" s="754" t="s">
        <v>295</v>
      </c>
      <c r="B461" s="738" t="s">
        <v>296</v>
      </c>
      <c r="C461" s="738">
        <v>109987</v>
      </c>
      <c r="D461" s="738" t="s">
        <v>746</v>
      </c>
      <c r="E461" s="738"/>
      <c r="F461" s="755">
        <v>1658.96</v>
      </c>
      <c r="G461" s="756"/>
      <c r="H461" s="756"/>
      <c r="I461" s="757">
        <f t="shared" si="49"/>
        <v>1658.96</v>
      </c>
      <c r="J461" s="758">
        <f t="shared" si="52"/>
        <v>1658.96</v>
      </c>
      <c r="K461" s="757"/>
      <c r="L461" s="759"/>
      <c r="M461" s="739">
        <f t="shared" si="53"/>
        <v>0</v>
      </c>
      <c r="O461" s="760">
        <f t="shared" si="50"/>
        <v>1</v>
      </c>
      <c r="P461" s="760">
        <f t="shared" si="51"/>
        <v>1</v>
      </c>
      <c r="R461" s="766">
        <v>200</v>
      </c>
      <c r="S461" s="766">
        <v>8</v>
      </c>
      <c r="T461" s="766">
        <v>2000</v>
      </c>
      <c r="U461" s="765">
        <v>2400</v>
      </c>
      <c r="V461" s="765">
        <v>1200</v>
      </c>
      <c r="W461" s="765">
        <v>750</v>
      </c>
      <c r="X461" s="765">
        <f t="shared" si="54"/>
        <v>200</v>
      </c>
      <c r="Y461" s="364">
        <f t="shared" si="55"/>
        <v>-250</v>
      </c>
    </row>
    <row r="462" spans="1:25" ht="15">
      <c r="A462" s="754" t="s">
        <v>295</v>
      </c>
      <c r="B462" s="738" t="s">
        <v>296</v>
      </c>
      <c r="C462" s="738">
        <v>109988</v>
      </c>
      <c r="D462" s="738" t="s">
        <v>747</v>
      </c>
      <c r="E462" s="738"/>
      <c r="F462" s="755">
        <v>1874.46</v>
      </c>
      <c r="G462" s="756"/>
      <c r="H462" s="756"/>
      <c r="I462" s="757">
        <f t="shared" si="49"/>
        <v>1874.46</v>
      </c>
      <c r="J462" s="758">
        <f t="shared" si="52"/>
        <v>1874.46</v>
      </c>
      <c r="K462" s="757"/>
      <c r="L462" s="759"/>
      <c r="M462" s="739">
        <f t="shared" si="53"/>
        <v>0</v>
      </c>
      <c r="O462" s="760">
        <f t="shared" si="50"/>
        <v>1</v>
      </c>
      <c r="P462" s="760">
        <f t="shared" si="51"/>
        <v>1</v>
      </c>
      <c r="R462" s="766">
        <v>200</v>
      </c>
      <c r="S462" s="766">
        <v>8</v>
      </c>
      <c r="T462" s="766">
        <v>2000</v>
      </c>
      <c r="U462" s="765">
        <v>2400</v>
      </c>
      <c r="V462" s="765">
        <v>1200</v>
      </c>
      <c r="W462" s="766">
        <v>1000</v>
      </c>
      <c r="X462" s="765">
        <f t="shared" si="54"/>
        <v>200</v>
      </c>
      <c r="Y462" s="364">
        <f t="shared" si="55"/>
        <v>0</v>
      </c>
    </row>
    <row r="463" spans="1:25" ht="15">
      <c r="A463" s="754" t="s">
        <v>295</v>
      </c>
      <c r="B463" s="738" t="s">
        <v>296</v>
      </c>
      <c r="C463" s="738">
        <v>109989</v>
      </c>
      <c r="D463" s="738" t="s">
        <v>748</v>
      </c>
      <c r="E463" s="738"/>
      <c r="F463" s="755">
        <v>2275.36</v>
      </c>
      <c r="G463" s="756"/>
      <c r="H463" s="756"/>
      <c r="I463" s="757">
        <f t="shared" si="49"/>
        <v>2275.36</v>
      </c>
      <c r="J463" s="758">
        <f t="shared" si="52"/>
        <v>2275.36</v>
      </c>
      <c r="K463" s="757"/>
      <c r="L463" s="759"/>
      <c r="M463" s="739">
        <f t="shared" si="53"/>
        <v>0</v>
      </c>
      <c r="O463" s="760">
        <f t="shared" si="50"/>
        <v>1</v>
      </c>
      <c r="P463" s="760">
        <f t="shared" si="51"/>
        <v>1</v>
      </c>
      <c r="R463" s="766">
        <v>200</v>
      </c>
      <c r="S463" s="766">
        <v>8</v>
      </c>
      <c r="T463" s="766">
        <v>2000</v>
      </c>
      <c r="U463" s="765">
        <v>2400</v>
      </c>
      <c r="V463" s="765">
        <v>1200</v>
      </c>
      <c r="W463" s="766">
        <v>1250</v>
      </c>
      <c r="X463" s="765">
        <f t="shared" si="54"/>
        <v>200</v>
      </c>
      <c r="Y463" s="364">
        <f t="shared" si="55"/>
        <v>250</v>
      </c>
    </row>
    <row r="464" spans="1:25" ht="15">
      <c r="A464" s="754" t="s">
        <v>295</v>
      </c>
      <c r="B464" s="738" t="s">
        <v>296</v>
      </c>
      <c r="C464" s="738">
        <v>109990</v>
      </c>
      <c r="D464" s="738" t="s">
        <v>749</v>
      </c>
      <c r="E464" s="738"/>
      <c r="F464" s="755">
        <v>2569.11</v>
      </c>
      <c r="G464" s="756"/>
      <c r="H464" s="756"/>
      <c r="I464" s="757">
        <f t="shared" si="49"/>
        <v>2569.11</v>
      </c>
      <c r="J464" s="758">
        <f t="shared" si="52"/>
        <v>2569.11</v>
      </c>
      <c r="K464" s="757"/>
      <c r="L464" s="759"/>
      <c r="M464" s="739">
        <f t="shared" si="53"/>
        <v>0</v>
      </c>
      <c r="O464" s="760">
        <f t="shared" si="50"/>
        <v>1</v>
      </c>
      <c r="P464" s="760">
        <f t="shared" si="51"/>
        <v>1</v>
      </c>
      <c r="R464" s="766">
        <v>200</v>
      </c>
      <c r="S464" s="766">
        <v>8</v>
      </c>
      <c r="T464" s="766">
        <v>2000</v>
      </c>
      <c r="U464" s="765">
        <v>2400</v>
      </c>
      <c r="V464" s="765">
        <v>1200</v>
      </c>
      <c r="W464" s="766">
        <v>1500</v>
      </c>
      <c r="X464" s="765">
        <f t="shared" si="54"/>
        <v>200</v>
      </c>
      <c r="Y464" s="364">
        <f t="shared" si="55"/>
        <v>500</v>
      </c>
    </row>
    <row r="465" spans="1:25" ht="15">
      <c r="A465" s="754" t="s">
        <v>295</v>
      </c>
      <c r="B465" s="738" t="s">
        <v>296</v>
      </c>
      <c r="C465" s="738">
        <v>109991</v>
      </c>
      <c r="D465" s="738" t="s">
        <v>750</v>
      </c>
      <c r="E465" s="738"/>
      <c r="F465" s="755">
        <v>2956.78</v>
      </c>
      <c r="G465" s="756"/>
      <c r="H465" s="756"/>
      <c r="I465" s="757">
        <f t="shared" si="49"/>
        <v>2956.78</v>
      </c>
      <c r="J465" s="758">
        <f t="shared" si="52"/>
        <v>2956.78</v>
      </c>
      <c r="K465" s="757"/>
      <c r="L465" s="759"/>
      <c r="M465" s="739">
        <f t="shared" si="53"/>
        <v>0</v>
      </c>
      <c r="O465" s="760">
        <f t="shared" si="50"/>
        <v>1</v>
      </c>
      <c r="P465" s="760">
        <f t="shared" si="51"/>
        <v>1</v>
      </c>
      <c r="R465" s="766">
        <v>200</v>
      </c>
      <c r="S465" s="766">
        <v>8</v>
      </c>
      <c r="T465" s="766">
        <v>2000</v>
      </c>
      <c r="U465" s="765">
        <v>2400</v>
      </c>
      <c r="V465" s="765">
        <v>1200</v>
      </c>
      <c r="W465" s="766">
        <v>1750</v>
      </c>
      <c r="X465" s="765">
        <f t="shared" si="54"/>
        <v>200</v>
      </c>
      <c r="Y465" s="364">
        <f t="shared" si="55"/>
        <v>750</v>
      </c>
    </row>
    <row r="466" spans="1:25" ht="15">
      <c r="A466" s="754" t="s">
        <v>295</v>
      </c>
      <c r="B466" s="738" t="s">
        <v>296</v>
      </c>
      <c r="C466" s="738">
        <v>109992</v>
      </c>
      <c r="D466" s="738" t="s">
        <v>751</v>
      </c>
      <c r="E466" s="738"/>
      <c r="F466" s="755">
        <v>3305.46</v>
      </c>
      <c r="G466" s="756"/>
      <c r="H466" s="756"/>
      <c r="I466" s="757">
        <f t="shared" si="49"/>
        <v>3305.46</v>
      </c>
      <c r="J466" s="758">
        <f t="shared" si="52"/>
        <v>3305.46</v>
      </c>
      <c r="K466" s="757"/>
      <c r="L466" s="759"/>
      <c r="M466" s="739">
        <f t="shared" si="53"/>
        <v>0</v>
      </c>
      <c r="O466" s="760">
        <f t="shared" si="50"/>
        <v>1</v>
      </c>
      <c r="P466" s="760">
        <f t="shared" si="51"/>
        <v>1</v>
      </c>
      <c r="R466" s="766">
        <v>200</v>
      </c>
      <c r="S466" s="766">
        <v>8</v>
      </c>
      <c r="T466" s="766">
        <v>2000</v>
      </c>
      <c r="U466" s="765">
        <v>2400</v>
      </c>
      <c r="V466" s="765">
        <v>1200</v>
      </c>
      <c r="W466" s="766">
        <v>2000</v>
      </c>
      <c r="X466" s="765">
        <f t="shared" si="54"/>
        <v>200</v>
      </c>
      <c r="Y466" s="364">
        <f t="shared" si="55"/>
        <v>1000</v>
      </c>
    </row>
    <row r="467" spans="1:25" ht="15">
      <c r="A467" s="754" t="s">
        <v>295</v>
      </c>
      <c r="B467" s="738" t="s">
        <v>296</v>
      </c>
      <c r="C467" s="738">
        <v>109994</v>
      </c>
      <c r="D467" s="738" t="s">
        <v>752</v>
      </c>
      <c r="E467" s="738"/>
      <c r="F467" s="755">
        <v>1907.79</v>
      </c>
      <c r="G467" s="756"/>
      <c r="H467" s="756"/>
      <c r="I467" s="757">
        <f t="shared" si="49"/>
        <v>1907.79</v>
      </c>
      <c r="J467" s="758">
        <f t="shared" si="52"/>
        <v>1907.79</v>
      </c>
      <c r="K467" s="757"/>
      <c r="L467" s="759"/>
      <c r="M467" s="739">
        <f t="shared" si="53"/>
        <v>0</v>
      </c>
      <c r="O467" s="760">
        <f t="shared" si="50"/>
        <v>1</v>
      </c>
      <c r="P467" s="760">
        <f t="shared" si="51"/>
        <v>1</v>
      </c>
      <c r="R467" s="766">
        <v>200</v>
      </c>
      <c r="S467" s="766">
        <v>8</v>
      </c>
      <c r="T467" s="766">
        <v>2000</v>
      </c>
      <c r="U467" s="765">
        <v>2400</v>
      </c>
      <c r="V467" s="765">
        <v>1500</v>
      </c>
      <c r="W467" s="765">
        <v>750</v>
      </c>
      <c r="X467" s="765">
        <f t="shared" si="54"/>
        <v>500</v>
      </c>
      <c r="Y467" s="364">
        <f t="shared" si="55"/>
        <v>-250</v>
      </c>
    </row>
    <row r="468" spans="1:25" ht="15">
      <c r="A468" s="754" t="s">
        <v>295</v>
      </c>
      <c r="B468" s="738" t="s">
        <v>296</v>
      </c>
      <c r="C468" s="738">
        <v>109995</v>
      </c>
      <c r="D468" s="738" t="s">
        <v>753</v>
      </c>
      <c r="E468" s="738"/>
      <c r="F468" s="755">
        <v>2229.04</v>
      </c>
      <c r="G468" s="756"/>
      <c r="H468" s="756"/>
      <c r="I468" s="757">
        <f t="shared" si="49"/>
        <v>2229.04</v>
      </c>
      <c r="J468" s="758">
        <f t="shared" si="52"/>
        <v>2229.04</v>
      </c>
      <c r="K468" s="757"/>
      <c r="L468" s="759"/>
      <c r="M468" s="739">
        <f t="shared" si="53"/>
        <v>0</v>
      </c>
      <c r="O468" s="760">
        <f t="shared" si="50"/>
        <v>1</v>
      </c>
      <c r="P468" s="760">
        <f t="shared" si="51"/>
        <v>1</v>
      </c>
      <c r="R468" s="766">
        <v>200</v>
      </c>
      <c r="S468" s="766">
        <v>8</v>
      </c>
      <c r="T468" s="766">
        <v>2000</v>
      </c>
      <c r="U468" s="765">
        <v>2400</v>
      </c>
      <c r="V468" s="765">
        <v>1500</v>
      </c>
      <c r="W468" s="766">
        <v>1000</v>
      </c>
      <c r="X468" s="765">
        <f t="shared" si="54"/>
        <v>500</v>
      </c>
      <c r="Y468" s="364">
        <f t="shared" si="55"/>
        <v>0</v>
      </c>
    </row>
    <row r="469" spans="1:25" ht="15">
      <c r="A469" s="754" t="s">
        <v>295</v>
      </c>
      <c r="B469" s="738" t="s">
        <v>296</v>
      </c>
      <c r="C469" s="738">
        <v>109996</v>
      </c>
      <c r="D469" s="738" t="s">
        <v>754</v>
      </c>
      <c r="E469" s="738"/>
      <c r="F469" s="755">
        <v>2604.02</v>
      </c>
      <c r="G469" s="756"/>
      <c r="H469" s="756"/>
      <c r="I469" s="757">
        <f t="shared" si="49"/>
        <v>2604.02</v>
      </c>
      <c r="J469" s="758">
        <f t="shared" si="52"/>
        <v>2604.02</v>
      </c>
      <c r="K469" s="757"/>
      <c r="L469" s="759"/>
      <c r="M469" s="739">
        <f t="shared" si="53"/>
        <v>0</v>
      </c>
      <c r="O469" s="760">
        <f t="shared" si="50"/>
        <v>1</v>
      </c>
      <c r="P469" s="760">
        <f t="shared" si="51"/>
        <v>1</v>
      </c>
      <c r="R469" s="766">
        <v>200</v>
      </c>
      <c r="S469" s="766">
        <v>8</v>
      </c>
      <c r="T469" s="766">
        <v>2000</v>
      </c>
      <c r="U469" s="765">
        <v>2400</v>
      </c>
      <c r="V469" s="765">
        <v>1500</v>
      </c>
      <c r="W469" s="766">
        <v>1250</v>
      </c>
      <c r="X469" s="765">
        <f t="shared" si="54"/>
        <v>500</v>
      </c>
      <c r="Y469" s="364">
        <f t="shared" si="55"/>
        <v>250</v>
      </c>
    </row>
    <row r="470" spans="1:25" ht="15">
      <c r="A470" s="754" t="s">
        <v>295</v>
      </c>
      <c r="B470" s="738" t="s">
        <v>296</v>
      </c>
      <c r="C470" s="738">
        <v>109997</v>
      </c>
      <c r="D470" s="738" t="s">
        <v>755</v>
      </c>
      <c r="E470" s="738"/>
      <c r="F470" s="755">
        <v>3428.69</v>
      </c>
      <c r="G470" s="756"/>
      <c r="H470" s="756"/>
      <c r="I470" s="757">
        <f t="shared" si="49"/>
        <v>3428.69</v>
      </c>
      <c r="J470" s="758">
        <f t="shared" si="52"/>
        <v>3428.69</v>
      </c>
      <c r="K470" s="757"/>
      <c r="L470" s="759"/>
      <c r="M470" s="739">
        <f t="shared" si="53"/>
        <v>0</v>
      </c>
      <c r="O470" s="760">
        <f t="shared" si="50"/>
        <v>1</v>
      </c>
      <c r="P470" s="760">
        <f t="shared" si="51"/>
        <v>1</v>
      </c>
      <c r="R470" s="766">
        <v>200</v>
      </c>
      <c r="S470" s="766">
        <v>8</v>
      </c>
      <c r="T470" s="766">
        <v>2000</v>
      </c>
      <c r="U470" s="765">
        <v>2400</v>
      </c>
      <c r="V470" s="765">
        <v>1500</v>
      </c>
      <c r="W470" s="766">
        <v>1500</v>
      </c>
      <c r="X470" s="765">
        <f t="shared" si="54"/>
        <v>500</v>
      </c>
      <c r="Y470" s="364">
        <f t="shared" si="55"/>
        <v>500</v>
      </c>
    </row>
    <row r="471" spans="1:25" ht="15">
      <c r="A471" s="754" t="s">
        <v>295</v>
      </c>
      <c r="B471" s="738" t="s">
        <v>296</v>
      </c>
      <c r="C471" s="738">
        <v>109998</v>
      </c>
      <c r="D471" s="738" t="s">
        <v>756</v>
      </c>
      <c r="E471" s="738"/>
      <c r="F471" s="755">
        <v>3924.69</v>
      </c>
      <c r="G471" s="756"/>
      <c r="H471" s="756"/>
      <c r="I471" s="757">
        <f t="shared" si="49"/>
        <v>3924.69</v>
      </c>
      <c r="J471" s="758">
        <f t="shared" si="52"/>
        <v>3924.69</v>
      </c>
      <c r="K471" s="757"/>
      <c r="L471" s="759"/>
      <c r="M471" s="739">
        <f t="shared" si="53"/>
        <v>0</v>
      </c>
      <c r="O471" s="760">
        <f t="shared" si="50"/>
        <v>1</v>
      </c>
      <c r="P471" s="760">
        <f t="shared" si="51"/>
        <v>1</v>
      </c>
      <c r="R471" s="766">
        <v>200</v>
      </c>
      <c r="S471" s="766">
        <v>8</v>
      </c>
      <c r="T471" s="766">
        <v>2000</v>
      </c>
      <c r="U471" s="765">
        <v>2400</v>
      </c>
      <c r="V471" s="765">
        <v>1500</v>
      </c>
      <c r="W471" s="766">
        <v>1750</v>
      </c>
      <c r="X471" s="765">
        <f t="shared" si="54"/>
        <v>500</v>
      </c>
      <c r="Y471" s="364">
        <f t="shared" si="55"/>
        <v>750</v>
      </c>
    </row>
    <row r="472" spans="1:25" ht="15">
      <c r="A472" s="754" t="s">
        <v>295</v>
      </c>
      <c r="B472" s="738" t="s">
        <v>296</v>
      </c>
      <c r="C472" s="738">
        <v>109999</v>
      </c>
      <c r="D472" s="738" t="s">
        <v>757</v>
      </c>
      <c r="E472" s="738"/>
      <c r="F472" s="755">
        <v>4255.76</v>
      </c>
      <c r="G472" s="756"/>
      <c r="H472" s="756"/>
      <c r="I472" s="757">
        <f t="shared" si="49"/>
        <v>4255.76</v>
      </c>
      <c r="J472" s="758">
        <f t="shared" si="52"/>
        <v>4255.76</v>
      </c>
      <c r="K472" s="757"/>
      <c r="L472" s="759"/>
      <c r="M472" s="739">
        <f t="shared" si="53"/>
        <v>0</v>
      </c>
      <c r="O472" s="760">
        <f t="shared" si="50"/>
        <v>1</v>
      </c>
      <c r="P472" s="760">
        <f t="shared" si="51"/>
        <v>1</v>
      </c>
      <c r="R472" s="766">
        <v>200</v>
      </c>
      <c r="S472" s="766">
        <v>8</v>
      </c>
      <c r="T472" s="766">
        <v>2000</v>
      </c>
      <c r="U472" s="765">
        <v>2400</v>
      </c>
      <c r="V472" s="765">
        <v>1500</v>
      </c>
      <c r="W472" s="766">
        <v>2000</v>
      </c>
      <c r="X472" s="765">
        <f t="shared" si="54"/>
        <v>500</v>
      </c>
      <c r="Y472" s="364">
        <f t="shared" si="55"/>
        <v>1000</v>
      </c>
    </row>
    <row r="473" spans="1:25" ht="15">
      <c r="A473" s="754" t="s">
        <v>295</v>
      </c>
      <c r="B473" s="738" t="s">
        <v>296</v>
      </c>
      <c r="C473" s="738">
        <v>110001</v>
      </c>
      <c r="D473" s="738" t="s">
        <v>758</v>
      </c>
      <c r="E473" s="738"/>
      <c r="F473" s="755">
        <v>2329.5300000000002</v>
      </c>
      <c r="G473" s="756"/>
      <c r="H473" s="756"/>
      <c r="I473" s="757">
        <f t="shared" si="49"/>
        <v>2329.5300000000002</v>
      </c>
      <c r="J473" s="758">
        <f t="shared" si="52"/>
        <v>2329.5300000000002</v>
      </c>
      <c r="K473" s="757"/>
      <c r="L473" s="759"/>
      <c r="M473" s="739">
        <f t="shared" si="53"/>
        <v>0</v>
      </c>
      <c r="O473" s="760">
        <f t="shared" si="50"/>
        <v>1</v>
      </c>
      <c r="P473" s="760">
        <f t="shared" si="51"/>
        <v>1</v>
      </c>
      <c r="R473" s="766">
        <v>200</v>
      </c>
      <c r="S473" s="766">
        <v>8</v>
      </c>
      <c r="T473" s="766">
        <v>2000</v>
      </c>
      <c r="U473" s="765">
        <v>2400</v>
      </c>
      <c r="V473" s="765">
        <v>1800</v>
      </c>
      <c r="W473" s="765">
        <v>750</v>
      </c>
      <c r="X473" s="765">
        <f t="shared" si="54"/>
        <v>800</v>
      </c>
      <c r="Y473" s="364">
        <f t="shared" si="55"/>
        <v>-250</v>
      </c>
    </row>
    <row r="474" spans="1:25" ht="15">
      <c r="A474" s="754" t="s">
        <v>295</v>
      </c>
      <c r="B474" s="738" t="s">
        <v>296</v>
      </c>
      <c r="C474" s="738">
        <v>110002</v>
      </c>
      <c r="D474" s="738" t="s">
        <v>759</v>
      </c>
      <c r="E474" s="738"/>
      <c r="F474" s="755">
        <v>2657</v>
      </c>
      <c r="G474" s="756"/>
      <c r="H474" s="756"/>
      <c r="I474" s="757">
        <f t="shared" si="49"/>
        <v>2657</v>
      </c>
      <c r="J474" s="758">
        <f t="shared" si="52"/>
        <v>2657</v>
      </c>
      <c r="K474" s="757"/>
      <c r="L474" s="759"/>
      <c r="M474" s="739">
        <f t="shared" si="53"/>
        <v>0</v>
      </c>
      <c r="O474" s="760">
        <f t="shared" si="50"/>
        <v>1</v>
      </c>
      <c r="P474" s="760">
        <f t="shared" si="51"/>
        <v>1</v>
      </c>
      <c r="R474" s="766">
        <v>200</v>
      </c>
      <c r="S474" s="766">
        <v>8</v>
      </c>
      <c r="T474" s="766">
        <v>2000</v>
      </c>
      <c r="U474" s="765">
        <v>2400</v>
      </c>
      <c r="V474" s="765">
        <v>1800</v>
      </c>
      <c r="W474" s="766">
        <v>1000</v>
      </c>
      <c r="X474" s="765">
        <f t="shared" si="54"/>
        <v>800</v>
      </c>
      <c r="Y474" s="364">
        <f t="shared" si="55"/>
        <v>0</v>
      </c>
    </row>
    <row r="475" spans="1:25" ht="15">
      <c r="A475" s="754" t="s">
        <v>295</v>
      </c>
      <c r="B475" s="738" t="s">
        <v>296</v>
      </c>
      <c r="C475" s="738">
        <v>110003</v>
      </c>
      <c r="D475" s="738" t="s">
        <v>760</v>
      </c>
      <c r="E475" s="738"/>
      <c r="F475" s="755">
        <v>3407.02</v>
      </c>
      <c r="G475" s="756"/>
      <c r="H475" s="756"/>
      <c r="I475" s="757">
        <f t="shared" si="49"/>
        <v>3407.02</v>
      </c>
      <c r="J475" s="758">
        <f t="shared" si="52"/>
        <v>3407.02</v>
      </c>
      <c r="K475" s="757"/>
      <c r="L475" s="759"/>
      <c r="M475" s="739">
        <f t="shared" si="53"/>
        <v>0</v>
      </c>
      <c r="O475" s="760">
        <f t="shared" si="50"/>
        <v>1</v>
      </c>
      <c r="P475" s="760">
        <f t="shared" si="51"/>
        <v>1</v>
      </c>
      <c r="R475" s="766">
        <v>200</v>
      </c>
      <c r="S475" s="766">
        <v>8</v>
      </c>
      <c r="T475" s="766">
        <v>2000</v>
      </c>
      <c r="U475" s="765">
        <v>2400</v>
      </c>
      <c r="V475" s="765">
        <v>1800</v>
      </c>
      <c r="W475" s="766">
        <v>1250</v>
      </c>
      <c r="X475" s="765">
        <f t="shared" si="54"/>
        <v>800</v>
      </c>
      <c r="Y475" s="364">
        <f t="shared" si="55"/>
        <v>250</v>
      </c>
    </row>
    <row r="476" spans="1:25" ht="15">
      <c r="A476" s="754" t="s">
        <v>295</v>
      </c>
      <c r="B476" s="738" t="s">
        <v>296</v>
      </c>
      <c r="C476" s="738">
        <v>110004</v>
      </c>
      <c r="D476" s="738" t="s">
        <v>761</v>
      </c>
      <c r="E476" s="738"/>
      <c r="F476" s="755">
        <v>3805.51</v>
      </c>
      <c r="G476" s="756"/>
      <c r="H476" s="756"/>
      <c r="I476" s="757">
        <f t="shared" si="49"/>
        <v>3805.51</v>
      </c>
      <c r="J476" s="758">
        <f t="shared" si="52"/>
        <v>3805.51</v>
      </c>
      <c r="K476" s="757"/>
      <c r="L476" s="759"/>
      <c r="M476" s="739">
        <f t="shared" si="53"/>
        <v>0</v>
      </c>
      <c r="O476" s="760">
        <f t="shared" si="50"/>
        <v>1</v>
      </c>
      <c r="P476" s="760">
        <f t="shared" si="51"/>
        <v>1</v>
      </c>
      <c r="R476" s="766">
        <v>200</v>
      </c>
      <c r="S476" s="766">
        <v>8</v>
      </c>
      <c r="T476" s="766">
        <v>2000</v>
      </c>
      <c r="U476" s="765">
        <v>2400</v>
      </c>
      <c r="V476" s="765">
        <v>1800</v>
      </c>
      <c r="W476" s="766">
        <v>1500</v>
      </c>
      <c r="X476" s="765">
        <f t="shared" si="54"/>
        <v>800</v>
      </c>
      <c r="Y476" s="364">
        <f t="shared" si="55"/>
        <v>500</v>
      </c>
    </row>
    <row r="477" spans="1:25" ht="15">
      <c r="A477" s="754" t="s">
        <v>295</v>
      </c>
      <c r="B477" s="738" t="s">
        <v>296</v>
      </c>
      <c r="C477" s="738">
        <v>110005</v>
      </c>
      <c r="D477" s="738" t="s">
        <v>762</v>
      </c>
      <c r="E477" s="738"/>
      <c r="F477" s="755">
        <v>4048.7</v>
      </c>
      <c r="G477" s="756"/>
      <c r="H477" s="756"/>
      <c r="I477" s="757">
        <f t="shared" si="49"/>
        <v>4048.7</v>
      </c>
      <c r="J477" s="758">
        <f t="shared" si="52"/>
        <v>4048.7</v>
      </c>
      <c r="K477" s="757"/>
      <c r="L477" s="759"/>
      <c r="M477" s="739">
        <f t="shared" si="53"/>
        <v>0</v>
      </c>
      <c r="O477" s="760">
        <f t="shared" si="50"/>
        <v>1</v>
      </c>
      <c r="P477" s="760">
        <f t="shared" si="51"/>
        <v>1</v>
      </c>
      <c r="R477" s="766">
        <v>200</v>
      </c>
      <c r="S477" s="766">
        <v>8</v>
      </c>
      <c r="T477" s="766">
        <v>2000</v>
      </c>
      <c r="U477" s="765">
        <v>2400</v>
      </c>
      <c r="V477" s="765">
        <v>1800</v>
      </c>
      <c r="W477" s="766">
        <v>1750</v>
      </c>
      <c r="X477" s="765">
        <f t="shared" si="54"/>
        <v>800</v>
      </c>
      <c r="Y477" s="364">
        <f t="shared" si="55"/>
        <v>750</v>
      </c>
    </row>
    <row r="478" spans="1:25" ht="15">
      <c r="A478" s="754" t="s">
        <v>295</v>
      </c>
      <c r="B478" s="738" t="s">
        <v>296</v>
      </c>
      <c r="C478" s="738">
        <v>110006</v>
      </c>
      <c r="D478" s="738" t="s">
        <v>763</v>
      </c>
      <c r="E478" s="738"/>
      <c r="F478" s="755">
        <v>4543.5</v>
      </c>
      <c r="G478" s="756"/>
      <c r="H478" s="756"/>
      <c r="I478" s="757">
        <f t="shared" si="49"/>
        <v>4543.5</v>
      </c>
      <c r="J478" s="758">
        <f t="shared" si="52"/>
        <v>4543.5</v>
      </c>
      <c r="K478" s="757"/>
      <c r="L478" s="759"/>
      <c r="M478" s="739">
        <f t="shared" si="53"/>
        <v>0</v>
      </c>
      <c r="O478" s="760">
        <f t="shared" si="50"/>
        <v>1</v>
      </c>
      <c r="P478" s="760">
        <f t="shared" si="51"/>
        <v>1</v>
      </c>
      <c r="R478" s="766">
        <v>200</v>
      </c>
      <c r="S478" s="766">
        <v>8</v>
      </c>
      <c r="T478" s="766">
        <v>2000</v>
      </c>
      <c r="U478" s="765">
        <v>2400</v>
      </c>
      <c r="V478" s="765">
        <v>1800</v>
      </c>
      <c r="W478" s="766">
        <v>2000</v>
      </c>
      <c r="X478" s="765">
        <f t="shared" si="54"/>
        <v>800</v>
      </c>
      <c r="Y478" s="364">
        <f t="shared" si="55"/>
        <v>1000</v>
      </c>
    </row>
    <row r="479" spans="1:25" ht="15">
      <c r="A479" s="754" t="s">
        <v>295</v>
      </c>
      <c r="B479" s="738" t="s">
        <v>296</v>
      </c>
      <c r="C479" s="738">
        <v>137384</v>
      </c>
      <c r="D479" s="738" t="s">
        <v>764</v>
      </c>
      <c r="E479" s="738"/>
      <c r="F479" s="755">
        <v>303.38</v>
      </c>
      <c r="G479" s="756"/>
      <c r="H479" s="756"/>
      <c r="I479" s="757">
        <f t="shared" si="49"/>
        <v>303.38</v>
      </c>
      <c r="J479" s="758">
        <f t="shared" si="52"/>
        <v>303.38</v>
      </c>
      <c r="K479" s="757"/>
      <c r="L479" s="759"/>
      <c r="M479" s="739">
        <f t="shared" si="53"/>
        <v>0</v>
      </c>
      <c r="O479" s="760">
        <f t="shared" si="50"/>
        <v>1</v>
      </c>
      <c r="P479" s="760">
        <f t="shared" si="51"/>
        <v>1</v>
      </c>
      <c r="R479" s="766">
        <v>300</v>
      </c>
      <c r="S479" s="766">
        <v>1</v>
      </c>
      <c r="T479" s="765">
        <v>380</v>
      </c>
      <c r="U479" s="765">
        <v>420</v>
      </c>
      <c r="V479" s="765">
        <v>300</v>
      </c>
      <c r="W479" s="765">
        <v>750</v>
      </c>
      <c r="X479" s="765">
        <f t="shared" si="54"/>
        <v>-700</v>
      </c>
      <c r="Y479" s="364">
        <f t="shared" si="55"/>
        <v>-250</v>
      </c>
    </row>
    <row r="480" spans="1:25" ht="15">
      <c r="A480" s="754" t="s">
        <v>295</v>
      </c>
      <c r="B480" s="738" t="s">
        <v>296</v>
      </c>
      <c r="C480" s="738">
        <v>137385</v>
      </c>
      <c r="D480" s="738" t="s">
        <v>765</v>
      </c>
      <c r="E480" s="738"/>
      <c r="F480" s="755">
        <v>329.87</v>
      </c>
      <c r="G480" s="756"/>
      <c r="H480" s="756"/>
      <c r="I480" s="757">
        <f t="shared" si="49"/>
        <v>329.87</v>
      </c>
      <c r="J480" s="758">
        <f t="shared" si="52"/>
        <v>329.87</v>
      </c>
      <c r="K480" s="757"/>
      <c r="L480" s="759"/>
      <c r="M480" s="739">
        <f t="shared" si="53"/>
        <v>0</v>
      </c>
      <c r="O480" s="760">
        <f t="shared" si="50"/>
        <v>1</v>
      </c>
      <c r="P480" s="760">
        <f t="shared" si="51"/>
        <v>1</v>
      </c>
      <c r="R480" s="766">
        <v>300</v>
      </c>
      <c r="S480" s="766">
        <v>1</v>
      </c>
      <c r="T480" s="765">
        <v>380</v>
      </c>
      <c r="U480" s="765">
        <v>420</v>
      </c>
      <c r="V480" s="765">
        <v>300</v>
      </c>
      <c r="W480" s="766">
        <v>1000</v>
      </c>
      <c r="X480" s="765">
        <f t="shared" si="54"/>
        <v>-700</v>
      </c>
      <c r="Y480" s="364">
        <f t="shared" si="55"/>
        <v>0</v>
      </c>
    </row>
    <row r="481" spans="1:25" ht="15">
      <c r="A481" s="754" t="s">
        <v>295</v>
      </c>
      <c r="B481" s="738" t="s">
        <v>296</v>
      </c>
      <c r="C481" s="738">
        <v>137386</v>
      </c>
      <c r="D481" s="738" t="s">
        <v>766</v>
      </c>
      <c r="E481" s="738"/>
      <c r="F481" s="755">
        <v>367.18</v>
      </c>
      <c r="G481" s="756"/>
      <c r="H481" s="756"/>
      <c r="I481" s="757">
        <f t="shared" si="49"/>
        <v>367.18</v>
      </c>
      <c r="J481" s="758">
        <f t="shared" si="52"/>
        <v>367.18</v>
      </c>
      <c r="K481" s="757"/>
      <c r="L481" s="759"/>
      <c r="M481" s="739">
        <f t="shared" si="53"/>
        <v>0</v>
      </c>
      <c r="O481" s="760">
        <f t="shared" si="50"/>
        <v>1</v>
      </c>
      <c r="P481" s="760">
        <f t="shared" si="51"/>
        <v>1</v>
      </c>
      <c r="R481" s="766">
        <v>300</v>
      </c>
      <c r="S481" s="766">
        <v>1</v>
      </c>
      <c r="T481" s="765">
        <v>380</v>
      </c>
      <c r="U481" s="765">
        <v>420</v>
      </c>
      <c r="V481" s="765">
        <v>300</v>
      </c>
      <c r="W481" s="766">
        <v>1250</v>
      </c>
      <c r="X481" s="765">
        <f t="shared" si="54"/>
        <v>-700</v>
      </c>
      <c r="Y481" s="364">
        <f t="shared" si="55"/>
        <v>250</v>
      </c>
    </row>
    <row r="482" spans="1:25" ht="15">
      <c r="A482" s="754" t="s">
        <v>295</v>
      </c>
      <c r="B482" s="738" t="s">
        <v>296</v>
      </c>
      <c r="C482" s="738">
        <v>137387</v>
      </c>
      <c r="D482" s="738" t="s">
        <v>767</v>
      </c>
      <c r="E482" s="738"/>
      <c r="F482" s="755">
        <v>431</v>
      </c>
      <c r="G482" s="756"/>
      <c r="H482" s="756"/>
      <c r="I482" s="757">
        <f t="shared" si="49"/>
        <v>431</v>
      </c>
      <c r="J482" s="758">
        <f t="shared" si="52"/>
        <v>431</v>
      </c>
      <c r="K482" s="757"/>
      <c r="L482" s="759"/>
      <c r="M482" s="739">
        <f t="shared" si="53"/>
        <v>0</v>
      </c>
      <c r="O482" s="760">
        <f t="shared" si="50"/>
        <v>1</v>
      </c>
      <c r="P482" s="760">
        <f t="shared" si="51"/>
        <v>1</v>
      </c>
      <c r="R482" s="766">
        <v>300</v>
      </c>
      <c r="S482" s="766">
        <v>1</v>
      </c>
      <c r="T482" s="765">
        <v>380</v>
      </c>
      <c r="U482" s="765">
        <v>420</v>
      </c>
      <c r="V482" s="765">
        <v>300</v>
      </c>
      <c r="W482" s="766">
        <v>1500</v>
      </c>
      <c r="X482" s="765">
        <f t="shared" si="54"/>
        <v>-700</v>
      </c>
      <c r="Y482" s="364">
        <f t="shared" si="55"/>
        <v>500</v>
      </c>
    </row>
    <row r="483" spans="1:25" ht="15">
      <c r="A483" s="754" t="s">
        <v>295</v>
      </c>
      <c r="B483" s="738" t="s">
        <v>296</v>
      </c>
      <c r="C483" s="738">
        <v>137388</v>
      </c>
      <c r="D483" s="738" t="s">
        <v>768</v>
      </c>
      <c r="E483" s="738"/>
      <c r="F483" s="755">
        <v>471.93</v>
      </c>
      <c r="G483" s="756"/>
      <c r="H483" s="756"/>
      <c r="I483" s="757">
        <f t="shared" si="49"/>
        <v>471.93</v>
      </c>
      <c r="J483" s="758">
        <f t="shared" si="52"/>
        <v>471.93</v>
      </c>
      <c r="K483" s="757"/>
      <c r="L483" s="759"/>
      <c r="M483" s="739">
        <f t="shared" si="53"/>
        <v>0</v>
      </c>
      <c r="O483" s="760">
        <f t="shared" si="50"/>
        <v>1</v>
      </c>
      <c r="P483" s="760">
        <f t="shared" si="51"/>
        <v>1</v>
      </c>
      <c r="R483" s="766">
        <v>300</v>
      </c>
      <c r="S483" s="766">
        <v>1</v>
      </c>
      <c r="T483" s="765">
        <v>380</v>
      </c>
      <c r="U483" s="765">
        <v>420</v>
      </c>
      <c r="V483" s="765">
        <v>300</v>
      </c>
      <c r="W483" s="766">
        <v>1750</v>
      </c>
      <c r="X483" s="765">
        <f t="shared" si="54"/>
        <v>-700</v>
      </c>
      <c r="Y483" s="364">
        <f t="shared" si="55"/>
        <v>750</v>
      </c>
    </row>
    <row r="484" spans="1:25" ht="15">
      <c r="A484" s="754" t="s">
        <v>295</v>
      </c>
      <c r="B484" s="738" t="s">
        <v>296</v>
      </c>
      <c r="C484" s="738">
        <v>137389</v>
      </c>
      <c r="D484" s="738" t="s">
        <v>769</v>
      </c>
      <c r="E484" s="738"/>
      <c r="F484" s="755">
        <v>496</v>
      </c>
      <c r="G484" s="756"/>
      <c r="H484" s="756"/>
      <c r="I484" s="757">
        <f t="shared" si="49"/>
        <v>496</v>
      </c>
      <c r="J484" s="758">
        <f t="shared" si="52"/>
        <v>496</v>
      </c>
      <c r="K484" s="757"/>
      <c r="L484" s="759"/>
      <c r="M484" s="739">
        <f t="shared" si="53"/>
        <v>0</v>
      </c>
      <c r="O484" s="760">
        <f t="shared" si="50"/>
        <v>1</v>
      </c>
      <c r="P484" s="760">
        <f t="shared" si="51"/>
        <v>1</v>
      </c>
      <c r="R484" s="766">
        <v>300</v>
      </c>
      <c r="S484" s="766">
        <v>1</v>
      </c>
      <c r="T484" s="765">
        <v>380</v>
      </c>
      <c r="U484" s="765">
        <v>420</v>
      </c>
      <c r="V484" s="765">
        <v>300</v>
      </c>
      <c r="W484" s="766">
        <v>2000</v>
      </c>
      <c r="X484" s="765">
        <f t="shared" si="54"/>
        <v>-700</v>
      </c>
      <c r="Y484" s="364">
        <f t="shared" si="55"/>
        <v>1000</v>
      </c>
    </row>
    <row r="485" spans="1:25" ht="15">
      <c r="A485" s="754" t="s">
        <v>295</v>
      </c>
      <c r="B485" s="738" t="s">
        <v>296</v>
      </c>
      <c r="C485" s="738">
        <v>137390</v>
      </c>
      <c r="D485" s="738" t="s">
        <v>770</v>
      </c>
      <c r="E485" s="738"/>
      <c r="F485" s="755">
        <v>344.32</v>
      </c>
      <c r="G485" s="756"/>
      <c r="H485" s="756"/>
      <c r="I485" s="757">
        <f t="shared" si="49"/>
        <v>344.32</v>
      </c>
      <c r="J485" s="758">
        <f t="shared" si="52"/>
        <v>344.32</v>
      </c>
      <c r="K485" s="757"/>
      <c r="L485" s="759"/>
      <c r="M485" s="739">
        <f t="shared" si="53"/>
        <v>0</v>
      </c>
      <c r="O485" s="760">
        <f t="shared" si="50"/>
        <v>1</v>
      </c>
      <c r="P485" s="760">
        <f t="shared" si="51"/>
        <v>1</v>
      </c>
      <c r="R485" s="766">
        <v>300</v>
      </c>
      <c r="S485" s="766">
        <v>1</v>
      </c>
      <c r="T485" s="765">
        <v>380</v>
      </c>
      <c r="U485" s="765">
        <v>420</v>
      </c>
      <c r="V485" s="765">
        <v>450</v>
      </c>
      <c r="W485" s="765">
        <v>750</v>
      </c>
      <c r="X485" s="765">
        <f t="shared" si="54"/>
        <v>-550</v>
      </c>
      <c r="Y485" s="364">
        <f t="shared" si="55"/>
        <v>-250</v>
      </c>
    </row>
    <row r="486" spans="1:25" ht="15">
      <c r="A486" s="754" t="s">
        <v>295</v>
      </c>
      <c r="B486" s="738" t="s">
        <v>296</v>
      </c>
      <c r="C486" s="738">
        <v>137391</v>
      </c>
      <c r="D486" s="738" t="s">
        <v>771</v>
      </c>
      <c r="E486" s="738"/>
      <c r="F486" s="755">
        <v>379.23</v>
      </c>
      <c r="G486" s="756"/>
      <c r="H486" s="756"/>
      <c r="I486" s="757">
        <f t="shared" si="49"/>
        <v>379.23</v>
      </c>
      <c r="J486" s="758">
        <f t="shared" si="52"/>
        <v>379.23</v>
      </c>
      <c r="K486" s="757"/>
      <c r="L486" s="759"/>
      <c r="M486" s="739">
        <f t="shared" si="53"/>
        <v>0</v>
      </c>
      <c r="O486" s="760">
        <f t="shared" si="50"/>
        <v>1</v>
      </c>
      <c r="P486" s="760">
        <f t="shared" si="51"/>
        <v>1</v>
      </c>
      <c r="R486" s="766">
        <v>300</v>
      </c>
      <c r="S486" s="766">
        <v>1</v>
      </c>
      <c r="T486" s="765">
        <v>380</v>
      </c>
      <c r="U486" s="765">
        <v>420</v>
      </c>
      <c r="V486" s="765">
        <v>450</v>
      </c>
      <c r="W486" s="766">
        <v>1000</v>
      </c>
      <c r="X486" s="765">
        <f t="shared" si="54"/>
        <v>-550</v>
      </c>
      <c r="Y486" s="364">
        <f t="shared" si="55"/>
        <v>0</v>
      </c>
    </row>
    <row r="487" spans="1:25" ht="15">
      <c r="A487" s="754" t="s">
        <v>295</v>
      </c>
      <c r="B487" s="738" t="s">
        <v>296</v>
      </c>
      <c r="C487" s="738">
        <v>137392</v>
      </c>
      <c r="D487" s="738" t="s">
        <v>772</v>
      </c>
      <c r="E487" s="738"/>
      <c r="F487" s="755">
        <v>418.95</v>
      </c>
      <c r="G487" s="756"/>
      <c r="H487" s="756"/>
      <c r="I487" s="757">
        <f t="shared" si="49"/>
        <v>418.95</v>
      </c>
      <c r="J487" s="758">
        <f t="shared" si="52"/>
        <v>418.95</v>
      </c>
      <c r="K487" s="757"/>
      <c r="L487" s="759"/>
      <c r="M487" s="739">
        <f t="shared" si="53"/>
        <v>0</v>
      </c>
      <c r="O487" s="760">
        <f t="shared" si="50"/>
        <v>1</v>
      </c>
      <c r="P487" s="760">
        <f t="shared" si="51"/>
        <v>1</v>
      </c>
      <c r="R487" s="766">
        <v>300</v>
      </c>
      <c r="S487" s="766">
        <v>1</v>
      </c>
      <c r="T487" s="765">
        <v>380</v>
      </c>
      <c r="U487" s="765">
        <v>420</v>
      </c>
      <c r="V487" s="765">
        <v>450</v>
      </c>
      <c r="W487" s="766">
        <v>1250</v>
      </c>
      <c r="X487" s="765">
        <f t="shared" si="54"/>
        <v>-550</v>
      </c>
      <c r="Y487" s="364">
        <f t="shared" si="55"/>
        <v>250</v>
      </c>
    </row>
    <row r="488" spans="1:25" ht="15">
      <c r="A488" s="754" t="s">
        <v>295</v>
      </c>
      <c r="B488" s="738" t="s">
        <v>296</v>
      </c>
      <c r="C488" s="738">
        <v>137393</v>
      </c>
      <c r="D488" s="738" t="s">
        <v>773</v>
      </c>
      <c r="E488" s="738"/>
      <c r="F488" s="755">
        <v>483.96</v>
      </c>
      <c r="G488" s="756"/>
      <c r="H488" s="756"/>
      <c r="I488" s="757">
        <f t="shared" si="49"/>
        <v>483.96</v>
      </c>
      <c r="J488" s="758">
        <f t="shared" si="52"/>
        <v>483.96</v>
      </c>
      <c r="K488" s="757"/>
      <c r="L488" s="759"/>
      <c r="M488" s="739">
        <f t="shared" si="53"/>
        <v>0</v>
      </c>
      <c r="O488" s="760">
        <f t="shared" si="50"/>
        <v>1</v>
      </c>
      <c r="P488" s="760">
        <f t="shared" si="51"/>
        <v>1</v>
      </c>
      <c r="R488" s="766">
        <v>300</v>
      </c>
      <c r="S488" s="766">
        <v>1</v>
      </c>
      <c r="T488" s="765">
        <v>380</v>
      </c>
      <c r="U488" s="765">
        <v>420</v>
      </c>
      <c r="V488" s="765">
        <v>450</v>
      </c>
      <c r="W488" s="766">
        <v>1500</v>
      </c>
      <c r="X488" s="765">
        <f t="shared" si="54"/>
        <v>-550</v>
      </c>
      <c r="Y488" s="364">
        <f t="shared" si="55"/>
        <v>500</v>
      </c>
    </row>
    <row r="489" spans="1:25" ht="15">
      <c r="A489" s="754" t="s">
        <v>295</v>
      </c>
      <c r="B489" s="738" t="s">
        <v>296</v>
      </c>
      <c r="C489" s="738">
        <v>137394</v>
      </c>
      <c r="D489" s="738" t="s">
        <v>774</v>
      </c>
      <c r="E489" s="738"/>
      <c r="F489" s="755">
        <v>520.08000000000004</v>
      </c>
      <c r="G489" s="756"/>
      <c r="H489" s="756"/>
      <c r="I489" s="757">
        <f t="shared" si="49"/>
        <v>520.08000000000004</v>
      </c>
      <c r="J489" s="758">
        <f t="shared" si="52"/>
        <v>520.08000000000004</v>
      </c>
      <c r="K489" s="757"/>
      <c r="L489" s="759"/>
      <c r="M489" s="739">
        <f t="shared" si="53"/>
        <v>0</v>
      </c>
      <c r="O489" s="760">
        <f t="shared" si="50"/>
        <v>1</v>
      </c>
      <c r="P489" s="760">
        <f t="shared" si="51"/>
        <v>1</v>
      </c>
      <c r="R489" s="766">
        <v>300</v>
      </c>
      <c r="S489" s="766">
        <v>1</v>
      </c>
      <c r="T489" s="765">
        <v>380</v>
      </c>
      <c r="U489" s="765">
        <v>420</v>
      </c>
      <c r="V489" s="765">
        <v>450</v>
      </c>
      <c r="W489" s="766">
        <v>1750</v>
      </c>
      <c r="X489" s="765">
        <f t="shared" si="54"/>
        <v>-550</v>
      </c>
      <c r="Y489" s="364">
        <f t="shared" si="55"/>
        <v>750</v>
      </c>
    </row>
    <row r="490" spans="1:25" ht="15">
      <c r="A490" s="754" t="s">
        <v>295</v>
      </c>
      <c r="B490" s="738" t="s">
        <v>296</v>
      </c>
      <c r="C490" s="738">
        <v>137395</v>
      </c>
      <c r="D490" s="738" t="s">
        <v>775</v>
      </c>
      <c r="E490" s="738"/>
      <c r="F490" s="755">
        <v>546.57000000000005</v>
      </c>
      <c r="G490" s="756"/>
      <c r="H490" s="756"/>
      <c r="I490" s="757">
        <f t="shared" si="49"/>
        <v>546.57000000000005</v>
      </c>
      <c r="J490" s="758">
        <f t="shared" si="52"/>
        <v>546.57000000000005</v>
      </c>
      <c r="K490" s="757"/>
      <c r="L490" s="759"/>
      <c r="M490" s="739">
        <f t="shared" si="53"/>
        <v>0</v>
      </c>
      <c r="O490" s="760">
        <f t="shared" si="50"/>
        <v>1</v>
      </c>
      <c r="P490" s="760">
        <f t="shared" si="51"/>
        <v>1</v>
      </c>
      <c r="R490" s="766">
        <v>300</v>
      </c>
      <c r="S490" s="766">
        <v>1</v>
      </c>
      <c r="T490" s="765">
        <v>380</v>
      </c>
      <c r="U490" s="765">
        <v>420</v>
      </c>
      <c r="V490" s="765">
        <v>450</v>
      </c>
      <c r="W490" s="766">
        <v>2000</v>
      </c>
      <c r="X490" s="765">
        <f t="shared" si="54"/>
        <v>-550</v>
      </c>
      <c r="Y490" s="364">
        <f t="shared" si="55"/>
        <v>1000</v>
      </c>
    </row>
    <row r="491" spans="1:25" ht="15">
      <c r="A491" s="754" t="s">
        <v>295</v>
      </c>
      <c r="B491" s="738" t="s">
        <v>296</v>
      </c>
      <c r="C491" s="738">
        <v>137396</v>
      </c>
      <c r="D491" s="738" t="s">
        <v>776</v>
      </c>
      <c r="E491" s="738"/>
      <c r="F491" s="755">
        <v>387.66</v>
      </c>
      <c r="G491" s="756"/>
      <c r="H491" s="756"/>
      <c r="I491" s="757">
        <f t="shared" si="49"/>
        <v>387.66</v>
      </c>
      <c r="J491" s="758">
        <f t="shared" si="52"/>
        <v>387.66</v>
      </c>
      <c r="K491" s="757"/>
      <c r="L491" s="759"/>
      <c r="M491" s="739">
        <f t="shared" si="53"/>
        <v>0</v>
      </c>
      <c r="O491" s="760">
        <f t="shared" si="50"/>
        <v>1</v>
      </c>
      <c r="P491" s="760">
        <f t="shared" si="51"/>
        <v>1</v>
      </c>
      <c r="R491" s="766">
        <v>300</v>
      </c>
      <c r="S491" s="766">
        <v>1</v>
      </c>
      <c r="T491" s="765">
        <v>380</v>
      </c>
      <c r="U491" s="765">
        <v>420</v>
      </c>
      <c r="V491" s="765">
        <v>600</v>
      </c>
      <c r="W491" s="765">
        <v>750</v>
      </c>
      <c r="X491" s="765">
        <f t="shared" si="54"/>
        <v>-400</v>
      </c>
      <c r="Y491" s="364">
        <f t="shared" si="55"/>
        <v>-250</v>
      </c>
    </row>
    <row r="492" spans="1:25" ht="15">
      <c r="A492" s="754" t="s">
        <v>295</v>
      </c>
      <c r="B492" s="738" t="s">
        <v>296</v>
      </c>
      <c r="C492" s="738">
        <v>137397</v>
      </c>
      <c r="D492" s="738" t="s">
        <v>777</v>
      </c>
      <c r="E492" s="738"/>
      <c r="F492" s="755">
        <v>427.38</v>
      </c>
      <c r="G492" s="756"/>
      <c r="H492" s="756"/>
      <c r="I492" s="757">
        <f t="shared" si="49"/>
        <v>427.38</v>
      </c>
      <c r="J492" s="758">
        <f t="shared" si="52"/>
        <v>427.38</v>
      </c>
      <c r="K492" s="757"/>
      <c r="L492" s="759"/>
      <c r="M492" s="739">
        <f t="shared" si="53"/>
        <v>0</v>
      </c>
      <c r="O492" s="760">
        <f t="shared" si="50"/>
        <v>1</v>
      </c>
      <c r="P492" s="760">
        <f t="shared" si="51"/>
        <v>1</v>
      </c>
      <c r="R492" s="766">
        <v>300</v>
      </c>
      <c r="S492" s="766">
        <v>1</v>
      </c>
      <c r="T492" s="765">
        <v>380</v>
      </c>
      <c r="U492" s="765">
        <v>420</v>
      </c>
      <c r="V492" s="765">
        <v>600</v>
      </c>
      <c r="W492" s="766">
        <v>1000</v>
      </c>
      <c r="X492" s="765">
        <f t="shared" si="54"/>
        <v>-400</v>
      </c>
      <c r="Y492" s="364">
        <f t="shared" si="55"/>
        <v>0</v>
      </c>
    </row>
    <row r="493" spans="1:25" ht="15">
      <c r="A493" s="754" t="s">
        <v>295</v>
      </c>
      <c r="B493" s="738" t="s">
        <v>296</v>
      </c>
      <c r="C493" s="738">
        <v>137398</v>
      </c>
      <c r="D493" s="738" t="s">
        <v>778</v>
      </c>
      <c r="E493" s="738"/>
      <c r="F493" s="755">
        <v>474.33</v>
      </c>
      <c r="G493" s="756"/>
      <c r="H493" s="756"/>
      <c r="I493" s="757">
        <f t="shared" si="49"/>
        <v>474.33</v>
      </c>
      <c r="J493" s="758">
        <f t="shared" si="52"/>
        <v>474.33</v>
      </c>
      <c r="K493" s="757"/>
      <c r="L493" s="759"/>
      <c r="M493" s="739">
        <f t="shared" si="53"/>
        <v>0</v>
      </c>
      <c r="O493" s="760">
        <f t="shared" si="50"/>
        <v>1</v>
      </c>
      <c r="P493" s="760">
        <f t="shared" si="51"/>
        <v>1</v>
      </c>
      <c r="R493" s="766">
        <v>300</v>
      </c>
      <c r="S493" s="766">
        <v>1</v>
      </c>
      <c r="T493" s="765">
        <v>380</v>
      </c>
      <c r="U493" s="765">
        <v>420</v>
      </c>
      <c r="V493" s="765">
        <v>600</v>
      </c>
      <c r="W493" s="766">
        <v>1250</v>
      </c>
      <c r="X493" s="765">
        <f t="shared" si="54"/>
        <v>-400</v>
      </c>
      <c r="Y493" s="364">
        <f t="shared" si="55"/>
        <v>250</v>
      </c>
    </row>
    <row r="494" spans="1:25" ht="15">
      <c r="A494" s="754" t="s">
        <v>295</v>
      </c>
      <c r="B494" s="738" t="s">
        <v>296</v>
      </c>
      <c r="C494" s="738">
        <v>137399</v>
      </c>
      <c r="D494" s="738" t="s">
        <v>779</v>
      </c>
      <c r="E494" s="738"/>
      <c r="F494" s="755">
        <v>534.52</v>
      </c>
      <c r="G494" s="756"/>
      <c r="H494" s="756"/>
      <c r="I494" s="757">
        <f t="shared" si="49"/>
        <v>534.52</v>
      </c>
      <c r="J494" s="758">
        <f t="shared" si="52"/>
        <v>534.52</v>
      </c>
      <c r="K494" s="757"/>
      <c r="L494" s="759"/>
      <c r="M494" s="739">
        <f t="shared" si="53"/>
        <v>0</v>
      </c>
      <c r="O494" s="760">
        <f t="shared" si="50"/>
        <v>1</v>
      </c>
      <c r="P494" s="760">
        <f t="shared" si="51"/>
        <v>1</v>
      </c>
      <c r="R494" s="766">
        <v>300</v>
      </c>
      <c r="S494" s="766">
        <v>1</v>
      </c>
      <c r="T494" s="765">
        <v>380</v>
      </c>
      <c r="U494" s="765">
        <v>420</v>
      </c>
      <c r="V494" s="765">
        <v>600</v>
      </c>
      <c r="W494" s="766">
        <v>1500</v>
      </c>
      <c r="X494" s="765">
        <f t="shared" si="54"/>
        <v>-400</v>
      </c>
      <c r="Y494" s="364">
        <f t="shared" si="55"/>
        <v>500</v>
      </c>
    </row>
    <row r="495" spans="1:25" ht="15">
      <c r="A495" s="754" t="s">
        <v>295</v>
      </c>
      <c r="B495" s="738" t="s">
        <v>296</v>
      </c>
      <c r="C495" s="738">
        <v>137400</v>
      </c>
      <c r="D495" s="738" t="s">
        <v>780</v>
      </c>
      <c r="E495" s="738"/>
      <c r="F495" s="755">
        <v>570.65</v>
      </c>
      <c r="G495" s="756"/>
      <c r="H495" s="756"/>
      <c r="I495" s="757">
        <f t="shared" si="49"/>
        <v>570.65</v>
      </c>
      <c r="J495" s="758">
        <f t="shared" si="52"/>
        <v>570.65</v>
      </c>
      <c r="K495" s="757"/>
      <c r="L495" s="759"/>
      <c r="M495" s="739">
        <f t="shared" si="53"/>
        <v>0</v>
      </c>
      <c r="O495" s="760">
        <f t="shared" si="50"/>
        <v>1</v>
      </c>
      <c r="P495" s="760">
        <f t="shared" si="51"/>
        <v>1</v>
      </c>
      <c r="R495" s="766">
        <v>300</v>
      </c>
      <c r="S495" s="766">
        <v>1</v>
      </c>
      <c r="T495" s="765">
        <v>380</v>
      </c>
      <c r="U495" s="765">
        <v>420</v>
      </c>
      <c r="V495" s="765">
        <v>600</v>
      </c>
      <c r="W495" s="766">
        <v>1750</v>
      </c>
      <c r="X495" s="765">
        <f t="shared" si="54"/>
        <v>-400</v>
      </c>
      <c r="Y495" s="364">
        <f t="shared" si="55"/>
        <v>750</v>
      </c>
    </row>
    <row r="496" spans="1:25" ht="15">
      <c r="A496" s="754" t="s">
        <v>295</v>
      </c>
      <c r="B496" s="738" t="s">
        <v>296</v>
      </c>
      <c r="C496" s="738">
        <v>137401</v>
      </c>
      <c r="D496" s="738" t="s">
        <v>781</v>
      </c>
      <c r="E496" s="738"/>
      <c r="F496" s="755">
        <v>594.72</v>
      </c>
      <c r="G496" s="756"/>
      <c r="H496" s="756"/>
      <c r="I496" s="757">
        <f t="shared" si="49"/>
        <v>594.72</v>
      </c>
      <c r="J496" s="758">
        <f t="shared" si="52"/>
        <v>594.72</v>
      </c>
      <c r="K496" s="757"/>
      <c r="L496" s="759"/>
      <c r="M496" s="739">
        <f t="shared" si="53"/>
        <v>0</v>
      </c>
      <c r="O496" s="760">
        <f t="shared" si="50"/>
        <v>1</v>
      </c>
      <c r="P496" s="760">
        <f t="shared" si="51"/>
        <v>1</v>
      </c>
      <c r="R496" s="766">
        <v>300</v>
      </c>
      <c r="S496" s="766">
        <v>1</v>
      </c>
      <c r="T496" s="765">
        <v>380</v>
      </c>
      <c r="U496" s="765">
        <v>420</v>
      </c>
      <c r="V496" s="765">
        <v>600</v>
      </c>
      <c r="W496" s="766">
        <v>2000</v>
      </c>
      <c r="X496" s="765">
        <f t="shared" si="54"/>
        <v>-400</v>
      </c>
      <c r="Y496" s="364">
        <f t="shared" si="55"/>
        <v>1000</v>
      </c>
    </row>
    <row r="497" spans="1:25" ht="15">
      <c r="A497" s="754" t="s">
        <v>295</v>
      </c>
      <c r="B497" s="738" t="s">
        <v>296</v>
      </c>
      <c r="C497" s="738">
        <v>137402</v>
      </c>
      <c r="D497" s="738" t="s">
        <v>782</v>
      </c>
      <c r="E497" s="738"/>
      <c r="F497" s="755">
        <v>504.43</v>
      </c>
      <c r="G497" s="756"/>
      <c r="H497" s="756"/>
      <c r="I497" s="757">
        <f t="shared" si="49"/>
        <v>504.43</v>
      </c>
      <c r="J497" s="758">
        <f t="shared" si="52"/>
        <v>504.43</v>
      </c>
      <c r="K497" s="757"/>
      <c r="L497" s="759"/>
      <c r="M497" s="739">
        <f t="shared" si="53"/>
        <v>0</v>
      </c>
      <c r="O497" s="760">
        <f t="shared" si="50"/>
        <v>1</v>
      </c>
      <c r="P497" s="760">
        <f t="shared" si="51"/>
        <v>1</v>
      </c>
      <c r="R497" s="766">
        <v>300</v>
      </c>
      <c r="S497" s="766">
        <v>1</v>
      </c>
      <c r="T497" s="765">
        <v>380</v>
      </c>
      <c r="U497" s="765">
        <v>420</v>
      </c>
      <c r="V497" s="765">
        <v>900</v>
      </c>
      <c r="W497" s="765">
        <v>750</v>
      </c>
      <c r="X497" s="765">
        <f t="shared" si="54"/>
        <v>-100</v>
      </c>
      <c r="Y497" s="364">
        <f t="shared" si="55"/>
        <v>-250</v>
      </c>
    </row>
    <row r="498" spans="1:25" ht="15">
      <c r="A498" s="754" t="s">
        <v>295</v>
      </c>
      <c r="B498" s="738" t="s">
        <v>296</v>
      </c>
      <c r="C498" s="738">
        <v>137403</v>
      </c>
      <c r="D498" s="738" t="s">
        <v>783</v>
      </c>
      <c r="E498" s="738"/>
      <c r="F498" s="755">
        <v>555</v>
      </c>
      <c r="G498" s="756"/>
      <c r="H498" s="756"/>
      <c r="I498" s="757">
        <f t="shared" si="49"/>
        <v>555</v>
      </c>
      <c r="J498" s="758">
        <f t="shared" si="52"/>
        <v>555</v>
      </c>
      <c r="K498" s="757"/>
      <c r="L498" s="759"/>
      <c r="M498" s="739">
        <f t="shared" si="53"/>
        <v>0</v>
      </c>
      <c r="O498" s="760">
        <f t="shared" si="50"/>
        <v>1</v>
      </c>
      <c r="P498" s="760">
        <f t="shared" si="51"/>
        <v>1</v>
      </c>
      <c r="R498" s="766">
        <v>300</v>
      </c>
      <c r="S498" s="766">
        <v>1</v>
      </c>
      <c r="T498" s="765">
        <v>380</v>
      </c>
      <c r="U498" s="765">
        <v>420</v>
      </c>
      <c r="V498" s="765">
        <v>900</v>
      </c>
      <c r="W498" s="766">
        <v>1000</v>
      </c>
      <c r="X498" s="765">
        <f t="shared" si="54"/>
        <v>-100</v>
      </c>
      <c r="Y498" s="364">
        <f t="shared" si="55"/>
        <v>0</v>
      </c>
    </row>
    <row r="499" spans="1:25" ht="15">
      <c r="A499" s="754" t="s">
        <v>295</v>
      </c>
      <c r="B499" s="738" t="s">
        <v>296</v>
      </c>
      <c r="C499" s="738">
        <v>137404</v>
      </c>
      <c r="D499" s="738" t="s">
        <v>784</v>
      </c>
      <c r="E499" s="738"/>
      <c r="F499" s="755">
        <v>647.69000000000005</v>
      </c>
      <c r="G499" s="756"/>
      <c r="H499" s="756"/>
      <c r="I499" s="757">
        <f t="shared" si="49"/>
        <v>647.69000000000005</v>
      </c>
      <c r="J499" s="758">
        <f t="shared" si="52"/>
        <v>647.69000000000005</v>
      </c>
      <c r="K499" s="757"/>
      <c r="L499" s="759"/>
      <c r="M499" s="739">
        <f t="shared" si="53"/>
        <v>0</v>
      </c>
      <c r="O499" s="760">
        <f t="shared" si="50"/>
        <v>1</v>
      </c>
      <c r="P499" s="760">
        <f t="shared" si="51"/>
        <v>1</v>
      </c>
      <c r="R499" s="766">
        <v>300</v>
      </c>
      <c r="S499" s="766">
        <v>1</v>
      </c>
      <c r="T499" s="765">
        <v>380</v>
      </c>
      <c r="U499" s="765">
        <v>420</v>
      </c>
      <c r="V499" s="765">
        <v>900</v>
      </c>
      <c r="W499" s="766">
        <v>1250</v>
      </c>
      <c r="X499" s="765">
        <f t="shared" si="54"/>
        <v>-100</v>
      </c>
      <c r="Y499" s="364">
        <f t="shared" si="55"/>
        <v>250</v>
      </c>
    </row>
    <row r="500" spans="1:25" ht="15">
      <c r="A500" s="754" t="s">
        <v>295</v>
      </c>
      <c r="B500" s="738" t="s">
        <v>296</v>
      </c>
      <c r="C500" s="738">
        <v>137405</v>
      </c>
      <c r="D500" s="738" t="s">
        <v>785</v>
      </c>
      <c r="E500" s="738"/>
      <c r="F500" s="755">
        <v>729.56</v>
      </c>
      <c r="G500" s="756"/>
      <c r="H500" s="756"/>
      <c r="I500" s="757">
        <f t="shared" si="49"/>
        <v>729.56</v>
      </c>
      <c r="J500" s="758">
        <f t="shared" si="52"/>
        <v>729.56</v>
      </c>
      <c r="K500" s="757"/>
      <c r="L500" s="759"/>
      <c r="M500" s="739">
        <f t="shared" si="53"/>
        <v>0</v>
      </c>
      <c r="O500" s="760">
        <f t="shared" si="50"/>
        <v>1</v>
      </c>
      <c r="P500" s="760">
        <f t="shared" si="51"/>
        <v>1</v>
      </c>
      <c r="R500" s="766">
        <v>300</v>
      </c>
      <c r="S500" s="766">
        <v>1</v>
      </c>
      <c r="T500" s="765">
        <v>380</v>
      </c>
      <c r="U500" s="765">
        <v>420</v>
      </c>
      <c r="V500" s="765">
        <v>900</v>
      </c>
      <c r="W500" s="766">
        <v>1500</v>
      </c>
      <c r="X500" s="765">
        <f t="shared" si="54"/>
        <v>-100</v>
      </c>
      <c r="Y500" s="364">
        <f t="shared" si="55"/>
        <v>500</v>
      </c>
    </row>
    <row r="501" spans="1:25" ht="15">
      <c r="A501" s="754" t="s">
        <v>295</v>
      </c>
      <c r="B501" s="738" t="s">
        <v>296</v>
      </c>
      <c r="C501" s="738">
        <v>137406</v>
      </c>
      <c r="D501" s="738" t="s">
        <v>786</v>
      </c>
      <c r="E501" s="738"/>
      <c r="F501" s="755">
        <v>778.91</v>
      </c>
      <c r="G501" s="756"/>
      <c r="H501" s="756"/>
      <c r="I501" s="757">
        <f t="shared" si="49"/>
        <v>778.91</v>
      </c>
      <c r="J501" s="758">
        <f t="shared" si="52"/>
        <v>778.91</v>
      </c>
      <c r="K501" s="757"/>
      <c r="L501" s="759"/>
      <c r="M501" s="739">
        <f t="shared" si="53"/>
        <v>0</v>
      </c>
      <c r="O501" s="760">
        <f t="shared" si="50"/>
        <v>1</v>
      </c>
      <c r="P501" s="760">
        <f t="shared" si="51"/>
        <v>1</v>
      </c>
      <c r="R501" s="766">
        <v>300</v>
      </c>
      <c r="S501" s="766">
        <v>1</v>
      </c>
      <c r="T501" s="765">
        <v>380</v>
      </c>
      <c r="U501" s="765">
        <v>420</v>
      </c>
      <c r="V501" s="765">
        <v>900</v>
      </c>
      <c r="W501" s="766">
        <v>1750</v>
      </c>
      <c r="X501" s="765">
        <f t="shared" si="54"/>
        <v>-100</v>
      </c>
      <c r="Y501" s="364">
        <f t="shared" si="55"/>
        <v>750</v>
      </c>
    </row>
    <row r="502" spans="1:25" ht="15">
      <c r="A502" s="754" t="s">
        <v>295</v>
      </c>
      <c r="B502" s="738" t="s">
        <v>296</v>
      </c>
      <c r="C502" s="738">
        <v>137407</v>
      </c>
      <c r="D502" s="738" t="s">
        <v>787</v>
      </c>
      <c r="E502" s="738"/>
      <c r="F502" s="755">
        <v>813.83</v>
      </c>
      <c r="G502" s="756"/>
      <c r="H502" s="756"/>
      <c r="I502" s="757">
        <f t="shared" si="49"/>
        <v>813.83</v>
      </c>
      <c r="J502" s="758">
        <f t="shared" si="52"/>
        <v>813.83</v>
      </c>
      <c r="K502" s="757"/>
      <c r="L502" s="759"/>
      <c r="M502" s="739">
        <f t="shared" si="53"/>
        <v>0</v>
      </c>
      <c r="O502" s="760">
        <f t="shared" si="50"/>
        <v>1</v>
      </c>
      <c r="P502" s="760">
        <f t="shared" si="51"/>
        <v>1</v>
      </c>
      <c r="R502" s="766">
        <v>300</v>
      </c>
      <c r="S502" s="766">
        <v>1</v>
      </c>
      <c r="T502" s="765">
        <v>380</v>
      </c>
      <c r="U502" s="765">
        <v>420</v>
      </c>
      <c r="V502" s="765">
        <v>900</v>
      </c>
      <c r="W502" s="766">
        <v>2000</v>
      </c>
      <c r="X502" s="765">
        <f t="shared" si="54"/>
        <v>-100</v>
      </c>
      <c r="Y502" s="364">
        <f t="shared" si="55"/>
        <v>1000</v>
      </c>
    </row>
    <row r="503" spans="1:25" ht="15">
      <c r="A503" s="754" t="s">
        <v>295</v>
      </c>
      <c r="B503" s="738" t="s">
        <v>296</v>
      </c>
      <c r="C503" s="738">
        <v>137408</v>
      </c>
      <c r="D503" s="738" t="s">
        <v>788</v>
      </c>
      <c r="E503" s="738"/>
      <c r="F503" s="755">
        <v>477.95</v>
      </c>
      <c r="G503" s="756"/>
      <c r="H503" s="756"/>
      <c r="I503" s="757">
        <f t="shared" si="49"/>
        <v>477.95</v>
      </c>
      <c r="J503" s="758">
        <f t="shared" si="52"/>
        <v>477.95</v>
      </c>
      <c r="K503" s="757"/>
      <c r="L503" s="759"/>
      <c r="M503" s="739">
        <f t="shared" si="53"/>
        <v>0</v>
      </c>
      <c r="O503" s="760">
        <f t="shared" si="50"/>
        <v>1</v>
      </c>
      <c r="P503" s="760">
        <f t="shared" si="51"/>
        <v>1</v>
      </c>
      <c r="R503" s="766">
        <v>300</v>
      </c>
      <c r="S503" s="766">
        <v>2</v>
      </c>
      <c r="T503" s="765">
        <v>760</v>
      </c>
      <c r="U503" s="765">
        <v>840</v>
      </c>
      <c r="V503" s="765">
        <v>300</v>
      </c>
      <c r="W503" s="765">
        <v>750</v>
      </c>
      <c r="X503" s="765">
        <f t="shared" si="54"/>
        <v>-700</v>
      </c>
      <c r="Y503" s="364">
        <f t="shared" si="55"/>
        <v>-250</v>
      </c>
    </row>
    <row r="504" spans="1:25" ht="15">
      <c r="A504" s="754" t="s">
        <v>295</v>
      </c>
      <c r="B504" s="738" t="s">
        <v>296</v>
      </c>
      <c r="C504" s="738">
        <v>137409</v>
      </c>
      <c r="D504" s="738" t="s">
        <v>789</v>
      </c>
      <c r="E504" s="738"/>
      <c r="F504" s="755">
        <v>527.29999999999995</v>
      </c>
      <c r="G504" s="756"/>
      <c r="H504" s="756"/>
      <c r="I504" s="757">
        <f t="shared" si="49"/>
        <v>527.29999999999995</v>
      </c>
      <c r="J504" s="758">
        <f t="shared" si="52"/>
        <v>527.29999999999995</v>
      </c>
      <c r="K504" s="757"/>
      <c r="L504" s="759"/>
      <c r="M504" s="739">
        <f t="shared" si="53"/>
        <v>0</v>
      </c>
      <c r="O504" s="760">
        <f t="shared" si="50"/>
        <v>1</v>
      </c>
      <c r="P504" s="760">
        <f t="shared" si="51"/>
        <v>1</v>
      </c>
      <c r="R504" s="766">
        <v>300</v>
      </c>
      <c r="S504" s="766">
        <v>2</v>
      </c>
      <c r="T504" s="765">
        <v>760</v>
      </c>
      <c r="U504" s="765">
        <v>840</v>
      </c>
      <c r="V504" s="765">
        <v>300</v>
      </c>
      <c r="W504" s="766">
        <v>1000</v>
      </c>
      <c r="X504" s="765">
        <f t="shared" si="54"/>
        <v>-700</v>
      </c>
      <c r="Y504" s="364">
        <f t="shared" si="55"/>
        <v>0</v>
      </c>
    </row>
    <row r="505" spans="1:25" ht="15">
      <c r="A505" s="754" t="s">
        <v>295</v>
      </c>
      <c r="B505" s="738" t="s">
        <v>296</v>
      </c>
      <c r="C505" s="738">
        <v>137410</v>
      </c>
      <c r="D505" s="738" t="s">
        <v>790</v>
      </c>
      <c r="E505" s="738"/>
      <c r="F505" s="755">
        <v>585.1</v>
      </c>
      <c r="G505" s="756"/>
      <c r="H505" s="756"/>
      <c r="I505" s="757">
        <f t="shared" si="49"/>
        <v>585.1</v>
      </c>
      <c r="J505" s="758">
        <f t="shared" si="52"/>
        <v>585.1</v>
      </c>
      <c r="K505" s="757"/>
      <c r="L505" s="759"/>
      <c r="M505" s="739">
        <f t="shared" si="53"/>
        <v>0</v>
      </c>
      <c r="O505" s="760">
        <f t="shared" si="50"/>
        <v>1</v>
      </c>
      <c r="P505" s="760">
        <f t="shared" si="51"/>
        <v>1</v>
      </c>
      <c r="R505" s="766">
        <v>300</v>
      </c>
      <c r="S505" s="766">
        <v>2</v>
      </c>
      <c r="T505" s="765">
        <v>760</v>
      </c>
      <c r="U505" s="765">
        <v>840</v>
      </c>
      <c r="V505" s="765">
        <v>300</v>
      </c>
      <c r="W505" s="766">
        <v>1250</v>
      </c>
      <c r="X505" s="765">
        <f t="shared" si="54"/>
        <v>-700</v>
      </c>
      <c r="Y505" s="364">
        <f t="shared" si="55"/>
        <v>250</v>
      </c>
    </row>
    <row r="506" spans="1:25" ht="15">
      <c r="A506" s="754" t="s">
        <v>295</v>
      </c>
      <c r="B506" s="738" t="s">
        <v>296</v>
      </c>
      <c r="C506" s="738">
        <v>137411</v>
      </c>
      <c r="D506" s="738" t="s">
        <v>791</v>
      </c>
      <c r="E506" s="738"/>
      <c r="F506" s="755">
        <v>666.96</v>
      </c>
      <c r="G506" s="756"/>
      <c r="H506" s="756"/>
      <c r="I506" s="757">
        <f t="shared" si="49"/>
        <v>666.96</v>
      </c>
      <c r="J506" s="758">
        <f t="shared" si="52"/>
        <v>666.96</v>
      </c>
      <c r="K506" s="757"/>
      <c r="L506" s="759"/>
      <c r="M506" s="739">
        <f t="shared" si="53"/>
        <v>0</v>
      </c>
      <c r="O506" s="760">
        <f t="shared" si="50"/>
        <v>1</v>
      </c>
      <c r="P506" s="760">
        <f t="shared" si="51"/>
        <v>1</v>
      </c>
      <c r="R506" s="766">
        <v>300</v>
      </c>
      <c r="S506" s="766">
        <v>2</v>
      </c>
      <c r="T506" s="765">
        <v>760</v>
      </c>
      <c r="U506" s="765">
        <v>840</v>
      </c>
      <c r="V506" s="765">
        <v>300</v>
      </c>
      <c r="W506" s="766">
        <v>1500</v>
      </c>
      <c r="X506" s="765">
        <f t="shared" si="54"/>
        <v>-700</v>
      </c>
      <c r="Y506" s="364">
        <f t="shared" si="55"/>
        <v>500</v>
      </c>
    </row>
    <row r="507" spans="1:25" ht="15">
      <c r="A507" s="754" t="s">
        <v>295</v>
      </c>
      <c r="B507" s="738" t="s">
        <v>296</v>
      </c>
      <c r="C507" s="738">
        <v>137412</v>
      </c>
      <c r="D507" s="738" t="s">
        <v>792</v>
      </c>
      <c r="E507" s="738"/>
      <c r="F507" s="755">
        <v>716.32</v>
      </c>
      <c r="G507" s="756"/>
      <c r="H507" s="756"/>
      <c r="I507" s="757">
        <f t="shared" si="49"/>
        <v>716.32</v>
      </c>
      <c r="J507" s="758">
        <f t="shared" si="52"/>
        <v>716.32</v>
      </c>
      <c r="K507" s="757"/>
      <c r="L507" s="759"/>
      <c r="M507" s="739">
        <f t="shared" si="53"/>
        <v>0</v>
      </c>
      <c r="O507" s="760">
        <f t="shared" si="50"/>
        <v>1</v>
      </c>
      <c r="P507" s="760">
        <f t="shared" si="51"/>
        <v>1</v>
      </c>
      <c r="R507" s="766">
        <v>300</v>
      </c>
      <c r="S507" s="766">
        <v>2</v>
      </c>
      <c r="T507" s="765">
        <v>760</v>
      </c>
      <c r="U507" s="765">
        <v>840</v>
      </c>
      <c r="V507" s="765">
        <v>300</v>
      </c>
      <c r="W507" s="766">
        <v>1750</v>
      </c>
      <c r="X507" s="765">
        <f t="shared" si="54"/>
        <v>-700</v>
      </c>
      <c r="Y507" s="364">
        <f t="shared" si="55"/>
        <v>750</v>
      </c>
    </row>
    <row r="508" spans="1:25" ht="15">
      <c r="A508" s="754" t="s">
        <v>295</v>
      </c>
      <c r="B508" s="738" t="s">
        <v>296</v>
      </c>
      <c r="C508" s="738">
        <v>137413</v>
      </c>
      <c r="D508" s="738" t="s">
        <v>793</v>
      </c>
      <c r="E508" s="738"/>
      <c r="F508" s="755">
        <v>751.23</v>
      </c>
      <c r="G508" s="756"/>
      <c r="H508" s="756"/>
      <c r="I508" s="757">
        <f t="shared" si="49"/>
        <v>751.23</v>
      </c>
      <c r="J508" s="758">
        <f t="shared" si="52"/>
        <v>751.23</v>
      </c>
      <c r="K508" s="757"/>
      <c r="L508" s="759"/>
      <c r="M508" s="739">
        <f t="shared" si="53"/>
        <v>0</v>
      </c>
      <c r="O508" s="760">
        <f t="shared" si="50"/>
        <v>1</v>
      </c>
      <c r="P508" s="760">
        <f t="shared" si="51"/>
        <v>1</v>
      </c>
      <c r="R508" s="766">
        <v>300</v>
      </c>
      <c r="S508" s="766">
        <v>2</v>
      </c>
      <c r="T508" s="765">
        <v>760</v>
      </c>
      <c r="U508" s="765">
        <v>840</v>
      </c>
      <c r="V508" s="765">
        <v>300</v>
      </c>
      <c r="W508" s="766">
        <v>2000</v>
      </c>
      <c r="X508" s="765">
        <f t="shared" si="54"/>
        <v>-700</v>
      </c>
      <c r="Y508" s="364">
        <f t="shared" si="55"/>
        <v>1000</v>
      </c>
    </row>
    <row r="509" spans="1:25" ht="15">
      <c r="A509" s="754" t="s">
        <v>295</v>
      </c>
      <c r="B509" s="738" t="s">
        <v>296</v>
      </c>
      <c r="C509" s="738">
        <v>137414</v>
      </c>
      <c r="D509" s="738" t="s">
        <v>794</v>
      </c>
      <c r="E509" s="738"/>
      <c r="F509" s="755">
        <v>539.34</v>
      </c>
      <c r="G509" s="756"/>
      <c r="H509" s="756"/>
      <c r="I509" s="757">
        <f t="shared" si="49"/>
        <v>539.34</v>
      </c>
      <c r="J509" s="758">
        <f t="shared" si="52"/>
        <v>539.34</v>
      </c>
      <c r="K509" s="757"/>
      <c r="L509" s="759"/>
      <c r="M509" s="739">
        <f t="shared" si="53"/>
        <v>0</v>
      </c>
      <c r="O509" s="760">
        <f t="shared" si="50"/>
        <v>1</v>
      </c>
      <c r="P509" s="760">
        <f t="shared" si="51"/>
        <v>1</v>
      </c>
      <c r="R509" s="766">
        <v>300</v>
      </c>
      <c r="S509" s="766">
        <v>2</v>
      </c>
      <c r="T509" s="765">
        <v>760</v>
      </c>
      <c r="U509" s="765">
        <v>840</v>
      </c>
      <c r="V509" s="765">
        <v>450</v>
      </c>
      <c r="W509" s="765">
        <v>750</v>
      </c>
      <c r="X509" s="765">
        <f t="shared" si="54"/>
        <v>-550</v>
      </c>
      <c r="Y509" s="364">
        <f t="shared" si="55"/>
        <v>-250</v>
      </c>
    </row>
    <row r="510" spans="1:25" ht="15">
      <c r="A510" s="754" t="s">
        <v>295</v>
      </c>
      <c r="B510" s="738" t="s">
        <v>296</v>
      </c>
      <c r="C510" s="738">
        <v>137415</v>
      </c>
      <c r="D510" s="738" t="s">
        <v>795</v>
      </c>
      <c r="E510" s="738"/>
      <c r="F510" s="755">
        <v>594.72</v>
      </c>
      <c r="G510" s="756"/>
      <c r="H510" s="756"/>
      <c r="I510" s="757">
        <f t="shared" si="49"/>
        <v>594.72</v>
      </c>
      <c r="J510" s="758">
        <f t="shared" si="52"/>
        <v>594.72</v>
      </c>
      <c r="K510" s="757"/>
      <c r="L510" s="759"/>
      <c r="M510" s="739">
        <f t="shared" si="53"/>
        <v>0</v>
      </c>
      <c r="O510" s="760">
        <f t="shared" si="50"/>
        <v>1</v>
      </c>
      <c r="P510" s="760">
        <f t="shared" si="51"/>
        <v>1</v>
      </c>
      <c r="R510" s="766">
        <v>300</v>
      </c>
      <c r="S510" s="766">
        <v>2</v>
      </c>
      <c r="T510" s="765">
        <v>760</v>
      </c>
      <c r="U510" s="765">
        <v>840</v>
      </c>
      <c r="V510" s="765">
        <v>450</v>
      </c>
      <c r="W510" s="766">
        <v>1000</v>
      </c>
      <c r="X510" s="765">
        <f t="shared" si="54"/>
        <v>-550</v>
      </c>
      <c r="Y510" s="364">
        <f t="shared" si="55"/>
        <v>0</v>
      </c>
    </row>
    <row r="511" spans="1:25" ht="15">
      <c r="A511" s="754" t="s">
        <v>295</v>
      </c>
      <c r="B511" s="738" t="s">
        <v>296</v>
      </c>
      <c r="C511" s="738">
        <v>137416</v>
      </c>
      <c r="D511" s="738" t="s">
        <v>796</v>
      </c>
      <c r="E511" s="738"/>
      <c r="F511" s="755">
        <v>670.57</v>
      </c>
      <c r="G511" s="756"/>
      <c r="H511" s="756"/>
      <c r="I511" s="757">
        <f t="shared" si="49"/>
        <v>670.57</v>
      </c>
      <c r="J511" s="758">
        <f t="shared" si="52"/>
        <v>670.57</v>
      </c>
      <c r="K511" s="757"/>
      <c r="L511" s="759"/>
      <c r="M511" s="739">
        <f t="shared" si="53"/>
        <v>0</v>
      </c>
      <c r="O511" s="760">
        <f t="shared" si="50"/>
        <v>1</v>
      </c>
      <c r="P511" s="760">
        <f t="shared" si="51"/>
        <v>1</v>
      </c>
      <c r="R511" s="766">
        <v>300</v>
      </c>
      <c r="S511" s="766">
        <v>2</v>
      </c>
      <c r="T511" s="765">
        <v>760</v>
      </c>
      <c r="U511" s="765">
        <v>840</v>
      </c>
      <c r="V511" s="765">
        <v>450</v>
      </c>
      <c r="W511" s="766">
        <v>1250</v>
      </c>
      <c r="X511" s="765">
        <f t="shared" si="54"/>
        <v>-550</v>
      </c>
      <c r="Y511" s="364">
        <f t="shared" si="55"/>
        <v>250</v>
      </c>
    </row>
    <row r="512" spans="1:25" ht="15">
      <c r="A512" s="754" t="s">
        <v>295</v>
      </c>
      <c r="B512" s="738" t="s">
        <v>296</v>
      </c>
      <c r="C512" s="738">
        <v>137417</v>
      </c>
      <c r="D512" s="738" t="s">
        <v>797</v>
      </c>
      <c r="E512" s="738"/>
      <c r="F512" s="755">
        <v>757.25</v>
      </c>
      <c r="G512" s="756"/>
      <c r="H512" s="756"/>
      <c r="I512" s="757">
        <f t="shared" si="49"/>
        <v>757.25</v>
      </c>
      <c r="J512" s="758">
        <f t="shared" si="52"/>
        <v>757.25</v>
      </c>
      <c r="K512" s="757"/>
      <c r="L512" s="759"/>
      <c r="M512" s="739">
        <f t="shared" si="53"/>
        <v>0</v>
      </c>
      <c r="O512" s="760">
        <f t="shared" si="50"/>
        <v>1</v>
      </c>
      <c r="P512" s="760">
        <f t="shared" si="51"/>
        <v>1</v>
      </c>
      <c r="R512" s="766">
        <v>300</v>
      </c>
      <c r="S512" s="766">
        <v>2</v>
      </c>
      <c r="T512" s="765">
        <v>760</v>
      </c>
      <c r="U512" s="765">
        <v>840</v>
      </c>
      <c r="V512" s="765">
        <v>450</v>
      </c>
      <c r="W512" s="766">
        <v>1500</v>
      </c>
      <c r="X512" s="765">
        <f t="shared" si="54"/>
        <v>-550</v>
      </c>
      <c r="Y512" s="364">
        <f t="shared" si="55"/>
        <v>500</v>
      </c>
    </row>
    <row r="513" spans="1:25" ht="15">
      <c r="A513" s="754" t="s">
        <v>295</v>
      </c>
      <c r="B513" s="738" t="s">
        <v>296</v>
      </c>
      <c r="C513" s="738">
        <v>137418</v>
      </c>
      <c r="D513" s="738" t="s">
        <v>798</v>
      </c>
      <c r="E513" s="738"/>
      <c r="F513" s="755">
        <v>807.82</v>
      </c>
      <c r="G513" s="756"/>
      <c r="H513" s="756"/>
      <c r="I513" s="757">
        <f t="shared" si="49"/>
        <v>807.82</v>
      </c>
      <c r="J513" s="758">
        <f t="shared" si="52"/>
        <v>807.82</v>
      </c>
      <c r="K513" s="757"/>
      <c r="L513" s="759"/>
      <c r="M513" s="739">
        <f t="shared" si="53"/>
        <v>0</v>
      </c>
      <c r="O513" s="760">
        <f t="shared" si="50"/>
        <v>1</v>
      </c>
      <c r="P513" s="760">
        <f t="shared" si="51"/>
        <v>1</v>
      </c>
      <c r="R513" s="766">
        <v>300</v>
      </c>
      <c r="S513" s="766">
        <v>2</v>
      </c>
      <c r="T513" s="765">
        <v>760</v>
      </c>
      <c r="U513" s="765">
        <v>840</v>
      </c>
      <c r="V513" s="765">
        <v>450</v>
      </c>
      <c r="W513" s="766">
        <v>1750</v>
      </c>
      <c r="X513" s="765">
        <f t="shared" si="54"/>
        <v>-550</v>
      </c>
      <c r="Y513" s="364">
        <f t="shared" si="55"/>
        <v>750</v>
      </c>
    </row>
    <row r="514" spans="1:25" ht="15">
      <c r="A514" s="754" t="s">
        <v>295</v>
      </c>
      <c r="B514" s="738" t="s">
        <v>296</v>
      </c>
      <c r="C514" s="738">
        <v>137419</v>
      </c>
      <c r="D514" s="738" t="s">
        <v>799</v>
      </c>
      <c r="E514" s="738"/>
      <c r="F514" s="755">
        <v>841.52</v>
      </c>
      <c r="G514" s="756"/>
      <c r="H514" s="756"/>
      <c r="I514" s="757">
        <f t="shared" si="49"/>
        <v>841.52</v>
      </c>
      <c r="J514" s="758">
        <f t="shared" si="52"/>
        <v>841.52</v>
      </c>
      <c r="K514" s="757"/>
      <c r="L514" s="759"/>
      <c r="M514" s="739">
        <f t="shared" si="53"/>
        <v>0</v>
      </c>
      <c r="O514" s="760">
        <f t="shared" si="50"/>
        <v>1</v>
      </c>
      <c r="P514" s="760">
        <f t="shared" si="51"/>
        <v>1</v>
      </c>
      <c r="R514" s="766">
        <v>300</v>
      </c>
      <c r="S514" s="766">
        <v>2</v>
      </c>
      <c r="T514" s="765">
        <v>760</v>
      </c>
      <c r="U514" s="765">
        <v>840</v>
      </c>
      <c r="V514" s="765">
        <v>450</v>
      </c>
      <c r="W514" s="766">
        <v>2000</v>
      </c>
      <c r="X514" s="765">
        <f t="shared" si="54"/>
        <v>-550</v>
      </c>
      <c r="Y514" s="364">
        <f t="shared" si="55"/>
        <v>1000</v>
      </c>
    </row>
    <row r="515" spans="1:25" ht="15">
      <c r="A515" s="754" t="s">
        <v>295</v>
      </c>
      <c r="B515" s="738" t="s">
        <v>296</v>
      </c>
      <c r="C515" s="738">
        <v>137420</v>
      </c>
      <c r="D515" s="738" t="s">
        <v>800</v>
      </c>
      <c r="E515" s="738"/>
      <c r="F515" s="755">
        <v>598.34</v>
      </c>
      <c r="G515" s="756"/>
      <c r="H515" s="756"/>
      <c r="I515" s="757">
        <f t="shared" si="49"/>
        <v>598.34</v>
      </c>
      <c r="J515" s="758">
        <f t="shared" si="52"/>
        <v>598.34</v>
      </c>
      <c r="K515" s="757"/>
      <c r="L515" s="759"/>
      <c r="M515" s="739">
        <f t="shared" si="53"/>
        <v>0</v>
      </c>
      <c r="O515" s="760">
        <f t="shared" si="50"/>
        <v>1</v>
      </c>
      <c r="P515" s="760">
        <f t="shared" si="51"/>
        <v>1</v>
      </c>
      <c r="R515" s="766">
        <v>300</v>
      </c>
      <c r="S515" s="766">
        <v>2</v>
      </c>
      <c r="T515" s="765">
        <v>760</v>
      </c>
      <c r="U515" s="765">
        <v>840</v>
      </c>
      <c r="V515" s="765">
        <v>600</v>
      </c>
      <c r="W515" s="765">
        <v>750</v>
      </c>
      <c r="X515" s="765">
        <f t="shared" si="54"/>
        <v>-400</v>
      </c>
      <c r="Y515" s="364">
        <f t="shared" si="55"/>
        <v>-250</v>
      </c>
    </row>
    <row r="516" spans="1:25" ht="15">
      <c r="A516" s="754" t="s">
        <v>295</v>
      </c>
      <c r="B516" s="738" t="s">
        <v>296</v>
      </c>
      <c r="C516" s="738">
        <v>137421</v>
      </c>
      <c r="D516" s="738" t="s">
        <v>801</v>
      </c>
      <c r="E516" s="738"/>
      <c r="F516" s="755">
        <v>662.15</v>
      </c>
      <c r="G516" s="756"/>
      <c r="H516" s="756"/>
      <c r="I516" s="757">
        <f t="shared" si="49"/>
        <v>662.15</v>
      </c>
      <c r="J516" s="758">
        <f t="shared" si="52"/>
        <v>662.15</v>
      </c>
      <c r="K516" s="757"/>
      <c r="L516" s="759"/>
      <c r="M516" s="739">
        <f t="shared" si="53"/>
        <v>0</v>
      </c>
      <c r="O516" s="760">
        <f t="shared" si="50"/>
        <v>1</v>
      </c>
      <c r="P516" s="760">
        <f t="shared" si="51"/>
        <v>1</v>
      </c>
      <c r="R516" s="766">
        <v>300</v>
      </c>
      <c r="S516" s="766">
        <v>2</v>
      </c>
      <c r="T516" s="765">
        <v>760</v>
      </c>
      <c r="U516" s="765">
        <v>840</v>
      </c>
      <c r="V516" s="765">
        <v>600</v>
      </c>
      <c r="W516" s="766">
        <v>1000</v>
      </c>
      <c r="X516" s="765">
        <f t="shared" si="54"/>
        <v>-400</v>
      </c>
      <c r="Y516" s="364">
        <f t="shared" si="55"/>
        <v>0</v>
      </c>
    </row>
    <row r="517" spans="1:25" ht="15">
      <c r="A517" s="754" t="s">
        <v>295</v>
      </c>
      <c r="B517" s="738" t="s">
        <v>296</v>
      </c>
      <c r="C517" s="738">
        <v>137422</v>
      </c>
      <c r="D517" s="738" t="s">
        <v>802</v>
      </c>
      <c r="E517" s="738"/>
      <c r="F517" s="755">
        <v>752.44</v>
      </c>
      <c r="G517" s="756"/>
      <c r="H517" s="756"/>
      <c r="I517" s="757">
        <f t="shared" ref="I517:I580" si="56">F517-(F517*G517) - ((F517-(F517*G517))*H517)</f>
        <v>752.44</v>
      </c>
      <c r="J517" s="758">
        <f t="shared" si="52"/>
        <v>752.44</v>
      </c>
      <c r="K517" s="757"/>
      <c r="L517" s="759"/>
      <c r="M517" s="739">
        <f t="shared" si="53"/>
        <v>0</v>
      </c>
      <c r="O517" s="760">
        <f t="shared" ref="O517:O580" si="57">1-L517/(F517*(1-0.66))</f>
        <v>1</v>
      </c>
      <c r="P517" s="760">
        <f t="shared" ref="P517:P580" si="58">1-L517/F517</f>
        <v>1</v>
      </c>
      <c r="R517" s="766">
        <v>300</v>
      </c>
      <c r="S517" s="766">
        <v>2</v>
      </c>
      <c r="T517" s="765">
        <v>760</v>
      </c>
      <c r="U517" s="765">
        <v>840</v>
      </c>
      <c r="V517" s="765">
        <v>600</v>
      </c>
      <c r="W517" s="766">
        <v>1250</v>
      </c>
      <c r="X517" s="765">
        <f t="shared" si="54"/>
        <v>-400</v>
      </c>
      <c r="Y517" s="364">
        <f t="shared" si="55"/>
        <v>250</v>
      </c>
    </row>
    <row r="518" spans="1:25" ht="15">
      <c r="A518" s="754" t="s">
        <v>295</v>
      </c>
      <c r="B518" s="738" t="s">
        <v>296</v>
      </c>
      <c r="C518" s="738">
        <v>137423</v>
      </c>
      <c r="D518" s="738" t="s">
        <v>803</v>
      </c>
      <c r="E518" s="738"/>
      <c r="F518" s="755">
        <v>845.13</v>
      </c>
      <c r="G518" s="756"/>
      <c r="H518" s="756"/>
      <c r="I518" s="757">
        <f t="shared" si="56"/>
        <v>845.13</v>
      </c>
      <c r="J518" s="758">
        <f t="shared" ref="J518:J581" si="59">I518-L518</f>
        <v>845.13</v>
      </c>
      <c r="K518" s="757"/>
      <c r="L518" s="759"/>
      <c r="M518" s="739">
        <f t="shared" ref="M518:M581" si="60">L518*$M$4</f>
        <v>0</v>
      </c>
      <c r="O518" s="760">
        <f t="shared" si="57"/>
        <v>1</v>
      </c>
      <c r="P518" s="760">
        <f t="shared" si="58"/>
        <v>1</v>
      </c>
      <c r="R518" s="766">
        <v>300</v>
      </c>
      <c r="S518" s="766">
        <v>2</v>
      </c>
      <c r="T518" s="765">
        <v>760</v>
      </c>
      <c r="U518" s="765">
        <v>840</v>
      </c>
      <c r="V518" s="765">
        <v>600</v>
      </c>
      <c r="W518" s="766">
        <v>1500</v>
      </c>
      <c r="X518" s="765">
        <f t="shared" ref="X518:X581" si="61">V518-$K$2</f>
        <v>-400</v>
      </c>
      <c r="Y518" s="364">
        <f t="shared" si="55"/>
        <v>500</v>
      </c>
    </row>
    <row r="519" spans="1:25" ht="15">
      <c r="A519" s="754" t="s">
        <v>295</v>
      </c>
      <c r="B519" s="738" t="s">
        <v>296</v>
      </c>
      <c r="C519" s="738">
        <v>137424</v>
      </c>
      <c r="D519" s="738" t="s">
        <v>804</v>
      </c>
      <c r="E519" s="738"/>
      <c r="F519" s="755">
        <v>845.13</v>
      </c>
      <c r="G519" s="756"/>
      <c r="H519" s="756"/>
      <c r="I519" s="757">
        <f t="shared" si="56"/>
        <v>845.13</v>
      </c>
      <c r="J519" s="758">
        <f t="shared" si="59"/>
        <v>845.13</v>
      </c>
      <c r="K519" s="757"/>
      <c r="L519" s="759"/>
      <c r="M519" s="739">
        <f t="shared" si="60"/>
        <v>0</v>
      </c>
      <c r="O519" s="760">
        <f t="shared" si="57"/>
        <v>1</v>
      </c>
      <c r="P519" s="760">
        <f t="shared" si="58"/>
        <v>1</v>
      </c>
      <c r="R519" s="766">
        <v>300</v>
      </c>
      <c r="S519" s="766">
        <v>2</v>
      </c>
      <c r="T519" s="765">
        <v>760</v>
      </c>
      <c r="U519" s="765">
        <v>840</v>
      </c>
      <c r="V519" s="765">
        <v>600</v>
      </c>
      <c r="W519" s="766">
        <v>1750</v>
      </c>
      <c r="X519" s="765">
        <f t="shared" si="61"/>
        <v>-400</v>
      </c>
      <c r="Y519" s="364">
        <f t="shared" si="55"/>
        <v>750</v>
      </c>
    </row>
    <row r="520" spans="1:25" ht="15">
      <c r="A520" s="754" t="s">
        <v>295</v>
      </c>
      <c r="B520" s="738" t="s">
        <v>296</v>
      </c>
      <c r="C520" s="738">
        <v>137425</v>
      </c>
      <c r="D520" s="738" t="s">
        <v>805</v>
      </c>
      <c r="E520" s="738"/>
      <c r="F520" s="755">
        <v>937.83</v>
      </c>
      <c r="G520" s="756"/>
      <c r="H520" s="756"/>
      <c r="I520" s="757">
        <f t="shared" si="56"/>
        <v>937.83</v>
      </c>
      <c r="J520" s="758">
        <f t="shared" si="59"/>
        <v>937.83</v>
      </c>
      <c r="K520" s="757"/>
      <c r="L520" s="759"/>
      <c r="M520" s="739">
        <f t="shared" si="60"/>
        <v>0</v>
      </c>
      <c r="O520" s="760">
        <f t="shared" si="57"/>
        <v>1</v>
      </c>
      <c r="P520" s="760">
        <f t="shared" si="58"/>
        <v>1</v>
      </c>
      <c r="R520" s="766">
        <v>300</v>
      </c>
      <c r="S520" s="766">
        <v>2</v>
      </c>
      <c r="T520" s="765">
        <v>760</v>
      </c>
      <c r="U520" s="765">
        <v>840</v>
      </c>
      <c r="V520" s="765">
        <v>600</v>
      </c>
      <c r="W520" s="766">
        <v>2000</v>
      </c>
      <c r="X520" s="765">
        <f t="shared" si="61"/>
        <v>-400</v>
      </c>
      <c r="Y520" s="364">
        <f t="shared" ref="Y520:Y583" si="62">W520-$L$2</f>
        <v>1000</v>
      </c>
    </row>
    <row r="521" spans="1:25" ht="15">
      <c r="A521" s="754" t="s">
        <v>295</v>
      </c>
      <c r="B521" s="738" t="s">
        <v>296</v>
      </c>
      <c r="C521" s="738">
        <v>137426</v>
      </c>
      <c r="D521" s="738" t="s">
        <v>806</v>
      </c>
      <c r="E521" s="738"/>
      <c r="F521" s="755">
        <v>741.6</v>
      </c>
      <c r="G521" s="756"/>
      <c r="H521" s="756"/>
      <c r="I521" s="757">
        <f t="shared" si="56"/>
        <v>741.6</v>
      </c>
      <c r="J521" s="758">
        <f t="shared" si="59"/>
        <v>741.6</v>
      </c>
      <c r="K521" s="757"/>
      <c r="L521" s="759"/>
      <c r="M521" s="739">
        <f t="shared" si="60"/>
        <v>0</v>
      </c>
      <c r="O521" s="760">
        <f t="shared" si="57"/>
        <v>1</v>
      </c>
      <c r="P521" s="760">
        <f t="shared" si="58"/>
        <v>1</v>
      </c>
      <c r="R521" s="766">
        <v>300</v>
      </c>
      <c r="S521" s="766">
        <v>2</v>
      </c>
      <c r="T521" s="765">
        <v>760</v>
      </c>
      <c r="U521" s="765">
        <v>840</v>
      </c>
      <c r="V521" s="765">
        <v>900</v>
      </c>
      <c r="W521" s="765">
        <v>750</v>
      </c>
      <c r="X521" s="765">
        <f t="shared" si="61"/>
        <v>-100</v>
      </c>
      <c r="Y521" s="364">
        <f t="shared" si="62"/>
        <v>-250</v>
      </c>
    </row>
    <row r="522" spans="1:25" ht="15">
      <c r="A522" s="754" t="s">
        <v>295</v>
      </c>
      <c r="B522" s="738" t="s">
        <v>296</v>
      </c>
      <c r="C522" s="738">
        <v>137427</v>
      </c>
      <c r="D522" s="738" t="s">
        <v>807</v>
      </c>
      <c r="E522" s="738"/>
      <c r="F522" s="755">
        <v>829.49</v>
      </c>
      <c r="G522" s="756"/>
      <c r="H522" s="756"/>
      <c r="I522" s="757">
        <f t="shared" si="56"/>
        <v>829.49</v>
      </c>
      <c r="J522" s="758">
        <f t="shared" si="59"/>
        <v>829.49</v>
      </c>
      <c r="K522" s="757"/>
      <c r="L522" s="759"/>
      <c r="M522" s="739">
        <f t="shared" si="60"/>
        <v>0</v>
      </c>
      <c r="O522" s="760">
        <f t="shared" si="57"/>
        <v>1</v>
      </c>
      <c r="P522" s="760">
        <f t="shared" si="58"/>
        <v>1</v>
      </c>
      <c r="R522" s="766">
        <v>300</v>
      </c>
      <c r="S522" s="766">
        <v>2</v>
      </c>
      <c r="T522" s="765">
        <v>760</v>
      </c>
      <c r="U522" s="765">
        <v>840</v>
      </c>
      <c r="V522" s="765">
        <v>900</v>
      </c>
      <c r="W522" s="766">
        <v>1000</v>
      </c>
      <c r="X522" s="765">
        <f t="shared" si="61"/>
        <v>-100</v>
      </c>
      <c r="Y522" s="364">
        <f t="shared" si="62"/>
        <v>0</v>
      </c>
    </row>
    <row r="523" spans="1:25" ht="15">
      <c r="A523" s="754" t="s">
        <v>295</v>
      </c>
      <c r="B523" s="738" t="s">
        <v>296</v>
      </c>
      <c r="C523" s="738">
        <v>137428</v>
      </c>
      <c r="D523" s="738" t="s">
        <v>808</v>
      </c>
      <c r="E523" s="738"/>
      <c r="F523" s="755">
        <v>995.62</v>
      </c>
      <c r="G523" s="756"/>
      <c r="H523" s="756"/>
      <c r="I523" s="757">
        <f t="shared" si="56"/>
        <v>995.62</v>
      </c>
      <c r="J523" s="758">
        <f t="shared" si="59"/>
        <v>995.62</v>
      </c>
      <c r="K523" s="757"/>
      <c r="L523" s="759"/>
      <c r="M523" s="739">
        <f t="shared" si="60"/>
        <v>0</v>
      </c>
      <c r="O523" s="760">
        <f t="shared" si="57"/>
        <v>1</v>
      </c>
      <c r="P523" s="760">
        <f t="shared" si="58"/>
        <v>1</v>
      </c>
      <c r="R523" s="766">
        <v>300</v>
      </c>
      <c r="S523" s="766">
        <v>2</v>
      </c>
      <c r="T523" s="765">
        <v>760</v>
      </c>
      <c r="U523" s="765">
        <v>840</v>
      </c>
      <c r="V523" s="765">
        <v>900</v>
      </c>
      <c r="W523" s="766">
        <v>1250</v>
      </c>
      <c r="X523" s="765">
        <f t="shared" si="61"/>
        <v>-100</v>
      </c>
      <c r="Y523" s="364">
        <f t="shared" si="62"/>
        <v>250</v>
      </c>
    </row>
    <row r="524" spans="1:25" ht="15">
      <c r="A524" s="754" t="s">
        <v>295</v>
      </c>
      <c r="B524" s="738" t="s">
        <v>296</v>
      </c>
      <c r="C524" s="738">
        <v>137429</v>
      </c>
      <c r="D524" s="738" t="s">
        <v>809</v>
      </c>
      <c r="E524" s="738"/>
      <c r="F524" s="755">
        <v>1113.6099999999999</v>
      </c>
      <c r="G524" s="756"/>
      <c r="H524" s="756"/>
      <c r="I524" s="757">
        <f t="shared" si="56"/>
        <v>1113.6099999999999</v>
      </c>
      <c r="J524" s="758">
        <f t="shared" si="59"/>
        <v>1113.6099999999999</v>
      </c>
      <c r="K524" s="757"/>
      <c r="L524" s="759"/>
      <c r="M524" s="739">
        <f t="shared" si="60"/>
        <v>0</v>
      </c>
      <c r="O524" s="760">
        <f t="shared" si="57"/>
        <v>1</v>
      </c>
      <c r="P524" s="760">
        <f t="shared" si="58"/>
        <v>1</v>
      </c>
      <c r="R524" s="766">
        <v>300</v>
      </c>
      <c r="S524" s="766">
        <v>2</v>
      </c>
      <c r="T524" s="765">
        <v>760</v>
      </c>
      <c r="U524" s="765">
        <v>840</v>
      </c>
      <c r="V524" s="765">
        <v>900</v>
      </c>
      <c r="W524" s="766">
        <v>1500</v>
      </c>
      <c r="X524" s="765">
        <f t="shared" si="61"/>
        <v>-100</v>
      </c>
      <c r="Y524" s="364">
        <f t="shared" si="62"/>
        <v>500</v>
      </c>
    </row>
    <row r="525" spans="1:25" ht="15">
      <c r="A525" s="754" t="s">
        <v>295</v>
      </c>
      <c r="B525" s="738" t="s">
        <v>296</v>
      </c>
      <c r="C525" s="738">
        <v>137430</v>
      </c>
      <c r="D525" s="738" t="s">
        <v>810</v>
      </c>
      <c r="E525" s="738"/>
      <c r="F525" s="755">
        <v>1183.43</v>
      </c>
      <c r="G525" s="756"/>
      <c r="H525" s="756"/>
      <c r="I525" s="757">
        <f t="shared" si="56"/>
        <v>1183.43</v>
      </c>
      <c r="J525" s="758">
        <f t="shared" si="59"/>
        <v>1183.43</v>
      </c>
      <c r="K525" s="757"/>
      <c r="L525" s="759"/>
      <c r="M525" s="739">
        <f t="shared" si="60"/>
        <v>0</v>
      </c>
      <c r="O525" s="760">
        <f t="shared" si="57"/>
        <v>1</v>
      </c>
      <c r="P525" s="760">
        <f t="shared" si="58"/>
        <v>1</v>
      </c>
      <c r="R525" s="766">
        <v>300</v>
      </c>
      <c r="S525" s="766">
        <v>2</v>
      </c>
      <c r="T525" s="765">
        <v>760</v>
      </c>
      <c r="U525" s="765">
        <v>840</v>
      </c>
      <c r="V525" s="765">
        <v>900</v>
      </c>
      <c r="W525" s="766">
        <v>1750</v>
      </c>
      <c r="X525" s="765">
        <f t="shared" si="61"/>
        <v>-100</v>
      </c>
      <c r="Y525" s="364">
        <f t="shared" si="62"/>
        <v>750</v>
      </c>
    </row>
    <row r="526" spans="1:25" ht="15">
      <c r="A526" s="754" t="s">
        <v>295</v>
      </c>
      <c r="B526" s="738" t="s">
        <v>296</v>
      </c>
      <c r="C526" s="738">
        <v>137431</v>
      </c>
      <c r="D526" s="738" t="s">
        <v>811</v>
      </c>
      <c r="E526" s="738"/>
      <c r="F526" s="755">
        <v>1232.79</v>
      </c>
      <c r="G526" s="756"/>
      <c r="H526" s="756"/>
      <c r="I526" s="757">
        <f t="shared" si="56"/>
        <v>1232.79</v>
      </c>
      <c r="J526" s="758">
        <f t="shared" si="59"/>
        <v>1232.79</v>
      </c>
      <c r="K526" s="757"/>
      <c r="L526" s="759"/>
      <c r="M526" s="739">
        <f t="shared" si="60"/>
        <v>0</v>
      </c>
      <c r="O526" s="760">
        <f t="shared" si="57"/>
        <v>1</v>
      </c>
      <c r="P526" s="760">
        <f t="shared" si="58"/>
        <v>1</v>
      </c>
      <c r="R526" s="766">
        <v>300</v>
      </c>
      <c r="S526" s="766">
        <v>2</v>
      </c>
      <c r="T526" s="765">
        <v>760</v>
      </c>
      <c r="U526" s="765">
        <v>840</v>
      </c>
      <c r="V526" s="765">
        <v>900</v>
      </c>
      <c r="W526" s="766">
        <v>2000</v>
      </c>
      <c r="X526" s="765">
        <f t="shared" si="61"/>
        <v>-100</v>
      </c>
      <c r="Y526" s="364">
        <f t="shared" si="62"/>
        <v>1000</v>
      </c>
    </row>
    <row r="527" spans="1:25" ht="15">
      <c r="A527" s="754" t="s">
        <v>295</v>
      </c>
      <c r="B527" s="738" t="s">
        <v>296</v>
      </c>
      <c r="C527" s="738">
        <v>137432</v>
      </c>
      <c r="D527" s="738" t="s">
        <v>812</v>
      </c>
      <c r="E527" s="738"/>
      <c r="F527" s="755">
        <v>883.66</v>
      </c>
      <c r="G527" s="756"/>
      <c r="H527" s="756"/>
      <c r="I527" s="757">
        <f t="shared" si="56"/>
        <v>883.66</v>
      </c>
      <c r="J527" s="758">
        <f t="shared" si="59"/>
        <v>883.66</v>
      </c>
      <c r="K527" s="757"/>
      <c r="L527" s="759"/>
      <c r="M527" s="739">
        <f t="shared" si="60"/>
        <v>0</v>
      </c>
      <c r="O527" s="760">
        <f t="shared" si="57"/>
        <v>1</v>
      </c>
      <c r="P527" s="760">
        <f t="shared" si="58"/>
        <v>1</v>
      </c>
      <c r="R527" s="766">
        <v>300</v>
      </c>
      <c r="S527" s="766">
        <v>2</v>
      </c>
      <c r="T527" s="765">
        <v>760</v>
      </c>
      <c r="U527" s="765">
        <v>840</v>
      </c>
      <c r="V527" s="765">
        <v>1200</v>
      </c>
      <c r="W527" s="765">
        <v>750</v>
      </c>
      <c r="X527" s="765">
        <f t="shared" si="61"/>
        <v>200</v>
      </c>
      <c r="Y527" s="364">
        <f t="shared" si="62"/>
        <v>-250</v>
      </c>
    </row>
    <row r="528" spans="1:25" ht="15">
      <c r="A528" s="754" t="s">
        <v>295</v>
      </c>
      <c r="B528" s="738" t="s">
        <v>296</v>
      </c>
      <c r="C528" s="738">
        <v>137433</v>
      </c>
      <c r="D528" s="738" t="s">
        <v>813</v>
      </c>
      <c r="E528" s="738"/>
      <c r="F528" s="755">
        <v>993.22</v>
      </c>
      <c r="G528" s="756"/>
      <c r="H528" s="756"/>
      <c r="I528" s="757">
        <f t="shared" si="56"/>
        <v>993.22</v>
      </c>
      <c r="J528" s="758">
        <f t="shared" si="59"/>
        <v>993.22</v>
      </c>
      <c r="K528" s="757"/>
      <c r="L528" s="759"/>
      <c r="M528" s="739">
        <f t="shared" si="60"/>
        <v>0</v>
      </c>
      <c r="O528" s="760">
        <f t="shared" si="57"/>
        <v>1</v>
      </c>
      <c r="P528" s="760">
        <f t="shared" si="58"/>
        <v>1</v>
      </c>
      <c r="R528" s="766">
        <v>300</v>
      </c>
      <c r="S528" s="766">
        <v>2</v>
      </c>
      <c r="T528" s="765">
        <v>760</v>
      </c>
      <c r="U528" s="765">
        <v>840</v>
      </c>
      <c r="V528" s="765">
        <v>1200</v>
      </c>
      <c r="W528" s="766">
        <v>1000</v>
      </c>
      <c r="X528" s="765">
        <f t="shared" si="61"/>
        <v>200</v>
      </c>
      <c r="Y528" s="364">
        <f t="shared" si="62"/>
        <v>0</v>
      </c>
    </row>
    <row r="529" spans="1:25" ht="15">
      <c r="A529" s="754" t="s">
        <v>295</v>
      </c>
      <c r="B529" s="738" t="s">
        <v>296</v>
      </c>
      <c r="C529" s="738">
        <v>137434</v>
      </c>
      <c r="D529" s="738" t="s">
        <v>814</v>
      </c>
      <c r="E529" s="738"/>
      <c r="F529" s="755">
        <v>1164.17</v>
      </c>
      <c r="G529" s="756"/>
      <c r="H529" s="756"/>
      <c r="I529" s="757">
        <f t="shared" si="56"/>
        <v>1164.17</v>
      </c>
      <c r="J529" s="758">
        <f t="shared" si="59"/>
        <v>1164.17</v>
      </c>
      <c r="K529" s="757"/>
      <c r="L529" s="759"/>
      <c r="M529" s="739">
        <f t="shared" si="60"/>
        <v>0</v>
      </c>
      <c r="O529" s="760">
        <f t="shared" si="57"/>
        <v>1</v>
      </c>
      <c r="P529" s="760">
        <f t="shared" si="58"/>
        <v>1</v>
      </c>
      <c r="R529" s="766">
        <v>300</v>
      </c>
      <c r="S529" s="766">
        <v>2</v>
      </c>
      <c r="T529" s="765">
        <v>760</v>
      </c>
      <c r="U529" s="765">
        <v>840</v>
      </c>
      <c r="V529" s="765">
        <v>1200</v>
      </c>
      <c r="W529" s="766">
        <v>1250</v>
      </c>
      <c r="X529" s="765">
        <f t="shared" si="61"/>
        <v>200</v>
      </c>
      <c r="Y529" s="364">
        <f t="shared" si="62"/>
        <v>250</v>
      </c>
    </row>
    <row r="530" spans="1:25" ht="15">
      <c r="A530" s="754" t="s">
        <v>295</v>
      </c>
      <c r="B530" s="738" t="s">
        <v>296</v>
      </c>
      <c r="C530" s="738">
        <v>137435</v>
      </c>
      <c r="D530" s="738" t="s">
        <v>815</v>
      </c>
      <c r="E530" s="738"/>
      <c r="F530" s="755">
        <v>1311.05</v>
      </c>
      <c r="G530" s="756"/>
      <c r="H530" s="756"/>
      <c r="I530" s="757">
        <f t="shared" si="56"/>
        <v>1311.05</v>
      </c>
      <c r="J530" s="758">
        <f t="shared" si="59"/>
        <v>1311.05</v>
      </c>
      <c r="K530" s="757"/>
      <c r="L530" s="759"/>
      <c r="M530" s="739">
        <f t="shared" si="60"/>
        <v>0</v>
      </c>
      <c r="O530" s="760">
        <f t="shared" si="57"/>
        <v>1</v>
      </c>
      <c r="P530" s="760">
        <f t="shared" si="58"/>
        <v>1</v>
      </c>
      <c r="R530" s="766">
        <v>300</v>
      </c>
      <c r="S530" s="766">
        <v>2</v>
      </c>
      <c r="T530" s="765">
        <v>760</v>
      </c>
      <c r="U530" s="765">
        <v>840</v>
      </c>
      <c r="V530" s="765">
        <v>1200</v>
      </c>
      <c r="W530" s="766">
        <v>1500</v>
      </c>
      <c r="X530" s="765">
        <f t="shared" si="61"/>
        <v>200</v>
      </c>
      <c r="Y530" s="364">
        <f t="shared" si="62"/>
        <v>500</v>
      </c>
    </row>
    <row r="531" spans="1:25" ht="15">
      <c r="A531" s="754" t="s">
        <v>295</v>
      </c>
      <c r="B531" s="738" t="s">
        <v>296</v>
      </c>
      <c r="C531" s="738">
        <v>137436</v>
      </c>
      <c r="D531" s="738" t="s">
        <v>816</v>
      </c>
      <c r="E531" s="738"/>
      <c r="F531" s="755">
        <v>1395.32</v>
      </c>
      <c r="G531" s="756"/>
      <c r="H531" s="756"/>
      <c r="I531" s="757">
        <f t="shared" si="56"/>
        <v>1395.32</v>
      </c>
      <c r="J531" s="758">
        <f t="shared" si="59"/>
        <v>1395.32</v>
      </c>
      <c r="K531" s="757"/>
      <c r="L531" s="759"/>
      <c r="M531" s="739">
        <f t="shared" si="60"/>
        <v>0</v>
      </c>
      <c r="O531" s="760">
        <f t="shared" si="57"/>
        <v>1</v>
      </c>
      <c r="P531" s="760">
        <f t="shared" si="58"/>
        <v>1</v>
      </c>
      <c r="R531" s="766">
        <v>300</v>
      </c>
      <c r="S531" s="766">
        <v>2</v>
      </c>
      <c r="T531" s="765">
        <v>760</v>
      </c>
      <c r="U531" s="765">
        <v>840</v>
      </c>
      <c r="V531" s="765">
        <v>1200</v>
      </c>
      <c r="W531" s="766">
        <v>1750</v>
      </c>
      <c r="X531" s="765">
        <f t="shared" si="61"/>
        <v>200</v>
      </c>
      <c r="Y531" s="364">
        <f t="shared" si="62"/>
        <v>750</v>
      </c>
    </row>
    <row r="532" spans="1:25" ht="15">
      <c r="A532" s="754" t="s">
        <v>295</v>
      </c>
      <c r="B532" s="738" t="s">
        <v>296</v>
      </c>
      <c r="C532" s="738">
        <v>137437</v>
      </c>
      <c r="D532" s="738" t="s">
        <v>817</v>
      </c>
      <c r="E532" s="738"/>
      <c r="F532" s="755">
        <v>1454.3</v>
      </c>
      <c r="G532" s="756"/>
      <c r="H532" s="756"/>
      <c r="I532" s="757">
        <f t="shared" si="56"/>
        <v>1454.3</v>
      </c>
      <c r="J532" s="758">
        <f t="shared" si="59"/>
        <v>1454.3</v>
      </c>
      <c r="K532" s="757"/>
      <c r="L532" s="759"/>
      <c r="M532" s="739">
        <f t="shared" si="60"/>
        <v>0</v>
      </c>
      <c r="O532" s="760">
        <f t="shared" si="57"/>
        <v>1</v>
      </c>
      <c r="P532" s="760">
        <f t="shared" si="58"/>
        <v>1</v>
      </c>
      <c r="R532" s="766">
        <v>300</v>
      </c>
      <c r="S532" s="766">
        <v>2</v>
      </c>
      <c r="T532" s="765">
        <v>760</v>
      </c>
      <c r="U532" s="765">
        <v>840</v>
      </c>
      <c r="V532" s="765">
        <v>1200</v>
      </c>
      <c r="W532" s="766">
        <v>2000</v>
      </c>
      <c r="X532" s="765">
        <f t="shared" si="61"/>
        <v>200</v>
      </c>
      <c r="Y532" s="364">
        <f t="shared" si="62"/>
        <v>1000</v>
      </c>
    </row>
    <row r="533" spans="1:25" ht="15">
      <c r="A533" s="754" t="s">
        <v>295</v>
      </c>
      <c r="B533" s="738" t="s">
        <v>296</v>
      </c>
      <c r="C533" s="738">
        <v>137438</v>
      </c>
      <c r="D533" s="738" t="s">
        <v>818</v>
      </c>
      <c r="E533" s="738"/>
      <c r="F533" s="755">
        <v>640.47</v>
      </c>
      <c r="G533" s="756"/>
      <c r="H533" s="756"/>
      <c r="I533" s="757">
        <f t="shared" si="56"/>
        <v>640.47</v>
      </c>
      <c r="J533" s="758">
        <f t="shared" si="59"/>
        <v>640.47</v>
      </c>
      <c r="K533" s="757"/>
      <c r="L533" s="759"/>
      <c r="M533" s="739">
        <f t="shared" si="60"/>
        <v>0</v>
      </c>
      <c r="O533" s="760">
        <f t="shared" si="57"/>
        <v>1</v>
      </c>
      <c r="P533" s="760">
        <f t="shared" si="58"/>
        <v>1</v>
      </c>
      <c r="R533" s="766">
        <v>300</v>
      </c>
      <c r="S533" s="766">
        <v>3</v>
      </c>
      <c r="T533" s="766">
        <v>1140</v>
      </c>
      <c r="U533" s="765">
        <v>1260</v>
      </c>
      <c r="V533" s="765">
        <v>300</v>
      </c>
      <c r="W533" s="765">
        <v>750</v>
      </c>
      <c r="X533" s="765">
        <f t="shared" si="61"/>
        <v>-700</v>
      </c>
      <c r="Y533" s="364">
        <f t="shared" si="62"/>
        <v>-250</v>
      </c>
    </row>
    <row r="534" spans="1:25" ht="15">
      <c r="A534" s="754" t="s">
        <v>295</v>
      </c>
      <c r="B534" s="738" t="s">
        <v>296</v>
      </c>
      <c r="C534" s="738">
        <v>137439</v>
      </c>
      <c r="D534" s="738" t="s">
        <v>819</v>
      </c>
      <c r="E534" s="738"/>
      <c r="F534" s="755">
        <v>709.1</v>
      </c>
      <c r="G534" s="756"/>
      <c r="H534" s="756"/>
      <c r="I534" s="757">
        <f t="shared" si="56"/>
        <v>709.1</v>
      </c>
      <c r="J534" s="758">
        <f t="shared" si="59"/>
        <v>709.1</v>
      </c>
      <c r="K534" s="757"/>
      <c r="L534" s="759"/>
      <c r="M534" s="739">
        <f t="shared" si="60"/>
        <v>0</v>
      </c>
      <c r="O534" s="760">
        <f t="shared" si="57"/>
        <v>1</v>
      </c>
      <c r="P534" s="760">
        <f t="shared" si="58"/>
        <v>1</v>
      </c>
      <c r="R534" s="766">
        <v>300</v>
      </c>
      <c r="S534" s="766">
        <v>3</v>
      </c>
      <c r="T534" s="766">
        <v>1140</v>
      </c>
      <c r="U534" s="765">
        <v>1260</v>
      </c>
      <c r="V534" s="765">
        <v>300</v>
      </c>
      <c r="W534" s="766">
        <v>1000</v>
      </c>
      <c r="X534" s="765">
        <f t="shared" si="61"/>
        <v>-700</v>
      </c>
      <c r="Y534" s="364">
        <f t="shared" si="62"/>
        <v>0</v>
      </c>
    </row>
    <row r="535" spans="1:25" ht="15">
      <c r="A535" s="754" t="s">
        <v>295</v>
      </c>
      <c r="B535" s="738" t="s">
        <v>296</v>
      </c>
      <c r="C535" s="738">
        <v>137440</v>
      </c>
      <c r="D535" s="738" t="s">
        <v>820</v>
      </c>
      <c r="E535" s="738"/>
      <c r="F535" s="755">
        <v>790.96</v>
      </c>
      <c r="G535" s="756"/>
      <c r="H535" s="756"/>
      <c r="I535" s="757">
        <f t="shared" si="56"/>
        <v>790.96</v>
      </c>
      <c r="J535" s="758">
        <f t="shared" si="59"/>
        <v>790.96</v>
      </c>
      <c r="K535" s="757"/>
      <c r="L535" s="759"/>
      <c r="M535" s="739">
        <f t="shared" si="60"/>
        <v>0</v>
      </c>
      <c r="O535" s="760">
        <f t="shared" si="57"/>
        <v>1</v>
      </c>
      <c r="P535" s="760">
        <f t="shared" si="58"/>
        <v>1</v>
      </c>
      <c r="R535" s="766">
        <v>300</v>
      </c>
      <c r="S535" s="766">
        <v>3</v>
      </c>
      <c r="T535" s="766">
        <v>1140</v>
      </c>
      <c r="U535" s="765">
        <v>1260</v>
      </c>
      <c r="V535" s="765">
        <v>300</v>
      </c>
      <c r="W535" s="766">
        <v>1250</v>
      </c>
      <c r="X535" s="765">
        <f t="shared" si="61"/>
        <v>-700</v>
      </c>
      <c r="Y535" s="364">
        <f t="shared" si="62"/>
        <v>250</v>
      </c>
    </row>
    <row r="536" spans="1:25" ht="15">
      <c r="A536" s="754" t="s">
        <v>295</v>
      </c>
      <c r="B536" s="738" t="s">
        <v>296</v>
      </c>
      <c r="C536" s="738">
        <v>137441</v>
      </c>
      <c r="D536" s="738" t="s">
        <v>821</v>
      </c>
      <c r="E536" s="738"/>
      <c r="F536" s="755">
        <v>896.9</v>
      </c>
      <c r="G536" s="756"/>
      <c r="H536" s="756"/>
      <c r="I536" s="757">
        <f t="shared" si="56"/>
        <v>896.9</v>
      </c>
      <c r="J536" s="758">
        <f t="shared" si="59"/>
        <v>896.9</v>
      </c>
      <c r="K536" s="757"/>
      <c r="L536" s="759"/>
      <c r="M536" s="739">
        <f t="shared" si="60"/>
        <v>0</v>
      </c>
      <c r="O536" s="760">
        <f t="shared" si="57"/>
        <v>1</v>
      </c>
      <c r="P536" s="760">
        <f t="shared" si="58"/>
        <v>1</v>
      </c>
      <c r="R536" s="766">
        <v>300</v>
      </c>
      <c r="S536" s="766">
        <v>3</v>
      </c>
      <c r="T536" s="766">
        <v>1140</v>
      </c>
      <c r="U536" s="765">
        <v>1260</v>
      </c>
      <c r="V536" s="765">
        <v>300</v>
      </c>
      <c r="W536" s="766">
        <v>1500</v>
      </c>
      <c r="X536" s="765">
        <f t="shared" si="61"/>
        <v>-700</v>
      </c>
      <c r="Y536" s="364">
        <f t="shared" si="62"/>
        <v>500</v>
      </c>
    </row>
    <row r="537" spans="1:25" ht="15">
      <c r="A537" s="754" t="s">
        <v>295</v>
      </c>
      <c r="B537" s="738" t="s">
        <v>296</v>
      </c>
      <c r="C537" s="738">
        <v>137442</v>
      </c>
      <c r="D537" s="738" t="s">
        <v>822</v>
      </c>
      <c r="E537" s="738"/>
      <c r="F537" s="755">
        <v>963.12</v>
      </c>
      <c r="G537" s="756"/>
      <c r="H537" s="756"/>
      <c r="I537" s="757">
        <f t="shared" si="56"/>
        <v>963.12</v>
      </c>
      <c r="J537" s="758">
        <f t="shared" si="59"/>
        <v>963.12</v>
      </c>
      <c r="K537" s="757"/>
      <c r="L537" s="759"/>
      <c r="M537" s="739">
        <f t="shared" si="60"/>
        <v>0</v>
      </c>
      <c r="O537" s="760">
        <f t="shared" si="57"/>
        <v>1</v>
      </c>
      <c r="P537" s="760">
        <f t="shared" si="58"/>
        <v>1</v>
      </c>
      <c r="R537" s="766">
        <v>300</v>
      </c>
      <c r="S537" s="766">
        <v>3</v>
      </c>
      <c r="T537" s="766">
        <v>1140</v>
      </c>
      <c r="U537" s="765">
        <v>1260</v>
      </c>
      <c r="V537" s="765">
        <v>300</v>
      </c>
      <c r="W537" s="766">
        <v>1750</v>
      </c>
      <c r="X537" s="765">
        <f t="shared" si="61"/>
        <v>-700</v>
      </c>
      <c r="Y537" s="364">
        <f t="shared" si="62"/>
        <v>750</v>
      </c>
    </row>
    <row r="538" spans="1:25" ht="15">
      <c r="A538" s="754" t="s">
        <v>295</v>
      </c>
      <c r="B538" s="738" t="s">
        <v>296</v>
      </c>
      <c r="C538" s="738">
        <v>137443</v>
      </c>
      <c r="D538" s="738" t="s">
        <v>823</v>
      </c>
      <c r="E538" s="738"/>
      <c r="F538" s="755">
        <v>1007.66</v>
      </c>
      <c r="G538" s="756"/>
      <c r="H538" s="756"/>
      <c r="I538" s="757">
        <f t="shared" si="56"/>
        <v>1007.66</v>
      </c>
      <c r="J538" s="758">
        <f t="shared" si="59"/>
        <v>1007.66</v>
      </c>
      <c r="K538" s="757"/>
      <c r="L538" s="759"/>
      <c r="M538" s="739">
        <f t="shared" si="60"/>
        <v>0</v>
      </c>
      <c r="O538" s="760">
        <f t="shared" si="57"/>
        <v>1</v>
      </c>
      <c r="P538" s="760">
        <f t="shared" si="58"/>
        <v>1</v>
      </c>
      <c r="R538" s="766">
        <v>300</v>
      </c>
      <c r="S538" s="766">
        <v>3</v>
      </c>
      <c r="T538" s="766">
        <v>1140</v>
      </c>
      <c r="U538" s="765">
        <v>1260</v>
      </c>
      <c r="V538" s="765">
        <v>300</v>
      </c>
      <c r="W538" s="766">
        <v>2000</v>
      </c>
      <c r="X538" s="765">
        <f t="shared" si="61"/>
        <v>-700</v>
      </c>
      <c r="Y538" s="364">
        <f t="shared" si="62"/>
        <v>1000</v>
      </c>
    </row>
    <row r="539" spans="1:25" ht="15">
      <c r="A539" s="754" t="s">
        <v>295</v>
      </c>
      <c r="B539" s="738" t="s">
        <v>296</v>
      </c>
      <c r="C539" s="738">
        <v>137444</v>
      </c>
      <c r="D539" s="738" t="s">
        <v>824</v>
      </c>
      <c r="E539" s="738"/>
      <c r="F539" s="755">
        <v>721.13</v>
      </c>
      <c r="G539" s="756"/>
      <c r="H539" s="756"/>
      <c r="I539" s="757">
        <f t="shared" si="56"/>
        <v>721.13</v>
      </c>
      <c r="J539" s="758">
        <f t="shared" si="59"/>
        <v>721.13</v>
      </c>
      <c r="K539" s="757"/>
      <c r="L539" s="759"/>
      <c r="M539" s="739">
        <f t="shared" si="60"/>
        <v>0</v>
      </c>
      <c r="O539" s="760">
        <f t="shared" si="57"/>
        <v>1</v>
      </c>
      <c r="P539" s="760">
        <f t="shared" si="58"/>
        <v>1</v>
      </c>
      <c r="R539" s="766">
        <v>300</v>
      </c>
      <c r="S539" s="766">
        <v>3</v>
      </c>
      <c r="T539" s="766">
        <v>1140</v>
      </c>
      <c r="U539" s="765">
        <v>1260</v>
      </c>
      <c r="V539" s="765">
        <v>450</v>
      </c>
      <c r="W539" s="765">
        <v>750</v>
      </c>
      <c r="X539" s="765">
        <f t="shared" si="61"/>
        <v>-550</v>
      </c>
      <c r="Y539" s="364">
        <f t="shared" si="62"/>
        <v>-250</v>
      </c>
    </row>
    <row r="540" spans="1:25" ht="15">
      <c r="A540" s="754" t="s">
        <v>295</v>
      </c>
      <c r="B540" s="738" t="s">
        <v>296</v>
      </c>
      <c r="C540" s="738">
        <v>137445</v>
      </c>
      <c r="D540" s="738" t="s">
        <v>825</v>
      </c>
      <c r="E540" s="738"/>
      <c r="F540" s="755">
        <v>801.79</v>
      </c>
      <c r="G540" s="756"/>
      <c r="H540" s="756"/>
      <c r="I540" s="757">
        <f t="shared" si="56"/>
        <v>801.79</v>
      </c>
      <c r="J540" s="758">
        <f t="shared" si="59"/>
        <v>801.79</v>
      </c>
      <c r="K540" s="757"/>
      <c r="L540" s="759"/>
      <c r="M540" s="739">
        <f t="shared" si="60"/>
        <v>0</v>
      </c>
      <c r="O540" s="760">
        <f t="shared" si="57"/>
        <v>1</v>
      </c>
      <c r="P540" s="760">
        <f t="shared" si="58"/>
        <v>1</v>
      </c>
      <c r="R540" s="766">
        <v>300</v>
      </c>
      <c r="S540" s="766">
        <v>3</v>
      </c>
      <c r="T540" s="766">
        <v>1140</v>
      </c>
      <c r="U540" s="765">
        <v>1260</v>
      </c>
      <c r="V540" s="765">
        <v>450</v>
      </c>
      <c r="W540" s="766">
        <v>1000</v>
      </c>
      <c r="X540" s="765">
        <f t="shared" si="61"/>
        <v>-550</v>
      </c>
      <c r="Y540" s="364">
        <f t="shared" si="62"/>
        <v>0</v>
      </c>
    </row>
    <row r="541" spans="1:25" ht="15">
      <c r="A541" s="754" t="s">
        <v>295</v>
      </c>
      <c r="B541" s="738" t="s">
        <v>296</v>
      </c>
      <c r="C541" s="738">
        <v>137446</v>
      </c>
      <c r="D541" s="738" t="s">
        <v>826</v>
      </c>
      <c r="E541" s="738"/>
      <c r="F541" s="755">
        <v>902.93</v>
      </c>
      <c r="G541" s="756"/>
      <c r="H541" s="756"/>
      <c r="I541" s="757">
        <f t="shared" si="56"/>
        <v>902.93</v>
      </c>
      <c r="J541" s="758">
        <f t="shared" si="59"/>
        <v>902.93</v>
      </c>
      <c r="K541" s="757"/>
      <c r="L541" s="759"/>
      <c r="M541" s="739">
        <f t="shared" si="60"/>
        <v>0</v>
      </c>
      <c r="O541" s="760">
        <f t="shared" si="57"/>
        <v>1</v>
      </c>
      <c r="P541" s="760">
        <f t="shared" si="58"/>
        <v>1</v>
      </c>
      <c r="R541" s="766">
        <v>300</v>
      </c>
      <c r="S541" s="766">
        <v>3</v>
      </c>
      <c r="T541" s="766">
        <v>1140</v>
      </c>
      <c r="U541" s="765">
        <v>1260</v>
      </c>
      <c r="V541" s="765">
        <v>450</v>
      </c>
      <c r="W541" s="766">
        <v>1250</v>
      </c>
      <c r="X541" s="765">
        <f t="shared" si="61"/>
        <v>-550</v>
      </c>
      <c r="Y541" s="364">
        <f t="shared" si="62"/>
        <v>250</v>
      </c>
    </row>
    <row r="542" spans="1:25" ht="15">
      <c r="A542" s="754" t="s">
        <v>295</v>
      </c>
      <c r="B542" s="738" t="s">
        <v>296</v>
      </c>
      <c r="C542" s="738">
        <v>137447</v>
      </c>
      <c r="D542" s="738" t="s">
        <v>827</v>
      </c>
      <c r="E542" s="738"/>
      <c r="F542" s="755">
        <v>1020.9</v>
      </c>
      <c r="G542" s="756"/>
      <c r="H542" s="756"/>
      <c r="I542" s="757">
        <f t="shared" si="56"/>
        <v>1020.9</v>
      </c>
      <c r="J542" s="758">
        <f t="shared" si="59"/>
        <v>1020.9</v>
      </c>
      <c r="K542" s="757"/>
      <c r="L542" s="759"/>
      <c r="M542" s="739">
        <f t="shared" si="60"/>
        <v>0</v>
      </c>
      <c r="O542" s="760">
        <f t="shared" si="57"/>
        <v>1</v>
      </c>
      <c r="P542" s="760">
        <f t="shared" si="58"/>
        <v>1</v>
      </c>
      <c r="R542" s="766">
        <v>300</v>
      </c>
      <c r="S542" s="766">
        <v>3</v>
      </c>
      <c r="T542" s="766">
        <v>1140</v>
      </c>
      <c r="U542" s="765">
        <v>1260</v>
      </c>
      <c r="V542" s="765">
        <v>450</v>
      </c>
      <c r="W542" s="766">
        <v>1500</v>
      </c>
      <c r="X542" s="765">
        <f t="shared" si="61"/>
        <v>-550</v>
      </c>
      <c r="Y542" s="364">
        <f t="shared" si="62"/>
        <v>500</v>
      </c>
    </row>
    <row r="543" spans="1:25" ht="15">
      <c r="A543" s="754" t="s">
        <v>295</v>
      </c>
      <c r="B543" s="738" t="s">
        <v>296</v>
      </c>
      <c r="C543" s="738">
        <v>137448</v>
      </c>
      <c r="D543" s="738" t="s">
        <v>828</v>
      </c>
      <c r="E543" s="738"/>
      <c r="F543" s="755">
        <v>1094.3399999999999</v>
      </c>
      <c r="G543" s="756"/>
      <c r="H543" s="756"/>
      <c r="I543" s="757">
        <f t="shared" si="56"/>
        <v>1094.3399999999999</v>
      </c>
      <c r="J543" s="758">
        <f t="shared" si="59"/>
        <v>1094.3399999999999</v>
      </c>
      <c r="K543" s="757"/>
      <c r="L543" s="759"/>
      <c r="M543" s="739">
        <f t="shared" si="60"/>
        <v>0</v>
      </c>
      <c r="O543" s="760">
        <f t="shared" si="57"/>
        <v>1</v>
      </c>
      <c r="P543" s="760">
        <f t="shared" si="58"/>
        <v>1</v>
      </c>
      <c r="R543" s="766">
        <v>300</v>
      </c>
      <c r="S543" s="766">
        <v>3</v>
      </c>
      <c r="T543" s="766">
        <v>1140</v>
      </c>
      <c r="U543" s="765">
        <v>1260</v>
      </c>
      <c r="V543" s="765">
        <v>450</v>
      </c>
      <c r="W543" s="766">
        <v>1750</v>
      </c>
      <c r="X543" s="765">
        <f t="shared" si="61"/>
        <v>-550</v>
      </c>
      <c r="Y543" s="364">
        <f t="shared" si="62"/>
        <v>750</v>
      </c>
    </row>
    <row r="544" spans="1:25" ht="15">
      <c r="A544" s="754" t="s">
        <v>295</v>
      </c>
      <c r="B544" s="738" t="s">
        <v>296</v>
      </c>
      <c r="C544" s="738">
        <v>137449</v>
      </c>
      <c r="D544" s="738" t="s">
        <v>829</v>
      </c>
      <c r="E544" s="738"/>
      <c r="F544" s="755">
        <v>1143.71</v>
      </c>
      <c r="G544" s="756"/>
      <c r="H544" s="756"/>
      <c r="I544" s="757">
        <f t="shared" si="56"/>
        <v>1143.71</v>
      </c>
      <c r="J544" s="758">
        <f t="shared" si="59"/>
        <v>1143.71</v>
      </c>
      <c r="K544" s="757"/>
      <c r="L544" s="759"/>
      <c r="M544" s="739">
        <f t="shared" si="60"/>
        <v>0</v>
      </c>
      <c r="O544" s="760">
        <f t="shared" si="57"/>
        <v>1</v>
      </c>
      <c r="P544" s="760">
        <f t="shared" si="58"/>
        <v>1</v>
      </c>
      <c r="R544" s="766">
        <v>300</v>
      </c>
      <c r="S544" s="766">
        <v>3</v>
      </c>
      <c r="T544" s="766">
        <v>1140</v>
      </c>
      <c r="U544" s="765">
        <v>1260</v>
      </c>
      <c r="V544" s="765">
        <v>450</v>
      </c>
      <c r="W544" s="766">
        <v>2000</v>
      </c>
      <c r="X544" s="765">
        <f t="shared" si="61"/>
        <v>-550</v>
      </c>
      <c r="Y544" s="364">
        <f t="shared" si="62"/>
        <v>1000</v>
      </c>
    </row>
    <row r="545" spans="1:25" ht="15">
      <c r="A545" s="754" t="s">
        <v>295</v>
      </c>
      <c r="B545" s="738" t="s">
        <v>296</v>
      </c>
      <c r="C545" s="738">
        <v>137450</v>
      </c>
      <c r="D545" s="738" t="s">
        <v>830</v>
      </c>
      <c r="E545" s="738"/>
      <c r="F545" s="755">
        <v>801.79</v>
      </c>
      <c r="G545" s="756"/>
      <c r="H545" s="756"/>
      <c r="I545" s="757">
        <f t="shared" si="56"/>
        <v>801.79</v>
      </c>
      <c r="J545" s="758">
        <f t="shared" si="59"/>
        <v>801.79</v>
      </c>
      <c r="K545" s="757"/>
      <c r="L545" s="759"/>
      <c r="M545" s="739">
        <f t="shared" si="60"/>
        <v>0</v>
      </c>
      <c r="O545" s="760">
        <f t="shared" si="57"/>
        <v>1</v>
      </c>
      <c r="P545" s="760">
        <f t="shared" si="58"/>
        <v>1</v>
      </c>
      <c r="R545" s="766">
        <v>300</v>
      </c>
      <c r="S545" s="766">
        <v>3</v>
      </c>
      <c r="T545" s="766">
        <v>1140</v>
      </c>
      <c r="U545" s="765">
        <v>1260</v>
      </c>
      <c r="V545" s="765">
        <v>600</v>
      </c>
      <c r="W545" s="765">
        <v>750</v>
      </c>
      <c r="X545" s="765">
        <f t="shared" si="61"/>
        <v>-400</v>
      </c>
      <c r="Y545" s="364">
        <f t="shared" si="62"/>
        <v>-250</v>
      </c>
    </row>
    <row r="546" spans="1:25" ht="15">
      <c r="A546" s="754" t="s">
        <v>295</v>
      </c>
      <c r="B546" s="738" t="s">
        <v>296</v>
      </c>
      <c r="C546" s="738">
        <v>137451</v>
      </c>
      <c r="D546" s="738" t="s">
        <v>831</v>
      </c>
      <c r="E546" s="738"/>
      <c r="F546" s="755">
        <v>893.29</v>
      </c>
      <c r="G546" s="756"/>
      <c r="H546" s="756"/>
      <c r="I546" s="757">
        <f t="shared" si="56"/>
        <v>893.29</v>
      </c>
      <c r="J546" s="758">
        <f t="shared" si="59"/>
        <v>893.29</v>
      </c>
      <c r="K546" s="757"/>
      <c r="L546" s="759"/>
      <c r="M546" s="739">
        <f t="shared" si="60"/>
        <v>0</v>
      </c>
      <c r="O546" s="760">
        <f t="shared" si="57"/>
        <v>1</v>
      </c>
      <c r="P546" s="760">
        <f t="shared" si="58"/>
        <v>1</v>
      </c>
      <c r="R546" s="766">
        <v>300</v>
      </c>
      <c r="S546" s="766">
        <v>3</v>
      </c>
      <c r="T546" s="766">
        <v>1140</v>
      </c>
      <c r="U546" s="765">
        <v>1260</v>
      </c>
      <c r="V546" s="765">
        <v>600</v>
      </c>
      <c r="W546" s="766">
        <v>1000</v>
      </c>
      <c r="X546" s="765">
        <f t="shared" si="61"/>
        <v>-400</v>
      </c>
      <c r="Y546" s="364">
        <f t="shared" si="62"/>
        <v>0</v>
      </c>
    </row>
    <row r="547" spans="1:25" ht="15">
      <c r="A547" s="754" t="s">
        <v>295</v>
      </c>
      <c r="B547" s="738" t="s">
        <v>296</v>
      </c>
      <c r="C547" s="738">
        <v>137452</v>
      </c>
      <c r="D547" s="738" t="s">
        <v>832</v>
      </c>
      <c r="E547" s="738"/>
      <c r="F547" s="755">
        <v>1016.08</v>
      </c>
      <c r="G547" s="756"/>
      <c r="H547" s="756"/>
      <c r="I547" s="757">
        <f t="shared" si="56"/>
        <v>1016.08</v>
      </c>
      <c r="J547" s="758">
        <f t="shared" si="59"/>
        <v>1016.08</v>
      </c>
      <c r="K547" s="757"/>
      <c r="L547" s="759"/>
      <c r="M547" s="739">
        <f t="shared" si="60"/>
        <v>0</v>
      </c>
      <c r="O547" s="760">
        <f t="shared" si="57"/>
        <v>1</v>
      </c>
      <c r="P547" s="760">
        <f t="shared" si="58"/>
        <v>1</v>
      </c>
      <c r="R547" s="766">
        <v>300</v>
      </c>
      <c r="S547" s="766">
        <v>3</v>
      </c>
      <c r="T547" s="766">
        <v>1140</v>
      </c>
      <c r="U547" s="765">
        <v>1260</v>
      </c>
      <c r="V547" s="765">
        <v>600</v>
      </c>
      <c r="W547" s="766">
        <v>1250</v>
      </c>
      <c r="X547" s="765">
        <f t="shared" si="61"/>
        <v>-400</v>
      </c>
      <c r="Y547" s="364">
        <f t="shared" si="62"/>
        <v>250</v>
      </c>
    </row>
    <row r="548" spans="1:25" ht="15">
      <c r="A548" s="754" t="s">
        <v>295</v>
      </c>
      <c r="B548" s="738" t="s">
        <v>296</v>
      </c>
      <c r="C548" s="738">
        <v>137453</v>
      </c>
      <c r="D548" s="738" t="s">
        <v>833</v>
      </c>
      <c r="E548" s="738"/>
      <c r="F548" s="755">
        <v>1144.9000000000001</v>
      </c>
      <c r="G548" s="756"/>
      <c r="H548" s="756"/>
      <c r="I548" s="757">
        <f t="shared" si="56"/>
        <v>1144.9000000000001</v>
      </c>
      <c r="J548" s="758">
        <f t="shared" si="59"/>
        <v>1144.9000000000001</v>
      </c>
      <c r="K548" s="757"/>
      <c r="L548" s="759"/>
      <c r="M548" s="739">
        <f t="shared" si="60"/>
        <v>0</v>
      </c>
      <c r="O548" s="760">
        <f t="shared" si="57"/>
        <v>1</v>
      </c>
      <c r="P548" s="760">
        <f t="shared" si="58"/>
        <v>1</v>
      </c>
      <c r="R548" s="766">
        <v>300</v>
      </c>
      <c r="S548" s="766">
        <v>3</v>
      </c>
      <c r="T548" s="766">
        <v>1140</v>
      </c>
      <c r="U548" s="765">
        <v>1260</v>
      </c>
      <c r="V548" s="765">
        <v>600</v>
      </c>
      <c r="W548" s="766">
        <v>1500</v>
      </c>
      <c r="X548" s="765">
        <f t="shared" si="61"/>
        <v>-400</v>
      </c>
      <c r="Y548" s="364">
        <f t="shared" si="62"/>
        <v>500</v>
      </c>
    </row>
    <row r="549" spans="1:25" ht="15">
      <c r="A549" s="754" t="s">
        <v>295</v>
      </c>
      <c r="B549" s="738" t="s">
        <v>296</v>
      </c>
      <c r="C549" s="738">
        <v>137454</v>
      </c>
      <c r="D549" s="738" t="s">
        <v>834</v>
      </c>
      <c r="E549" s="738"/>
      <c r="F549" s="755">
        <v>1225.56</v>
      </c>
      <c r="G549" s="756"/>
      <c r="H549" s="756"/>
      <c r="I549" s="757">
        <f t="shared" si="56"/>
        <v>1225.56</v>
      </c>
      <c r="J549" s="758">
        <f t="shared" si="59"/>
        <v>1225.56</v>
      </c>
      <c r="K549" s="757"/>
      <c r="L549" s="759"/>
      <c r="M549" s="739">
        <f t="shared" si="60"/>
        <v>0</v>
      </c>
      <c r="O549" s="760">
        <f t="shared" si="57"/>
        <v>1</v>
      </c>
      <c r="P549" s="760">
        <f t="shared" si="58"/>
        <v>1</v>
      </c>
      <c r="R549" s="766">
        <v>300</v>
      </c>
      <c r="S549" s="766">
        <v>3</v>
      </c>
      <c r="T549" s="766">
        <v>1140</v>
      </c>
      <c r="U549" s="765">
        <v>1260</v>
      </c>
      <c r="V549" s="765">
        <v>600</v>
      </c>
      <c r="W549" s="766">
        <v>1750</v>
      </c>
      <c r="X549" s="765">
        <f t="shared" si="61"/>
        <v>-400</v>
      </c>
      <c r="Y549" s="364">
        <f t="shared" si="62"/>
        <v>750</v>
      </c>
    </row>
    <row r="550" spans="1:25" ht="15">
      <c r="A550" s="754" t="s">
        <v>295</v>
      </c>
      <c r="B550" s="738" t="s">
        <v>296</v>
      </c>
      <c r="C550" s="738">
        <v>137455</v>
      </c>
      <c r="D550" s="738" t="s">
        <v>835</v>
      </c>
      <c r="E550" s="738"/>
      <c r="F550" s="755">
        <v>1276.1300000000001</v>
      </c>
      <c r="G550" s="756"/>
      <c r="H550" s="756"/>
      <c r="I550" s="757">
        <f t="shared" si="56"/>
        <v>1276.1300000000001</v>
      </c>
      <c r="J550" s="758">
        <f t="shared" si="59"/>
        <v>1276.1300000000001</v>
      </c>
      <c r="K550" s="757"/>
      <c r="L550" s="759"/>
      <c r="M550" s="739">
        <f t="shared" si="60"/>
        <v>0</v>
      </c>
      <c r="O550" s="760">
        <f t="shared" si="57"/>
        <v>1</v>
      </c>
      <c r="P550" s="760">
        <f t="shared" si="58"/>
        <v>1</v>
      </c>
      <c r="R550" s="766">
        <v>300</v>
      </c>
      <c r="S550" s="766">
        <v>3</v>
      </c>
      <c r="T550" s="766">
        <v>1140</v>
      </c>
      <c r="U550" s="765">
        <v>1260</v>
      </c>
      <c r="V550" s="765">
        <v>600</v>
      </c>
      <c r="W550" s="766">
        <v>2000</v>
      </c>
      <c r="X550" s="765">
        <f t="shared" si="61"/>
        <v>-400</v>
      </c>
      <c r="Y550" s="364">
        <f t="shared" si="62"/>
        <v>1000</v>
      </c>
    </row>
    <row r="551" spans="1:25" ht="15">
      <c r="A551" s="754" t="s">
        <v>295</v>
      </c>
      <c r="B551" s="738" t="s">
        <v>296</v>
      </c>
      <c r="C551" s="738">
        <v>137456</v>
      </c>
      <c r="D551" s="738" t="s">
        <v>836</v>
      </c>
      <c r="E551" s="738"/>
      <c r="F551" s="755">
        <v>976.35</v>
      </c>
      <c r="G551" s="756"/>
      <c r="H551" s="756"/>
      <c r="I551" s="757">
        <f t="shared" si="56"/>
        <v>976.35</v>
      </c>
      <c r="J551" s="758">
        <f t="shared" si="59"/>
        <v>976.35</v>
      </c>
      <c r="K551" s="757"/>
      <c r="L551" s="759"/>
      <c r="M551" s="739">
        <f t="shared" si="60"/>
        <v>0</v>
      </c>
      <c r="O551" s="760">
        <f t="shared" si="57"/>
        <v>1</v>
      </c>
      <c r="P551" s="760">
        <f t="shared" si="58"/>
        <v>1</v>
      </c>
      <c r="R551" s="766">
        <v>300</v>
      </c>
      <c r="S551" s="766">
        <v>3</v>
      </c>
      <c r="T551" s="766">
        <v>1140</v>
      </c>
      <c r="U551" s="765">
        <v>1260</v>
      </c>
      <c r="V551" s="765">
        <v>900</v>
      </c>
      <c r="W551" s="765">
        <v>750</v>
      </c>
      <c r="X551" s="765">
        <f t="shared" si="61"/>
        <v>-100</v>
      </c>
      <c r="Y551" s="364">
        <f t="shared" si="62"/>
        <v>-250</v>
      </c>
    </row>
    <row r="552" spans="1:25" ht="15">
      <c r="A552" s="754" t="s">
        <v>295</v>
      </c>
      <c r="B552" s="738" t="s">
        <v>296</v>
      </c>
      <c r="C552" s="738">
        <v>137457</v>
      </c>
      <c r="D552" s="738" t="s">
        <v>837</v>
      </c>
      <c r="E552" s="738"/>
      <c r="F552" s="755">
        <v>1100.3599999999999</v>
      </c>
      <c r="G552" s="756"/>
      <c r="H552" s="756"/>
      <c r="I552" s="757">
        <f t="shared" si="56"/>
        <v>1100.3599999999999</v>
      </c>
      <c r="J552" s="758">
        <f t="shared" si="59"/>
        <v>1100.3599999999999</v>
      </c>
      <c r="K552" s="757"/>
      <c r="L552" s="759"/>
      <c r="M552" s="739">
        <f t="shared" si="60"/>
        <v>0</v>
      </c>
      <c r="O552" s="760">
        <f t="shared" si="57"/>
        <v>1</v>
      </c>
      <c r="P552" s="760">
        <f t="shared" si="58"/>
        <v>1</v>
      </c>
      <c r="R552" s="766">
        <v>300</v>
      </c>
      <c r="S552" s="766">
        <v>3</v>
      </c>
      <c r="T552" s="766">
        <v>1140</v>
      </c>
      <c r="U552" s="765">
        <v>1260</v>
      </c>
      <c r="V552" s="765">
        <v>900</v>
      </c>
      <c r="W552" s="766">
        <v>1000</v>
      </c>
      <c r="X552" s="765">
        <f t="shared" si="61"/>
        <v>-100</v>
      </c>
      <c r="Y552" s="364">
        <f t="shared" si="62"/>
        <v>0</v>
      </c>
    </row>
    <row r="553" spans="1:25" ht="15">
      <c r="A553" s="754" t="s">
        <v>295</v>
      </c>
      <c r="B553" s="738" t="s">
        <v>296</v>
      </c>
      <c r="C553" s="738">
        <v>137458</v>
      </c>
      <c r="D553" s="738" t="s">
        <v>838</v>
      </c>
      <c r="E553" s="738"/>
      <c r="F553" s="755">
        <v>1319.47</v>
      </c>
      <c r="G553" s="756"/>
      <c r="H553" s="756"/>
      <c r="I553" s="757">
        <f t="shared" si="56"/>
        <v>1319.47</v>
      </c>
      <c r="J553" s="758">
        <f t="shared" si="59"/>
        <v>1319.47</v>
      </c>
      <c r="K553" s="757"/>
      <c r="L553" s="759"/>
      <c r="M553" s="739">
        <f t="shared" si="60"/>
        <v>0</v>
      </c>
      <c r="O553" s="760">
        <f t="shared" si="57"/>
        <v>1</v>
      </c>
      <c r="P553" s="760">
        <f t="shared" si="58"/>
        <v>1</v>
      </c>
      <c r="R553" s="766">
        <v>300</v>
      </c>
      <c r="S553" s="766">
        <v>3</v>
      </c>
      <c r="T553" s="766">
        <v>1140</v>
      </c>
      <c r="U553" s="765">
        <v>1260</v>
      </c>
      <c r="V553" s="765">
        <v>900</v>
      </c>
      <c r="W553" s="766">
        <v>1250</v>
      </c>
      <c r="X553" s="765">
        <f t="shared" si="61"/>
        <v>-100</v>
      </c>
      <c r="Y553" s="364">
        <f t="shared" si="62"/>
        <v>250</v>
      </c>
    </row>
    <row r="554" spans="1:25" ht="15">
      <c r="A554" s="754" t="s">
        <v>295</v>
      </c>
      <c r="B554" s="738" t="s">
        <v>296</v>
      </c>
      <c r="C554" s="738">
        <v>137459</v>
      </c>
      <c r="D554" s="738" t="s">
        <v>839</v>
      </c>
      <c r="E554" s="738"/>
      <c r="F554" s="755">
        <v>1490.42</v>
      </c>
      <c r="G554" s="756"/>
      <c r="H554" s="756"/>
      <c r="I554" s="757">
        <f t="shared" si="56"/>
        <v>1490.42</v>
      </c>
      <c r="J554" s="758">
        <f t="shared" si="59"/>
        <v>1490.42</v>
      </c>
      <c r="K554" s="757"/>
      <c r="L554" s="759"/>
      <c r="M554" s="739">
        <f t="shared" si="60"/>
        <v>0</v>
      </c>
      <c r="O554" s="760">
        <f t="shared" si="57"/>
        <v>1</v>
      </c>
      <c r="P554" s="760">
        <f t="shared" si="58"/>
        <v>1</v>
      </c>
      <c r="R554" s="766">
        <v>300</v>
      </c>
      <c r="S554" s="766">
        <v>3</v>
      </c>
      <c r="T554" s="766">
        <v>1140</v>
      </c>
      <c r="U554" s="765">
        <v>1260</v>
      </c>
      <c r="V554" s="765">
        <v>900</v>
      </c>
      <c r="W554" s="766">
        <v>1500</v>
      </c>
      <c r="X554" s="765">
        <f t="shared" si="61"/>
        <v>-100</v>
      </c>
      <c r="Y554" s="364">
        <f t="shared" si="62"/>
        <v>500</v>
      </c>
    </row>
    <row r="555" spans="1:25" ht="15">
      <c r="A555" s="754" t="s">
        <v>295</v>
      </c>
      <c r="B555" s="738" t="s">
        <v>296</v>
      </c>
      <c r="C555" s="738">
        <v>137460</v>
      </c>
      <c r="D555" s="738" t="s">
        <v>840</v>
      </c>
      <c r="E555" s="738"/>
      <c r="F555" s="755">
        <v>1589.14</v>
      </c>
      <c r="G555" s="756"/>
      <c r="H555" s="756"/>
      <c r="I555" s="757">
        <f t="shared" si="56"/>
        <v>1589.14</v>
      </c>
      <c r="J555" s="758">
        <f t="shared" si="59"/>
        <v>1589.14</v>
      </c>
      <c r="K555" s="757"/>
      <c r="L555" s="759"/>
      <c r="M555" s="739">
        <f t="shared" si="60"/>
        <v>0</v>
      </c>
      <c r="O555" s="760">
        <f t="shared" si="57"/>
        <v>1</v>
      </c>
      <c r="P555" s="760">
        <f t="shared" si="58"/>
        <v>1</v>
      </c>
      <c r="R555" s="766">
        <v>300</v>
      </c>
      <c r="S555" s="766">
        <v>3</v>
      </c>
      <c r="T555" s="766">
        <v>1140</v>
      </c>
      <c r="U555" s="765">
        <v>1260</v>
      </c>
      <c r="V555" s="765">
        <v>900</v>
      </c>
      <c r="W555" s="766">
        <v>1750</v>
      </c>
      <c r="X555" s="765">
        <f t="shared" si="61"/>
        <v>-100</v>
      </c>
      <c r="Y555" s="364">
        <f t="shared" si="62"/>
        <v>750</v>
      </c>
    </row>
    <row r="556" spans="1:25" ht="15">
      <c r="A556" s="754" t="s">
        <v>295</v>
      </c>
      <c r="B556" s="738" t="s">
        <v>296</v>
      </c>
      <c r="C556" s="738">
        <v>137461</v>
      </c>
      <c r="D556" s="738" t="s">
        <v>841</v>
      </c>
      <c r="E556" s="738"/>
      <c r="F556" s="755">
        <v>1656.56</v>
      </c>
      <c r="G556" s="756"/>
      <c r="H556" s="756"/>
      <c r="I556" s="757">
        <f t="shared" si="56"/>
        <v>1656.56</v>
      </c>
      <c r="J556" s="758">
        <f t="shared" si="59"/>
        <v>1656.56</v>
      </c>
      <c r="K556" s="757"/>
      <c r="L556" s="759"/>
      <c r="M556" s="739">
        <f t="shared" si="60"/>
        <v>0</v>
      </c>
      <c r="O556" s="760">
        <f t="shared" si="57"/>
        <v>1</v>
      </c>
      <c r="P556" s="760">
        <f t="shared" si="58"/>
        <v>1</v>
      </c>
      <c r="R556" s="766">
        <v>300</v>
      </c>
      <c r="S556" s="766">
        <v>3</v>
      </c>
      <c r="T556" s="766">
        <v>1140</v>
      </c>
      <c r="U556" s="765">
        <v>1260</v>
      </c>
      <c r="V556" s="765">
        <v>900</v>
      </c>
      <c r="W556" s="766">
        <v>2000</v>
      </c>
      <c r="X556" s="765">
        <f t="shared" si="61"/>
        <v>-100</v>
      </c>
      <c r="Y556" s="364">
        <f t="shared" si="62"/>
        <v>1000</v>
      </c>
    </row>
    <row r="557" spans="1:25" ht="15">
      <c r="A557" s="754" t="s">
        <v>295</v>
      </c>
      <c r="B557" s="738" t="s">
        <v>296</v>
      </c>
      <c r="C557" s="738">
        <v>137462</v>
      </c>
      <c r="D557" s="738" t="s">
        <v>842</v>
      </c>
      <c r="E557" s="738"/>
      <c r="F557" s="755">
        <v>1152.1300000000001</v>
      </c>
      <c r="G557" s="756"/>
      <c r="H557" s="756"/>
      <c r="I557" s="757">
        <f t="shared" si="56"/>
        <v>1152.1300000000001</v>
      </c>
      <c r="J557" s="758">
        <f t="shared" si="59"/>
        <v>1152.1300000000001</v>
      </c>
      <c r="K557" s="757"/>
      <c r="L557" s="759"/>
      <c r="M557" s="739">
        <f t="shared" si="60"/>
        <v>0</v>
      </c>
      <c r="O557" s="760">
        <f t="shared" si="57"/>
        <v>1</v>
      </c>
      <c r="P557" s="760">
        <f t="shared" si="58"/>
        <v>1</v>
      </c>
      <c r="R557" s="766">
        <v>300</v>
      </c>
      <c r="S557" s="766">
        <v>3</v>
      </c>
      <c r="T557" s="766">
        <v>1140</v>
      </c>
      <c r="U557" s="765">
        <v>1260</v>
      </c>
      <c r="V557" s="765">
        <v>1200</v>
      </c>
      <c r="W557" s="765">
        <v>750</v>
      </c>
      <c r="X557" s="765">
        <f t="shared" si="61"/>
        <v>200</v>
      </c>
      <c r="Y557" s="364">
        <f t="shared" si="62"/>
        <v>-250</v>
      </c>
    </row>
    <row r="558" spans="1:25" ht="15">
      <c r="A558" s="754" t="s">
        <v>295</v>
      </c>
      <c r="B558" s="738" t="s">
        <v>296</v>
      </c>
      <c r="C558" s="738">
        <v>137463</v>
      </c>
      <c r="D558" s="738" t="s">
        <v>843</v>
      </c>
      <c r="E558" s="738"/>
      <c r="F558" s="755">
        <v>1292.99</v>
      </c>
      <c r="G558" s="756"/>
      <c r="H558" s="756"/>
      <c r="I558" s="757">
        <f t="shared" si="56"/>
        <v>1292.99</v>
      </c>
      <c r="J558" s="758">
        <f t="shared" si="59"/>
        <v>1292.99</v>
      </c>
      <c r="K558" s="757"/>
      <c r="L558" s="759"/>
      <c r="M558" s="739">
        <f t="shared" si="60"/>
        <v>0</v>
      </c>
      <c r="O558" s="760">
        <f t="shared" si="57"/>
        <v>1</v>
      </c>
      <c r="P558" s="760">
        <f t="shared" si="58"/>
        <v>1</v>
      </c>
      <c r="R558" s="766">
        <v>300</v>
      </c>
      <c r="S558" s="766">
        <v>3</v>
      </c>
      <c r="T558" s="766">
        <v>1140</v>
      </c>
      <c r="U558" s="765">
        <v>1260</v>
      </c>
      <c r="V558" s="765">
        <v>1200</v>
      </c>
      <c r="W558" s="766">
        <v>1000</v>
      </c>
      <c r="X558" s="765">
        <f t="shared" si="61"/>
        <v>200</v>
      </c>
      <c r="Y558" s="364">
        <f t="shared" si="62"/>
        <v>0</v>
      </c>
    </row>
    <row r="559" spans="1:25" ht="15">
      <c r="A559" s="754" t="s">
        <v>295</v>
      </c>
      <c r="B559" s="738" t="s">
        <v>296</v>
      </c>
      <c r="C559" s="738">
        <v>137464</v>
      </c>
      <c r="D559" s="738" t="s">
        <v>844</v>
      </c>
      <c r="E559" s="738"/>
      <c r="F559" s="755">
        <v>1543.39</v>
      </c>
      <c r="G559" s="756"/>
      <c r="H559" s="756"/>
      <c r="I559" s="757">
        <f t="shared" si="56"/>
        <v>1543.39</v>
      </c>
      <c r="J559" s="758">
        <f t="shared" si="59"/>
        <v>1543.39</v>
      </c>
      <c r="K559" s="757"/>
      <c r="L559" s="759"/>
      <c r="M559" s="739">
        <f t="shared" si="60"/>
        <v>0</v>
      </c>
      <c r="O559" s="760">
        <f t="shared" si="57"/>
        <v>1</v>
      </c>
      <c r="P559" s="760">
        <f t="shared" si="58"/>
        <v>1</v>
      </c>
      <c r="R559" s="766">
        <v>300</v>
      </c>
      <c r="S559" s="766">
        <v>3</v>
      </c>
      <c r="T559" s="766">
        <v>1140</v>
      </c>
      <c r="U559" s="765">
        <v>1260</v>
      </c>
      <c r="V559" s="765">
        <v>1200</v>
      </c>
      <c r="W559" s="766">
        <v>1250</v>
      </c>
      <c r="X559" s="765">
        <f t="shared" si="61"/>
        <v>200</v>
      </c>
      <c r="Y559" s="364">
        <f t="shared" si="62"/>
        <v>250</v>
      </c>
    </row>
    <row r="560" spans="1:25" ht="15">
      <c r="A560" s="754" t="s">
        <v>295</v>
      </c>
      <c r="B560" s="738" t="s">
        <v>296</v>
      </c>
      <c r="C560" s="738">
        <v>137465</v>
      </c>
      <c r="D560" s="738" t="s">
        <v>845</v>
      </c>
      <c r="E560" s="738"/>
      <c r="F560" s="755">
        <v>1742.03</v>
      </c>
      <c r="G560" s="756"/>
      <c r="H560" s="756"/>
      <c r="I560" s="757">
        <f t="shared" si="56"/>
        <v>1742.03</v>
      </c>
      <c r="J560" s="758">
        <f t="shared" si="59"/>
        <v>1742.03</v>
      </c>
      <c r="K560" s="757"/>
      <c r="L560" s="759"/>
      <c r="M560" s="739">
        <f t="shared" si="60"/>
        <v>0</v>
      </c>
      <c r="O560" s="760">
        <f t="shared" si="57"/>
        <v>1</v>
      </c>
      <c r="P560" s="760">
        <f t="shared" si="58"/>
        <v>1</v>
      </c>
      <c r="R560" s="766">
        <v>300</v>
      </c>
      <c r="S560" s="766">
        <v>3</v>
      </c>
      <c r="T560" s="766">
        <v>1140</v>
      </c>
      <c r="U560" s="765">
        <v>1260</v>
      </c>
      <c r="V560" s="765">
        <v>1200</v>
      </c>
      <c r="W560" s="766">
        <v>1500</v>
      </c>
      <c r="X560" s="765">
        <f t="shared" si="61"/>
        <v>200</v>
      </c>
      <c r="Y560" s="364">
        <f t="shared" si="62"/>
        <v>500</v>
      </c>
    </row>
    <row r="561" spans="1:25" ht="15">
      <c r="A561" s="754" t="s">
        <v>295</v>
      </c>
      <c r="B561" s="738" t="s">
        <v>296</v>
      </c>
      <c r="C561" s="738">
        <v>137466</v>
      </c>
      <c r="D561" s="738" t="s">
        <v>846</v>
      </c>
      <c r="E561" s="738"/>
      <c r="F561" s="755">
        <v>1861.22</v>
      </c>
      <c r="G561" s="756"/>
      <c r="H561" s="756"/>
      <c r="I561" s="757">
        <f t="shared" si="56"/>
        <v>1861.22</v>
      </c>
      <c r="J561" s="758">
        <f t="shared" si="59"/>
        <v>1861.22</v>
      </c>
      <c r="K561" s="757"/>
      <c r="L561" s="759"/>
      <c r="M561" s="739">
        <f t="shared" si="60"/>
        <v>0</v>
      </c>
      <c r="O561" s="760">
        <f t="shared" si="57"/>
        <v>1</v>
      </c>
      <c r="P561" s="760">
        <f t="shared" si="58"/>
        <v>1</v>
      </c>
      <c r="R561" s="766">
        <v>300</v>
      </c>
      <c r="S561" s="766">
        <v>3</v>
      </c>
      <c r="T561" s="766">
        <v>1140</v>
      </c>
      <c r="U561" s="765">
        <v>1260</v>
      </c>
      <c r="V561" s="765">
        <v>1200</v>
      </c>
      <c r="W561" s="766">
        <v>1750</v>
      </c>
      <c r="X561" s="765">
        <f t="shared" si="61"/>
        <v>200</v>
      </c>
      <c r="Y561" s="364">
        <f t="shared" si="62"/>
        <v>750</v>
      </c>
    </row>
    <row r="562" spans="1:25" ht="15">
      <c r="A562" s="754" t="s">
        <v>295</v>
      </c>
      <c r="B562" s="738" t="s">
        <v>296</v>
      </c>
      <c r="C562" s="738">
        <v>137467</v>
      </c>
      <c r="D562" s="738" t="s">
        <v>847</v>
      </c>
      <c r="E562" s="738"/>
      <c r="F562" s="755">
        <v>1940.68</v>
      </c>
      <c r="G562" s="756"/>
      <c r="H562" s="756"/>
      <c r="I562" s="757">
        <f t="shared" si="56"/>
        <v>1940.68</v>
      </c>
      <c r="J562" s="758">
        <f t="shared" si="59"/>
        <v>1940.68</v>
      </c>
      <c r="K562" s="757"/>
      <c r="L562" s="759"/>
      <c r="M562" s="739">
        <f t="shared" si="60"/>
        <v>0</v>
      </c>
      <c r="O562" s="760">
        <f t="shared" si="57"/>
        <v>1</v>
      </c>
      <c r="P562" s="760">
        <f t="shared" si="58"/>
        <v>1</v>
      </c>
      <c r="R562" s="766">
        <v>300</v>
      </c>
      <c r="S562" s="766">
        <v>3</v>
      </c>
      <c r="T562" s="766">
        <v>1140</v>
      </c>
      <c r="U562" s="765">
        <v>1260</v>
      </c>
      <c r="V562" s="765">
        <v>1200</v>
      </c>
      <c r="W562" s="766">
        <v>2000</v>
      </c>
      <c r="X562" s="765">
        <f t="shared" si="61"/>
        <v>200</v>
      </c>
      <c r="Y562" s="364">
        <f t="shared" si="62"/>
        <v>1000</v>
      </c>
    </row>
    <row r="563" spans="1:25" ht="15">
      <c r="A563" s="754" t="s">
        <v>295</v>
      </c>
      <c r="B563" s="738" t="s">
        <v>296</v>
      </c>
      <c r="C563" s="738">
        <v>137468</v>
      </c>
      <c r="D563" s="738" t="s">
        <v>848</v>
      </c>
      <c r="E563" s="738"/>
      <c r="F563" s="755">
        <v>1323.08</v>
      </c>
      <c r="G563" s="756"/>
      <c r="H563" s="756"/>
      <c r="I563" s="757">
        <f t="shared" si="56"/>
        <v>1323.08</v>
      </c>
      <c r="J563" s="758">
        <f t="shared" si="59"/>
        <v>1323.08</v>
      </c>
      <c r="K563" s="757"/>
      <c r="L563" s="759"/>
      <c r="M563" s="739">
        <f t="shared" si="60"/>
        <v>0</v>
      </c>
      <c r="O563" s="760">
        <f t="shared" si="57"/>
        <v>1</v>
      </c>
      <c r="P563" s="760">
        <f t="shared" si="58"/>
        <v>1</v>
      </c>
      <c r="R563" s="766">
        <v>300</v>
      </c>
      <c r="S563" s="766">
        <v>3</v>
      </c>
      <c r="T563" s="766">
        <v>1140</v>
      </c>
      <c r="U563" s="765">
        <v>1260</v>
      </c>
      <c r="V563" s="765">
        <v>1500</v>
      </c>
      <c r="W563" s="765">
        <v>750</v>
      </c>
      <c r="X563" s="765">
        <f t="shared" si="61"/>
        <v>500</v>
      </c>
      <c r="Y563" s="364">
        <f t="shared" si="62"/>
        <v>-250</v>
      </c>
    </row>
    <row r="564" spans="1:25" ht="15">
      <c r="A564" s="754" t="s">
        <v>295</v>
      </c>
      <c r="B564" s="738" t="s">
        <v>296</v>
      </c>
      <c r="C564" s="738">
        <v>137469</v>
      </c>
      <c r="D564" s="738" t="s">
        <v>849</v>
      </c>
      <c r="E564" s="738"/>
      <c r="F564" s="755">
        <v>1497.64</v>
      </c>
      <c r="G564" s="756"/>
      <c r="H564" s="756"/>
      <c r="I564" s="757">
        <f t="shared" si="56"/>
        <v>1497.64</v>
      </c>
      <c r="J564" s="758">
        <f t="shared" si="59"/>
        <v>1497.64</v>
      </c>
      <c r="K564" s="757"/>
      <c r="L564" s="759"/>
      <c r="M564" s="739">
        <f t="shared" si="60"/>
        <v>0</v>
      </c>
      <c r="O564" s="760">
        <f t="shared" si="57"/>
        <v>1</v>
      </c>
      <c r="P564" s="760">
        <f t="shared" si="58"/>
        <v>1</v>
      </c>
      <c r="R564" s="766">
        <v>300</v>
      </c>
      <c r="S564" s="766">
        <v>3</v>
      </c>
      <c r="T564" s="766">
        <v>1140</v>
      </c>
      <c r="U564" s="765">
        <v>1260</v>
      </c>
      <c r="V564" s="765">
        <v>1500</v>
      </c>
      <c r="W564" s="766">
        <v>1000</v>
      </c>
      <c r="X564" s="765">
        <f t="shared" si="61"/>
        <v>500</v>
      </c>
      <c r="Y564" s="364">
        <f t="shared" si="62"/>
        <v>0</v>
      </c>
    </row>
    <row r="565" spans="1:25" ht="15">
      <c r="A565" s="754" t="s">
        <v>295</v>
      </c>
      <c r="B565" s="738" t="s">
        <v>296</v>
      </c>
      <c r="C565" s="738">
        <v>137470</v>
      </c>
      <c r="D565" s="738" t="s">
        <v>850</v>
      </c>
      <c r="E565" s="738"/>
      <c r="F565" s="755">
        <v>1761.3</v>
      </c>
      <c r="G565" s="756"/>
      <c r="H565" s="756"/>
      <c r="I565" s="757">
        <f t="shared" si="56"/>
        <v>1761.3</v>
      </c>
      <c r="J565" s="758">
        <f t="shared" si="59"/>
        <v>1761.3</v>
      </c>
      <c r="K565" s="757"/>
      <c r="L565" s="759"/>
      <c r="M565" s="739">
        <f t="shared" si="60"/>
        <v>0</v>
      </c>
      <c r="O565" s="760">
        <f t="shared" si="57"/>
        <v>1</v>
      </c>
      <c r="P565" s="760">
        <f t="shared" si="58"/>
        <v>1</v>
      </c>
      <c r="R565" s="766">
        <v>300</v>
      </c>
      <c r="S565" s="766">
        <v>3</v>
      </c>
      <c r="T565" s="766">
        <v>1140</v>
      </c>
      <c r="U565" s="765">
        <v>1260</v>
      </c>
      <c r="V565" s="765">
        <v>1500</v>
      </c>
      <c r="W565" s="766">
        <v>1250</v>
      </c>
      <c r="X565" s="765">
        <f t="shared" si="61"/>
        <v>500</v>
      </c>
      <c r="Y565" s="364">
        <f t="shared" si="62"/>
        <v>250</v>
      </c>
    </row>
    <row r="566" spans="1:25" ht="15">
      <c r="A566" s="754" t="s">
        <v>295</v>
      </c>
      <c r="B566" s="738" t="s">
        <v>296</v>
      </c>
      <c r="C566" s="738">
        <v>137471</v>
      </c>
      <c r="D566" s="738" t="s">
        <v>851</v>
      </c>
      <c r="E566" s="738"/>
      <c r="F566" s="755">
        <v>2106.8200000000002</v>
      </c>
      <c r="G566" s="756"/>
      <c r="H566" s="756"/>
      <c r="I566" s="757">
        <f t="shared" si="56"/>
        <v>2106.8200000000002</v>
      </c>
      <c r="J566" s="758">
        <f t="shared" si="59"/>
        <v>2106.8200000000002</v>
      </c>
      <c r="K566" s="757"/>
      <c r="L566" s="759"/>
      <c r="M566" s="739">
        <f t="shared" si="60"/>
        <v>0</v>
      </c>
      <c r="O566" s="760">
        <f t="shared" si="57"/>
        <v>1</v>
      </c>
      <c r="P566" s="760">
        <f t="shared" si="58"/>
        <v>1</v>
      </c>
      <c r="R566" s="766">
        <v>300</v>
      </c>
      <c r="S566" s="766">
        <v>3</v>
      </c>
      <c r="T566" s="766">
        <v>1140</v>
      </c>
      <c r="U566" s="765">
        <v>1260</v>
      </c>
      <c r="V566" s="765">
        <v>1500</v>
      </c>
      <c r="W566" s="766">
        <v>1500</v>
      </c>
      <c r="X566" s="765">
        <f t="shared" si="61"/>
        <v>500</v>
      </c>
      <c r="Y566" s="364">
        <f t="shared" si="62"/>
        <v>500</v>
      </c>
    </row>
    <row r="567" spans="1:25" ht="15">
      <c r="A567" s="754" t="s">
        <v>295</v>
      </c>
      <c r="B567" s="738" t="s">
        <v>296</v>
      </c>
      <c r="C567" s="738">
        <v>137472</v>
      </c>
      <c r="D567" s="738" t="s">
        <v>852</v>
      </c>
      <c r="E567" s="738"/>
      <c r="F567" s="755">
        <v>2312.6799999999998</v>
      </c>
      <c r="G567" s="756"/>
      <c r="H567" s="756"/>
      <c r="I567" s="757">
        <f t="shared" si="56"/>
        <v>2312.6799999999998</v>
      </c>
      <c r="J567" s="758">
        <f t="shared" si="59"/>
        <v>2312.6799999999998</v>
      </c>
      <c r="K567" s="757"/>
      <c r="L567" s="759"/>
      <c r="M567" s="739">
        <f t="shared" si="60"/>
        <v>0</v>
      </c>
      <c r="O567" s="760">
        <f t="shared" si="57"/>
        <v>1</v>
      </c>
      <c r="P567" s="760">
        <f t="shared" si="58"/>
        <v>1</v>
      </c>
      <c r="R567" s="766">
        <v>300</v>
      </c>
      <c r="S567" s="766">
        <v>3</v>
      </c>
      <c r="T567" s="766">
        <v>1140</v>
      </c>
      <c r="U567" s="765">
        <v>1260</v>
      </c>
      <c r="V567" s="765">
        <v>1500</v>
      </c>
      <c r="W567" s="766">
        <v>1750</v>
      </c>
      <c r="X567" s="765">
        <f t="shared" si="61"/>
        <v>500</v>
      </c>
      <c r="Y567" s="364">
        <f t="shared" si="62"/>
        <v>750</v>
      </c>
    </row>
    <row r="568" spans="1:25" ht="15">
      <c r="A568" s="754" t="s">
        <v>295</v>
      </c>
      <c r="B568" s="738" t="s">
        <v>296</v>
      </c>
      <c r="C568" s="738">
        <v>137473</v>
      </c>
      <c r="D568" s="738" t="s">
        <v>853</v>
      </c>
      <c r="E568" s="738"/>
      <c r="F568" s="755">
        <v>2451.13</v>
      </c>
      <c r="G568" s="756"/>
      <c r="H568" s="756"/>
      <c r="I568" s="757">
        <f t="shared" si="56"/>
        <v>2451.13</v>
      </c>
      <c r="J568" s="758">
        <f t="shared" si="59"/>
        <v>2451.13</v>
      </c>
      <c r="K568" s="757"/>
      <c r="L568" s="759"/>
      <c r="M568" s="739">
        <f t="shared" si="60"/>
        <v>0</v>
      </c>
      <c r="O568" s="760">
        <f t="shared" si="57"/>
        <v>1</v>
      </c>
      <c r="P568" s="760">
        <f t="shared" si="58"/>
        <v>1</v>
      </c>
      <c r="R568" s="766">
        <v>300</v>
      </c>
      <c r="S568" s="766">
        <v>3</v>
      </c>
      <c r="T568" s="766">
        <v>1140</v>
      </c>
      <c r="U568" s="765">
        <v>1260</v>
      </c>
      <c r="V568" s="765">
        <v>1500</v>
      </c>
      <c r="W568" s="766">
        <v>2000</v>
      </c>
      <c r="X568" s="765">
        <f t="shared" si="61"/>
        <v>500</v>
      </c>
      <c r="Y568" s="364">
        <f t="shared" si="62"/>
        <v>1000</v>
      </c>
    </row>
    <row r="569" spans="1:25" ht="15">
      <c r="A569" s="754" t="s">
        <v>295</v>
      </c>
      <c r="B569" s="738" t="s">
        <v>296</v>
      </c>
      <c r="C569" s="738">
        <v>137474</v>
      </c>
      <c r="D569" s="738" t="s">
        <v>854</v>
      </c>
      <c r="E569" s="738"/>
      <c r="F569" s="755">
        <v>810.22</v>
      </c>
      <c r="G569" s="756"/>
      <c r="H569" s="756"/>
      <c r="I569" s="757">
        <f t="shared" si="56"/>
        <v>810.22</v>
      </c>
      <c r="J569" s="758">
        <f t="shared" si="59"/>
        <v>810.22</v>
      </c>
      <c r="K569" s="757"/>
      <c r="L569" s="759"/>
      <c r="M569" s="739">
        <f t="shared" si="60"/>
        <v>0</v>
      </c>
      <c r="O569" s="760">
        <f t="shared" si="57"/>
        <v>1</v>
      </c>
      <c r="P569" s="760">
        <f t="shared" si="58"/>
        <v>1</v>
      </c>
      <c r="R569" s="766">
        <v>300</v>
      </c>
      <c r="S569" s="766">
        <v>4</v>
      </c>
      <c r="T569" s="766">
        <v>1520</v>
      </c>
      <c r="U569" s="765">
        <v>1680</v>
      </c>
      <c r="V569" s="765">
        <v>300</v>
      </c>
      <c r="W569" s="765">
        <v>750</v>
      </c>
      <c r="X569" s="765">
        <f t="shared" si="61"/>
        <v>-700</v>
      </c>
      <c r="Y569" s="364">
        <f t="shared" si="62"/>
        <v>-250</v>
      </c>
    </row>
    <row r="570" spans="1:25" ht="15">
      <c r="A570" s="754" t="s">
        <v>295</v>
      </c>
      <c r="B570" s="738" t="s">
        <v>296</v>
      </c>
      <c r="C570" s="738">
        <v>137475</v>
      </c>
      <c r="D570" s="738" t="s">
        <v>855</v>
      </c>
      <c r="E570" s="738"/>
      <c r="F570" s="755">
        <v>900.51</v>
      </c>
      <c r="G570" s="756"/>
      <c r="H570" s="756"/>
      <c r="I570" s="757">
        <f t="shared" si="56"/>
        <v>900.51</v>
      </c>
      <c r="J570" s="758">
        <f t="shared" si="59"/>
        <v>900.51</v>
      </c>
      <c r="K570" s="757"/>
      <c r="L570" s="759"/>
      <c r="M570" s="739">
        <f t="shared" si="60"/>
        <v>0</v>
      </c>
      <c r="O570" s="760">
        <f t="shared" si="57"/>
        <v>1</v>
      </c>
      <c r="P570" s="760">
        <f t="shared" si="58"/>
        <v>1</v>
      </c>
      <c r="R570" s="766">
        <v>300</v>
      </c>
      <c r="S570" s="766">
        <v>4</v>
      </c>
      <c r="T570" s="766">
        <v>1520</v>
      </c>
      <c r="U570" s="765">
        <v>1680</v>
      </c>
      <c r="V570" s="765">
        <v>300</v>
      </c>
      <c r="W570" s="766">
        <v>1000</v>
      </c>
      <c r="X570" s="765">
        <f t="shared" si="61"/>
        <v>-700</v>
      </c>
      <c r="Y570" s="364">
        <f t="shared" si="62"/>
        <v>0</v>
      </c>
    </row>
    <row r="571" spans="1:25" ht="15">
      <c r="A571" s="754" t="s">
        <v>295</v>
      </c>
      <c r="B571" s="738" t="s">
        <v>296</v>
      </c>
      <c r="C571" s="738">
        <v>137476</v>
      </c>
      <c r="D571" s="738" t="s">
        <v>856</v>
      </c>
      <c r="E571" s="738"/>
      <c r="F571" s="755">
        <v>1004.05</v>
      </c>
      <c r="G571" s="756"/>
      <c r="H571" s="756"/>
      <c r="I571" s="757">
        <f t="shared" si="56"/>
        <v>1004.05</v>
      </c>
      <c r="J571" s="758">
        <f t="shared" si="59"/>
        <v>1004.05</v>
      </c>
      <c r="K571" s="757"/>
      <c r="L571" s="759"/>
      <c r="M571" s="739">
        <f t="shared" si="60"/>
        <v>0</v>
      </c>
      <c r="O571" s="760">
        <f t="shared" si="57"/>
        <v>1</v>
      </c>
      <c r="P571" s="760">
        <f t="shared" si="58"/>
        <v>1</v>
      </c>
      <c r="R571" s="766">
        <v>300</v>
      </c>
      <c r="S571" s="766">
        <v>4</v>
      </c>
      <c r="T571" s="766">
        <v>1520</v>
      </c>
      <c r="U571" s="765">
        <v>1680</v>
      </c>
      <c r="V571" s="765">
        <v>300</v>
      </c>
      <c r="W571" s="766">
        <v>1250</v>
      </c>
      <c r="X571" s="765">
        <f t="shared" si="61"/>
        <v>-700</v>
      </c>
      <c r="Y571" s="364">
        <f t="shared" si="62"/>
        <v>250</v>
      </c>
    </row>
    <row r="572" spans="1:25" ht="15">
      <c r="A572" s="754" t="s">
        <v>295</v>
      </c>
      <c r="B572" s="738" t="s">
        <v>296</v>
      </c>
      <c r="C572" s="738">
        <v>137477</v>
      </c>
      <c r="D572" s="738" t="s">
        <v>857</v>
      </c>
      <c r="E572" s="738"/>
      <c r="F572" s="755">
        <v>1143.71</v>
      </c>
      <c r="G572" s="756"/>
      <c r="H572" s="756"/>
      <c r="I572" s="757">
        <f t="shared" si="56"/>
        <v>1143.71</v>
      </c>
      <c r="J572" s="758">
        <f t="shared" si="59"/>
        <v>1143.71</v>
      </c>
      <c r="K572" s="757"/>
      <c r="L572" s="759"/>
      <c r="M572" s="739">
        <f t="shared" si="60"/>
        <v>0</v>
      </c>
      <c r="O572" s="760">
        <f t="shared" si="57"/>
        <v>1</v>
      </c>
      <c r="P572" s="760">
        <f t="shared" si="58"/>
        <v>1</v>
      </c>
      <c r="R572" s="766">
        <v>300</v>
      </c>
      <c r="S572" s="766">
        <v>4</v>
      </c>
      <c r="T572" s="766">
        <v>1520</v>
      </c>
      <c r="U572" s="765">
        <v>1680</v>
      </c>
      <c r="V572" s="765">
        <v>300</v>
      </c>
      <c r="W572" s="766">
        <v>1500</v>
      </c>
      <c r="X572" s="765">
        <f t="shared" si="61"/>
        <v>-700</v>
      </c>
      <c r="Y572" s="364">
        <f t="shared" si="62"/>
        <v>500</v>
      </c>
    </row>
    <row r="573" spans="1:25" ht="15">
      <c r="A573" s="754" t="s">
        <v>295</v>
      </c>
      <c r="B573" s="738" t="s">
        <v>296</v>
      </c>
      <c r="C573" s="738">
        <v>137478</v>
      </c>
      <c r="D573" s="738" t="s">
        <v>858</v>
      </c>
      <c r="E573" s="738"/>
      <c r="F573" s="755">
        <v>1226.77</v>
      </c>
      <c r="G573" s="756"/>
      <c r="H573" s="756"/>
      <c r="I573" s="757">
        <f t="shared" si="56"/>
        <v>1226.77</v>
      </c>
      <c r="J573" s="758">
        <f t="shared" si="59"/>
        <v>1226.77</v>
      </c>
      <c r="K573" s="757"/>
      <c r="L573" s="759"/>
      <c r="M573" s="739">
        <f t="shared" si="60"/>
        <v>0</v>
      </c>
      <c r="O573" s="760">
        <f t="shared" si="57"/>
        <v>1</v>
      </c>
      <c r="P573" s="760">
        <f t="shared" si="58"/>
        <v>1</v>
      </c>
      <c r="R573" s="766">
        <v>300</v>
      </c>
      <c r="S573" s="766">
        <v>4</v>
      </c>
      <c r="T573" s="766">
        <v>1520</v>
      </c>
      <c r="U573" s="765">
        <v>1680</v>
      </c>
      <c r="V573" s="765">
        <v>300</v>
      </c>
      <c r="W573" s="766">
        <v>1750</v>
      </c>
      <c r="X573" s="765">
        <f t="shared" si="61"/>
        <v>-700</v>
      </c>
      <c r="Y573" s="364">
        <f t="shared" si="62"/>
        <v>750</v>
      </c>
    </row>
    <row r="574" spans="1:25" ht="15">
      <c r="A574" s="754" t="s">
        <v>295</v>
      </c>
      <c r="B574" s="738" t="s">
        <v>296</v>
      </c>
      <c r="C574" s="738">
        <v>137479</v>
      </c>
      <c r="D574" s="738" t="s">
        <v>859</v>
      </c>
      <c r="E574" s="738"/>
      <c r="F574" s="755">
        <v>1280.95</v>
      </c>
      <c r="G574" s="756"/>
      <c r="H574" s="756"/>
      <c r="I574" s="757">
        <f t="shared" si="56"/>
        <v>1280.95</v>
      </c>
      <c r="J574" s="758">
        <f t="shared" si="59"/>
        <v>1280.95</v>
      </c>
      <c r="K574" s="757"/>
      <c r="L574" s="759"/>
      <c r="M574" s="739">
        <f t="shared" si="60"/>
        <v>0</v>
      </c>
      <c r="O574" s="760">
        <f t="shared" si="57"/>
        <v>1</v>
      </c>
      <c r="P574" s="760">
        <f t="shared" si="58"/>
        <v>1</v>
      </c>
      <c r="R574" s="766">
        <v>300</v>
      </c>
      <c r="S574" s="766">
        <v>4</v>
      </c>
      <c r="T574" s="766">
        <v>1520</v>
      </c>
      <c r="U574" s="765">
        <v>1680</v>
      </c>
      <c r="V574" s="765">
        <v>300</v>
      </c>
      <c r="W574" s="766">
        <v>2000</v>
      </c>
      <c r="X574" s="765">
        <f t="shared" si="61"/>
        <v>-700</v>
      </c>
      <c r="Y574" s="364">
        <f t="shared" si="62"/>
        <v>1000</v>
      </c>
    </row>
    <row r="575" spans="1:25" ht="15">
      <c r="A575" s="754" t="s">
        <v>295</v>
      </c>
      <c r="B575" s="738" t="s">
        <v>296</v>
      </c>
      <c r="C575" s="738">
        <v>137480</v>
      </c>
      <c r="D575" s="738" t="s">
        <v>860</v>
      </c>
      <c r="E575" s="738"/>
      <c r="F575" s="755">
        <v>904.12</v>
      </c>
      <c r="G575" s="756"/>
      <c r="H575" s="756"/>
      <c r="I575" s="757">
        <f t="shared" si="56"/>
        <v>904.12</v>
      </c>
      <c r="J575" s="758">
        <f t="shared" si="59"/>
        <v>904.12</v>
      </c>
      <c r="K575" s="757"/>
      <c r="L575" s="759"/>
      <c r="M575" s="739">
        <f t="shared" si="60"/>
        <v>0</v>
      </c>
      <c r="O575" s="760">
        <f t="shared" si="57"/>
        <v>1</v>
      </c>
      <c r="P575" s="760">
        <f t="shared" si="58"/>
        <v>1</v>
      </c>
      <c r="R575" s="766">
        <v>300</v>
      </c>
      <c r="S575" s="766">
        <v>4</v>
      </c>
      <c r="T575" s="766">
        <v>1520</v>
      </c>
      <c r="U575" s="765">
        <v>1680</v>
      </c>
      <c r="V575" s="765">
        <v>450</v>
      </c>
      <c r="W575" s="765">
        <v>750</v>
      </c>
      <c r="X575" s="765">
        <f t="shared" si="61"/>
        <v>-550</v>
      </c>
      <c r="Y575" s="364">
        <f t="shared" si="62"/>
        <v>-250</v>
      </c>
    </row>
    <row r="576" spans="1:25" ht="15">
      <c r="A576" s="754" t="s">
        <v>295</v>
      </c>
      <c r="B576" s="738" t="s">
        <v>296</v>
      </c>
      <c r="C576" s="738">
        <v>137481</v>
      </c>
      <c r="D576" s="738" t="s">
        <v>861</v>
      </c>
      <c r="E576" s="738"/>
      <c r="F576" s="755">
        <v>1008.86</v>
      </c>
      <c r="G576" s="756"/>
      <c r="H576" s="756"/>
      <c r="I576" s="757">
        <f t="shared" si="56"/>
        <v>1008.86</v>
      </c>
      <c r="J576" s="758">
        <f t="shared" si="59"/>
        <v>1008.86</v>
      </c>
      <c r="K576" s="757"/>
      <c r="L576" s="759"/>
      <c r="M576" s="739">
        <f t="shared" si="60"/>
        <v>0</v>
      </c>
      <c r="O576" s="760">
        <f t="shared" si="57"/>
        <v>1</v>
      </c>
      <c r="P576" s="760">
        <f t="shared" si="58"/>
        <v>1</v>
      </c>
      <c r="R576" s="766">
        <v>300</v>
      </c>
      <c r="S576" s="766">
        <v>4</v>
      </c>
      <c r="T576" s="766">
        <v>1520</v>
      </c>
      <c r="U576" s="765">
        <v>1680</v>
      </c>
      <c r="V576" s="765">
        <v>450</v>
      </c>
      <c r="W576" s="766">
        <v>1000</v>
      </c>
      <c r="X576" s="765">
        <f t="shared" si="61"/>
        <v>-550</v>
      </c>
      <c r="Y576" s="364">
        <f t="shared" si="62"/>
        <v>0</v>
      </c>
    </row>
    <row r="577" spans="1:25" ht="15">
      <c r="A577" s="754" t="s">
        <v>295</v>
      </c>
      <c r="B577" s="738" t="s">
        <v>296</v>
      </c>
      <c r="C577" s="738">
        <v>137482</v>
      </c>
      <c r="D577" s="738" t="s">
        <v>862</v>
      </c>
      <c r="E577" s="738"/>
      <c r="F577" s="755">
        <v>1136.47</v>
      </c>
      <c r="G577" s="756"/>
      <c r="H577" s="756"/>
      <c r="I577" s="757">
        <f t="shared" si="56"/>
        <v>1136.47</v>
      </c>
      <c r="J577" s="758">
        <f t="shared" si="59"/>
        <v>1136.47</v>
      </c>
      <c r="K577" s="757"/>
      <c r="L577" s="759"/>
      <c r="M577" s="739">
        <f t="shared" si="60"/>
        <v>0</v>
      </c>
      <c r="O577" s="760">
        <f t="shared" si="57"/>
        <v>1</v>
      </c>
      <c r="P577" s="760">
        <f t="shared" si="58"/>
        <v>1</v>
      </c>
      <c r="R577" s="766">
        <v>300</v>
      </c>
      <c r="S577" s="766">
        <v>4</v>
      </c>
      <c r="T577" s="766">
        <v>1520</v>
      </c>
      <c r="U577" s="765">
        <v>1680</v>
      </c>
      <c r="V577" s="765">
        <v>450</v>
      </c>
      <c r="W577" s="766">
        <v>1250</v>
      </c>
      <c r="X577" s="765">
        <f t="shared" si="61"/>
        <v>-550</v>
      </c>
      <c r="Y577" s="364">
        <f t="shared" si="62"/>
        <v>250</v>
      </c>
    </row>
    <row r="578" spans="1:25" ht="15">
      <c r="A578" s="754" t="s">
        <v>295</v>
      </c>
      <c r="B578" s="738" t="s">
        <v>296</v>
      </c>
      <c r="C578" s="738">
        <v>137483</v>
      </c>
      <c r="D578" s="738" t="s">
        <v>863</v>
      </c>
      <c r="E578" s="738"/>
      <c r="F578" s="755">
        <v>1286.96</v>
      </c>
      <c r="G578" s="756"/>
      <c r="H578" s="756"/>
      <c r="I578" s="757">
        <f t="shared" si="56"/>
        <v>1286.96</v>
      </c>
      <c r="J578" s="758">
        <f t="shared" si="59"/>
        <v>1286.96</v>
      </c>
      <c r="K578" s="757"/>
      <c r="L578" s="759"/>
      <c r="M578" s="739">
        <f t="shared" si="60"/>
        <v>0</v>
      </c>
      <c r="O578" s="760">
        <f t="shared" si="57"/>
        <v>1</v>
      </c>
      <c r="P578" s="760">
        <f t="shared" si="58"/>
        <v>1</v>
      </c>
      <c r="R578" s="766">
        <v>300</v>
      </c>
      <c r="S578" s="766">
        <v>4</v>
      </c>
      <c r="T578" s="766">
        <v>1520</v>
      </c>
      <c r="U578" s="765">
        <v>1680</v>
      </c>
      <c r="V578" s="765">
        <v>450</v>
      </c>
      <c r="W578" s="766">
        <v>1500</v>
      </c>
      <c r="X578" s="765">
        <f t="shared" si="61"/>
        <v>-550</v>
      </c>
      <c r="Y578" s="364">
        <f t="shared" si="62"/>
        <v>500</v>
      </c>
    </row>
    <row r="579" spans="1:25" ht="15">
      <c r="A579" s="754" t="s">
        <v>295</v>
      </c>
      <c r="B579" s="738" t="s">
        <v>296</v>
      </c>
      <c r="C579" s="738">
        <v>137484</v>
      </c>
      <c r="D579" s="738" t="s">
        <v>864</v>
      </c>
      <c r="E579" s="738"/>
      <c r="F579" s="755">
        <v>1373.64</v>
      </c>
      <c r="G579" s="756"/>
      <c r="H579" s="756"/>
      <c r="I579" s="757">
        <f t="shared" si="56"/>
        <v>1373.64</v>
      </c>
      <c r="J579" s="758">
        <f t="shared" si="59"/>
        <v>1373.64</v>
      </c>
      <c r="K579" s="757"/>
      <c r="L579" s="759"/>
      <c r="M579" s="739">
        <f t="shared" si="60"/>
        <v>0</v>
      </c>
      <c r="O579" s="760">
        <f t="shared" si="57"/>
        <v>1</v>
      </c>
      <c r="P579" s="760">
        <f t="shared" si="58"/>
        <v>1</v>
      </c>
      <c r="R579" s="766">
        <v>300</v>
      </c>
      <c r="S579" s="766">
        <v>4</v>
      </c>
      <c r="T579" s="766">
        <v>1520</v>
      </c>
      <c r="U579" s="765">
        <v>1680</v>
      </c>
      <c r="V579" s="765">
        <v>450</v>
      </c>
      <c r="W579" s="766">
        <v>1750</v>
      </c>
      <c r="X579" s="765">
        <f t="shared" si="61"/>
        <v>-550</v>
      </c>
      <c r="Y579" s="364">
        <f t="shared" si="62"/>
        <v>750</v>
      </c>
    </row>
    <row r="580" spans="1:25" ht="15">
      <c r="A580" s="754" t="s">
        <v>295</v>
      </c>
      <c r="B580" s="738" t="s">
        <v>296</v>
      </c>
      <c r="C580" s="738">
        <v>137485</v>
      </c>
      <c r="D580" s="738" t="s">
        <v>865</v>
      </c>
      <c r="E580" s="738"/>
      <c r="F580" s="755">
        <v>1435.05</v>
      </c>
      <c r="G580" s="756"/>
      <c r="H580" s="756"/>
      <c r="I580" s="757">
        <f t="shared" si="56"/>
        <v>1435.05</v>
      </c>
      <c r="J580" s="758">
        <f t="shared" si="59"/>
        <v>1435.05</v>
      </c>
      <c r="K580" s="757"/>
      <c r="L580" s="759"/>
      <c r="M580" s="739">
        <f t="shared" si="60"/>
        <v>0</v>
      </c>
      <c r="O580" s="760">
        <f t="shared" si="57"/>
        <v>1</v>
      </c>
      <c r="P580" s="760">
        <f t="shared" si="58"/>
        <v>1</v>
      </c>
      <c r="R580" s="766">
        <v>300</v>
      </c>
      <c r="S580" s="766">
        <v>4</v>
      </c>
      <c r="T580" s="766">
        <v>1520</v>
      </c>
      <c r="U580" s="765">
        <v>1680</v>
      </c>
      <c r="V580" s="765">
        <v>450</v>
      </c>
      <c r="W580" s="766">
        <v>2000</v>
      </c>
      <c r="X580" s="765">
        <f t="shared" si="61"/>
        <v>-550</v>
      </c>
      <c r="Y580" s="364">
        <f t="shared" si="62"/>
        <v>1000</v>
      </c>
    </row>
    <row r="581" spans="1:25" ht="15">
      <c r="A581" s="754" t="s">
        <v>295</v>
      </c>
      <c r="B581" s="738" t="s">
        <v>296</v>
      </c>
      <c r="C581" s="738">
        <v>137486</v>
      </c>
      <c r="D581" s="738" t="s">
        <v>866</v>
      </c>
      <c r="E581" s="738"/>
      <c r="F581" s="755">
        <v>1001.64</v>
      </c>
      <c r="G581" s="756"/>
      <c r="H581" s="756"/>
      <c r="I581" s="757">
        <f t="shared" ref="I581:I644" si="63">F581-(F581*G581) - ((F581-(F581*G581))*H581)</f>
        <v>1001.64</v>
      </c>
      <c r="J581" s="758">
        <f t="shared" si="59"/>
        <v>1001.64</v>
      </c>
      <c r="K581" s="757"/>
      <c r="L581" s="759"/>
      <c r="M581" s="739">
        <f t="shared" si="60"/>
        <v>0</v>
      </c>
      <c r="O581" s="760">
        <f t="shared" ref="O581:O644" si="64">1-L581/(F581*(1-0.66))</f>
        <v>1</v>
      </c>
      <c r="P581" s="760">
        <f t="shared" ref="P581:P644" si="65">1-L581/F581</f>
        <v>1</v>
      </c>
      <c r="R581" s="766">
        <v>300</v>
      </c>
      <c r="S581" s="766">
        <v>4</v>
      </c>
      <c r="T581" s="766">
        <v>1520</v>
      </c>
      <c r="U581" s="765">
        <v>1680</v>
      </c>
      <c r="V581" s="765">
        <v>600</v>
      </c>
      <c r="W581" s="765">
        <v>750</v>
      </c>
      <c r="X581" s="765">
        <f t="shared" si="61"/>
        <v>-400</v>
      </c>
      <c r="Y581" s="364">
        <f t="shared" si="62"/>
        <v>-250</v>
      </c>
    </row>
    <row r="582" spans="1:25" ht="15">
      <c r="A582" s="754" t="s">
        <v>295</v>
      </c>
      <c r="B582" s="738" t="s">
        <v>296</v>
      </c>
      <c r="C582" s="738">
        <v>137487</v>
      </c>
      <c r="D582" s="738" t="s">
        <v>867</v>
      </c>
      <c r="E582" s="738"/>
      <c r="F582" s="755">
        <v>1116.01</v>
      </c>
      <c r="G582" s="756"/>
      <c r="H582" s="756"/>
      <c r="I582" s="757">
        <f t="shared" si="63"/>
        <v>1116.01</v>
      </c>
      <c r="J582" s="758">
        <f t="shared" ref="J582:J645" si="66">I582-L582</f>
        <v>1116.01</v>
      </c>
      <c r="K582" s="757"/>
      <c r="L582" s="759"/>
      <c r="M582" s="739">
        <f t="shared" ref="M582:M645" si="67">L582*$M$4</f>
        <v>0</v>
      </c>
      <c r="O582" s="760">
        <f t="shared" si="64"/>
        <v>1</v>
      </c>
      <c r="P582" s="760">
        <f t="shared" si="65"/>
        <v>1</v>
      </c>
      <c r="R582" s="766">
        <v>300</v>
      </c>
      <c r="S582" s="766">
        <v>4</v>
      </c>
      <c r="T582" s="766">
        <v>1520</v>
      </c>
      <c r="U582" s="765">
        <v>1680</v>
      </c>
      <c r="V582" s="765">
        <v>600</v>
      </c>
      <c r="W582" s="766">
        <v>1000</v>
      </c>
      <c r="X582" s="765">
        <f t="shared" ref="X582:X645" si="68">V582-$K$2</f>
        <v>-400</v>
      </c>
      <c r="Y582" s="364">
        <f t="shared" si="62"/>
        <v>0</v>
      </c>
    </row>
    <row r="583" spans="1:25" ht="15">
      <c r="A583" s="754" t="s">
        <v>295</v>
      </c>
      <c r="B583" s="738" t="s">
        <v>296</v>
      </c>
      <c r="C583" s="738">
        <v>137488</v>
      </c>
      <c r="D583" s="738" t="s">
        <v>868</v>
      </c>
      <c r="E583" s="738"/>
      <c r="F583" s="755">
        <v>1268.9000000000001</v>
      </c>
      <c r="G583" s="756"/>
      <c r="H583" s="756"/>
      <c r="I583" s="757">
        <f t="shared" si="63"/>
        <v>1268.9000000000001</v>
      </c>
      <c r="J583" s="758">
        <f t="shared" si="66"/>
        <v>1268.9000000000001</v>
      </c>
      <c r="K583" s="757"/>
      <c r="L583" s="759"/>
      <c r="M583" s="739">
        <f t="shared" si="67"/>
        <v>0</v>
      </c>
      <c r="O583" s="760">
        <f t="shared" si="64"/>
        <v>1</v>
      </c>
      <c r="P583" s="760">
        <f t="shared" si="65"/>
        <v>1</v>
      </c>
      <c r="R583" s="766">
        <v>300</v>
      </c>
      <c r="S583" s="766">
        <v>4</v>
      </c>
      <c r="T583" s="766">
        <v>1520</v>
      </c>
      <c r="U583" s="765">
        <v>1680</v>
      </c>
      <c r="V583" s="765">
        <v>600</v>
      </c>
      <c r="W583" s="766">
        <v>1250</v>
      </c>
      <c r="X583" s="765">
        <f t="shared" si="68"/>
        <v>-400</v>
      </c>
      <c r="Y583" s="364">
        <f t="shared" si="62"/>
        <v>250</v>
      </c>
    </row>
    <row r="584" spans="1:25" ht="15">
      <c r="A584" s="754" t="s">
        <v>295</v>
      </c>
      <c r="B584" s="738" t="s">
        <v>296</v>
      </c>
      <c r="C584" s="738">
        <v>137489</v>
      </c>
      <c r="D584" s="738" t="s">
        <v>869</v>
      </c>
      <c r="E584" s="738"/>
      <c r="F584" s="755">
        <v>1426.62</v>
      </c>
      <c r="G584" s="756"/>
      <c r="H584" s="756"/>
      <c r="I584" s="757">
        <f t="shared" si="63"/>
        <v>1426.62</v>
      </c>
      <c r="J584" s="758">
        <f t="shared" si="66"/>
        <v>1426.62</v>
      </c>
      <c r="K584" s="757"/>
      <c r="L584" s="759"/>
      <c r="M584" s="739">
        <f t="shared" si="67"/>
        <v>0</v>
      </c>
      <c r="O584" s="760">
        <f t="shared" si="64"/>
        <v>1</v>
      </c>
      <c r="P584" s="760">
        <f t="shared" si="65"/>
        <v>1</v>
      </c>
      <c r="R584" s="766">
        <v>300</v>
      </c>
      <c r="S584" s="766">
        <v>4</v>
      </c>
      <c r="T584" s="766">
        <v>1520</v>
      </c>
      <c r="U584" s="765">
        <v>1680</v>
      </c>
      <c r="V584" s="765">
        <v>600</v>
      </c>
      <c r="W584" s="766">
        <v>1500</v>
      </c>
      <c r="X584" s="765">
        <f t="shared" si="68"/>
        <v>-400</v>
      </c>
      <c r="Y584" s="364">
        <f t="shared" ref="Y584:Y647" si="69">W584-$L$2</f>
        <v>500</v>
      </c>
    </row>
    <row r="585" spans="1:25" ht="15">
      <c r="A585" s="754" t="s">
        <v>295</v>
      </c>
      <c r="B585" s="738" t="s">
        <v>296</v>
      </c>
      <c r="C585" s="738">
        <v>137490</v>
      </c>
      <c r="D585" s="738" t="s">
        <v>870</v>
      </c>
      <c r="E585" s="738"/>
      <c r="F585" s="755">
        <v>1521.72</v>
      </c>
      <c r="G585" s="756"/>
      <c r="H585" s="756"/>
      <c r="I585" s="757">
        <f t="shared" si="63"/>
        <v>1521.72</v>
      </c>
      <c r="J585" s="758">
        <f t="shared" si="66"/>
        <v>1521.72</v>
      </c>
      <c r="K585" s="757"/>
      <c r="L585" s="759"/>
      <c r="M585" s="739">
        <f t="shared" si="67"/>
        <v>0</v>
      </c>
      <c r="O585" s="760">
        <f t="shared" si="64"/>
        <v>1</v>
      </c>
      <c r="P585" s="760">
        <f t="shared" si="65"/>
        <v>1</v>
      </c>
      <c r="R585" s="766">
        <v>300</v>
      </c>
      <c r="S585" s="766">
        <v>4</v>
      </c>
      <c r="T585" s="766">
        <v>1520</v>
      </c>
      <c r="U585" s="765">
        <v>1680</v>
      </c>
      <c r="V585" s="765">
        <v>600</v>
      </c>
      <c r="W585" s="766">
        <v>1750</v>
      </c>
      <c r="X585" s="765">
        <f t="shared" si="68"/>
        <v>-400</v>
      </c>
      <c r="Y585" s="364">
        <f t="shared" si="69"/>
        <v>750</v>
      </c>
    </row>
    <row r="586" spans="1:25" ht="15">
      <c r="A586" s="754" t="s">
        <v>295</v>
      </c>
      <c r="B586" s="738" t="s">
        <v>296</v>
      </c>
      <c r="C586" s="738">
        <v>137491</v>
      </c>
      <c r="D586" s="738" t="s">
        <v>871</v>
      </c>
      <c r="E586" s="738"/>
      <c r="F586" s="755">
        <v>1585.53</v>
      </c>
      <c r="G586" s="756"/>
      <c r="H586" s="756"/>
      <c r="I586" s="757">
        <f t="shared" si="63"/>
        <v>1585.53</v>
      </c>
      <c r="J586" s="758">
        <f t="shared" si="66"/>
        <v>1585.53</v>
      </c>
      <c r="K586" s="757"/>
      <c r="L586" s="759"/>
      <c r="M586" s="739">
        <f t="shared" si="67"/>
        <v>0</v>
      </c>
      <c r="O586" s="760">
        <f t="shared" si="64"/>
        <v>1</v>
      </c>
      <c r="P586" s="760">
        <f t="shared" si="65"/>
        <v>1</v>
      </c>
      <c r="R586" s="766">
        <v>300</v>
      </c>
      <c r="S586" s="766">
        <v>4</v>
      </c>
      <c r="T586" s="766">
        <v>1520</v>
      </c>
      <c r="U586" s="765">
        <v>1680</v>
      </c>
      <c r="V586" s="765">
        <v>600</v>
      </c>
      <c r="W586" s="766">
        <v>2000</v>
      </c>
      <c r="X586" s="765">
        <f t="shared" si="68"/>
        <v>-400</v>
      </c>
      <c r="Y586" s="364">
        <f t="shared" si="69"/>
        <v>1000</v>
      </c>
    </row>
    <row r="587" spans="1:25" ht="15">
      <c r="A587" s="754" t="s">
        <v>295</v>
      </c>
      <c r="B587" s="738" t="s">
        <v>296</v>
      </c>
      <c r="C587" s="738">
        <v>137492</v>
      </c>
      <c r="D587" s="738" t="s">
        <v>872</v>
      </c>
      <c r="E587" s="738"/>
      <c r="F587" s="755">
        <v>1211.1199999999999</v>
      </c>
      <c r="G587" s="756"/>
      <c r="H587" s="756"/>
      <c r="I587" s="757">
        <f t="shared" si="63"/>
        <v>1211.1199999999999</v>
      </c>
      <c r="J587" s="758">
        <f t="shared" si="66"/>
        <v>1211.1199999999999</v>
      </c>
      <c r="K587" s="757"/>
      <c r="L587" s="759"/>
      <c r="M587" s="739">
        <f t="shared" si="67"/>
        <v>0</v>
      </c>
      <c r="O587" s="760">
        <f t="shared" si="64"/>
        <v>1</v>
      </c>
      <c r="P587" s="760">
        <f t="shared" si="65"/>
        <v>1</v>
      </c>
      <c r="R587" s="766">
        <v>300</v>
      </c>
      <c r="S587" s="766">
        <v>4</v>
      </c>
      <c r="T587" s="766">
        <v>1520</v>
      </c>
      <c r="U587" s="765">
        <v>1680</v>
      </c>
      <c r="V587" s="765">
        <v>900</v>
      </c>
      <c r="W587" s="765">
        <v>750</v>
      </c>
      <c r="X587" s="765">
        <f t="shared" si="68"/>
        <v>-100</v>
      </c>
      <c r="Y587" s="364">
        <f t="shared" si="69"/>
        <v>-250</v>
      </c>
    </row>
    <row r="588" spans="1:25" ht="15">
      <c r="A588" s="754" t="s">
        <v>295</v>
      </c>
      <c r="B588" s="738" t="s">
        <v>296</v>
      </c>
      <c r="C588" s="738">
        <v>137493</v>
      </c>
      <c r="D588" s="738" t="s">
        <v>873</v>
      </c>
      <c r="E588" s="738"/>
      <c r="F588" s="755">
        <v>1366.42</v>
      </c>
      <c r="G588" s="756"/>
      <c r="H588" s="756"/>
      <c r="I588" s="757">
        <f t="shared" si="63"/>
        <v>1366.42</v>
      </c>
      <c r="J588" s="758">
        <f t="shared" si="66"/>
        <v>1366.42</v>
      </c>
      <c r="K588" s="757"/>
      <c r="L588" s="759"/>
      <c r="M588" s="739">
        <f t="shared" si="67"/>
        <v>0</v>
      </c>
      <c r="O588" s="760">
        <f t="shared" si="64"/>
        <v>1</v>
      </c>
      <c r="P588" s="760">
        <f t="shared" si="65"/>
        <v>1</v>
      </c>
      <c r="R588" s="766">
        <v>300</v>
      </c>
      <c r="S588" s="766">
        <v>4</v>
      </c>
      <c r="T588" s="766">
        <v>1520</v>
      </c>
      <c r="U588" s="765">
        <v>1680</v>
      </c>
      <c r="V588" s="765">
        <v>900</v>
      </c>
      <c r="W588" s="766">
        <v>1000</v>
      </c>
      <c r="X588" s="765">
        <f t="shared" si="68"/>
        <v>-100</v>
      </c>
      <c r="Y588" s="364">
        <f t="shared" si="69"/>
        <v>0</v>
      </c>
    </row>
    <row r="589" spans="1:25" ht="15">
      <c r="A589" s="754" t="s">
        <v>295</v>
      </c>
      <c r="B589" s="738" t="s">
        <v>296</v>
      </c>
      <c r="C589" s="738">
        <v>137494</v>
      </c>
      <c r="D589" s="738" t="s">
        <v>874</v>
      </c>
      <c r="E589" s="738"/>
      <c r="F589" s="755">
        <v>1652.95</v>
      </c>
      <c r="G589" s="756"/>
      <c r="H589" s="756"/>
      <c r="I589" s="757">
        <f t="shared" si="63"/>
        <v>1652.95</v>
      </c>
      <c r="J589" s="758">
        <f t="shared" si="66"/>
        <v>1652.95</v>
      </c>
      <c r="K589" s="757"/>
      <c r="L589" s="759"/>
      <c r="M589" s="739">
        <f t="shared" si="67"/>
        <v>0</v>
      </c>
      <c r="O589" s="760">
        <f t="shared" si="64"/>
        <v>1</v>
      </c>
      <c r="P589" s="760">
        <f t="shared" si="65"/>
        <v>1</v>
      </c>
      <c r="R589" s="766">
        <v>300</v>
      </c>
      <c r="S589" s="766">
        <v>4</v>
      </c>
      <c r="T589" s="766">
        <v>1520</v>
      </c>
      <c r="U589" s="765">
        <v>1680</v>
      </c>
      <c r="V589" s="765">
        <v>900</v>
      </c>
      <c r="W589" s="766">
        <v>1250</v>
      </c>
      <c r="X589" s="765">
        <f t="shared" si="68"/>
        <v>-100</v>
      </c>
      <c r="Y589" s="364">
        <f t="shared" si="69"/>
        <v>250</v>
      </c>
    </row>
    <row r="590" spans="1:25" ht="15">
      <c r="A590" s="754" t="s">
        <v>295</v>
      </c>
      <c r="B590" s="738" t="s">
        <v>296</v>
      </c>
      <c r="C590" s="738">
        <v>137495</v>
      </c>
      <c r="D590" s="738" t="s">
        <v>875</v>
      </c>
      <c r="E590" s="738"/>
      <c r="F590" s="755">
        <v>1858.81</v>
      </c>
      <c r="G590" s="756"/>
      <c r="H590" s="756"/>
      <c r="I590" s="757">
        <f t="shared" si="63"/>
        <v>1858.81</v>
      </c>
      <c r="J590" s="758">
        <f t="shared" si="66"/>
        <v>1858.81</v>
      </c>
      <c r="K590" s="757"/>
      <c r="L590" s="759"/>
      <c r="M590" s="739">
        <f t="shared" si="67"/>
        <v>0</v>
      </c>
      <c r="O590" s="760">
        <f t="shared" si="64"/>
        <v>1</v>
      </c>
      <c r="P590" s="760">
        <f t="shared" si="65"/>
        <v>1</v>
      </c>
      <c r="R590" s="766">
        <v>300</v>
      </c>
      <c r="S590" s="766">
        <v>4</v>
      </c>
      <c r="T590" s="766">
        <v>1520</v>
      </c>
      <c r="U590" s="765">
        <v>1680</v>
      </c>
      <c r="V590" s="765">
        <v>900</v>
      </c>
      <c r="W590" s="766">
        <v>1500</v>
      </c>
      <c r="X590" s="765">
        <f t="shared" si="68"/>
        <v>-100</v>
      </c>
      <c r="Y590" s="364">
        <f t="shared" si="69"/>
        <v>500</v>
      </c>
    </row>
    <row r="591" spans="1:25" ht="15">
      <c r="A591" s="754" t="s">
        <v>295</v>
      </c>
      <c r="B591" s="738" t="s">
        <v>296</v>
      </c>
      <c r="C591" s="738">
        <v>137496</v>
      </c>
      <c r="D591" s="738" t="s">
        <v>876</v>
      </c>
      <c r="E591" s="738"/>
      <c r="F591" s="755">
        <v>1982.81</v>
      </c>
      <c r="G591" s="756"/>
      <c r="H591" s="756"/>
      <c r="I591" s="757">
        <f t="shared" si="63"/>
        <v>1982.81</v>
      </c>
      <c r="J591" s="758">
        <f t="shared" si="66"/>
        <v>1982.81</v>
      </c>
      <c r="K591" s="757"/>
      <c r="L591" s="759"/>
      <c r="M591" s="739">
        <f t="shared" si="67"/>
        <v>0</v>
      </c>
      <c r="O591" s="760">
        <f t="shared" si="64"/>
        <v>1</v>
      </c>
      <c r="P591" s="760">
        <f t="shared" si="65"/>
        <v>1</v>
      </c>
      <c r="R591" s="766">
        <v>300</v>
      </c>
      <c r="S591" s="766">
        <v>4</v>
      </c>
      <c r="T591" s="766">
        <v>1520</v>
      </c>
      <c r="U591" s="765">
        <v>1680</v>
      </c>
      <c r="V591" s="765">
        <v>900</v>
      </c>
      <c r="W591" s="766">
        <v>1750</v>
      </c>
      <c r="X591" s="765">
        <f t="shared" si="68"/>
        <v>-100</v>
      </c>
      <c r="Y591" s="364">
        <f t="shared" si="69"/>
        <v>750</v>
      </c>
    </row>
    <row r="592" spans="1:25" ht="15">
      <c r="A592" s="754" t="s">
        <v>295</v>
      </c>
      <c r="B592" s="738" t="s">
        <v>296</v>
      </c>
      <c r="C592" s="738">
        <v>137497</v>
      </c>
      <c r="D592" s="738" t="s">
        <v>877</v>
      </c>
      <c r="E592" s="738"/>
      <c r="F592" s="755">
        <v>2064.6799999999998</v>
      </c>
      <c r="G592" s="756"/>
      <c r="H592" s="756"/>
      <c r="I592" s="757">
        <f t="shared" si="63"/>
        <v>2064.6799999999998</v>
      </c>
      <c r="J592" s="758">
        <f t="shared" si="66"/>
        <v>2064.6799999999998</v>
      </c>
      <c r="K592" s="757"/>
      <c r="L592" s="759"/>
      <c r="M592" s="739">
        <f t="shared" si="67"/>
        <v>0</v>
      </c>
      <c r="O592" s="760">
        <f t="shared" si="64"/>
        <v>1</v>
      </c>
      <c r="P592" s="760">
        <f t="shared" si="65"/>
        <v>1</v>
      </c>
      <c r="R592" s="766">
        <v>300</v>
      </c>
      <c r="S592" s="766">
        <v>4</v>
      </c>
      <c r="T592" s="766">
        <v>1520</v>
      </c>
      <c r="U592" s="765">
        <v>1680</v>
      </c>
      <c r="V592" s="765">
        <v>900</v>
      </c>
      <c r="W592" s="766">
        <v>2000</v>
      </c>
      <c r="X592" s="765">
        <f t="shared" si="68"/>
        <v>-100</v>
      </c>
      <c r="Y592" s="364">
        <f t="shared" si="69"/>
        <v>1000</v>
      </c>
    </row>
    <row r="593" spans="1:25" ht="15">
      <c r="A593" s="754" t="s">
        <v>295</v>
      </c>
      <c r="B593" s="738" t="s">
        <v>296</v>
      </c>
      <c r="C593" s="738">
        <v>137498</v>
      </c>
      <c r="D593" s="738" t="s">
        <v>878</v>
      </c>
      <c r="E593" s="738"/>
      <c r="F593" s="755">
        <v>1430.23</v>
      </c>
      <c r="G593" s="756"/>
      <c r="H593" s="756"/>
      <c r="I593" s="757">
        <f t="shared" si="63"/>
        <v>1430.23</v>
      </c>
      <c r="J593" s="758">
        <f t="shared" si="66"/>
        <v>1430.23</v>
      </c>
      <c r="K593" s="757"/>
      <c r="L593" s="759"/>
      <c r="M593" s="739">
        <f t="shared" si="67"/>
        <v>0</v>
      </c>
      <c r="O593" s="760">
        <f t="shared" si="64"/>
        <v>1</v>
      </c>
      <c r="P593" s="760">
        <f t="shared" si="65"/>
        <v>1</v>
      </c>
      <c r="R593" s="766">
        <v>300</v>
      </c>
      <c r="S593" s="766">
        <v>4</v>
      </c>
      <c r="T593" s="766">
        <v>1520</v>
      </c>
      <c r="U593" s="765">
        <v>1680</v>
      </c>
      <c r="V593" s="765">
        <v>1200</v>
      </c>
      <c r="W593" s="765">
        <v>750</v>
      </c>
      <c r="X593" s="765">
        <f t="shared" si="68"/>
        <v>200</v>
      </c>
      <c r="Y593" s="364">
        <f t="shared" si="69"/>
        <v>-250</v>
      </c>
    </row>
    <row r="594" spans="1:25" ht="15">
      <c r="A594" s="754" t="s">
        <v>295</v>
      </c>
      <c r="B594" s="738" t="s">
        <v>296</v>
      </c>
      <c r="C594" s="738">
        <v>137499</v>
      </c>
      <c r="D594" s="738" t="s">
        <v>879</v>
      </c>
      <c r="E594" s="738"/>
      <c r="F594" s="755">
        <v>1609.61</v>
      </c>
      <c r="G594" s="756"/>
      <c r="H594" s="756"/>
      <c r="I594" s="757">
        <f t="shared" si="63"/>
        <v>1609.61</v>
      </c>
      <c r="J594" s="758">
        <f t="shared" si="66"/>
        <v>1609.61</v>
      </c>
      <c r="K594" s="757"/>
      <c r="L594" s="759"/>
      <c r="M594" s="739">
        <f t="shared" si="67"/>
        <v>0</v>
      </c>
      <c r="O594" s="760">
        <f t="shared" si="64"/>
        <v>1</v>
      </c>
      <c r="P594" s="760">
        <f t="shared" si="65"/>
        <v>1</v>
      </c>
      <c r="R594" s="766">
        <v>300</v>
      </c>
      <c r="S594" s="766">
        <v>4</v>
      </c>
      <c r="T594" s="766">
        <v>1520</v>
      </c>
      <c r="U594" s="765">
        <v>1680</v>
      </c>
      <c r="V594" s="765">
        <v>1200</v>
      </c>
      <c r="W594" s="766">
        <v>1000</v>
      </c>
      <c r="X594" s="765">
        <f t="shared" si="68"/>
        <v>200</v>
      </c>
      <c r="Y594" s="364">
        <f t="shared" si="69"/>
        <v>0</v>
      </c>
    </row>
    <row r="595" spans="1:25" ht="15">
      <c r="A595" s="754" t="s">
        <v>295</v>
      </c>
      <c r="B595" s="738" t="s">
        <v>296</v>
      </c>
      <c r="C595" s="738">
        <v>137500</v>
      </c>
      <c r="D595" s="738" t="s">
        <v>880</v>
      </c>
      <c r="E595" s="738"/>
      <c r="F595" s="755">
        <v>1928.64</v>
      </c>
      <c r="G595" s="756"/>
      <c r="H595" s="756"/>
      <c r="I595" s="757">
        <f t="shared" si="63"/>
        <v>1928.64</v>
      </c>
      <c r="J595" s="758">
        <f t="shared" si="66"/>
        <v>1928.64</v>
      </c>
      <c r="K595" s="757"/>
      <c r="L595" s="759"/>
      <c r="M595" s="739">
        <f t="shared" si="67"/>
        <v>0</v>
      </c>
      <c r="O595" s="760">
        <f t="shared" si="64"/>
        <v>1</v>
      </c>
      <c r="P595" s="760">
        <f t="shared" si="65"/>
        <v>1</v>
      </c>
      <c r="R595" s="766">
        <v>300</v>
      </c>
      <c r="S595" s="766">
        <v>4</v>
      </c>
      <c r="T595" s="766">
        <v>1520</v>
      </c>
      <c r="U595" s="765">
        <v>1680</v>
      </c>
      <c r="V595" s="765">
        <v>1200</v>
      </c>
      <c r="W595" s="766">
        <v>1250</v>
      </c>
      <c r="X595" s="765">
        <f t="shared" si="68"/>
        <v>200</v>
      </c>
      <c r="Y595" s="364">
        <f t="shared" si="69"/>
        <v>250</v>
      </c>
    </row>
    <row r="596" spans="1:25" ht="15">
      <c r="A596" s="754" t="s">
        <v>295</v>
      </c>
      <c r="B596" s="738" t="s">
        <v>296</v>
      </c>
      <c r="C596" s="738">
        <v>137501</v>
      </c>
      <c r="D596" s="738" t="s">
        <v>881</v>
      </c>
      <c r="E596" s="738"/>
      <c r="F596" s="755">
        <v>2173.0300000000002</v>
      </c>
      <c r="G596" s="756"/>
      <c r="H596" s="756"/>
      <c r="I596" s="757">
        <f t="shared" si="63"/>
        <v>2173.0300000000002</v>
      </c>
      <c r="J596" s="758">
        <f t="shared" si="66"/>
        <v>2173.0300000000002</v>
      </c>
      <c r="K596" s="757"/>
      <c r="L596" s="759"/>
      <c r="M596" s="739">
        <f t="shared" si="67"/>
        <v>0</v>
      </c>
      <c r="O596" s="760">
        <f t="shared" si="64"/>
        <v>1</v>
      </c>
      <c r="P596" s="760">
        <f t="shared" si="65"/>
        <v>1</v>
      </c>
      <c r="R596" s="766">
        <v>300</v>
      </c>
      <c r="S596" s="766">
        <v>4</v>
      </c>
      <c r="T596" s="766">
        <v>1520</v>
      </c>
      <c r="U596" s="765">
        <v>1680</v>
      </c>
      <c r="V596" s="765">
        <v>1200</v>
      </c>
      <c r="W596" s="766">
        <v>1500</v>
      </c>
      <c r="X596" s="765">
        <f t="shared" si="68"/>
        <v>200</v>
      </c>
      <c r="Y596" s="364">
        <f t="shared" si="69"/>
        <v>500</v>
      </c>
    </row>
    <row r="597" spans="1:25" ht="15">
      <c r="A597" s="754" t="s">
        <v>295</v>
      </c>
      <c r="B597" s="738" t="s">
        <v>296</v>
      </c>
      <c r="C597" s="738">
        <v>137502</v>
      </c>
      <c r="D597" s="738" t="s">
        <v>882</v>
      </c>
      <c r="E597" s="738"/>
      <c r="F597" s="755">
        <v>2322.31</v>
      </c>
      <c r="G597" s="756"/>
      <c r="H597" s="756"/>
      <c r="I597" s="757">
        <f t="shared" si="63"/>
        <v>2322.31</v>
      </c>
      <c r="J597" s="758">
        <f t="shared" si="66"/>
        <v>2322.31</v>
      </c>
      <c r="K597" s="757"/>
      <c r="L597" s="759"/>
      <c r="M597" s="739">
        <f t="shared" si="67"/>
        <v>0</v>
      </c>
      <c r="O597" s="760">
        <f t="shared" si="64"/>
        <v>1</v>
      </c>
      <c r="P597" s="760">
        <f t="shared" si="65"/>
        <v>1</v>
      </c>
      <c r="R597" s="766">
        <v>300</v>
      </c>
      <c r="S597" s="766">
        <v>4</v>
      </c>
      <c r="T597" s="766">
        <v>1520</v>
      </c>
      <c r="U597" s="765">
        <v>1680</v>
      </c>
      <c r="V597" s="765">
        <v>1200</v>
      </c>
      <c r="W597" s="766">
        <v>1750</v>
      </c>
      <c r="X597" s="765">
        <f t="shared" si="68"/>
        <v>200</v>
      </c>
      <c r="Y597" s="364">
        <f t="shared" si="69"/>
        <v>750</v>
      </c>
    </row>
    <row r="598" spans="1:25" ht="15">
      <c r="A598" s="754" t="s">
        <v>295</v>
      </c>
      <c r="B598" s="738" t="s">
        <v>296</v>
      </c>
      <c r="C598" s="738">
        <v>137503</v>
      </c>
      <c r="D598" s="738" t="s">
        <v>883</v>
      </c>
      <c r="E598" s="738"/>
      <c r="F598" s="755">
        <v>2419.83</v>
      </c>
      <c r="G598" s="756"/>
      <c r="H598" s="756"/>
      <c r="I598" s="757">
        <f t="shared" si="63"/>
        <v>2419.83</v>
      </c>
      <c r="J598" s="758">
        <f t="shared" si="66"/>
        <v>2419.83</v>
      </c>
      <c r="K598" s="757"/>
      <c r="L598" s="759"/>
      <c r="M598" s="739">
        <f t="shared" si="67"/>
        <v>0</v>
      </c>
      <c r="O598" s="760">
        <f t="shared" si="64"/>
        <v>1</v>
      </c>
      <c r="P598" s="760">
        <f t="shared" si="65"/>
        <v>1</v>
      </c>
      <c r="R598" s="766">
        <v>300</v>
      </c>
      <c r="S598" s="766">
        <v>4</v>
      </c>
      <c r="T598" s="766">
        <v>1520</v>
      </c>
      <c r="U598" s="765">
        <v>1680</v>
      </c>
      <c r="V598" s="765">
        <v>1200</v>
      </c>
      <c r="W598" s="766">
        <v>2000</v>
      </c>
      <c r="X598" s="765">
        <f t="shared" si="68"/>
        <v>200</v>
      </c>
      <c r="Y598" s="364">
        <f t="shared" si="69"/>
        <v>1000</v>
      </c>
    </row>
    <row r="599" spans="1:25" ht="15">
      <c r="A599" s="754" t="s">
        <v>295</v>
      </c>
      <c r="B599" s="738" t="s">
        <v>296</v>
      </c>
      <c r="C599" s="738">
        <v>137504</v>
      </c>
      <c r="D599" s="738" t="s">
        <v>884</v>
      </c>
      <c r="E599" s="738"/>
      <c r="F599" s="755">
        <v>1624.06</v>
      </c>
      <c r="G599" s="756"/>
      <c r="H599" s="756"/>
      <c r="I599" s="757">
        <f t="shared" si="63"/>
        <v>1624.06</v>
      </c>
      <c r="J599" s="758">
        <f t="shared" si="66"/>
        <v>1624.06</v>
      </c>
      <c r="K599" s="757"/>
      <c r="L599" s="759"/>
      <c r="M599" s="739">
        <f t="shared" si="67"/>
        <v>0</v>
      </c>
      <c r="O599" s="760">
        <f t="shared" si="64"/>
        <v>1</v>
      </c>
      <c r="P599" s="760">
        <f t="shared" si="65"/>
        <v>1</v>
      </c>
      <c r="R599" s="766">
        <v>300</v>
      </c>
      <c r="S599" s="766">
        <v>4</v>
      </c>
      <c r="T599" s="766">
        <v>1520</v>
      </c>
      <c r="U599" s="765">
        <v>1680</v>
      </c>
      <c r="V599" s="765">
        <v>1500</v>
      </c>
      <c r="W599" s="765">
        <v>750</v>
      </c>
      <c r="X599" s="765">
        <f t="shared" si="68"/>
        <v>500</v>
      </c>
      <c r="Y599" s="364">
        <f t="shared" si="69"/>
        <v>-250</v>
      </c>
    </row>
    <row r="600" spans="1:25" ht="15">
      <c r="A600" s="754" t="s">
        <v>295</v>
      </c>
      <c r="B600" s="738" t="s">
        <v>296</v>
      </c>
      <c r="C600" s="738">
        <v>137505</v>
      </c>
      <c r="D600" s="738" t="s">
        <v>885</v>
      </c>
      <c r="E600" s="738"/>
      <c r="F600" s="755">
        <v>1834.73</v>
      </c>
      <c r="G600" s="756"/>
      <c r="H600" s="756"/>
      <c r="I600" s="757">
        <f t="shared" si="63"/>
        <v>1834.73</v>
      </c>
      <c r="J600" s="758">
        <f t="shared" si="66"/>
        <v>1834.73</v>
      </c>
      <c r="K600" s="757"/>
      <c r="L600" s="759"/>
      <c r="M600" s="739">
        <f t="shared" si="67"/>
        <v>0</v>
      </c>
      <c r="O600" s="760">
        <f t="shared" si="64"/>
        <v>1</v>
      </c>
      <c r="P600" s="760">
        <f t="shared" si="65"/>
        <v>1</v>
      </c>
      <c r="R600" s="766">
        <v>300</v>
      </c>
      <c r="S600" s="766">
        <v>4</v>
      </c>
      <c r="T600" s="766">
        <v>1520</v>
      </c>
      <c r="U600" s="765">
        <v>1680</v>
      </c>
      <c r="V600" s="765">
        <v>1500</v>
      </c>
      <c r="W600" s="766">
        <v>1000</v>
      </c>
      <c r="X600" s="765">
        <f t="shared" si="68"/>
        <v>500</v>
      </c>
      <c r="Y600" s="364">
        <f t="shared" si="69"/>
        <v>0</v>
      </c>
    </row>
    <row r="601" spans="1:25" ht="15">
      <c r="A601" s="754" t="s">
        <v>295</v>
      </c>
      <c r="B601" s="738" t="s">
        <v>296</v>
      </c>
      <c r="C601" s="738">
        <v>137506</v>
      </c>
      <c r="D601" s="738" t="s">
        <v>886</v>
      </c>
      <c r="E601" s="738"/>
      <c r="F601" s="755">
        <v>2191.08</v>
      </c>
      <c r="G601" s="756"/>
      <c r="H601" s="756"/>
      <c r="I601" s="757">
        <f t="shared" si="63"/>
        <v>2191.08</v>
      </c>
      <c r="J601" s="758">
        <f t="shared" si="66"/>
        <v>2191.08</v>
      </c>
      <c r="K601" s="757"/>
      <c r="L601" s="759"/>
      <c r="M601" s="739">
        <f t="shared" si="67"/>
        <v>0</v>
      </c>
      <c r="O601" s="760">
        <f t="shared" si="64"/>
        <v>1</v>
      </c>
      <c r="P601" s="760">
        <f t="shared" si="65"/>
        <v>1</v>
      </c>
      <c r="R601" s="766">
        <v>300</v>
      </c>
      <c r="S601" s="766">
        <v>4</v>
      </c>
      <c r="T601" s="766">
        <v>1520</v>
      </c>
      <c r="U601" s="765">
        <v>1680</v>
      </c>
      <c r="V601" s="765">
        <v>1500</v>
      </c>
      <c r="W601" s="766">
        <v>1250</v>
      </c>
      <c r="X601" s="765">
        <f t="shared" si="68"/>
        <v>500</v>
      </c>
      <c r="Y601" s="364">
        <f t="shared" si="69"/>
        <v>250</v>
      </c>
    </row>
    <row r="602" spans="1:25" ht="15">
      <c r="A602" s="754" t="s">
        <v>295</v>
      </c>
      <c r="B602" s="738" t="s">
        <v>296</v>
      </c>
      <c r="C602" s="738">
        <v>137507</v>
      </c>
      <c r="D602" s="738" t="s">
        <v>887</v>
      </c>
      <c r="E602" s="738"/>
      <c r="F602" s="755">
        <v>2591.9899999999998</v>
      </c>
      <c r="G602" s="756"/>
      <c r="H602" s="756"/>
      <c r="I602" s="757">
        <f t="shared" si="63"/>
        <v>2591.9899999999998</v>
      </c>
      <c r="J602" s="758">
        <f t="shared" si="66"/>
        <v>2591.9899999999998</v>
      </c>
      <c r="K602" s="757"/>
      <c r="L602" s="759"/>
      <c r="M602" s="739">
        <f t="shared" si="67"/>
        <v>0</v>
      </c>
      <c r="O602" s="760">
        <f t="shared" si="64"/>
        <v>1</v>
      </c>
      <c r="P602" s="760">
        <f t="shared" si="65"/>
        <v>1</v>
      </c>
      <c r="R602" s="766">
        <v>300</v>
      </c>
      <c r="S602" s="766">
        <v>4</v>
      </c>
      <c r="T602" s="766">
        <v>1520</v>
      </c>
      <c r="U602" s="765">
        <v>1680</v>
      </c>
      <c r="V602" s="765">
        <v>1500</v>
      </c>
      <c r="W602" s="766">
        <v>1500</v>
      </c>
      <c r="X602" s="765">
        <f t="shared" si="68"/>
        <v>500</v>
      </c>
      <c r="Y602" s="364">
        <f t="shared" si="69"/>
        <v>500</v>
      </c>
    </row>
    <row r="603" spans="1:25" ht="15">
      <c r="A603" s="754" t="s">
        <v>295</v>
      </c>
      <c r="B603" s="738" t="s">
        <v>296</v>
      </c>
      <c r="C603" s="738">
        <v>137508</v>
      </c>
      <c r="D603" s="738" t="s">
        <v>888</v>
      </c>
      <c r="E603" s="738"/>
      <c r="F603" s="755">
        <v>2829.16</v>
      </c>
      <c r="G603" s="756"/>
      <c r="H603" s="756"/>
      <c r="I603" s="757">
        <f t="shared" si="63"/>
        <v>2829.16</v>
      </c>
      <c r="J603" s="758">
        <f t="shared" si="66"/>
        <v>2829.16</v>
      </c>
      <c r="K603" s="757"/>
      <c r="L603" s="759"/>
      <c r="M603" s="739">
        <f t="shared" si="67"/>
        <v>0</v>
      </c>
      <c r="O603" s="760">
        <f t="shared" si="64"/>
        <v>1</v>
      </c>
      <c r="P603" s="760">
        <f t="shared" si="65"/>
        <v>1</v>
      </c>
      <c r="R603" s="766">
        <v>300</v>
      </c>
      <c r="S603" s="766">
        <v>4</v>
      </c>
      <c r="T603" s="766">
        <v>1520</v>
      </c>
      <c r="U603" s="765">
        <v>1680</v>
      </c>
      <c r="V603" s="765">
        <v>1500</v>
      </c>
      <c r="W603" s="766">
        <v>1750</v>
      </c>
      <c r="X603" s="765">
        <f t="shared" si="68"/>
        <v>500</v>
      </c>
      <c r="Y603" s="364">
        <f t="shared" si="69"/>
        <v>750</v>
      </c>
    </row>
    <row r="604" spans="1:25" ht="15">
      <c r="A604" s="754" t="s">
        <v>295</v>
      </c>
      <c r="B604" s="738" t="s">
        <v>296</v>
      </c>
      <c r="C604" s="738">
        <v>137509</v>
      </c>
      <c r="D604" s="738" t="s">
        <v>889</v>
      </c>
      <c r="E604" s="738"/>
      <c r="F604" s="755">
        <v>2990.47</v>
      </c>
      <c r="G604" s="756"/>
      <c r="H604" s="756"/>
      <c r="I604" s="757">
        <f t="shared" si="63"/>
        <v>2990.47</v>
      </c>
      <c r="J604" s="758">
        <f t="shared" si="66"/>
        <v>2990.47</v>
      </c>
      <c r="K604" s="757"/>
      <c r="L604" s="759"/>
      <c r="M604" s="739">
        <f t="shared" si="67"/>
        <v>0</v>
      </c>
      <c r="O604" s="760">
        <f t="shared" si="64"/>
        <v>1</v>
      </c>
      <c r="P604" s="760">
        <f t="shared" si="65"/>
        <v>1</v>
      </c>
      <c r="R604" s="766">
        <v>300</v>
      </c>
      <c r="S604" s="766">
        <v>4</v>
      </c>
      <c r="T604" s="766">
        <v>1520</v>
      </c>
      <c r="U604" s="765">
        <v>1680</v>
      </c>
      <c r="V604" s="765">
        <v>1500</v>
      </c>
      <c r="W604" s="766">
        <v>2000</v>
      </c>
      <c r="X604" s="765">
        <f t="shared" si="68"/>
        <v>500</v>
      </c>
      <c r="Y604" s="364">
        <f t="shared" si="69"/>
        <v>1000</v>
      </c>
    </row>
    <row r="605" spans="1:25" ht="15">
      <c r="A605" s="754" t="s">
        <v>295</v>
      </c>
      <c r="B605" s="738" t="s">
        <v>296</v>
      </c>
      <c r="C605" s="738">
        <v>137510</v>
      </c>
      <c r="D605" s="738" t="s">
        <v>890</v>
      </c>
      <c r="E605" s="738"/>
      <c r="F605" s="755">
        <v>1973.18</v>
      </c>
      <c r="G605" s="756"/>
      <c r="H605" s="756"/>
      <c r="I605" s="757">
        <f t="shared" si="63"/>
        <v>1973.18</v>
      </c>
      <c r="J605" s="758">
        <f t="shared" si="66"/>
        <v>1973.18</v>
      </c>
      <c r="K605" s="757"/>
      <c r="L605" s="759"/>
      <c r="M605" s="739">
        <f t="shared" si="67"/>
        <v>0</v>
      </c>
      <c r="O605" s="760">
        <f t="shared" si="64"/>
        <v>1</v>
      </c>
      <c r="P605" s="760">
        <f t="shared" si="65"/>
        <v>1</v>
      </c>
      <c r="R605" s="766">
        <v>300</v>
      </c>
      <c r="S605" s="766">
        <v>4</v>
      </c>
      <c r="T605" s="766">
        <v>1520</v>
      </c>
      <c r="U605" s="765">
        <v>1680</v>
      </c>
      <c r="V605" s="765">
        <v>1800</v>
      </c>
      <c r="W605" s="765">
        <v>750</v>
      </c>
      <c r="X605" s="765">
        <f t="shared" si="68"/>
        <v>800</v>
      </c>
      <c r="Y605" s="364">
        <f t="shared" si="69"/>
        <v>-250</v>
      </c>
    </row>
    <row r="606" spans="1:25" ht="15">
      <c r="A606" s="754" t="s">
        <v>295</v>
      </c>
      <c r="B606" s="738" t="s">
        <v>296</v>
      </c>
      <c r="C606" s="738">
        <v>137511</v>
      </c>
      <c r="D606" s="738" t="s">
        <v>891</v>
      </c>
      <c r="E606" s="738"/>
      <c r="F606" s="755">
        <v>2239.2399999999998</v>
      </c>
      <c r="G606" s="756"/>
      <c r="H606" s="756"/>
      <c r="I606" s="757">
        <f t="shared" si="63"/>
        <v>2239.2399999999998</v>
      </c>
      <c r="J606" s="758">
        <f t="shared" si="66"/>
        <v>2239.2399999999998</v>
      </c>
      <c r="K606" s="757"/>
      <c r="L606" s="759"/>
      <c r="M606" s="739">
        <f t="shared" si="67"/>
        <v>0</v>
      </c>
      <c r="O606" s="760">
        <f t="shared" si="64"/>
        <v>1</v>
      </c>
      <c r="P606" s="760">
        <f t="shared" si="65"/>
        <v>1</v>
      </c>
      <c r="R606" s="766">
        <v>300</v>
      </c>
      <c r="S606" s="766">
        <v>4</v>
      </c>
      <c r="T606" s="766">
        <v>1520</v>
      </c>
      <c r="U606" s="765">
        <v>1680</v>
      </c>
      <c r="V606" s="765">
        <v>1800</v>
      </c>
      <c r="W606" s="766">
        <v>1000</v>
      </c>
      <c r="X606" s="765">
        <f t="shared" si="68"/>
        <v>800</v>
      </c>
      <c r="Y606" s="364">
        <f t="shared" si="69"/>
        <v>0</v>
      </c>
    </row>
    <row r="607" spans="1:25" ht="15">
      <c r="A607" s="754" t="s">
        <v>295</v>
      </c>
      <c r="B607" s="738" t="s">
        <v>296</v>
      </c>
      <c r="C607" s="738">
        <v>137512</v>
      </c>
      <c r="D607" s="738" t="s">
        <v>892</v>
      </c>
      <c r="E607" s="738"/>
      <c r="F607" s="755">
        <v>2867.68</v>
      </c>
      <c r="G607" s="756"/>
      <c r="H607" s="756"/>
      <c r="I607" s="757">
        <f t="shared" si="63"/>
        <v>2867.68</v>
      </c>
      <c r="J607" s="758">
        <f t="shared" si="66"/>
        <v>2867.68</v>
      </c>
      <c r="K607" s="757"/>
      <c r="L607" s="759"/>
      <c r="M607" s="739">
        <f t="shared" si="67"/>
        <v>0</v>
      </c>
      <c r="O607" s="760">
        <f t="shared" si="64"/>
        <v>1</v>
      </c>
      <c r="P607" s="760">
        <f t="shared" si="65"/>
        <v>1</v>
      </c>
      <c r="R607" s="766">
        <v>300</v>
      </c>
      <c r="S607" s="766">
        <v>4</v>
      </c>
      <c r="T607" s="766">
        <v>1520</v>
      </c>
      <c r="U607" s="765">
        <v>1680</v>
      </c>
      <c r="V607" s="765">
        <v>1800</v>
      </c>
      <c r="W607" s="766">
        <v>1250</v>
      </c>
      <c r="X607" s="765">
        <f t="shared" si="68"/>
        <v>800</v>
      </c>
      <c r="Y607" s="364">
        <f t="shared" si="69"/>
        <v>250</v>
      </c>
    </row>
    <row r="608" spans="1:25" ht="15">
      <c r="A608" s="754" t="s">
        <v>295</v>
      </c>
      <c r="B608" s="738" t="s">
        <v>296</v>
      </c>
      <c r="C608" s="738">
        <v>137513</v>
      </c>
      <c r="D608" s="738" t="s">
        <v>893</v>
      </c>
      <c r="E608" s="738"/>
      <c r="F608" s="755">
        <v>3184.3</v>
      </c>
      <c r="G608" s="756"/>
      <c r="H608" s="756"/>
      <c r="I608" s="757">
        <f t="shared" si="63"/>
        <v>3184.3</v>
      </c>
      <c r="J608" s="758">
        <f t="shared" si="66"/>
        <v>3184.3</v>
      </c>
      <c r="K608" s="757"/>
      <c r="L608" s="759"/>
      <c r="M608" s="739">
        <f t="shared" si="67"/>
        <v>0</v>
      </c>
      <c r="O608" s="760">
        <f t="shared" si="64"/>
        <v>1</v>
      </c>
      <c r="P608" s="760">
        <f t="shared" si="65"/>
        <v>1</v>
      </c>
      <c r="R608" s="766">
        <v>300</v>
      </c>
      <c r="S608" s="766">
        <v>4</v>
      </c>
      <c r="T608" s="766">
        <v>1520</v>
      </c>
      <c r="U608" s="765">
        <v>1680</v>
      </c>
      <c r="V608" s="765">
        <v>1800</v>
      </c>
      <c r="W608" s="766">
        <v>1500</v>
      </c>
      <c r="X608" s="765">
        <f t="shared" si="68"/>
        <v>800</v>
      </c>
      <c r="Y608" s="364">
        <f t="shared" si="69"/>
        <v>500</v>
      </c>
    </row>
    <row r="609" spans="1:25" ht="15">
      <c r="A609" s="754" t="s">
        <v>295</v>
      </c>
      <c r="B609" s="738" t="s">
        <v>296</v>
      </c>
      <c r="C609" s="738">
        <v>137514</v>
      </c>
      <c r="D609" s="738" t="s">
        <v>894</v>
      </c>
      <c r="E609" s="738"/>
      <c r="F609" s="755">
        <v>3372.11</v>
      </c>
      <c r="G609" s="756"/>
      <c r="H609" s="756"/>
      <c r="I609" s="757">
        <f t="shared" si="63"/>
        <v>3372.11</v>
      </c>
      <c r="J609" s="758">
        <f t="shared" si="66"/>
        <v>3372.11</v>
      </c>
      <c r="K609" s="757"/>
      <c r="L609" s="759"/>
      <c r="M609" s="739">
        <f t="shared" si="67"/>
        <v>0</v>
      </c>
      <c r="O609" s="760">
        <f t="shared" si="64"/>
        <v>1</v>
      </c>
      <c r="P609" s="760">
        <f t="shared" si="65"/>
        <v>1</v>
      </c>
      <c r="R609" s="766">
        <v>300</v>
      </c>
      <c r="S609" s="766">
        <v>4</v>
      </c>
      <c r="T609" s="766">
        <v>1520</v>
      </c>
      <c r="U609" s="765">
        <v>1680</v>
      </c>
      <c r="V609" s="765">
        <v>1800</v>
      </c>
      <c r="W609" s="766">
        <v>1750</v>
      </c>
      <c r="X609" s="765">
        <f t="shared" si="68"/>
        <v>800</v>
      </c>
      <c r="Y609" s="364">
        <f t="shared" si="69"/>
        <v>750</v>
      </c>
    </row>
    <row r="610" spans="1:25" ht="15">
      <c r="A610" s="754" t="s">
        <v>295</v>
      </c>
      <c r="B610" s="738" t="s">
        <v>296</v>
      </c>
      <c r="C610" s="738">
        <v>137515</v>
      </c>
      <c r="D610" s="738" t="s">
        <v>895</v>
      </c>
      <c r="E610" s="738"/>
      <c r="F610" s="755">
        <v>3498.52</v>
      </c>
      <c r="G610" s="756"/>
      <c r="H610" s="756"/>
      <c r="I610" s="757">
        <f t="shared" si="63"/>
        <v>3498.52</v>
      </c>
      <c r="J610" s="758">
        <f t="shared" si="66"/>
        <v>3498.52</v>
      </c>
      <c r="K610" s="757"/>
      <c r="L610" s="759"/>
      <c r="M610" s="739">
        <f t="shared" si="67"/>
        <v>0</v>
      </c>
      <c r="O610" s="760">
        <f t="shared" si="64"/>
        <v>1</v>
      </c>
      <c r="P610" s="760">
        <f t="shared" si="65"/>
        <v>1</v>
      </c>
      <c r="R610" s="766">
        <v>300</v>
      </c>
      <c r="S610" s="766">
        <v>4</v>
      </c>
      <c r="T610" s="766">
        <v>1520</v>
      </c>
      <c r="U610" s="765">
        <v>1680</v>
      </c>
      <c r="V610" s="765">
        <v>1800</v>
      </c>
      <c r="W610" s="766">
        <v>2000</v>
      </c>
      <c r="X610" s="765">
        <f t="shared" si="68"/>
        <v>800</v>
      </c>
      <c r="Y610" s="364">
        <f t="shared" si="69"/>
        <v>1000</v>
      </c>
    </row>
    <row r="611" spans="1:25" ht="15">
      <c r="A611" s="754" t="s">
        <v>295</v>
      </c>
      <c r="B611" s="738" t="s">
        <v>296</v>
      </c>
      <c r="C611" s="738">
        <v>137516</v>
      </c>
      <c r="D611" s="738" t="s">
        <v>896</v>
      </c>
      <c r="E611" s="738"/>
      <c r="F611" s="755">
        <v>984.79</v>
      </c>
      <c r="G611" s="756"/>
      <c r="H611" s="756"/>
      <c r="I611" s="757">
        <f t="shared" si="63"/>
        <v>984.79</v>
      </c>
      <c r="J611" s="758">
        <f t="shared" si="66"/>
        <v>984.79</v>
      </c>
      <c r="K611" s="757"/>
      <c r="L611" s="759"/>
      <c r="M611" s="739">
        <f t="shared" si="67"/>
        <v>0</v>
      </c>
      <c r="O611" s="760">
        <f t="shared" si="64"/>
        <v>1</v>
      </c>
      <c r="P611" s="760">
        <f t="shared" si="65"/>
        <v>1</v>
      </c>
      <c r="R611" s="766">
        <v>300</v>
      </c>
      <c r="S611" s="766">
        <v>5</v>
      </c>
      <c r="T611" s="766">
        <v>1900</v>
      </c>
      <c r="U611" s="765">
        <v>2100</v>
      </c>
      <c r="V611" s="765">
        <v>300</v>
      </c>
      <c r="W611" s="765">
        <v>750</v>
      </c>
      <c r="X611" s="765">
        <f t="shared" si="68"/>
        <v>-700</v>
      </c>
      <c r="Y611" s="364">
        <f t="shared" si="69"/>
        <v>-250</v>
      </c>
    </row>
    <row r="612" spans="1:25" ht="15">
      <c r="A612" s="754" t="s">
        <v>295</v>
      </c>
      <c r="B612" s="738" t="s">
        <v>296</v>
      </c>
      <c r="C612" s="738">
        <v>137517</v>
      </c>
      <c r="D612" s="738" t="s">
        <v>897</v>
      </c>
      <c r="E612" s="738"/>
      <c r="F612" s="755">
        <v>1094.3399999999999</v>
      </c>
      <c r="G612" s="756"/>
      <c r="H612" s="756"/>
      <c r="I612" s="757">
        <f t="shared" si="63"/>
        <v>1094.3399999999999</v>
      </c>
      <c r="J612" s="758">
        <f t="shared" si="66"/>
        <v>1094.3399999999999</v>
      </c>
      <c r="K612" s="757"/>
      <c r="L612" s="759"/>
      <c r="M612" s="739">
        <f t="shared" si="67"/>
        <v>0</v>
      </c>
      <c r="O612" s="760">
        <f t="shared" si="64"/>
        <v>1</v>
      </c>
      <c r="P612" s="760">
        <f t="shared" si="65"/>
        <v>1</v>
      </c>
      <c r="R612" s="766">
        <v>300</v>
      </c>
      <c r="S612" s="766">
        <v>5</v>
      </c>
      <c r="T612" s="766">
        <v>1900</v>
      </c>
      <c r="U612" s="765">
        <v>2100</v>
      </c>
      <c r="V612" s="765">
        <v>300</v>
      </c>
      <c r="W612" s="766">
        <v>1000</v>
      </c>
      <c r="X612" s="765">
        <f t="shared" si="68"/>
        <v>-700</v>
      </c>
      <c r="Y612" s="364">
        <f t="shared" si="69"/>
        <v>0</v>
      </c>
    </row>
    <row r="613" spans="1:25" ht="15">
      <c r="A613" s="754" t="s">
        <v>295</v>
      </c>
      <c r="B613" s="738" t="s">
        <v>296</v>
      </c>
      <c r="C613" s="738">
        <v>137518</v>
      </c>
      <c r="D613" s="738" t="s">
        <v>898</v>
      </c>
      <c r="E613" s="738"/>
      <c r="F613" s="755">
        <v>1223.1600000000001</v>
      </c>
      <c r="G613" s="756"/>
      <c r="H613" s="756"/>
      <c r="I613" s="757">
        <f t="shared" si="63"/>
        <v>1223.1600000000001</v>
      </c>
      <c r="J613" s="758">
        <f t="shared" si="66"/>
        <v>1223.1600000000001</v>
      </c>
      <c r="K613" s="757"/>
      <c r="L613" s="759"/>
      <c r="M613" s="739">
        <f t="shared" si="67"/>
        <v>0</v>
      </c>
      <c r="O613" s="760">
        <f t="shared" si="64"/>
        <v>1</v>
      </c>
      <c r="P613" s="760">
        <f t="shared" si="65"/>
        <v>1</v>
      </c>
      <c r="R613" s="766">
        <v>300</v>
      </c>
      <c r="S613" s="766">
        <v>5</v>
      </c>
      <c r="T613" s="766">
        <v>1900</v>
      </c>
      <c r="U613" s="765">
        <v>2100</v>
      </c>
      <c r="V613" s="765">
        <v>300</v>
      </c>
      <c r="W613" s="766">
        <v>1250</v>
      </c>
      <c r="X613" s="765">
        <f t="shared" si="68"/>
        <v>-700</v>
      </c>
      <c r="Y613" s="364">
        <f t="shared" si="69"/>
        <v>250</v>
      </c>
    </row>
    <row r="614" spans="1:25" ht="15">
      <c r="A614" s="754" t="s">
        <v>295</v>
      </c>
      <c r="B614" s="738" t="s">
        <v>296</v>
      </c>
      <c r="C614" s="738">
        <v>137519</v>
      </c>
      <c r="D614" s="738" t="s">
        <v>899</v>
      </c>
      <c r="E614" s="738"/>
      <c r="F614" s="755">
        <v>1370.03</v>
      </c>
      <c r="G614" s="756"/>
      <c r="H614" s="756"/>
      <c r="I614" s="757">
        <f t="shared" si="63"/>
        <v>1370.03</v>
      </c>
      <c r="J614" s="758">
        <f t="shared" si="66"/>
        <v>1370.03</v>
      </c>
      <c r="K614" s="757"/>
      <c r="L614" s="759"/>
      <c r="M614" s="739">
        <f t="shared" si="67"/>
        <v>0</v>
      </c>
      <c r="O614" s="760">
        <f t="shared" si="64"/>
        <v>1</v>
      </c>
      <c r="P614" s="760">
        <f t="shared" si="65"/>
        <v>1</v>
      </c>
      <c r="R614" s="766">
        <v>300</v>
      </c>
      <c r="S614" s="766">
        <v>5</v>
      </c>
      <c r="T614" s="766">
        <v>1900</v>
      </c>
      <c r="U614" s="765">
        <v>2100</v>
      </c>
      <c r="V614" s="765">
        <v>300</v>
      </c>
      <c r="W614" s="766">
        <v>1500</v>
      </c>
      <c r="X614" s="765">
        <f t="shared" si="68"/>
        <v>-700</v>
      </c>
      <c r="Y614" s="364">
        <f t="shared" si="69"/>
        <v>500</v>
      </c>
    </row>
    <row r="615" spans="1:25" ht="15">
      <c r="A615" s="754" t="s">
        <v>295</v>
      </c>
      <c r="B615" s="738" t="s">
        <v>296</v>
      </c>
      <c r="C615" s="738">
        <v>137520</v>
      </c>
      <c r="D615" s="738" t="s">
        <v>900</v>
      </c>
      <c r="E615" s="738"/>
      <c r="F615" s="755">
        <v>1461.52</v>
      </c>
      <c r="G615" s="756"/>
      <c r="H615" s="756"/>
      <c r="I615" s="757">
        <f t="shared" si="63"/>
        <v>1461.52</v>
      </c>
      <c r="J615" s="758">
        <f t="shared" si="66"/>
        <v>1461.52</v>
      </c>
      <c r="K615" s="757"/>
      <c r="L615" s="759"/>
      <c r="M615" s="739">
        <f t="shared" si="67"/>
        <v>0</v>
      </c>
      <c r="O615" s="760">
        <f t="shared" si="64"/>
        <v>1</v>
      </c>
      <c r="P615" s="760">
        <f t="shared" si="65"/>
        <v>1</v>
      </c>
      <c r="R615" s="766">
        <v>300</v>
      </c>
      <c r="S615" s="766">
        <v>5</v>
      </c>
      <c r="T615" s="766">
        <v>1900</v>
      </c>
      <c r="U615" s="765">
        <v>2100</v>
      </c>
      <c r="V615" s="765">
        <v>300</v>
      </c>
      <c r="W615" s="766">
        <v>1750</v>
      </c>
      <c r="X615" s="765">
        <f t="shared" si="68"/>
        <v>-700</v>
      </c>
      <c r="Y615" s="364">
        <f t="shared" si="69"/>
        <v>750</v>
      </c>
    </row>
    <row r="616" spans="1:25" ht="15">
      <c r="A616" s="754" t="s">
        <v>295</v>
      </c>
      <c r="B616" s="738" t="s">
        <v>296</v>
      </c>
      <c r="C616" s="738">
        <v>137521</v>
      </c>
      <c r="D616" s="738" t="s">
        <v>901</v>
      </c>
      <c r="E616" s="738"/>
      <c r="F616" s="755">
        <v>1521.72</v>
      </c>
      <c r="G616" s="756"/>
      <c r="H616" s="756"/>
      <c r="I616" s="757">
        <f t="shared" si="63"/>
        <v>1521.72</v>
      </c>
      <c r="J616" s="758">
        <f t="shared" si="66"/>
        <v>1521.72</v>
      </c>
      <c r="K616" s="757"/>
      <c r="L616" s="759"/>
      <c r="M616" s="739">
        <f t="shared" si="67"/>
        <v>0</v>
      </c>
      <c r="O616" s="760">
        <f t="shared" si="64"/>
        <v>1</v>
      </c>
      <c r="P616" s="760">
        <f t="shared" si="65"/>
        <v>1</v>
      </c>
      <c r="R616" s="766">
        <v>300</v>
      </c>
      <c r="S616" s="766">
        <v>5</v>
      </c>
      <c r="T616" s="766">
        <v>1900</v>
      </c>
      <c r="U616" s="765">
        <v>2100</v>
      </c>
      <c r="V616" s="765">
        <v>300</v>
      </c>
      <c r="W616" s="766">
        <v>2000</v>
      </c>
      <c r="X616" s="765">
        <f t="shared" si="68"/>
        <v>-700</v>
      </c>
      <c r="Y616" s="364">
        <f t="shared" si="69"/>
        <v>1000</v>
      </c>
    </row>
    <row r="617" spans="1:25" ht="15">
      <c r="A617" s="754" t="s">
        <v>295</v>
      </c>
      <c r="B617" s="738" t="s">
        <v>296</v>
      </c>
      <c r="C617" s="738">
        <v>137522</v>
      </c>
      <c r="D617" s="738" t="s">
        <v>902</v>
      </c>
      <c r="E617" s="738"/>
      <c r="F617" s="755">
        <v>1094.3399999999999</v>
      </c>
      <c r="G617" s="756"/>
      <c r="H617" s="756"/>
      <c r="I617" s="757">
        <f t="shared" si="63"/>
        <v>1094.3399999999999</v>
      </c>
      <c r="J617" s="758">
        <f t="shared" si="66"/>
        <v>1094.3399999999999</v>
      </c>
      <c r="K617" s="757"/>
      <c r="L617" s="759"/>
      <c r="M617" s="739">
        <f t="shared" si="67"/>
        <v>0</v>
      </c>
      <c r="O617" s="760">
        <f t="shared" si="64"/>
        <v>1</v>
      </c>
      <c r="P617" s="760">
        <f t="shared" si="65"/>
        <v>1</v>
      </c>
      <c r="R617" s="766">
        <v>300</v>
      </c>
      <c r="S617" s="766">
        <v>5</v>
      </c>
      <c r="T617" s="766">
        <v>1900</v>
      </c>
      <c r="U617" s="765">
        <v>2100</v>
      </c>
      <c r="V617" s="765">
        <v>450</v>
      </c>
      <c r="W617" s="765">
        <v>750</v>
      </c>
      <c r="X617" s="765">
        <f t="shared" si="68"/>
        <v>-550</v>
      </c>
      <c r="Y617" s="364">
        <f t="shared" si="69"/>
        <v>-250</v>
      </c>
    </row>
    <row r="618" spans="1:25" ht="15">
      <c r="A618" s="754" t="s">
        <v>295</v>
      </c>
      <c r="B618" s="738" t="s">
        <v>296</v>
      </c>
      <c r="C618" s="738">
        <v>137523</v>
      </c>
      <c r="D618" s="738" t="s">
        <v>903</v>
      </c>
      <c r="E618" s="738"/>
      <c r="F618" s="755">
        <v>1220.75</v>
      </c>
      <c r="G618" s="756"/>
      <c r="H618" s="756"/>
      <c r="I618" s="757">
        <f t="shared" si="63"/>
        <v>1220.75</v>
      </c>
      <c r="J618" s="758">
        <f t="shared" si="66"/>
        <v>1220.75</v>
      </c>
      <c r="K618" s="757"/>
      <c r="L618" s="759"/>
      <c r="M618" s="739">
        <f t="shared" si="67"/>
        <v>0</v>
      </c>
      <c r="O618" s="760">
        <f t="shared" si="64"/>
        <v>1</v>
      </c>
      <c r="P618" s="760">
        <f t="shared" si="65"/>
        <v>1</v>
      </c>
      <c r="R618" s="766">
        <v>300</v>
      </c>
      <c r="S618" s="766">
        <v>5</v>
      </c>
      <c r="T618" s="766">
        <v>1900</v>
      </c>
      <c r="U618" s="765">
        <v>2100</v>
      </c>
      <c r="V618" s="765">
        <v>450</v>
      </c>
      <c r="W618" s="766">
        <v>1000</v>
      </c>
      <c r="X618" s="765">
        <f t="shared" si="68"/>
        <v>-550</v>
      </c>
      <c r="Y618" s="364">
        <f t="shared" si="69"/>
        <v>0</v>
      </c>
    </row>
    <row r="619" spans="1:25" ht="15">
      <c r="A619" s="754" t="s">
        <v>295</v>
      </c>
      <c r="B619" s="738" t="s">
        <v>296</v>
      </c>
      <c r="C619" s="738">
        <v>137524</v>
      </c>
      <c r="D619" s="738" t="s">
        <v>904</v>
      </c>
      <c r="E619" s="738"/>
      <c r="F619" s="755">
        <v>1376.05</v>
      </c>
      <c r="G619" s="756"/>
      <c r="H619" s="756"/>
      <c r="I619" s="757">
        <f t="shared" si="63"/>
        <v>1376.05</v>
      </c>
      <c r="J619" s="758">
        <f t="shared" si="66"/>
        <v>1376.05</v>
      </c>
      <c r="K619" s="757"/>
      <c r="L619" s="759"/>
      <c r="M619" s="739">
        <f t="shared" si="67"/>
        <v>0</v>
      </c>
      <c r="O619" s="760">
        <f t="shared" si="64"/>
        <v>1</v>
      </c>
      <c r="P619" s="760">
        <f t="shared" si="65"/>
        <v>1</v>
      </c>
      <c r="R619" s="766">
        <v>300</v>
      </c>
      <c r="S619" s="766">
        <v>5</v>
      </c>
      <c r="T619" s="766">
        <v>1900</v>
      </c>
      <c r="U619" s="765">
        <v>2100</v>
      </c>
      <c r="V619" s="765">
        <v>450</v>
      </c>
      <c r="W619" s="766">
        <v>1250</v>
      </c>
      <c r="X619" s="765">
        <f t="shared" si="68"/>
        <v>-550</v>
      </c>
      <c r="Y619" s="364">
        <f t="shared" si="69"/>
        <v>250</v>
      </c>
    </row>
    <row r="620" spans="1:25" ht="15">
      <c r="A620" s="754" t="s">
        <v>295</v>
      </c>
      <c r="B620" s="738" t="s">
        <v>296</v>
      </c>
      <c r="C620" s="738">
        <v>137525</v>
      </c>
      <c r="D620" s="738" t="s">
        <v>905</v>
      </c>
      <c r="E620" s="738"/>
      <c r="F620" s="755">
        <v>1548.21</v>
      </c>
      <c r="G620" s="756"/>
      <c r="H620" s="756"/>
      <c r="I620" s="757">
        <f t="shared" si="63"/>
        <v>1548.21</v>
      </c>
      <c r="J620" s="758">
        <f t="shared" si="66"/>
        <v>1548.21</v>
      </c>
      <c r="K620" s="757"/>
      <c r="L620" s="759"/>
      <c r="M620" s="739">
        <f t="shared" si="67"/>
        <v>0</v>
      </c>
      <c r="O620" s="760">
        <f t="shared" si="64"/>
        <v>1</v>
      </c>
      <c r="P620" s="760">
        <f t="shared" si="65"/>
        <v>1</v>
      </c>
      <c r="R620" s="766">
        <v>300</v>
      </c>
      <c r="S620" s="766">
        <v>5</v>
      </c>
      <c r="T620" s="766">
        <v>1900</v>
      </c>
      <c r="U620" s="765">
        <v>2100</v>
      </c>
      <c r="V620" s="765">
        <v>450</v>
      </c>
      <c r="W620" s="766">
        <v>1500</v>
      </c>
      <c r="X620" s="765">
        <f t="shared" si="68"/>
        <v>-550</v>
      </c>
      <c r="Y620" s="364">
        <f t="shared" si="69"/>
        <v>500</v>
      </c>
    </row>
    <row r="621" spans="1:25" ht="15">
      <c r="A621" s="754" t="s">
        <v>295</v>
      </c>
      <c r="B621" s="738" t="s">
        <v>296</v>
      </c>
      <c r="C621" s="738">
        <v>137526</v>
      </c>
      <c r="D621" s="738" t="s">
        <v>906</v>
      </c>
      <c r="E621" s="738"/>
      <c r="F621" s="755">
        <v>1652.95</v>
      </c>
      <c r="G621" s="756"/>
      <c r="H621" s="756"/>
      <c r="I621" s="757">
        <f t="shared" si="63"/>
        <v>1652.95</v>
      </c>
      <c r="J621" s="758">
        <f t="shared" si="66"/>
        <v>1652.95</v>
      </c>
      <c r="K621" s="757"/>
      <c r="L621" s="759"/>
      <c r="M621" s="739">
        <f t="shared" si="67"/>
        <v>0</v>
      </c>
      <c r="O621" s="760">
        <f t="shared" si="64"/>
        <v>1</v>
      </c>
      <c r="P621" s="760">
        <f t="shared" si="65"/>
        <v>1</v>
      </c>
      <c r="R621" s="766">
        <v>300</v>
      </c>
      <c r="S621" s="766">
        <v>5</v>
      </c>
      <c r="T621" s="766">
        <v>1900</v>
      </c>
      <c r="U621" s="765">
        <v>2100</v>
      </c>
      <c r="V621" s="765">
        <v>450</v>
      </c>
      <c r="W621" s="766">
        <v>1750</v>
      </c>
      <c r="X621" s="765">
        <f t="shared" si="68"/>
        <v>-550</v>
      </c>
      <c r="Y621" s="364">
        <f t="shared" si="69"/>
        <v>750</v>
      </c>
    </row>
    <row r="622" spans="1:25" ht="15">
      <c r="A622" s="754" t="s">
        <v>295</v>
      </c>
      <c r="B622" s="738" t="s">
        <v>296</v>
      </c>
      <c r="C622" s="738">
        <v>137527</v>
      </c>
      <c r="D622" s="738" t="s">
        <v>907</v>
      </c>
      <c r="E622" s="738"/>
      <c r="F622" s="755">
        <v>1721.57</v>
      </c>
      <c r="G622" s="756"/>
      <c r="H622" s="756"/>
      <c r="I622" s="757">
        <f t="shared" si="63"/>
        <v>1721.57</v>
      </c>
      <c r="J622" s="758">
        <f t="shared" si="66"/>
        <v>1721.57</v>
      </c>
      <c r="K622" s="757"/>
      <c r="L622" s="759"/>
      <c r="M622" s="739">
        <f t="shared" si="67"/>
        <v>0</v>
      </c>
      <c r="O622" s="760">
        <f t="shared" si="64"/>
        <v>1</v>
      </c>
      <c r="P622" s="760">
        <f t="shared" si="65"/>
        <v>1</v>
      </c>
      <c r="R622" s="766">
        <v>300</v>
      </c>
      <c r="S622" s="766">
        <v>5</v>
      </c>
      <c r="T622" s="766">
        <v>1900</v>
      </c>
      <c r="U622" s="765">
        <v>2100</v>
      </c>
      <c r="V622" s="765">
        <v>450</v>
      </c>
      <c r="W622" s="766">
        <v>2000</v>
      </c>
      <c r="X622" s="765">
        <f t="shared" si="68"/>
        <v>-550</v>
      </c>
      <c r="Y622" s="364">
        <f t="shared" si="69"/>
        <v>1000</v>
      </c>
    </row>
    <row r="623" spans="1:25" ht="15">
      <c r="A623" s="754" t="s">
        <v>295</v>
      </c>
      <c r="B623" s="738" t="s">
        <v>296</v>
      </c>
      <c r="C623" s="738">
        <v>137528</v>
      </c>
      <c r="D623" s="738" t="s">
        <v>908</v>
      </c>
      <c r="E623" s="738"/>
      <c r="F623" s="755">
        <v>1206.3</v>
      </c>
      <c r="G623" s="756"/>
      <c r="H623" s="756"/>
      <c r="I623" s="757">
        <f t="shared" si="63"/>
        <v>1206.3</v>
      </c>
      <c r="J623" s="758">
        <f t="shared" si="66"/>
        <v>1206.3</v>
      </c>
      <c r="K623" s="757"/>
      <c r="L623" s="759"/>
      <c r="M623" s="739">
        <f t="shared" si="67"/>
        <v>0</v>
      </c>
      <c r="O623" s="760">
        <f t="shared" si="64"/>
        <v>1</v>
      </c>
      <c r="P623" s="760">
        <f t="shared" si="65"/>
        <v>1</v>
      </c>
      <c r="R623" s="766">
        <v>300</v>
      </c>
      <c r="S623" s="766">
        <v>5</v>
      </c>
      <c r="T623" s="766">
        <v>1900</v>
      </c>
      <c r="U623" s="765">
        <v>2100</v>
      </c>
      <c r="V623" s="765">
        <v>600</v>
      </c>
      <c r="W623" s="765">
        <v>750</v>
      </c>
      <c r="X623" s="765">
        <f t="shared" si="68"/>
        <v>-400</v>
      </c>
      <c r="Y623" s="364">
        <f t="shared" si="69"/>
        <v>-250</v>
      </c>
    </row>
    <row r="624" spans="1:25" ht="15">
      <c r="A624" s="754" t="s">
        <v>295</v>
      </c>
      <c r="B624" s="738" t="s">
        <v>296</v>
      </c>
      <c r="C624" s="738">
        <v>137529</v>
      </c>
      <c r="D624" s="738" t="s">
        <v>909</v>
      </c>
      <c r="E624" s="738"/>
      <c r="F624" s="755">
        <v>1344.75</v>
      </c>
      <c r="G624" s="756"/>
      <c r="H624" s="756"/>
      <c r="I624" s="757">
        <f t="shared" si="63"/>
        <v>1344.75</v>
      </c>
      <c r="J624" s="758">
        <f t="shared" si="66"/>
        <v>1344.75</v>
      </c>
      <c r="K624" s="757"/>
      <c r="L624" s="759"/>
      <c r="M624" s="739">
        <f t="shared" si="67"/>
        <v>0</v>
      </c>
      <c r="O624" s="760">
        <f t="shared" si="64"/>
        <v>1</v>
      </c>
      <c r="P624" s="760">
        <f t="shared" si="65"/>
        <v>1</v>
      </c>
      <c r="R624" s="766">
        <v>300</v>
      </c>
      <c r="S624" s="766">
        <v>5</v>
      </c>
      <c r="T624" s="766">
        <v>1900</v>
      </c>
      <c r="U624" s="765">
        <v>2100</v>
      </c>
      <c r="V624" s="765">
        <v>600</v>
      </c>
      <c r="W624" s="766">
        <v>1000</v>
      </c>
      <c r="X624" s="765">
        <f t="shared" si="68"/>
        <v>-400</v>
      </c>
      <c r="Y624" s="364">
        <f t="shared" si="69"/>
        <v>0</v>
      </c>
    </row>
    <row r="625" spans="1:25" ht="15">
      <c r="A625" s="754" t="s">
        <v>295</v>
      </c>
      <c r="B625" s="738" t="s">
        <v>296</v>
      </c>
      <c r="C625" s="738">
        <v>137530</v>
      </c>
      <c r="D625" s="738" t="s">
        <v>910</v>
      </c>
      <c r="E625" s="738"/>
      <c r="F625" s="755">
        <v>1528.95</v>
      </c>
      <c r="G625" s="756"/>
      <c r="H625" s="756"/>
      <c r="I625" s="757">
        <f t="shared" si="63"/>
        <v>1528.95</v>
      </c>
      <c r="J625" s="758">
        <f t="shared" si="66"/>
        <v>1528.95</v>
      </c>
      <c r="K625" s="757"/>
      <c r="L625" s="759"/>
      <c r="M625" s="739">
        <f t="shared" si="67"/>
        <v>0</v>
      </c>
      <c r="O625" s="760">
        <f t="shared" si="64"/>
        <v>1</v>
      </c>
      <c r="P625" s="760">
        <f t="shared" si="65"/>
        <v>1</v>
      </c>
      <c r="R625" s="766">
        <v>300</v>
      </c>
      <c r="S625" s="766">
        <v>5</v>
      </c>
      <c r="T625" s="766">
        <v>1900</v>
      </c>
      <c r="U625" s="765">
        <v>2100</v>
      </c>
      <c r="V625" s="765">
        <v>600</v>
      </c>
      <c r="W625" s="766">
        <v>1250</v>
      </c>
      <c r="X625" s="765">
        <f t="shared" si="68"/>
        <v>-400</v>
      </c>
      <c r="Y625" s="364">
        <f t="shared" si="69"/>
        <v>250</v>
      </c>
    </row>
    <row r="626" spans="1:25" ht="15">
      <c r="A626" s="754" t="s">
        <v>295</v>
      </c>
      <c r="B626" s="738" t="s">
        <v>296</v>
      </c>
      <c r="C626" s="738">
        <v>137531</v>
      </c>
      <c r="D626" s="738" t="s">
        <v>911</v>
      </c>
      <c r="E626" s="738"/>
      <c r="F626" s="755">
        <v>1725.18</v>
      </c>
      <c r="G626" s="756"/>
      <c r="H626" s="756"/>
      <c r="I626" s="757">
        <f t="shared" si="63"/>
        <v>1725.18</v>
      </c>
      <c r="J626" s="758">
        <f t="shared" si="66"/>
        <v>1725.18</v>
      </c>
      <c r="K626" s="757"/>
      <c r="L626" s="759"/>
      <c r="M626" s="739">
        <f t="shared" si="67"/>
        <v>0</v>
      </c>
      <c r="O626" s="760">
        <f t="shared" si="64"/>
        <v>1</v>
      </c>
      <c r="P626" s="760">
        <f t="shared" si="65"/>
        <v>1</v>
      </c>
      <c r="R626" s="766">
        <v>300</v>
      </c>
      <c r="S626" s="766">
        <v>5</v>
      </c>
      <c r="T626" s="766">
        <v>1900</v>
      </c>
      <c r="U626" s="765">
        <v>2100</v>
      </c>
      <c r="V626" s="765">
        <v>600</v>
      </c>
      <c r="W626" s="766">
        <v>1500</v>
      </c>
      <c r="X626" s="765">
        <f t="shared" si="68"/>
        <v>-400</v>
      </c>
      <c r="Y626" s="364">
        <f t="shared" si="69"/>
        <v>500</v>
      </c>
    </row>
    <row r="627" spans="1:25" ht="15">
      <c r="A627" s="754" t="s">
        <v>295</v>
      </c>
      <c r="B627" s="738" t="s">
        <v>296</v>
      </c>
      <c r="C627" s="738">
        <v>137532</v>
      </c>
      <c r="D627" s="738" t="s">
        <v>912</v>
      </c>
      <c r="E627" s="738"/>
      <c r="F627" s="755">
        <v>1843.17</v>
      </c>
      <c r="G627" s="756"/>
      <c r="H627" s="756"/>
      <c r="I627" s="757">
        <f t="shared" si="63"/>
        <v>1843.17</v>
      </c>
      <c r="J627" s="758">
        <f t="shared" si="66"/>
        <v>1843.17</v>
      </c>
      <c r="K627" s="757"/>
      <c r="L627" s="759"/>
      <c r="M627" s="739">
        <f t="shared" si="67"/>
        <v>0</v>
      </c>
      <c r="O627" s="760">
        <f t="shared" si="64"/>
        <v>1</v>
      </c>
      <c r="P627" s="760">
        <f t="shared" si="65"/>
        <v>1</v>
      </c>
      <c r="R627" s="766">
        <v>300</v>
      </c>
      <c r="S627" s="766">
        <v>5</v>
      </c>
      <c r="T627" s="766">
        <v>1900</v>
      </c>
      <c r="U627" s="765">
        <v>2100</v>
      </c>
      <c r="V627" s="765">
        <v>600</v>
      </c>
      <c r="W627" s="766">
        <v>1750</v>
      </c>
      <c r="X627" s="765">
        <f t="shared" si="68"/>
        <v>-400</v>
      </c>
      <c r="Y627" s="364">
        <f t="shared" si="69"/>
        <v>750</v>
      </c>
    </row>
    <row r="628" spans="1:25" ht="15">
      <c r="A628" s="754" t="s">
        <v>295</v>
      </c>
      <c r="B628" s="738" t="s">
        <v>296</v>
      </c>
      <c r="C628" s="738">
        <v>137533</v>
      </c>
      <c r="D628" s="738" t="s">
        <v>913</v>
      </c>
      <c r="E628" s="738"/>
      <c r="F628" s="755">
        <v>1921.41</v>
      </c>
      <c r="G628" s="756"/>
      <c r="H628" s="756"/>
      <c r="I628" s="757">
        <f t="shared" si="63"/>
        <v>1921.41</v>
      </c>
      <c r="J628" s="758">
        <f t="shared" si="66"/>
        <v>1921.41</v>
      </c>
      <c r="K628" s="757"/>
      <c r="L628" s="759"/>
      <c r="M628" s="739">
        <f t="shared" si="67"/>
        <v>0</v>
      </c>
      <c r="O628" s="760">
        <f t="shared" si="64"/>
        <v>1</v>
      </c>
      <c r="P628" s="760">
        <f t="shared" si="65"/>
        <v>1</v>
      </c>
      <c r="R628" s="766">
        <v>300</v>
      </c>
      <c r="S628" s="766">
        <v>5</v>
      </c>
      <c r="T628" s="766">
        <v>1900</v>
      </c>
      <c r="U628" s="765">
        <v>2100</v>
      </c>
      <c r="V628" s="765">
        <v>600</v>
      </c>
      <c r="W628" s="766">
        <v>2000</v>
      </c>
      <c r="X628" s="765">
        <f t="shared" si="68"/>
        <v>-400</v>
      </c>
      <c r="Y628" s="364">
        <f t="shared" si="69"/>
        <v>1000</v>
      </c>
    </row>
    <row r="629" spans="1:25" ht="15">
      <c r="A629" s="754" t="s">
        <v>295</v>
      </c>
      <c r="B629" s="738" t="s">
        <v>296</v>
      </c>
      <c r="C629" s="738">
        <v>137534</v>
      </c>
      <c r="D629" s="738" t="s">
        <v>914</v>
      </c>
      <c r="E629" s="738"/>
      <c r="F629" s="755">
        <v>1449.49</v>
      </c>
      <c r="G629" s="756"/>
      <c r="H629" s="756"/>
      <c r="I629" s="757">
        <f t="shared" si="63"/>
        <v>1449.49</v>
      </c>
      <c r="J629" s="758">
        <f t="shared" si="66"/>
        <v>1449.49</v>
      </c>
      <c r="K629" s="757"/>
      <c r="L629" s="759"/>
      <c r="M629" s="739">
        <f t="shared" si="67"/>
        <v>0</v>
      </c>
      <c r="O629" s="760">
        <f t="shared" si="64"/>
        <v>1</v>
      </c>
      <c r="P629" s="760">
        <f t="shared" si="65"/>
        <v>1</v>
      </c>
      <c r="R629" s="766">
        <v>300</v>
      </c>
      <c r="S629" s="766">
        <v>5</v>
      </c>
      <c r="T629" s="766">
        <v>1900</v>
      </c>
      <c r="U629" s="765">
        <v>2100</v>
      </c>
      <c r="V629" s="765">
        <v>900</v>
      </c>
      <c r="W629" s="765">
        <v>750</v>
      </c>
      <c r="X629" s="765">
        <f t="shared" si="68"/>
        <v>-100</v>
      </c>
      <c r="Y629" s="364">
        <f t="shared" si="69"/>
        <v>-250</v>
      </c>
    </row>
    <row r="630" spans="1:25" ht="15">
      <c r="A630" s="754" t="s">
        <v>295</v>
      </c>
      <c r="B630" s="738" t="s">
        <v>296</v>
      </c>
      <c r="C630" s="738">
        <v>137535</v>
      </c>
      <c r="D630" s="738" t="s">
        <v>915</v>
      </c>
      <c r="E630" s="738"/>
      <c r="F630" s="755">
        <v>1636.1</v>
      </c>
      <c r="G630" s="756"/>
      <c r="H630" s="756"/>
      <c r="I630" s="757">
        <f t="shared" si="63"/>
        <v>1636.1</v>
      </c>
      <c r="J630" s="758">
        <f t="shared" si="66"/>
        <v>1636.1</v>
      </c>
      <c r="K630" s="757"/>
      <c r="L630" s="759"/>
      <c r="M630" s="739">
        <f t="shared" si="67"/>
        <v>0</v>
      </c>
      <c r="O630" s="760">
        <f t="shared" si="64"/>
        <v>1</v>
      </c>
      <c r="P630" s="760">
        <f t="shared" si="65"/>
        <v>1</v>
      </c>
      <c r="R630" s="766">
        <v>300</v>
      </c>
      <c r="S630" s="766">
        <v>5</v>
      </c>
      <c r="T630" s="766">
        <v>1900</v>
      </c>
      <c r="U630" s="765">
        <v>2100</v>
      </c>
      <c r="V630" s="765">
        <v>900</v>
      </c>
      <c r="W630" s="766">
        <v>1000</v>
      </c>
      <c r="X630" s="765">
        <f t="shared" si="68"/>
        <v>-100</v>
      </c>
      <c r="Y630" s="364">
        <f t="shared" si="69"/>
        <v>0</v>
      </c>
    </row>
    <row r="631" spans="1:25" ht="15">
      <c r="A631" s="754" t="s">
        <v>295</v>
      </c>
      <c r="B631" s="738" t="s">
        <v>296</v>
      </c>
      <c r="C631" s="738">
        <v>137536</v>
      </c>
      <c r="D631" s="738" t="s">
        <v>916</v>
      </c>
      <c r="E631" s="738"/>
      <c r="F631" s="755">
        <v>1982.81</v>
      </c>
      <c r="G631" s="756"/>
      <c r="H631" s="756"/>
      <c r="I631" s="757">
        <f t="shared" si="63"/>
        <v>1982.81</v>
      </c>
      <c r="J631" s="758">
        <f t="shared" si="66"/>
        <v>1982.81</v>
      </c>
      <c r="K631" s="757"/>
      <c r="L631" s="759"/>
      <c r="M631" s="739">
        <f t="shared" si="67"/>
        <v>0</v>
      </c>
      <c r="O631" s="760">
        <f t="shared" si="64"/>
        <v>1</v>
      </c>
      <c r="P631" s="760">
        <f t="shared" si="65"/>
        <v>1</v>
      </c>
      <c r="R631" s="766">
        <v>300</v>
      </c>
      <c r="S631" s="766">
        <v>5</v>
      </c>
      <c r="T631" s="766">
        <v>1900</v>
      </c>
      <c r="U631" s="765">
        <v>2100</v>
      </c>
      <c r="V631" s="765">
        <v>900</v>
      </c>
      <c r="W631" s="766">
        <v>1250</v>
      </c>
      <c r="X631" s="765">
        <f t="shared" si="68"/>
        <v>-100</v>
      </c>
      <c r="Y631" s="364">
        <f t="shared" si="69"/>
        <v>250</v>
      </c>
    </row>
    <row r="632" spans="1:25" ht="15">
      <c r="A632" s="754" t="s">
        <v>295</v>
      </c>
      <c r="B632" s="738" t="s">
        <v>296</v>
      </c>
      <c r="C632" s="738">
        <v>137537</v>
      </c>
      <c r="D632" s="738" t="s">
        <v>917</v>
      </c>
      <c r="E632" s="738"/>
      <c r="F632" s="755">
        <v>2227.21</v>
      </c>
      <c r="G632" s="756"/>
      <c r="H632" s="756"/>
      <c r="I632" s="757">
        <f t="shared" si="63"/>
        <v>2227.21</v>
      </c>
      <c r="J632" s="758">
        <f t="shared" si="66"/>
        <v>2227.21</v>
      </c>
      <c r="K632" s="757"/>
      <c r="L632" s="759"/>
      <c r="M632" s="739">
        <f t="shared" si="67"/>
        <v>0</v>
      </c>
      <c r="O632" s="760">
        <f t="shared" si="64"/>
        <v>1</v>
      </c>
      <c r="P632" s="760">
        <f t="shared" si="65"/>
        <v>1</v>
      </c>
      <c r="R632" s="766">
        <v>300</v>
      </c>
      <c r="S632" s="766">
        <v>5</v>
      </c>
      <c r="T632" s="766">
        <v>1900</v>
      </c>
      <c r="U632" s="765">
        <v>2100</v>
      </c>
      <c r="V632" s="765">
        <v>900</v>
      </c>
      <c r="W632" s="766">
        <v>1500</v>
      </c>
      <c r="X632" s="765">
        <f t="shared" si="68"/>
        <v>-100</v>
      </c>
      <c r="Y632" s="364">
        <f t="shared" si="69"/>
        <v>500</v>
      </c>
    </row>
    <row r="633" spans="1:25" ht="15">
      <c r="A633" s="754" t="s">
        <v>295</v>
      </c>
      <c r="B633" s="738" t="s">
        <v>296</v>
      </c>
      <c r="C633" s="738">
        <v>137538</v>
      </c>
      <c r="D633" s="738" t="s">
        <v>918</v>
      </c>
      <c r="E633" s="738"/>
      <c r="F633" s="755">
        <v>2377.69</v>
      </c>
      <c r="G633" s="756"/>
      <c r="H633" s="756"/>
      <c r="I633" s="757">
        <f t="shared" si="63"/>
        <v>2377.69</v>
      </c>
      <c r="J633" s="758">
        <f t="shared" si="66"/>
        <v>2377.69</v>
      </c>
      <c r="K633" s="757"/>
      <c r="L633" s="759"/>
      <c r="M633" s="739">
        <f t="shared" si="67"/>
        <v>0</v>
      </c>
      <c r="O633" s="760">
        <f t="shared" si="64"/>
        <v>1</v>
      </c>
      <c r="P633" s="760">
        <f t="shared" si="65"/>
        <v>1</v>
      </c>
      <c r="R633" s="766">
        <v>300</v>
      </c>
      <c r="S633" s="766">
        <v>5</v>
      </c>
      <c r="T633" s="766">
        <v>1900</v>
      </c>
      <c r="U633" s="765">
        <v>2100</v>
      </c>
      <c r="V633" s="765">
        <v>900</v>
      </c>
      <c r="W633" s="766">
        <v>1750</v>
      </c>
      <c r="X633" s="765">
        <f t="shared" si="68"/>
        <v>-100</v>
      </c>
      <c r="Y633" s="364">
        <f t="shared" si="69"/>
        <v>750</v>
      </c>
    </row>
    <row r="634" spans="1:25" ht="15">
      <c r="A634" s="754" t="s">
        <v>295</v>
      </c>
      <c r="B634" s="738" t="s">
        <v>296</v>
      </c>
      <c r="C634" s="738">
        <v>137539</v>
      </c>
      <c r="D634" s="738" t="s">
        <v>919</v>
      </c>
      <c r="E634" s="738"/>
      <c r="F634" s="755">
        <v>2477.62</v>
      </c>
      <c r="G634" s="756"/>
      <c r="H634" s="756"/>
      <c r="I634" s="757">
        <f t="shared" si="63"/>
        <v>2477.62</v>
      </c>
      <c r="J634" s="758">
        <f t="shared" si="66"/>
        <v>2477.62</v>
      </c>
      <c r="K634" s="757"/>
      <c r="L634" s="759"/>
      <c r="M634" s="739">
        <f t="shared" si="67"/>
        <v>0</v>
      </c>
      <c r="O634" s="760">
        <f t="shared" si="64"/>
        <v>1</v>
      </c>
      <c r="P634" s="760">
        <f t="shared" si="65"/>
        <v>1</v>
      </c>
      <c r="R634" s="766">
        <v>300</v>
      </c>
      <c r="S634" s="766">
        <v>5</v>
      </c>
      <c r="T634" s="766">
        <v>1900</v>
      </c>
      <c r="U634" s="765">
        <v>2100</v>
      </c>
      <c r="V634" s="765">
        <v>900</v>
      </c>
      <c r="W634" s="766">
        <v>2000</v>
      </c>
      <c r="X634" s="765">
        <f t="shared" si="68"/>
        <v>-100</v>
      </c>
      <c r="Y634" s="364">
        <f t="shared" si="69"/>
        <v>1000</v>
      </c>
    </row>
    <row r="635" spans="1:25" ht="15">
      <c r="A635" s="754" t="s">
        <v>295</v>
      </c>
      <c r="B635" s="738" t="s">
        <v>296</v>
      </c>
      <c r="C635" s="738">
        <v>137540</v>
      </c>
      <c r="D635" s="738" t="s">
        <v>920</v>
      </c>
      <c r="E635" s="738"/>
      <c r="F635" s="755">
        <v>1696.29</v>
      </c>
      <c r="G635" s="756"/>
      <c r="H635" s="756"/>
      <c r="I635" s="757">
        <f t="shared" si="63"/>
        <v>1696.29</v>
      </c>
      <c r="J635" s="758">
        <f t="shared" si="66"/>
        <v>1696.29</v>
      </c>
      <c r="K635" s="757"/>
      <c r="L635" s="759"/>
      <c r="M635" s="739">
        <f t="shared" si="67"/>
        <v>0</v>
      </c>
      <c r="O635" s="760">
        <f t="shared" si="64"/>
        <v>1</v>
      </c>
      <c r="P635" s="760">
        <f t="shared" si="65"/>
        <v>1</v>
      </c>
      <c r="R635" s="766">
        <v>300</v>
      </c>
      <c r="S635" s="766">
        <v>5</v>
      </c>
      <c r="T635" s="766">
        <v>1900</v>
      </c>
      <c r="U635" s="765">
        <v>2100</v>
      </c>
      <c r="V635" s="765">
        <v>1200</v>
      </c>
      <c r="W635" s="765">
        <v>750</v>
      </c>
      <c r="X635" s="765">
        <f t="shared" si="68"/>
        <v>200</v>
      </c>
      <c r="Y635" s="364">
        <f t="shared" si="69"/>
        <v>-250</v>
      </c>
    </row>
    <row r="636" spans="1:25" ht="15">
      <c r="A636" s="754" t="s">
        <v>295</v>
      </c>
      <c r="B636" s="738" t="s">
        <v>296</v>
      </c>
      <c r="C636" s="738">
        <v>137541</v>
      </c>
      <c r="D636" s="738" t="s">
        <v>921</v>
      </c>
      <c r="E636" s="738"/>
      <c r="F636" s="755">
        <v>1909.38</v>
      </c>
      <c r="G636" s="756"/>
      <c r="H636" s="756"/>
      <c r="I636" s="757">
        <f t="shared" si="63"/>
        <v>1909.38</v>
      </c>
      <c r="J636" s="758">
        <f t="shared" si="66"/>
        <v>1909.38</v>
      </c>
      <c r="K636" s="757"/>
      <c r="L636" s="759"/>
      <c r="M636" s="739">
        <f t="shared" si="67"/>
        <v>0</v>
      </c>
      <c r="O636" s="760">
        <f t="shared" si="64"/>
        <v>1</v>
      </c>
      <c r="P636" s="760">
        <f t="shared" si="65"/>
        <v>1</v>
      </c>
      <c r="R636" s="766">
        <v>300</v>
      </c>
      <c r="S636" s="766">
        <v>5</v>
      </c>
      <c r="T636" s="766">
        <v>1900</v>
      </c>
      <c r="U636" s="765">
        <v>2100</v>
      </c>
      <c r="V636" s="765">
        <v>1200</v>
      </c>
      <c r="W636" s="766">
        <v>1000</v>
      </c>
      <c r="X636" s="765">
        <f t="shared" si="68"/>
        <v>200</v>
      </c>
      <c r="Y636" s="364">
        <f t="shared" si="69"/>
        <v>0</v>
      </c>
    </row>
    <row r="637" spans="1:25" ht="15">
      <c r="A637" s="754" t="s">
        <v>295</v>
      </c>
      <c r="B637" s="738" t="s">
        <v>296</v>
      </c>
      <c r="C637" s="738">
        <v>137542</v>
      </c>
      <c r="D637" s="738" t="s">
        <v>922</v>
      </c>
      <c r="E637" s="738"/>
      <c r="F637" s="755">
        <v>2312.6799999999998</v>
      </c>
      <c r="G637" s="756"/>
      <c r="H637" s="756"/>
      <c r="I637" s="757">
        <f t="shared" si="63"/>
        <v>2312.6799999999998</v>
      </c>
      <c r="J637" s="758">
        <f t="shared" si="66"/>
        <v>2312.6799999999998</v>
      </c>
      <c r="K637" s="757"/>
      <c r="L637" s="759"/>
      <c r="M637" s="739">
        <f t="shared" si="67"/>
        <v>0</v>
      </c>
      <c r="O637" s="760">
        <f t="shared" si="64"/>
        <v>1</v>
      </c>
      <c r="P637" s="760">
        <f t="shared" si="65"/>
        <v>1</v>
      </c>
      <c r="R637" s="766">
        <v>300</v>
      </c>
      <c r="S637" s="766">
        <v>5</v>
      </c>
      <c r="T637" s="766">
        <v>1900</v>
      </c>
      <c r="U637" s="765">
        <v>2100</v>
      </c>
      <c r="V637" s="765">
        <v>1200</v>
      </c>
      <c r="W637" s="766">
        <v>1250</v>
      </c>
      <c r="X637" s="765">
        <f t="shared" si="68"/>
        <v>200</v>
      </c>
      <c r="Y637" s="364">
        <f t="shared" si="69"/>
        <v>250</v>
      </c>
    </row>
    <row r="638" spans="1:25" ht="15">
      <c r="A638" s="754" t="s">
        <v>295</v>
      </c>
      <c r="B638" s="738" t="s">
        <v>296</v>
      </c>
      <c r="C638" s="738">
        <v>137543</v>
      </c>
      <c r="D638" s="738" t="s">
        <v>923</v>
      </c>
      <c r="E638" s="738"/>
      <c r="F638" s="755">
        <v>2604.02</v>
      </c>
      <c r="G638" s="756"/>
      <c r="H638" s="756"/>
      <c r="I638" s="757">
        <f t="shared" si="63"/>
        <v>2604.02</v>
      </c>
      <c r="J638" s="758">
        <f t="shared" si="66"/>
        <v>2604.02</v>
      </c>
      <c r="K638" s="757"/>
      <c r="L638" s="759"/>
      <c r="M638" s="739">
        <f t="shared" si="67"/>
        <v>0</v>
      </c>
      <c r="O638" s="760">
        <f t="shared" si="64"/>
        <v>1</v>
      </c>
      <c r="P638" s="760">
        <f t="shared" si="65"/>
        <v>1</v>
      </c>
      <c r="R638" s="766">
        <v>300</v>
      </c>
      <c r="S638" s="766">
        <v>5</v>
      </c>
      <c r="T638" s="766">
        <v>1900</v>
      </c>
      <c r="U638" s="765">
        <v>2100</v>
      </c>
      <c r="V638" s="765">
        <v>1200</v>
      </c>
      <c r="W638" s="766">
        <v>1500</v>
      </c>
      <c r="X638" s="765">
        <f t="shared" si="68"/>
        <v>200</v>
      </c>
      <c r="Y638" s="364">
        <f t="shared" si="69"/>
        <v>500</v>
      </c>
    </row>
    <row r="639" spans="1:25" ht="15">
      <c r="A639" s="754" t="s">
        <v>295</v>
      </c>
      <c r="B639" s="738" t="s">
        <v>296</v>
      </c>
      <c r="C639" s="738">
        <v>137544</v>
      </c>
      <c r="D639" s="738" t="s">
        <v>924</v>
      </c>
      <c r="E639" s="738"/>
      <c r="F639" s="755">
        <v>2778.59</v>
      </c>
      <c r="G639" s="756"/>
      <c r="H639" s="756"/>
      <c r="I639" s="757">
        <f t="shared" si="63"/>
        <v>2778.59</v>
      </c>
      <c r="J639" s="758">
        <f t="shared" si="66"/>
        <v>2778.59</v>
      </c>
      <c r="K639" s="757"/>
      <c r="L639" s="759"/>
      <c r="M639" s="739">
        <f t="shared" si="67"/>
        <v>0</v>
      </c>
      <c r="O639" s="760">
        <f t="shared" si="64"/>
        <v>1</v>
      </c>
      <c r="P639" s="760">
        <f t="shared" si="65"/>
        <v>1</v>
      </c>
      <c r="R639" s="766">
        <v>300</v>
      </c>
      <c r="S639" s="766">
        <v>5</v>
      </c>
      <c r="T639" s="766">
        <v>1900</v>
      </c>
      <c r="U639" s="765">
        <v>2100</v>
      </c>
      <c r="V639" s="765">
        <v>1200</v>
      </c>
      <c r="W639" s="766">
        <v>1750</v>
      </c>
      <c r="X639" s="765">
        <f t="shared" si="68"/>
        <v>200</v>
      </c>
      <c r="Y639" s="364">
        <f t="shared" si="69"/>
        <v>750</v>
      </c>
    </row>
    <row r="640" spans="1:25" ht="15">
      <c r="A640" s="754" t="s">
        <v>295</v>
      </c>
      <c r="B640" s="738" t="s">
        <v>296</v>
      </c>
      <c r="C640" s="738">
        <v>137545</v>
      </c>
      <c r="D640" s="738" t="s">
        <v>925</v>
      </c>
      <c r="E640" s="738"/>
      <c r="F640" s="755">
        <v>2894.17</v>
      </c>
      <c r="G640" s="756"/>
      <c r="H640" s="756"/>
      <c r="I640" s="757">
        <f t="shared" si="63"/>
        <v>2894.17</v>
      </c>
      <c r="J640" s="758">
        <f t="shared" si="66"/>
        <v>2894.17</v>
      </c>
      <c r="K640" s="757"/>
      <c r="L640" s="759"/>
      <c r="M640" s="739">
        <f t="shared" si="67"/>
        <v>0</v>
      </c>
      <c r="O640" s="760">
        <f t="shared" si="64"/>
        <v>1</v>
      </c>
      <c r="P640" s="760">
        <f t="shared" si="65"/>
        <v>1</v>
      </c>
      <c r="R640" s="766">
        <v>300</v>
      </c>
      <c r="S640" s="766">
        <v>5</v>
      </c>
      <c r="T640" s="766">
        <v>1900</v>
      </c>
      <c r="U640" s="765">
        <v>2100</v>
      </c>
      <c r="V640" s="765">
        <v>1200</v>
      </c>
      <c r="W640" s="766">
        <v>2000</v>
      </c>
      <c r="X640" s="765">
        <f t="shared" si="68"/>
        <v>200</v>
      </c>
      <c r="Y640" s="364">
        <f t="shared" si="69"/>
        <v>1000</v>
      </c>
    </row>
    <row r="641" spans="1:25" ht="15">
      <c r="A641" s="754" t="s">
        <v>295</v>
      </c>
      <c r="B641" s="738" t="s">
        <v>296</v>
      </c>
      <c r="C641" s="738">
        <v>137546</v>
      </c>
      <c r="D641" s="738" t="s">
        <v>926</v>
      </c>
      <c r="E641" s="738"/>
      <c r="F641" s="755">
        <v>1928.64</v>
      </c>
      <c r="G641" s="756"/>
      <c r="H641" s="756"/>
      <c r="I641" s="757">
        <f t="shared" si="63"/>
        <v>1928.64</v>
      </c>
      <c r="J641" s="758">
        <f t="shared" si="66"/>
        <v>1928.64</v>
      </c>
      <c r="K641" s="757"/>
      <c r="L641" s="759"/>
      <c r="M641" s="739">
        <f t="shared" si="67"/>
        <v>0</v>
      </c>
      <c r="O641" s="760">
        <f t="shared" si="64"/>
        <v>1</v>
      </c>
      <c r="P641" s="760">
        <f t="shared" si="65"/>
        <v>1</v>
      </c>
      <c r="R641" s="766">
        <v>300</v>
      </c>
      <c r="S641" s="766">
        <v>5</v>
      </c>
      <c r="T641" s="766">
        <v>1900</v>
      </c>
      <c r="U641" s="765">
        <v>2100</v>
      </c>
      <c r="V641" s="765">
        <v>1500</v>
      </c>
      <c r="W641" s="765">
        <v>750</v>
      </c>
      <c r="X641" s="765">
        <f t="shared" si="68"/>
        <v>500</v>
      </c>
      <c r="Y641" s="364">
        <f t="shared" si="69"/>
        <v>-250</v>
      </c>
    </row>
    <row r="642" spans="1:25" ht="15">
      <c r="A642" s="754" t="s">
        <v>295</v>
      </c>
      <c r="B642" s="738" t="s">
        <v>296</v>
      </c>
      <c r="C642" s="738">
        <v>137547</v>
      </c>
      <c r="D642" s="738" t="s">
        <v>927</v>
      </c>
      <c r="E642" s="738"/>
      <c r="F642" s="755">
        <v>2182.66</v>
      </c>
      <c r="G642" s="756"/>
      <c r="H642" s="756"/>
      <c r="I642" s="757">
        <f t="shared" si="63"/>
        <v>2182.66</v>
      </c>
      <c r="J642" s="758">
        <f t="shared" si="66"/>
        <v>2182.66</v>
      </c>
      <c r="K642" s="757"/>
      <c r="L642" s="759"/>
      <c r="M642" s="739">
        <f t="shared" si="67"/>
        <v>0</v>
      </c>
      <c r="O642" s="760">
        <f t="shared" si="64"/>
        <v>1</v>
      </c>
      <c r="P642" s="760">
        <f t="shared" si="65"/>
        <v>1</v>
      </c>
      <c r="R642" s="766">
        <v>300</v>
      </c>
      <c r="S642" s="766">
        <v>5</v>
      </c>
      <c r="T642" s="766">
        <v>1900</v>
      </c>
      <c r="U642" s="765">
        <v>2100</v>
      </c>
      <c r="V642" s="765">
        <v>1500</v>
      </c>
      <c r="W642" s="766">
        <v>1000</v>
      </c>
      <c r="X642" s="765">
        <f t="shared" si="68"/>
        <v>500</v>
      </c>
      <c r="Y642" s="364">
        <f t="shared" si="69"/>
        <v>0</v>
      </c>
    </row>
    <row r="643" spans="1:25" ht="15">
      <c r="A643" s="754" t="s">
        <v>295</v>
      </c>
      <c r="B643" s="738" t="s">
        <v>296</v>
      </c>
      <c r="C643" s="738">
        <v>137548</v>
      </c>
      <c r="D643" s="738" t="s">
        <v>928</v>
      </c>
      <c r="E643" s="738"/>
      <c r="F643" s="755">
        <v>2625.69</v>
      </c>
      <c r="G643" s="756"/>
      <c r="H643" s="756"/>
      <c r="I643" s="757">
        <f t="shared" si="63"/>
        <v>2625.69</v>
      </c>
      <c r="J643" s="758">
        <f t="shared" si="66"/>
        <v>2625.69</v>
      </c>
      <c r="K643" s="757"/>
      <c r="L643" s="759"/>
      <c r="M643" s="739">
        <f t="shared" si="67"/>
        <v>0</v>
      </c>
      <c r="O643" s="760">
        <f t="shared" si="64"/>
        <v>1</v>
      </c>
      <c r="P643" s="760">
        <f t="shared" si="65"/>
        <v>1</v>
      </c>
      <c r="R643" s="766">
        <v>300</v>
      </c>
      <c r="S643" s="766">
        <v>5</v>
      </c>
      <c r="T643" s="766">
        <v>1900</v>
      </c>
      <c r="U643" s="765">
        <v>2100</v>
      </c>
      <c r="V643" s="765">
        <v>1500</v>
      </c>
      <c r="W643" s="766">
        <v>1250</v>
      </c>
      <c r="X643" s="765">
        <f t="shared" si="68"/>
        <v>500</v>
      </c>
      <c r="Y643" s="364">
        <f t="shared" si="69"/>
        <v>250</v>
      </c>
    </row>
    <row r="644" spans="1:25" ht="15">
      <c r="A644" s="754" t="s">
        <v>295</v>
      </c>
      <c r="B644" s="738" t="s">
        <v>296</v>
      </c>
      <c r="C644" s="738">
        <v>137549</v>
      </c>
      <c r="D644" s="738" t="s">
        <v>929</v>
      </c>
      <c r="E644" s="738"/>
      <c r="F644" s="755">
        <v>3086.79</v>
      </c>
      <c r="G644" s="756"/>
      <c r="H644" s="756"/>
      <c r="I644" s="757">
        <f t="shared" si="63"/>
        <v>3086.79</v>
      </c>
      <c r="J644" s="758">
        <f t="shared" si="66"/>
        <v>3086.79</v>
      </c>
      <c r="K644" s="757"/>
      <c r="L644" s="759"/>
      <c r="M644" s="739">
        <f t="shared" si="67"/>
        <v>0</v>
      </c>
      <c r="O644" s="760">
        <f t="shared" si="64"/>
        <v>1</v>
      </c>
      <c r="P644" s="760">
        <f t="shared" si="65"/>
        <v>1</v>
      </c>
      <c r="R644" s="766">
        <v>300</v>
      </c>
      <c r="S644" s="766">
        <v>5</v>
      </c>
      <c r="T644" s="766">
        <v>1900</v>
      </c>
      <c r="U644" s="765">
        <v>2100</v>
      </c>
      <c r="V644" s="765">
        <v>1500</v>
      </c>
      <c r="W644" s="766">
        <v>1500</v>
      </c>
      <c r="X644" s="765">
        <f t="shared" si="68"/>
        <v>500</v>
      </c>
      <c r="Y644" s="364">
        <f t="shared" si="69"/>
        <v>500</v>
      </c>
    </row>
    <row r="645" spans="1:25" ht="15">
      <c r="A645" s="754" t="s">
        <v>295</v>
      </c>
      <c r="B645" s="738" t="s">
        <v>296</v>
      </c>
      <c r="C645" s="738">
        <v>137550</v>
      </c>
      <c r="D645" s="738" t="s">
        <v>930</v>
      </c>
      <c r="E645" s="738"/>
      <c r="F645" s="755">
        <v>3360.07</v>
      </c>
      <c r="G645" s="756"/>
      <c r="H645" s="756"/>
      <c r="I645" s="757">
        <f t="shared" ref="I645:I708" si="70">F645-(F645*G645) - ((F645-(F645*G645))*H645)</f>
        <v>3360.07</v>
      </c>
      <c r="J645" s="758">
        <f t="shared" si="66"/>
        <v>3360.07</v>
      </c>
      <c r="K645" s="757"/>
      <c r="L645" s="759"/>
      <c r="M645" s="739">
        <f t="shared" si="67"/>
        <v>0</v>
      </c>
      <c r="O645" s="760">
        <f t="shared" ref="O645:O708" si="71">1-L645/(F645*(1-0.66))</f>
        <v>1</v>
      </c>
      <c r="P645" s="760">
        <f t="shared" ref="P645:P708" si="72">1-L645/F645</f>
        <v>1</v>
      </c>
      <c r="R645" s="766">
        <v>300</v>
      </c>
      <c r="S645" s="766">
        <v>5</v>
      </c>
      <c r="T645" s="766">
        <v>1900</v>
      </c>
      <c r="U645" s="765">
        <v>2100</v>
      </c>
      <c r="V645" s="765">
        <v>1500</v>
      </c>
      <c r="W645" s="766">
        <v>1750</v>
      </c>
      <c r="X645" s="765">
        <f t="shared" si="68"/>
        <v>500</v>
      </c>
      <c r="Y645" s="364">
        <f t="shared" si="69"/>
        <v>750</v>
      </c>
    </row>
    <row r="646" spans="1:25" ht="15">
      <c r="A646" s="754" t="s">
        <v>295</v>
      </c>
      <c r="B646" s="738" t="s">
        <v>296</v>
      </c>
      <c r="C646" s="738">
        <v>137551</v>
      </c>
      <c r="D646" s="738" t="s">
        <v>931</v>
      </c>
      <c r="E646" s="738"/>
      <c r="F646" s="755">
        <v>3545.47</v>
      </c>
      <c r="G646" s="756"/>
      <c r="H646" s="756"/>
      <c r="I646" s="757">
        <f t="shared" si="70"/>
        <v>3545.47</v>
      </c>
      <c r="J646" s="758">
        <f t="shared" ref="J646:J709" si="73">I646-L646</f>
        <v>3545.47</v>
      </c>
      <c r="K646" s="757"/>
      <c r="L646" s="759"/>
      <c r="M646" s="739">
        <f t="shared" ref="M646:M709" si="74">L646*$M$4</f>
        <v>0</v>
      </c>
      <c r="O646" s="760">
        <f t="shared" si="71"/>
        <v>1</v>
      </c>
      <c r="P646" s="760">
        <f t="shared" si="72"/>
        <v>1</v>
      </c>
      <c r="R646" s="766">
        <v>300</v>
      </c>
      <c r="S646" s="766">
        <v>5</v>
      </c>
      <c r="T646" s="766">
        <v>1900</v>
      </c>
      <c r="U646" s="765">
        <v>2100</v>
      </c>
      <c r="V646" s="765">
        <v>1500</v>
      </c>
      <c r="W646" s="766">
        <v>2000</v>
      </c>
      <c r="X646" s="765">
        <f t="shared" ref="X646:X709" si="75">V646-$K$2</f>
        <v>500</v>
      </c>
      <c r="Y646" s="364">
        <f t="shared" si="69"/>
        <v>1000</v>
      </c>
    </row>
    <row r="647" spans="1:25" ht="15">
      <c r="A647" s="754" t="s">
        <v>295</v>
      </c>
      <c r="B647" s="738" t="s">
        <v>296</v>
      </c>
      <c r="C647" s="738">
        <v>137552</v>
      </c>
      <c r="D647" s="738" t="s">
        <v>932</v>
      </c>
      <c r="E647" s="738"/>
      <c r="F647" s="755">
        <v>2363.2399999999998</v>
      </c>
      <c r="G647" s="756"/>
      <c r="H647" s="756"/>
      <c r="I647" s="757">
        <f t="shared" si="70"/>
        <v>2363.2399999999998</v>
      </c>
      <c r="J647" s="758">
        <f t="shared" si="73"/>
        <v>2363.2399999999998</v>
      </c>
      <c r="K647" s="757"/>
      <c r="L647" s="759"/>
      <c r="M647" s="739">
        <f t="shared" si="74"/>
        <v>0</v>
      </c>
      <c r="O647" s="760">
        <f t="shared" si="71"/>
        <v>1</v>
      </c>
      <c r="P647" s="760">
        <f t="shared" si="72"/>
        <v>1</v>
      </c>
      <c r="R647" s="766">
        <v>300</v>
      </c>
      <c r="S647" s="766">
        <v>5</v>
      </c>
      <c r="T647" s="766">
        <v>1900</v>
      </c>
      <c r="U647" s="765">
        <v>2100</v>
      </c>
      <c r="V647" s="765">
        <v>1800</v>
      </c>
      <c r="W647" s="765">
        <v>750</v>
      </c>
      <c r="X647" s="765">
        <f t="shared" si="75"/>
        <v>800</v>
      </c>
      <c r="Y647" s="364">
        <f t="shared" si="69"/>
        <v>-250</v>
      </c>
    </row>
    <row r="648" spans="1:25" ht="15">
      <c r="A648" s="754" t="s">
        <v>295</v>
      </c>
      <c r="B648" s="738" t="s">
        <v>296</v>
      </c>
      <c r="C648" s="738">
        <v>137553</v>
      </c>
      <c r="D648" s="738" t="s">
        <v>933</v>
      </c>
      <c r="E648" s="738"/>
      <c r="F648" s="755">
        <v>2693.11</v>
      </c>
      <c r="G648" s="756"/>
      <c r="H648" s="756"/>
      <c r="I648" s="757">
        <f t="shared" si="70"/>
        <v>2693.11</v>
      </c>
      <c r="J648" s="758">
        <f t="shared" si="73"/>
        <v>2693.11</v>
      </c>
      <c r="K648" s="757"/>
      <c r="L648" s="759"/>
      <c r="M648" s="739">
        <f t="shared" si="74"/>
        <v>0</v>
      </c>
      <c r="O648" s="760">
        <f t="shared" si="71"/>
        <v>1</v>
      </c>
      <c r="P648" s="760">
        <f t="shared" si="72"/>
        <v>1</v>
      </c>
      <c r="R648" s="766">
        <v>300</v>
      </c>
      <c r="S648" s="766">
        <v>5</v>
      </c>
      <c r="T648" s="766">
        <v>1900</v>
      </c>
      <c r="U648" s="765">
        <v>2100</v>
      </c>
      <c r="V648" s="765">
        <v>1800</v>
      </c>
      <c r="W648" s="766">
        <v>1000</v>
      </c>
      <c r="X648" s="765">
        <f t="shared" si="75"/>
        <v>800</v>
      </c>
      <c r="Y648" s="364">
        <f t="shared" ref="Y648:Y711" si="76">W648-$L$2</f>
        <v>0</v>
      </c>
    </row>
    <row r="649" spans="1:25" ht="15">
      <c r="A649" s="754" t="s">
        <v>295</v>
      </c>
      <c r="B649" s="738" t="s">
        <v>296</v>
      </c>
      <c r="C649" s="738">
        <v>137554</v>
      </c>
      <c r="D649" s="738" t="s">
        <v>934</v>
      </c>
      <c r="E649" s="738"/>
      <c r="F649" s="755">
        <v>3441.94</v>
      </c>
      <c r="G649" s="756"/>
      <c r="H649" s="756"/>
      <c r="I649" s="757">
        <f t="shared" si="70"/>
        <v>3441.94</v>
      </c>
      <c r="J649" s="758">
        <f t="shared" si="73"/>
        <v>3441.94</v>
      </c>
      <c r="K649" s="757"/>
      <c r="L649" s="759"/>
      <c r="M649" s="739">
        <f t="shared" si="74"/>
        <v>0</v>
      </c>
      <c r="O649" s="760">
        <f t="shared" si="71"/>
        <v>1</v>
      </c>
      <c r="P649" s="760">
        <f t="shared" si="72"/>
        <v>1</v>
      </c>
      <c r="R649" s="766">
        <v>300</v>
      </c>
      <c r="S649" s="766">
        <v>5</v>
      </c>
      <c r="T649" s="766">
        <v>1900</v>
      </c>
      <c r="U649" s="765">
        <v>2100</v>
      </c>
      <c r="V649" s="765">
        <v>1800</v>
      </c>
      <c r="W649" s="766">
        <v>1250</v>
      </c>
      <c r="X649" s="765">
        <f t="shared" si="75"/>
        <v>800</v>
      </c>
      <c r="Y649" s="364">
        <f t="shared" si="76"/>
        <v>250</v>
      </c>
    </row>
    <row r="650" spans="1:25" ht="15">
      <c r="A650" s="754" t="s">
        <v>295</v>
      </c>
      <c r="B650" s="738" t="s">
        <v>296</v>
      </c>
      <c r="C650" s="738">
        <v>137555</v>
      </c>
      <c r="D650" s="738" t="s">
        <v>935</v>
      </c>
      <c r="E650" s="738"/>
      <c r="F650" s="755">
        <v>3839.22</v>
      </c>
      <c r="G650" s="756"/>
      <c r="H650" s="756"/>
      <c r="I650" s="757">
        <f t="shared" si="70"/>
        <v>3839.22</v>
      </c>
      <c r="J650" s="758">
        <f t="shared" si="73"/>
        <v>3839.22</v>
      </c>
      <c r="K650" s="757"/>
      <c r="L650" s="759"/>
      <c r="M650" s="739">
        <f t="shared" si="74"/>
        <v>0</v>
      </c>
      <c r="O650" s="760">
        <f t="shared" si="71"/>
        <v>1</v>
      </c>
      <c r="P650" s="760">
        <f t="shared" si="72"/>
        <v>1</v>
      </c>
      <c r="R650" s="766">
        <v>300</v>
      </c>
      <c r="S650" s="766">
        <v>5</v>
      </c>
      <c r="T650" s="766">
        <v>1900</v>
      </c>
      <c r="U650" s="765">
        <v>2100</v>
      </c>
      <c r="V650" s="765">
        <v>1800</v>
      </c>
      <c r="W650" s="766">
        <v>1500</v>
      </c>
      <c r="X650" s="765">
        <f t="shared" si="75"/>
        <v>800</v>
      </c>
      <c r="Y650" s="364">
        <f t="shared" si="76"/>
        <v>500</v>
      </c>
    </row>
    <row r="651" spans="1:25" ht="15">
      <c r="A651" s="754" t="s">
        <v>295</v>
      </c>
      <c r="B651" s="738" t="s">
        <v>296</v>
      </c>
      <c r="C651" s="738">
        <v>137556</v>
      </c>
      <c r="D651" s="738" t="s">
        <v>936</v>
      </c>
      <c r="E651" s="738"/>
      <c r="F651" s="755">
        <v>4073.98</v>
      </c>
      <c r="G651" s="756"/>
      <c r="H651" s="756"/>
      <c r="I651" s="757">
        <f t="shared" si="70"/>
        <v>4073.98</v>
      </c>
      <c r="J651" s="758">
        <f t="shared" si="73"/>
        <v>4073.98</v>
      </c>
      <c r="K651" s="757"/>
      <c r="L651" s="759"/>
      <c r="M651" s="739">
        <f t="shared" si="74"/>
        <v>0</v>
      </c>
      <c r="O651" s="760">
        <f t="shared" si="71"/>
        <v>1</v>
      </c>
      <c r="P651" s="760">
        <f t="shared" si="72"/>
        <v>1</v>
      </c>
      <c r="R651" s="766">
        <v>300</v>
      </c>
      <c r="S651" s="766">
        <v>5</v>
      </c>
      <c r="T651" s="766">
        <v>1900</v>
      </c>
      <c r="U651" s="765">
        <v>2100</v>
      </c>
      <c r="V651" s="765">
        <v>1800</v>
      </c>
      <c r="W651" s="766">
        <v>1750</v>
      </c>
      <c r="X651" s="765">
        <f t="shared" si="75"/>
        <v>800</v>
      </c>
      <c r="Y651" s="364">
        <f t="shared" si="76"/>
        <v>750</v>
      </c>
    </row>
    <row r="652" spans="1:25" ht="15">
      <c r="A652" s="754" t="s">
        <v>295</v>
      </c>
      <c r="B652" s="738" t="s">
        <v>296</v>
      </c>
      <c r="C652" s="738">
        <v>137557</v>
      </c>
      <c r="D652" s="738" t="s">
        <v>937</v>
      </c>
      <c r="E652" s="738"/>
      <c r="F652" s="755">
        <v>4231.6899999999996</v>
      </c>
      <c r="G652" s="756"/>
      <c r="H652" s="756"/>
      <c r="I652" s="757">
        <f t="shared" si="70"/>
        <v>4231.6899999999996</v>
      </c>
      <c r="J652" s="758">
        <f t="shared" si="73"/>
        <v>4231.6899999999996</v>
      </c>
      <c r="K652" s="757"/>
      <c r="L652" s="759"/>
      <c r="M652" s="739">
        <f t="shared" si="74"/>
        <v>0</v>
      </c>
      <c r="O652" s="760">
        <f t="shared" si="71"/>
        <v>1</v>
      </c>
      <c r="P652" s="760">
        <f t="shared" si="72"/>
        <v>1</v>
      </c>
      <c r="R652" s="766">
        <v>300</v>
      </c>
      <c r="S652" s="766">
        <v>5</v>
      </c>
      <c r="T652" s="766">
        <v>1900</v>
      </c>
      <c r="U652" s="765">
        <v>2100</v>
      </c>
      <c r="V652" s="765">
        <v>1800</v>
      </c>
      <c r="W652" s="766">
        <v>2000</v>
      </c>
      <c r="X652" s="765">
        <f t="shared" si="75"/>
        <v>800</v>
      </c>
      <c r="Y652" s="364">
        <f t="shared" si="76"/>
        <v>1000</v>
      </c>
    </row>
    <row r="653" spans="1:25" ht="15">
      <c r="A653" s="754" t="s">
        <v>295</v>
      </c>
      <c r="B653" s="738" t="s">
        <v>296</v>
      </c>
      <c r="C653" s="738">
        <v>137558</v>
      </c>
      <c r="D653" s="738" t="s">
        <v>938</v>
      </c>
      <c r="E653" s="738"/>
      <c r="F653" s="755">
        <v>1344.75</v>
      </c>
      <c r="G653" s="756"/>
      <c r="H653" s="756"/>
      <c r="I653" s="757">
        <f t="shared" si="70"/>
        <v>1344.75</v>
      </c>
      <c r="J653" s="758">
        <f t="shared" si="73"/>
        <v>1344.75</v>
      </c>
      <c r="K653" s="757"/>
      <c r="L653" s="759"/>
      <c r="M653" s="739">
        <f t="shared" si="74"/>
        <v>0</v>
      </c>
      <c r="O653" s="760">
        <f t="shared" si="71"/>
        <v>1</v>
      </c>
      <c r="P653" s="760">
        <f t="shared" si="72"/>
        <v>1</v>
      </c>
      <c r="R653" s="766">
        <v>300</v>
      </c>
      <c r="S653" s="766">
        <v>6</v>
      </c>
      <c r="T653" s="766">
        <v>2280</v>
      </c>
      <c r="U653" s="765">
        <v>2520</v>
      </c>
      <c r="V653" s="765">
        <v>450</v>
      </c>
      <c r="W653" s="765">
        <v>750</v>
      </c>
      <c r="X653" s="765">
        <f t="shared" si="75"/>
        <v>-550</v>
      </c>
      <c r="Y653" s="364">
        <f t="shared" si="76"/>
        <v>-250</v>
      </c>
    </row>
    <row r="654" spans="1:25" ht="15">
      <c r="A654" s="754" t="s">
        <v>295</v>
      </c>
      <c r="B654" s="738" t="s">
        <v>296</v>
      </c>
      <c r="C654" s="738">
        <v>137559</v>
      </c>
      <c r="D654" s="738" t="s">
        <v>939</v>
      </c>
      <c r="E654" s="738"/>
      <c r="F654" s="755">
        <v>1500.05</v>
      </c>
      <c r="G654" s="756"/>
      <c r="H654" s="756"/>
      <c r="I654" s="757">
        <f t="shared" si="70"/>
        <v>1500.05</v>
      </c>
      <c r="J654" s="758">
        <f t="shared" si="73"/>
        <v>1500.05</v>
      </c>
      <c r="K654" s="757"/>
      <c r="L654" s="759"/>
      <c r="M654" s="739">
        <f t="shared" si="74"/>
        <v>0</v>
      </c>
      <c r="O654" s="760">
        <f t="shared" si="71"/>
        <v>1</v>
      </c>
      <c r="P654" s="760">
        <f t="shared" si="72"/>
        <v>1</v>
      </c>
      <c r="R654" s="766">
        <v>300</v>
      </c>
      <c r="S654" s="766">
        <v>6</v>
      </c>
      <c r="T654" s="766">
        <v>2280</v>
      </c>
      <c r="U654" s="765">
        <v>2520</v>
      </c>
      <c r="V654" s="765">
        <v>450</v>
      </c>
      <c r="W654" s="766">
        <v>1000</v>
      </c>
      <c r="X654" s="765">
        <f t="shared" si="75"/>
        <v>-550</v>
      </c>
      <c r="Y654" s="364">
        <f t="shared" si="76"/>
        <v>0</v>
      </c>
    </row>
    <row r="655" spans="1:25" ht="15">
      <c r="A655" s="754" t="s">
        <v>295</v>
      </c>
      <c r="B655" s="738" t="s">
        <v>296</v>
      </c>
      <c r="C655" s="738">
        <v>137560</v>
      </c>
      <c r="D655" s="738" t="s">
        <v>940</v>
      </c>
      <c r="E655" s="738"/>
      <c r="F655" s="755">
        <v>1703.51</v>
      </c>
      <c r="G655" s="756"/>
      <c r="H655" s="756"/>
      <c r="I655" s="757">
        <f t="shared" si="70"/>
        <v>1703.51</v>
      </c>
      <c r="J655" s="758">
        <f t="shared" si="73"/>
        <v>1703.51</v>
      </c>
      <c r="K655" s="757"/>
      <c r="L655" s="759"/>
      <c r="M655" s="739">
        <f t="shared" si="74"/>
        <v>0</v>
      </c>
      <c r="O655" s="760">
        <f t="shared" si="71"/>
        <v>1</v>
      </c>
      <c r="P655" s="760">
        <f t="shared" si="72"/>
        <v>1</v>
      </c>
      <c r="R655" s="766">
        <v>300</v>
      </c>
      <c r="S655" s="766">
        <v>6</v>
      </c>
      <c r="T655" s="766">
        <v>2280</v>
      </c>
      <c r="U655" s="765">
        <v>2520</v>
      </c>
      <c r="V655" s="765">
        <v>450</v>
      </c>
      <c r="W655" s="766">
        <v>1250</v>
      </c>
      <c r="X655" s="765">
        <f t="shared" si="75"/>
        <v>-550</v>
      </c>
      <c r="Y655" s="364">
        <f t="shared" si="76"/>
        <v>250</v>
      </c>
    </row>
    <row r="656" spans="1:25" ht="15">
      <c r="A656" s="754" t="s">
        <v>295</v>
      </c>
      <c r="B656" s="738" t="s">
        <v>296</v>
      </c>
      <c r="C656" s="738">
        <v>137561</v>
      </c>
      <c r="D656" s="738" t="s">
        <v>941</v>
      </c>
      <c r="E656" s="738"/>
      <c r="F656" s="755">
        <v>1928.64</v>
      </c>
      <c r="G656" s="756"/>
      <c r="H656" s="756"/>
      <c r="I656" s="757">
        <f t="shared" si="70"/>
        <v>1928.64</v>
      </c>
      <c r="J656" s="758">
        <f t="shared" si="73"/>
        <v>1928.64</v>
      </c>
      <c r="K656" s="757"/>
      <c r="L656" s="759"/>
      <c r="M656" s="739">
        <f t="shared" si="74"/>
        <v>0</v>
      </c>
      <c r="O656" s="760">
        <f t="shared" si="71"/>
        <v>1</v>
      </c>
      <c r="P656" s="760">
        <f t="shared" si="72"/>
        <v>1</v>
      </c>
      <c r="R656" s="766">
        <v>300</v>
      </c>
      <c r="S656" s="766">
        <v>6</v>
      </c>
      <c r="T656" s="766">
        <v>2280</v>
      </c>
      <c r="U656" s="765">
        <v>2520</v>
      </c>
      <c r="V656" s="765">
        <v>450</v>
      </c>
      <c r="W656" s="766">
        <v>1500</v>
      </c>
      <c r="X656" s="765">
        <f t="shared" si="75"/>
        <v>-550</v>
      </c>
      <c r="Y656" s="364">
        <f t="shared" si="76"/>
        <v>500</v>
      </c>
    </row>
    <row r="657" spans="1:25" ht="15">
      <c r="A657" s="754" t="s">
        <v>295</v>
      </c>
      <c r="B657" s="738" t="s">
        <v>296</v>
      </c>
      <c r="C657" s="738">
        <v>137562</v>
      </c>
      <c r="D657" s="738" t="s">
        <v>942</v>
      </c>
      <c r="E657" s="738"/>
      <c r="F657" s="755">
        <v>2063.4699999999998</v>
      </c>
      <c r="G657" s="756"/>
      <c r="H657" s="756"/>
      <c r="I657" s="757">
        <f t="shared" si="70"/>
        <v>2063.4699999999998</v>
      </c>
      <c r="J657" s="758">
        <f t="shared" si="73"/>
        <v>2063.4699999999998</v>
      </c>
      <c r="K657" s="757"/>
      <c r="L657" s="759"/>
      <c r="M657" s="739">
        <f t="shared" si="74"/>
        <v>0</v>
      </c>
      <c r="O657" s="760">
        <f t="shared" si="71"/>
        <v>1</v>
      </c>
      <c r="P657" s="760">
        <f t="shared" si="72"/>
        <v>1</v>
      </c>
      <c r="R657" s="766">
        <v>300</v>
      </c>
      <c r="S657" s="766">
        <v>6</v>
      </c>
      <c r="T657" s="766">
        <v>2280</v>
      </c>
      <c r="U657" s="765">
        <v>2520</v>
      </c>
      <c r="V657" s="765">
        <v>450</v>
      </c>
      <c r="W657" s="766">
        <v>1750</v>
      </c>
      <c r="X657" s="765">
        <f t="shared" si="75"/>
        <v>-550</v>
      </c>
      <c r="Y657" s="364">
        <f t="shared" si="76"/>
        <v>750</v>
      </c>
    </row>
    <row r="658" spans="1:25" ht="15">
      <c r="A658" s="754" t="s">
        <v>295</v>
      </c>
      <c r="B658" s="738" t="s">
        <v>296</v>
      </c>
      <c r="C658" s="738">
        <v>137563</v>
      </c>
      <c r="D658" s="738" t="s">
        <v>943</v>
      </c>
      <c r="E658" s="738"/>
      <c r="F658" s="755">
        <v>2152.56</v>
      </c>
      <c r="G658" s="756"/>
      <c r="H658" s="756"/>
      <c r="I658" s="757">
        <f t="shared" si="70"/>
        <v>2152.56</v>
      </c>
      <c r="J658" s="758">
        <f t="shared" si="73"/>
        <v>2152.56</v>
      </c>
      <c r="K658" s="757"/>
      <c r="L658" s="759"/>
      <c r="M658" s="739">
        <f t="shared" si="74"/>
        <v>0</v>
      </c>
      <c r="O658" s="760">
        <f t="shared" si="71"/>
        <v>1</v>
      </c>
      <c r="P658" s="760">
        <f t="shared" si="72"/>
        <v>1</v>
      </c>
      <c r="R658" s="766">
        <v>300</v>
      </c>
      <c r="S658" s="766">
        <v>6</v>
      </c>
      <c r="T658" s="766">
        <v>2280</v>
      </c>
      <c r="U658" s="765">
        <v>2520</v>
      </c>
      <c r="V658" s="765">
        <v>450</v>
      </c>
      <c r="W658" s="766">
        <v>2000</v>
      </c>
      <c r="X658" s="765">
        <f t="shared" si="75"/>
        <v>-550</v>
      </c>
      <c r="Y658" s="364">
        <f t="shared" si="76"/>
        <v>1000</v>
      </c>
    </row>
    <row r="659" spans="1:25" ht="15">
      <c r="A659" s="754" t="s">
        <v>295</v>
      </c>
      <c r="B659" s="738" t="s">
        <v>296</v>
      </c>
      <c r="C659" s="738">
        <v>137564</v>
      </c>
      <c r="D659" s="738" t="s">
        <v>944</v>
      </c>
      <c r="E659" s="738"/>
      <c r="F659" s="755">
        <v>1407.35</v>
      </c>
      <c r="G659" s="756"/>
      <c r="H659" s="756"/>
      <c r="I659" s="757">
        <f t="shared" si="70"/>
        <v>1407.35</v>
      </c>
      <c r="J659" s="758">
        <f t="shared" si="73"/>
        <v>1407.35</v>
      </c>
      <c r="K659" s="757"/>
      <c r="L659" s="759"/>
      <c r="M659" s="739">
        <f t="shared" si="74"/>
        <v>0</v>
      </c>
      <c r="O659" s="760">
        <f t="shared" si="71"/>
        <v>1</v>
      </c>
      <c r="P659" s="760">
        <f t="shared" si="72"/>
        <v>1</v>
      </c>
      <c r="R659" s="766">
        <v>300</v>
      </c>
      <c r="S659" s="766">
        <v>6</v>
      </c>
      <c r="T659" s="766">
        <v>2280</v>
      </c>
      <c r="U659" s="765">
        <v>2520</v>
      </c>
      <c r="V659" s="765">
        <v>600</v>
      </c>
      <c r="W659" s="765">
        <v>750</v>
      </c>
      <c r="X659" s="765">
        <f t="shared" si="75"/>
        <v>-400</v>
      </c>
      <c r="Y659" s="364">
        <f t="shared" si="76"/>
        <v>-250</v>
      </c>
    </row>
    <row r="660" spans="1:25" ht="15">
      <c r="A660" s="754" t="s">
        <v>295</v>
      </c>
      <c r="B660" s="738" t="s">
        <v>296</v>
      </c>
      <c r="C660" s="738">
        <v>137565</v>
      </c>
      <c r="D660" s="738" t="s">
        <v>945</v>
      </c>
      <c r="E660" s="738"/>
      <c r="F660" s="755">
        <v>1572.29</v>
      </c>
      <c r="G660" s="756"/>
      <c r="H660" s="756"/>
      <c r="I660" s="757">
        <f t="shared" si="70"/>
        <v>1572.29</v>
      </c>
      <c r="J660" s="758">
        <f t="shared" si="73"/>
        <v>1572.29</v>
      </c>
      <c r="K660" s="757"/>
      <c r="L660" s="759"/>
      <c r="M660" s="739">
        <f t="shared" si="74"/>
        <v>0</v>
      </c>
      <c r="O660" s="760">
        <f t="shared" si="71"/>
        <v>1</v>
      </c>
      <c r="P660" s="760">
        <f t="shared" si="72"/>
        <v>1</v>
      </c>
      <c r="R660" s="766">
        <v>300</v>
      </c>
      <c r="S660" s="766">
        <v>6</v>
      </c>
      <c r="T660" s="766">
        <v>2280</v>
      </c>
      <c r="U660" s="765">
        <v>2520</v>
      </c>
      <c r="V660" s="765">
        <v>600</v>
      </c>
      <c r="W660" s="766">
        <v>1000</v>
      </c>
      <c r="X660" s="765">
        <f t="shared" si="75"/>
        <v>-400</v>
      </c>
      <c r="Y660" s="364">
        <f t="shared" si="76"/>
        <v>0</v>
      </c>
    </row>
    <row r="661" spans="1:25" ht="15">
      <c r="A661" s="754" t="s">
        <v>295</v>
      </c>
      <c r="B661" s="738" t="s">
        <v>296</v>
      </c>
      <c r="C661" s="738">
        <v>137566</v>
      </c>
      <c r="D661" s="738" t="s">
        <v>946</v>
      </c>
      <c r="E661" s="738"/>
      <c r="F661" s="755">
        <v>1791.4</v>
      </c>
      <c r="G661" s="756"/>
      <c r="H661" s="756"/>
      <c r="I661" s="757">
        <f t="shared" si="70"/>
        <v>1791.4</v>
      </c>
      <c r="J661" s="758">
        <f t="shared" si="73"/>
        <v>1791.4</v>
      </c>
      <c r="K661" s="757"/>
      <c r="L661" s="759"/>
      <c r="M661" s="739">
        <f t="shared" si="74"/>
        <v>0</v>
      </c>
      <c r="O661" s="760">
        <f t="shared" si="71"/>
        <v>1</v>
      </c>
      <c r="P661" s="760">
        <f t="shared" si="72"/>
        <v>1</v>
      </c>
      <c r="R661" s="766">
        <v>300</v>
      </c>
      <c r="S661" s="766">
        <v>6</v>
      </c>
      <c r="T661" s="766">
        <v>2280</v>
      </c>
      <c r="U661" s="765">
        <v>2520</v>
      </c>
      <c r="V661" s="765">
        <v>600</v>
      </c>
      <c r="W661" s="766">
        <v>1250</v>
      </c>
      <c r="X661" s="765">
        <f t="shared" si="75"/>
        <v>-400</v>
      </c>
      <c r="Y661" s="364">
        <f t="shared" si="76"/>
        <v>250</v>
      </c>
    </row>
    <row r="662" spans="1:25" ht="15">
      <c r="A662" s="754" t="s">
        <v>295</v>
      </c>
      <c r="B662" s="738" t="s">
        <v>296</v>
      </c>
      <c r="C662" s="738">
        <v>137567</v>
      </c>
      <c r="D662" s="738" t="s">
        <v>947</v>
      </c>
      <c r="E662" s="738"/>
      <c r="F662" s="755">
        <v>2020.13</v>
      </c>
      <c r="G662" s="756"/>
      <c r="H662" s="756"/>
      <c r="I662" s="757">
        <f t="shared" si="70"/>
        <v>2020.13</v>
      </c>
      <c r="J662" s="758">
        <f t="shared" si="73"/>
        <v>2020.13</v>
      </c>
      <c r="K662" s="757"/>
      <c r="L662" s="759"/>
      <c r="M662" s="739">
        <f t="shared" si="74"/>
        <v>0</v>
      </c>
      <c r="O662" s="760">
        <f t="shared" si="71"/>
        <v>1</v>
      </c>
      <c r="P662" s="760">
        <f t="shared" si="72"/>
        <v>1</v>
      </c>
      <c r="R662" s="766">
        <v>300</v>
      </c>
      <c r="S662" s="766">
        <v>6</v>
      </c>
      <c r="T662" s="766">
        <v>2280</v>
      </c>
      <c r="U662" s="765">
        <v>2520</v>
      </c>
      <c r="V662" s="765">
        <v>600</v>
      </c>
      <c r="W662" s="766">
        <v>1500</v>
      </c>
      <c r="X662" s="765">
        <f t="shared" si="75"/>
        <v>-400</v>
      </c>
      <c r="Y662" s="364">
        <f t="shared" si="76"/>
        <v>500</v>
      </c>
    </row>
    <row r="663" spans="1:25" ht="15">
      <c r="A663" s="754" t="s">
        <v>295</v>
      </c>
      <c r="B663" s="738" t="s">
        <v>296</v>
      </c>
      <c r="C663" s="738">
        <v>137568</v>
      </c>
      <c r="D663" s="738" t="s">
        <v>948</v>
      </c>
      <c r="E663" s="738"/>
      <c r="F663" s="755">
        <v>2157.38</v>
      </c>
      <c r="G663" s="756"/>
      <c r="H663" s="756"/>
      <c r="I663" s="757">
        <f t="shared" si="70"/>
        <v>2157.38</v>
      </c>
      <c r="J663" s="758">
        <f t="shared" si="73"/>
        <v>2157.38</v>
      </c>
      <c r="K663" s="757"/>
      <c r="L663" s="759"/>
      <c r="M663" s="739">
        <f t="shared" si="74"/>
        <v>0</v>
      </c>
      <c r="O663" s="760">
        <f t="shared" si="71"/>
        <v>1</v>
      </c>
      <c r="P663" s="760">
        <f t="shared" si="72"/>
        <v>1</v>
      </c>
      <c r="R663" s="766">
        <v>300</v>
      </c>
      <c r="S663" s="766">
        <v>6</v>
      </c>
      <c r="T663" s="766">
        <v>2280</v>
      </c>
      <c r="U663" s="765">
        <v>2520</v>
      </c>
      <c r="V663" s="765">
        <v>600</v>
      </c>
      <c r="W663" s="766">
        <v>1750</v>
      </c>
      <c r="X663" s="765">
        <f t="shared" si="75"/>
        <v>-400</v>
      </c>
      <c r="Y663" s="364">
        <f t="shared" si="76"/>
        <v>750</v>
      </c>
    </row>
    <row r="664" spans="1:25" ht="15">
      <c r="A664" s="754" t="s">
        <v>295</v>
      </c>
      <c r="B664" s="738" t="s">
        <v>296</v>
      </c>
      <c r="C664" s="738">
        <v>137569</v>
      </c>
      <c r="D664" s="738" t="s">
        <v>949</v>
      </c>
      <c r="E664" s="738"/>
      <c r="F664" s="755">
        <v>2246.4699999999998</v>
      </c>
      <c r="G664" s="756"/>
      <c r="H664" s="756"/>
      <c r="I664" s="757">
        <f t="shared" si="70"/>
        <v>2246.4699999999998</v>
      </c>
      <c r="J664" s="758">
        <f t="shared" si="73"/>
        <v>2246.4699999999998</v>
      </c>
      <c r="K664" s="757"/>
      <c r="L664" s="759"/>
      <c r="M664" s="739">
        <f t="shared" si="74"/>
        <v>0</v>
      </c>
      <c r="O664" s="760">
        <f t="shared" si="71"/>
        <v>1</v>
      </c>
      <c r="P664" s="760">
        <f t="shared" si="72"/>
        <v>1</v>
      </c>
      <c r="R664" s="766">
        <v>300</v>
      </c>
      <c r="S664" s="766">
        <v>6</v>
      </c>
      <c r="T664" s="766">
        <v>2280</v>
      </c>
      <c r="U664" s="765">
        <v>2520</v>
      </c>
      <c r="V664" s="765">
        <v>600</v>
      </c>
      <c r="W664" s="766">
        <v>2000</v>
      </c>
      <c r="X664" s="765">
        <f t="shared" si="75"/>
        <v>-400</v>
      </c>
      <c r="Y664" s="364">
        <f t="shared" si="76"/>
        <v>1000</v>
      </c>
    </row>
    <row r="665" spans="1:25" ht="15">
      <c r="A665" s="754" t="s">
        <v>295</v>
      </c>
      <c r="B665" s="738" t="s">
        <v>296</v>
      </c>
      <c r="C665" s="738">
        <v>137570</v>
      </c>
      <c r="D665" s="738" t="s">
        <v>950</v>
      </c>
      <c r="E665" s="738"/>
      <c r="F665" s="755">
        <v>1691.47</v>
      </c>
      <c r="G665" s="756"/>
      <c r="H665" s="756"/>
      <c r="I665" s="757">
        <f t="shared" si="70"/>
        <v>1691.47</v>
      </c>
      <c r="J665" s="758">
        <f t="shared" si="73"/>
        <v>1691.47</v>
      </c>
      <c r="K665" s="757"/>
      <c r="L665" s="759"/>
      <c r="M665" s="739">
        <f t="shared" si="74"/>
        <v>0</v>
      </c>
      <c r="O665" s="760">
        <f t="shared" si="71"/>
        <v>1</v>
      </c>
      <c r="P665" s="760">
        <f t="shared" si="72"/>
        <v>1</v>
      </c>
      <c r="R665" s="766">
        <v>300</v>
      </c>
      <c r="S665" s="766">
        <v>6</v>
      </c>
      <c r="T665" s="766">
        <v>2280</v>
      </c>
      <c r="U665" s="765">
        <v>2520</v>
      </c>
      <c r="V665" s="765">
        <v>900</v>
      </c>
      <c r="W665" s="765">
        <v>750</v>
      </c>
      <c r="X665" s="765">
        <f t="shared" si="75"/>
        <v>-100</v>
      </c>
      <c r="Y665" s="364">
        <f t="shared" si="76"/>
        <v>-250</v>
      </c>
    </row>
    <row r="666" spans="1:25" ht="15">
      <c r="A666" s="754" t="s">
        <v>295</v>
      </c>
      <c r="B666" s="738" t="s">
        <v>296</v>
      </c>
      <c r="C666" s="738">
        <v>137571</v>
      </c>
      <c r="D666" s="738" t="s">
        <v>951</v>
      </c>
      <c r="E666" s="738"/>
      <c r="F666" s="755">
        <v>1915.4</v>
      </c>
      <c r="G666" s="756"/>
      <c r="H666" s="756"/>
      <c r="I666" s="757">
        <f t="shared" si="70"/>
        <v>1915.4</v>
      </c>
      <c r="J666" s="758">
        <f t="shared" si="73"/>
        <v>1915.4</v>
      </c>
      <c r="K666" s="757"/>
      <c r="L666" s="759"/>
      <c r="M666" s="739">
        <f t="shared" si="74"/>
        <v>0</v>
      </c>
      <c r="O666" s="760">
        <f t="shared" si="71"/>
        <v>1</v>
      </c>
      <c r="P666" s="760">
        <f t="shared" si="72"/>
        <v>1</v>
      </c>
      <c r="R666" s="766">
        <v>300</v>
      </c>
      <c r="S666" s="766">
        <v>6</v>
      </c>
      <c r="T666" s="766">
        <v>2280</v>
      </c>
      <c r="U666" s="765">
        <v>2520</v>
      </c>
      <c r="V666" s="765">
        <v>900</v>
      </c>
      <c r="W666" s="766">
        <v>1000</v>
      </c>
      <c r="X666" s="765">
        <f t="shared" si="75"/>
        <v>-100</v>
      </c>
      <c r="Y666" s="364">
        <f t="shared" si="76"/>
        <v>0</v>
      </c>
    </row>
    <row r="667" spans="1:25" ht="15">
      <c r="A667" s="754" t="s">
        <v>295</v>
      </c>
      <c r="B667" s="738" t="s">
        <v>296</v>
      </c>
      <c r="C667" s="738">
        <v>137572</v>
      </c>
      <c r="D667" s="738" t="s">
        <v>952</v>
      </c>
      <c r="E667" s="738"/>
      <c r="F667" s="755">
        <v>2324.7199999999998</v>
      </c>
      <c r="G667" s="756"/>
      <c r="H667" s="756"/>
      <c r="I667" s="757">
        <f t="shared" si="70"/>
        <v>2324.7199999999998</v>
      </c>
      <c r="J667" s="758">
        <f t="shared" si="73"/>
        <v>2324.7199999999998</v>
      </c>
      <c r="K667" s="757"/>
      <c r="L667" s="759"/>
      <c r="M667" s="739">
        <f t="shared" si="74"/>
        <v>0</v>
      </c>
      <c r="O667" s="760">
        <f t="shared" si="71"/>
        <v>1</v>
      </c>
      <c r="P667" s="760">
        <f t="shared" si="72"/>
        <v>1</v>
      </c>
      <c r="R667" s="766">
        <v>300</v>
      </c>
      <c r="S667" s="766">
        <v>6</v>
      </c>
      <c r="T667" s="766">
        <v>2280</v>
      </c>
      <c r="U667" s="765">
        <v>2520</v>
      </c>
      <c r="V667" s="765">
        <v>900</v>
      </c>
      <c r="W667" s="766">
        <v>1250</v>
      </c>
      <c r="X667" s="765">
        <f t="shared" si="75"/>
        <v>-100</v>
      </c>
      <c r="Y667" s="364">
        <f t="shared" si="76"/>
        <v>250</v>
      </c>
    </row>
    <row r="668" spans="1:25" ht="15">
      <c r="A668" s="754" t="s">
        <v>295</v>
      </c>
      <c r="B668" s="738" t="s">
        <v>296</v>
      </c>
      <c r="C668" s="738">
        <v>137573</v>
      </c>
      <c r="D668" s="738" t="s">
        <v>953</v>
      </c>
      <c r="E668" s="738"/>
      <c r="F668" s="755">
        <v>2604.02</v>
      </c>
      <c r="G668" s="756"/>
      <c r="H668" s="756"/>
      <c r="I668" s="757">
        <f t="shared" si="70"/>
        <v>2604.02</v>
      </c>
      <c r="J668" s="758">
        <f t="shared" si="73"/>
        <v>2604.02</v>
      </c>
      <c r="K668" s="757"/>
      <c r="L668" s="759"/>
      <c r="M668" s="739">
        <f t="shared" si="74"/>
        <v>0</v>
      </c>
      <c r="O668" s="760">
        <f t="shared" si="71"/>
        <v>1</v>
      </c>
      <c r="P668" s="760">
        <f t="shared" si="72"/>
        <v>1</v>
      </c>
      <c r="R668" s="766">
        <v>300</v>
      </c>
      <c r="S668" s="766">
        <v>6</v>
      </c>
      <c r="T668" s="766">
        <v>2280</v>
      </c>
      <c r="U668" s="765">
        <v>2520</v>
      </c>
      <c r="V668" s="765">
        <v>900</v>
      </c>
      <c r="W668" s="766">
        <v>1500</v>
      </c>
      <c r="X668" s="765">
        <f t="shared" si="75"/>
        <v>-100</v>
      </c>
      <c r="Y668" s="364">
        <f t="shared" si="76"/>
        <v>500</v>
      </c>
    </row>
    <row r="669" spans="1:25" ht="15">
      <c r="A669" s="754" t="s">
        <v>295</v>
      </c>
      <c r="B669" s="738" t="s">
        <v>296</v>
      </c>
      <c r="C669" s="738">
        <v>137574</v>
      </c>
      <c r="D669" s="738" t="s">
        <v>954</v>
      </c>
      <c r="E669" s="738"/>
      <c r="F669" s="755">
        <v>2770.17</v>
      </c>
      <c r="G669" s="756"/>
      <c r="H669" s="756"/>
      <c r="I669" s="757">
        <f t="shared" si="70"/>
        <v>2770.17</v>
      </c>
      <c r="J669" s="758">
        <f t="shared" si="73"/>
        <v>2770.17</v>
      </c>
      <c r="K669" s="757"/>
      <c r="L669" s="759"/>
      <c r="M669" s="739">
        <f t="shared" si="74"/>
        <v>0</v>
      </c>
      <c r="O669" s="760">
        <f t="shared" si="71"/>
        <v>1</v>
      </c>
      <c r="P669" s="760">
        <f t="shared" si="72"/>
        <v>1</v>
      </c>
      <c r="R669" s="766">
        <v>300</v>
      </c>
      <c r="S669" s="766">
        <v>6</v>
      </c>
      <c r="T669" s="766">
        <v>2280</v>
      </c>
      <c r="U669" s="765">
        <v>2520</v>
      </c>
      <c r="V669" s="765">
        <v>900</v>
      </c>
      <c r="W669" s="766">
        <v>1750</v>
      </c>
      <c r="X669" s="765">
        <f t="shared" si="75"/>
        <v>-100</v>
      </c>
      <c r="Y669" s="364">
        <f t="shared" si="76"/>
        <v>750</v>
      </c>
    </row>
    <row r="670" spans="1:25" ht="15">
      <c r="A670" s="754" t="s">
        <v>295</v>
      </c>
      <c r="B670" s="738" t="s">
        <v>296</v>
      </c>
      <c r="C670" s="738">
        <v>137575</v>
      </c>
      <c r="D670" s="738" t="s">
        <v>955</v>
      </c>
      <c r="E670" s="738"/>
      <c r="F670" s="755">
        <v>2885.74</v>
      </c>
      <c r="G670" s="756"/>
      <c r="H670" s="756"/>
      <c r="I670" s="757">
        <f t="shared" si="70"/>
        <v>2885.74</v>
      </c>
      <c r="J670" s="758">
        <f t="shared" si="73"/>
        <v>2885.74</v>
      </c>
      <c r="K670" s="757"/>
      <c r="L670" s="759"/>
      <c r="M670" s="739">
        <f t="shared" si="74"/>
        <v>0</v>
      </c>
      <c r="O670" s="760">
        <f t="shared" si="71"/>
        <v>1</v>
      </c>
      <c r="P670" s="760">
        <f t="shared" si="72"/>
        <v>1</v>
      </c>
      <c r="R670" s="766">
        <v>300</v>
      </c>
      <c r="S670" s="766">
        <v>6</v>
      </c>
      <c r="T670" s="766">
        <v>2280</v>
      </c>
      <c r="U670" s="765">
        <v>2520</v>
      </c>
      <c r="V670" s="765">
        <v>900</v>
      </c>
      <c r="W670" s="766">
        <v>2000</v>
      </c>
      <c r="X670" s="765">
        <f t="shared" si="75"/>
        <v>-100</v>
      </c>
      <c r="Y670" s="364">
        <f t="shared" si="76"/>
        <v>1000</v>
      </c>
    </row>
    <row r="671" spans="1:25" ht="15">
      <c r="A671" s="754" t="s">
        <v>295</v>
      </c>
      <c r="B671" s="738" t="s">
        <v>296</v>
      </c>
      <c r="C671" s="738">
        <v>137576</v>
      </c>
      <c r="D671" s="738" t="s">
        <v>956</v>
      </c>
      <c r="E671" s="738"/>
      <c r="F671" s="755">
        <v>1986.43</v>
      </c>
      <c r="G671" s="756"/>
      <c r="H671" s="756"/>
      <c r="I671" s="757">
        <f t="shared" si="70"/>
        <v>1986.43</v>
      </c>
      <c r="J671" s="758">
        <f t="shared" si="73"/>
        <v>1986.43</v>
      </c>
      <c r="K671" s="757"/>
      <c r="L671" s="759"/>
      <c r="M671" s="739">
        <f t="shared" si="74"/>
        <v>0</v>
      </c>
      <c r="O671" s="760">
        <f t="shared" si="71"/>
        <v>1</v>
      </c>
      <c r="P671" s="760">
        <f t="shared" si="72"/>
        <v>1</v>
      </c>
      <c r="R671" s="766">
        <v>300</v>
      </c>
      <c r="S671" s="766">
        <v>6</v>
      </c>
      <c r="T671" s="766">
        <v>2280</v>
      </c>
      <c r="U671" s="765">
        <v>2520</v>
      </c>
      <c r="V671" s="765">
        <v>1200</v>
      </c>
      <c r="W671" s="765">
        <v>750</v>
      </c>
      <c r="X671" s="765">
        <f t="shared" si="75"/>
        <v>200</v>
      </c>
      <c r="Y671" s="364">
        <f t="shared" si="76"/>
        <v>-250</v>
      </c>
    </row>
    <row r="672" spans="1:25" ht="15">
      <c r="A672" s="754" t="s">
        <v>295</v>
      </c>
      <c r="B672" s="738" t="s">
        <v>296</v>
      </c>
      <c r="C672" s="738">
        <v>137577</v>
      </c>
      <c r="D672" s="738" t="s">
        <v>957</v>
      </c>
      <c r="E672" s="738"/>
      <c r="F672" s="755">
        <v>2241.66</v>
      </c>
      <c r="G672" s="756"/>
      <c r="H672" s="756"/>
      <c r="I672" s="757">
        <f t="shared" si="70"/>
        <v>2241.66</v>
      </c>
      <c r="J672" s="758">
        <f t="shared" si="73"/>
        <v>2241.66</v>
      </c>
      <c r="K672" s="757"/>
      <c r="L672" s="759"/>
      <c r="M672" s="739">
        <f t="shared" si="74"/>
        <v>0</v>
      </c>
      <c r="O672" s="760">
        <f t="shared" si="71"/>
        <v>1</v>
      </c>
      <c r="P672" s="760">
        <f t="shared" si="72"/>
        <v>1</v>
      </c>
      <c r="R672" s="766">
        <v>300</v>
      </c>
      <c r="S672" s="766">
        <v>6</v>
      </c>
      <c r="T672" s="766">
        <v>2280</v>
      </c>
      <c r="U672" s="765">
        <v>2520</v>
      </c>
      <c r="V672" s="765">
        <v>1200</v>
      </c>
      <c r="W672" s="766">
        <v>1000</v>
      </c>
      <c r="X672" s="765">
        <f t="shared" si="75"/>
        <v>200</v>
      </c>
      <c r="Y672" s="364">
        <f t="shared" si="76"/>
        <v>0</v>
      </c>
    </row>
    <row r="673" spans="1:25" ht="15">
      <c r="A673" s="754" t="s">
        <v>295</v>
      </c>
      <c r="B673" s="738" t="s">
        <v>296</v>
      </c>
      <c r="C673" s="738">
        <v>137578</v>
      </c>
      <c r="D673" s="738" t="s">
        <v>958</v>
      </c>
      <c r="E673" s="738"/>
      <c r="F673" s="755">
        <v>2699.13</v>
      </c>
      <c r="G673" s="756"/>
      <c r="H673" s="756"/>
      <c r="I673" s="757">
        <f t="shared" si="70"/>
        <v>2699.13</v>
      </c>
      <c r="J673" s="758">
        <f t="shared" si="73"/>
        <v>2699.13</v>
      </c>
      <c r="K673" s="757"/>
      <c r="L673" s="759"/>
      <c r="M673" s="739">
        <f t="shared" si="74"/>
        <v>0</v>
      </c>
      <c r="O673" s="760">
        <f t="shared" si="71"/>
        <v>1</v>
      </c>
      <c r="P673" s="760">
        <f t="shared" si="72"/>
        <v>1</v>
      </c>
      <c r="R673" s="766">
        <v>300</v>
      </c>
      <c r="S673" s="766">
        <v>6</v>
      </c>
      <c r="T673" s="766">
        <v>2280</v>
      </c>
      <c r="U673" s="765">
        <v>2520</v>
      </c>
      <c r="V673" s="765">
        <v>1200</v>
      </c>
      <c r="W673" s="766">
        <v>1250</v>
      </c>
      <c r="X673" s="765">
        <f t="shared" si="75"/>
        <v>200</v>
      </c>
      <c r="Y673" s="364">
        <f t="shared" si="76"/>
        <v>250</v>
      </c>
    </row>
    <row r="674" spans="1:25" ht="15">
      <c r="A674" s="754" t="s">
        <v>295</v>
      </c>
      <c r="B674" s="738" t="s">
        <v>296</v>
      </c>
      <c r="C674" s="738">
        <v>137579</v>
      </c>
      <c r="D674" s="738" t="s">
        <v>959</v>
      </c>
      <c r="E674" s="738"/>
      <c r="F674" s="755">
        <v>3042.24</v>
      </c>
      <c r="G674" s="756"/>
      <c r="H674" s="756"/>
      <c r="I674" s="757">
        <f t="shared" si="70"/>
        <v>3042.24</v>
      </c>
      <c r="J674" s="758">
        <f t="shared" si="73"/>
        <v>3042.24</v>
      </c>
      <c r="K674" s="757"/>
      <c r="L674" s="759"/>
      <c r="M674" s="739">
        <f t="shared" si="74"/>
        <v>0</v>
      </c>
      <c r="O674" s="760">
        <f t="shared" si="71"/>
        <v>1</v>
      </c>
      <c r="P674" s="760">
        <f t="shared" si="72"/>
        <v>1</v>
      </c>
      <c r="R674" s="766">
        <v>300</v>
      </c>
      <c r="S674" s="766">
        <v>6</v>
      </c>
      <c r="T674" s="766">
        <v>2280</v>
      </c>
      <c r="U674" s="765">
        <v>2520</v>
      </c>
      <c r="V674" s="765">
        <v>1200</v>
      </c>
      <c r="W674" s="766">
        <v>1500</v>
      </c>
      <c r="X674" s="765">
        <f t="shared" si="75"/>
        <v>200</v>
      </c>
      <c r="Y674" s="364">
        <f t="shared" si="76"/>
        <v>500</v>
      </c>
    </row>
    <row r="675" spans="1:25" ht="15">
      <c r="A675" s="754" t="s">
        <v>295</v>
      </c>
      <c r="B675" s="738" t="s">
        <v>296</v>
      </c>
      <c r="C675" s="738">
        <v>137580</v>
      </c>
      <c r="D675" s="738" t="s">
        <v>960</v>
      </c>
      <c r="E675" s="738"/>
      <c r="F675" s="755">
        <v>3246.9</v>
      </c>
      <c r="G675" s="756"/>
      <c r="H675" s="756"/>
      <c r="I675" s="757">
        <f t="shared" si="70"/>
        <v>3246.9</v>
      </c>
      <c r="J675" s="758">
        <f t="shared" si="73"/>
        <v>3246.9</v>
      </c>
      <c r="K675" s="757"/>
      <c r="L675" s="759"/>
      <c r="M675" s="739">
        <f t="shared" si="74"/>
        <v>0</v>
      </c>
      <c r="O675" s="760">
        <f t="shared" si="71"/>
        <v>1</v>
      </c>
      <c r="P675" s="760">
        <f t="shared" si="72"/>
        <v>1</v>
      </c>
      <c r="R675" s="766">
        <v>300</v>
      </c>
      <c r="S675" s="766">
        <v>6</v>
      </c>
      <c r="T675" s="766">
        <v>2280</v>
      </c>
      <c r="U675" s="765">
        <v>2520</v>
      </c>
      <c r="V675" s="765">
        <v>1200</v>
      </c>
      <c r="W675" s="766">
        <v>1750</v>
      </c>
      <c r="X675" s="765">
        <f t="shared" si="75"/>
        <v>200</v>
      </c>
      <c r="Y675" s="364">
        <f t="shared" si="76"/>
        <v>750</v>
      </c>
    </row>
    <row r="676" spans="1:25" ht="15">
      <c r="A676" s="754" t="s">
        <v>295</v>
      </c>
      <c r="B676" s="738" t="s">
        <v>296</v>
      </c>
      <c r="C676" s="738">
        <v>137581</v>
      </c>
      <c r="D676" s="738" t="s">
        <v>961</v>
      </c>
      <c r="E676" s="738"/>
      <c r="F676" s="755">
        <v>3385.35</v>
      </c>
      <c r="G676" s="756"/>
      <c r="H676" s="756"/>
      <c r="I676" s="757">
        <f t="shared" si="70"/>
        <v>3385.35</v>
      </c>
      <c r="J676" s="758">
        <f t="shared" si="73"/>
        <v>3385.35</v>
      </c>
      <c r="K676" s="757"/>
      <c r="L676" s="759"/>
      <c r="M676" s="739">
        <f t="shared" si="74"/>
        <v>0</v>
      </c>
      <c r="O676" s="760">
        <f t="shared" si="71"/>
        <v>1</v>
      </c>
      <c r="P676" s="760">
        <f t="shared" si="72"/>
        <v>1</v>
      </c>
      <c r="R676" s="766">
        <v>300</v>
      </c>
      <c r="S676" s="766">
        <v>6</v>
      </c>
      <c r="T676" s="766">
        <v>2280</v>
      </c>
      <c r="U676" s="765">
        <v>2520</v>
      </c>
      <c r="V676" s="765">
        <v>1200</v>
      </c>
      <c r="W676" s="766">
        <v>2000</v>
      </c>
      <c r="X676" s="765">
        <f t="shared" si="75"/>
        <v>200</v>
      </c>
      <c r="Y676" s="364">
        <f t="shared" si="76"/>
        <v>1000</v>
      </c>
    </row>
    <row r="677" spans="1:25" ht="15">
      <c r="A677" s="754" t="s">
        <v>295</v>
      </c>
      <c r="B677" s="738" t="s">
        <v>296</v>
      </c>
      <c r="C677" s="738">
        <v>137582</v>
      </c>
      <c r="D677" s="738" t="s">
        <v>962</v>
      </c>
      <c r="E677" s="738"/>
      <c r="F677" s="755">
        <v>2288.61</v>
      </c>
      <c r="G677" s="756"/>
      <c r="H677" s="756"/>
      <c r="I677" s="757">
        <f t="shared" si="70"/>
        <v>2288.61</v>
      </c>
      <c r="J677" s="758">
        <f t="shared" si="73"/>
        <v>2288.61</v>
      </c>
      <c r="K677" s="757"/>
      <c r="L677" s="759"/>
      <c r="M677" s="739">
        <f t="shared" si="74"/>
        <v>0</v>
      </c>
      <c r="O677" s="760">
        <f t="shared" si="71"/>
        <v>1</v>
      </c>
      <c r="P677" s="760">
        <f t="shared" si="72"/>
        <v>1</v>
      </c>
      <c r="R677" s="766">
        <v>300</v>
      </c>
      <c r="S677" s="766">
        <v>6</v>
      </c>
      <c r="T677" s="766">
        <v>2280</v>
      </c>
      <c r="U677" s="765">
        <v>2520</v>
      </c>
      <c r="V677" s="765">
        <v>1500</v>
      </c>
      <c r="W677" s="765">
        <v>750</v>
      </c>
      <c r="X677" s="765">
        <f t="shared" si="75"/>
        <v>500</v>
      </c>
      <c r="Y677" s="364">
        <f t="shared" si="76"/>
        <v>-250</v>
      </c>
    </row>
    <row r="678" spans="1:25" ht="15">
      <c r="A678" s="754" t="s">
        <v>295</v>
      </c>
      <c r="B678" s="738" t="s">
        <v>296</v>
      </c>
      <c r="C678" s="738">
        <v>137583</v>
      </c>
      <c r="D678" s="738" t="s">
        <v>963</v>
      </c>
      <c r="E678" s="738"/>
      <c r="F678" s="755">
        <v>2588.38</v>
      </c>
      <c r="G678" s="756"/>
      <c r="H678" s="756"/>
      <c r="I678" s="757">
        <f t="shared" si="70"/>
        <v>2588.38</v>
      </c>
      <c r="J678" s="758">
        <f t="shared" si="73"/>
        <v>2588.38</v>
      </c>
      <c r="K678" s="757"/>
      <c r="L678" s="759"/>
      <c r="M678" s="739">
        <f t="shared" si="74"/>
        <v>0</v>
      </c>
      <c r="O678" s="760">
        <f t="shared" si="71"/>
        <v>1</v>
      </c>
      <c r="P678" s="760">
        <f t="shared" si="72"/>
        <v>1</v>
      </c>
      <c r="R678" s="766">
        <v>300</v>
      </c>
      <c r="S678" s="766">
        <v>6</v>
      </c>
      <c r="T678" s="766">
        <v>2280</v>
      </c>
      <c r="U678" s="765">
        <v>2520</v>
      </c>
      <c r="V678" s="765">
        <v>1500</v>
      </c>
      <c r="W678" s="766">
        <v>1000</v>
      </c>
      <c r="X678" s="765">
        <f t="shared" si="75"/>
        <v>500</v>
      </c>
      <c r="Y678" s="364">
        <f t="shared" si="76"/>
        <v>0</v>
      </c>
    </row>
    <row r="679" spans="1:25" ht="15">
      <c r="A679" s="754" t="s">
        <v>295</v>
      </c>
      <c r="B679" s="738" t="s">
        <v>296</v>
      </c>
      <c r="C679" s="738">
        <v>137584</v>
      </c>
      <c r="D679" s="738" t="s">
        <v>964</v>
      </c>
      <c r="E679" s="738"/>
      <c r="F679" s="755">
        <v>3112.07</v>
      </c>
      <c r="G679" s="756"/>
      <c r="H679" s="756"/>
      <c r="I679" s="757">
        <f t="shared" si="70"/>
        <v>3112.07</v>
      </c>
      <c r="J679" s="758">
        <f t="shared" si="73"/>
        <v>3112.07</v>
      </c>
      <c r="K679" s="757"/>
      <c r="L679" s="759"/>
      <c r="M679" s="739">
        <f t="shared" si="74"/>
        <v>0</v>
      </c>
      <c r="O679" s="760">
        <f t="shared" si="71"/>
        <v>1</v>
      </c>
      <c r="P679" s="760">
        <f t="shared" si="72"/>
        <v>1</v>
      </c>
      <c r="R679" s="766">
        <v>300</v>
      </c>
      <c r="S679" s="766">
        <v>6</v>
      </c>
      <c r="T679" s="766">
        <v>2280</v>
      </c>
      <c r="U679" s="765">
        <v>2520</v>
      </c>
      <c r="V679" s="765">
        <v>1500</v>
      </c>
      <c r="W679" s="766">
        <v>1250</v>
      </c>
      <c r="X679" s="765">
        <f t="shared" si="75"/>
        <v>500</v>
      </c>
      <c r="Y679" s="364">
        <f t="shared" si="76"/>
        <v>250</v>
      </c>
    </row>
    <row r="680" spans="1:25" ht="15">
      <c r="A680" s="754" t="s">
        <v>295</v>
      </c>
      <c r="B680" s="738" t="s">
        <v>296</v>
      </c>
      <c r="C680" s="738">
        <v>137585</v>
      </c>
      <c r="D680" s="738" t="s">
        <v>965</v>
      </c>
      <c r="E680" s="738"/>
      <c r="F680" s="755">
        <v>3581.58</v>
      </c>
      <c r="G680" s="756"/>
      <c r="H680" s="756"/>
      <c r="I680" s="757">
        <f t="shared" si="70"/>
        <v>3581.58</v>
      </c>
      <c r="J680" s="758">
        <f t="shared" si="73"/>
        <v>3581.58</v>
      </c>
      <c r="K680" s="757"/>
      <c r="L680" s="759"/>
      <c r="M680" s="739">
        <f t="shared" si="74"/>
        <v>0</v>
      </c>
      <c r="O680" s="760">
        <f t="shared" si="71"/>
        <v>1</v>
      </c>
      <c r="P680" s="760">
        <f t="shared" si="72"/>
        <v>1</v>
      </c>
      <c r="R680" s="766">
        <v>300</v>
      </c>
      <c r="S680" s="766">
        <v>6</v>
      </c>
      <c r="T680" s="766">
        <v>2280</v>
      </c>
      <c r="U680" s="765">
        <v>2520</v>
      </c>
      <c r="V680" s="765">
        <v>1500</v>
      </c>
      <c r="W680" s="766">
        <v>1500</v>
      </c>
      <c r="X680" s="765">
        <f t="shared" si="75"/>
        <v>500</v>
      </c>
      <c r="Y680" s="364">
        <f t="shared" si="76"/>
        <v>500</v>
      </c>
    </row>
    <row r="681" spans="1:25" ht="15">
      <c r="A681" s="754" t="s">
        <v>295</v>
      </c>
      <c r="B681" s="738" t="s">
        <v>296</v>
      </c>
      <c r="C681" s="738">
        <v>137586</v>
      </c>
      <c r="D681" s="738" t="s">
        <v>966</v>
      </c>
      <c r="E681" s="738"/>
      <c r="F681" s="755">
        <v>3860.89</v>
      </c>
      <c r="G681" s="756"/>
      <c r="H681" s="756"/>
      <c r="I681" s="757">
        <f t="shared" si="70"/>
        <v>3860.89</v>
      </c>
      <c r="J681" s="758">
        <f t="shared" si="73"/>
        <v>3860.89</v>
      </c>
      <c r="K681" s="757"/>
      <c r="L681" s="759"/>
      <c r="M681" s="739">
        <f t="shared" si="74"/>
        <v>0</v>
      </c>
      <c r="O681" s="760">
        <f t="shared" si="71"/>
        <v>1</v>
      </c>
      <c r="P681" s="760">
        <f t="shared" si="72"/>
        <v>1</v>
      </c>
      <c r="R681" s="766">
        <v>300</v>
      </c>
      <c r="S681" s="766">
        <v>6</v>
      </c>
      <c r="T681" s="766">
        <v>2280</v>
      </c>
      <c r="U681" s="765">
        <v>2520</v>
      </c>
      <c r="V681" s="765">
        <v>1500</v>
      </c>
      <c r="W681" s="766">
        <v>1750</v>
      </c>
      <c r="X681" s="765">
        <f t="shared" si="75"/>
        <v>500</v>
      </c>
      <c r="Y681" s="364">
        <f t="shared" si="76"/>
        <v>750</v>
      </c>
    </row>
    <row r="682" spans="1:25" ht="15">
      <c r="A682" s="754" t="s">
        <v>295</v>
      </c>
      <c r="B682" s="738" t="s">
        <v>296</v>
      </c>
      <c r="C682" s="738">
        <v>137587</v>
      </c>
      <c r="D682" s="738" t="s">
        <v>967</v>
      </c>
      <c r="E682" s="738"/>
      <c r="F682" s="755">
        <v>4048.7</v>
      </c>
      <c r="G682" s="756"/>
      <c r="H682" s="756"/>
      <c r="I682" s="757">
        <f t="shared" si="70"/>
        <v>4048.7</v>
      </c>
      <c r="J682" s="758">
        <f t="shared" si="73"/>
        <v>4048.7</v>
      </c>
      <c r="K682" s="757"/>
      <c r="L682" s="759"/>
      <c r="M682" s="739">
        <f t="shared" si="74"/>
        <v>0</v>
      </c>
      <c r="O682" s="760">
        <f t="shared" si="71"/>
        <v>1</v>
      </c>
      <c r="P682" s="760">
        <f t="shared" si="72"/>
        <v>1</v>
      </c>
      <c r="R682" s="766">
        <v>300</v>
      </c>
      <c r="S682" s="766">
        <v>6</v>
      </c>
      <c r="T682" s="766">
        <v>2280</v>
      </c>
      <c r="U682" s="765">
        <v>2520</v>
      </c>
      <c r="V682" s="765">
        <v>1500</v>
      </c>
      <c r="W682" s="766">
        <v>2000</v>
      </c>
      <c r="X682" s="765">
        <f t="shared" si="75"/>
        <v>500</v>
      </c>
      <c r="Y682" s="364">
        <f t="shared" si="76"/>
        <v>1000</v>
      </c>
    </row>
    <row r="683" spans="1:25" ht="15">
      <c r="A683" s="754" t="s">
        <v>295</v>
      </c>
      <c r="B683" s="738" t="s">
        <v>296</v>
      </c>
      <c r="C683" s="738">
        <v>137588</v>
      </c>
      <c r="D683" s="738" t="s">
        <v>968</v>
      </c>
      <c r="E683" s="738"/>
      <c r="F683" s="755">
        <v>2770.17</v>
      </c>
      <c r="G683" s="756"/>
      <c r="H683" s="756"/>
      <c r="I683" s="757">
        <f t="shared" si="70"/>
        <v>2770.17</v>
      </c>
      <c r="J683" s="758">
        <f t="shared" si="73"/>
        <v>2770.17</v>
      </c>
      <c r="K683" s="757"/>
      <c r="L683" s="759"/>
      <c r="M683" s="739">
        <f t="shared" si="74"/>
        <v>0</v>
      </c>
      <c r="O683" s="760">
        <f t="shared" si="71"/>
        <v>1</v>
      </c>
      <c r="P683" s="760">
        <f t="shared" si="72"/>
        <v>1</v>
      </c>
      <c r="R683" s="766">
        <v>300</v>
      </c>
      <c r="S683" s="766">
        <v>6</v>
      </c>
      <c r="T683" s="766">
        <v>2280</v>
      </c>
      <c r="U683" s="765">
        <v>2520</v>
      </c>
      <c r="V683" s="765">
        <v>1800</v>
      </c>
      <c r="W683" s="765">
        <v>750</v>
      </c>
      <c r="X683" s="765">
        <f t="shared" si="75"/>
        <v>800</v>
      </c>
      <c r="Y683" s="364">
        <f t="shared" si="76"/>
        <v>-250</v>
      </c>
    </row>
    <row r="684" spans="1:25" ht="15">
      <c r="A684" s="754" t="s">
        <v>295</v>
      </c>
      <c r="B684" s="738" t="s">
        <v>296</v>
      </c>
      <c r="C684" s="738">
        <v>137589</v>
      </c>
      <c r="D684" s="738" t="s">
        <v>969</v>
      </c>
      <c r="E684" s="738"/>
      <c r="F684" s="755">
        <v>3154.2</v>
      </c>
      <c r="G684" s="756"/>
      <c r="H684" s="756"/>
      <c r="I684" s="757">
        <f t="shared" si="70"/>
        <v>3154.2</v>
      </c>
      <c r="J684" s="758">
        <f t="shared" si="73"/>
        <v>3154.2</v>
      </c>
      <c r="K684" s="757"/>
      <c r="L684" s="759"/>
      <c r="M684" s="739">
        <f t="shared" si="74"/>
        <v>0</v>
      </c>
      <c r="O684" s="760">
        <f t="shared" si="71"/>
        <v>1</v>
      </c>
      <c r="P684" s="760">
        <f t="shared" si="72"/>
        <v>1</v>
      </c>
      <c r="R684" s="766">
        <v>300</v>
      </c>
      <c r="S684" s="766">
        <v>6</v>
      </c>
      <c r="T684" s="766">
        <v>2280</v>
      </c>
      <c r="U684" s="765">
        <v>2520</v>
      </c>
      <c r="V684" s="765">
        <v>1800</v>
      </c>
      <c r="W684" s="766">
        <v>1000</v>
      </c>
      <c r="X684" s="765">
        <f t="shared" si="75"/>
        <v>800</v>
      </c>
      <c r="Y684" s="364">
        <f t="shared" si="76"/>
        <v>0</v>
      </c>
    </row>
    <row r="685" spans="1:25" ht="15">
      <c r="A685" s="754" t="s">
        <v>295</v>
      </c>
      <c r="B685" s="738" t="s">
        <v>296</v>
      </c>
      <c r="C685" s="738">
        <v>137590</v>
      </c>
      <c r="D685" s="738" t="s">
        <v>970</v>
      </c>
      <c r="E685" s="738"/>
      <c r="F685" s="755">
        <v>4013.79</v>
      </c>
      <c r="G685" s="756"/>
      <c r="H685" s="756"/>
      <c r="I685" s="757">
        <f t="shared" si="70"/>
        <v>4013.79</v>
      </c>
      <c r="J685" s="758">
        <f t="shared" si="73"/>
        <v>4013.79</v>
      </c>
      <c r="K685" s="757"/>
      <c r="L685" s="759"/>
      <c r="M685" s="739">
        <f t="shared" si="74"/>
        <v>0</v>
      </c>
      <c r="O685" s="760">
        <f t="shared" si="71"/>
        <v>1</v>
      </c>
      <c r="P685" s="760">
        <f t="shared" si="72"/>
        <v>1</v>
      </c>
      <c r="R685" s="766">
        <v>300</v>
      </c>
      <c r="S685" s="766">
        <v>6</v>
      </c>
      <c r="T685" s="766">
        <v>2280</v>
      </c>
      <c r="U685" s="765">
        <v>2520</v>
      </c>
      <c r="V685" s="765">
        <v>1800</v>
      </c>
      <c r="W685" s="766">
        <v>1250</v>
      </c>
      <c r="X685" s="765">
        <f t="shared" si="75"/>
        <v>800</v>
      </c>
      <c r="Y685" s="364">
        <f t="shared" si="76"/>
        <v>250</v>
      </c>
    </row>
    <row r="686" spans="1:25" ht="15">
      <c r="A686" s="754" t="s">
        <v>295</v>
      </c>
      <c r="B686" s="738" t="s">
        <v>296</v>
      </c>
      <c r="C686" s="738">
        <v>137591</v>
      </c>
      <c r="D686" s="738" t="s">
        <v>971</v>
      </c>
      <c r="E686" s="738"/>
      <c r="F686" s="755">
        <v>4442.37</v>
      </c>
      <c r="G686" s="756"/>
      <c r="H686" s="756"/>
      <c r="I686" s="757">
        <f t="shared" si="70"/>
        <v>4442.37</v>
      </c>
      <c r="J686" s="758">
        <f t="shared" si="73"/>
        <v>4442.37</v>
      </c>
      <c r="K686" s="757"/>
      <c r="L686" s="759"/>
      <c r="M686" s="739">
        <f t="shared" si="74"/>
        <v>0</v>
      </c>
      <c r="O686" s="760">
        <f t="shared" si="71"/>
        <v>1</v>
      </c>
      <c r="P686" s="760">
        <f t="shared" si="72"/>
        <v>1</v>
      </c>
      <c r="R686" s="766">
        <v>300</v>
      </c>
      <c r="S686" s="766">
        <v>6</v>
      </c>
      <c r="T686" s="766">
        <v>2280</v>
      </c>
      <c r="U686" s="765">
        <v>2520</v>
      </c>
      <c r="V686" s="765">
        <v>1800</v>
      </c>
      <c r="W686" s="766">
        <v>1500</v>
      </c>
      <c r="X686" s="765">
        <f t="shared" si="75"/>
        <v>800</v>
      </c>
      <c r="Y686" s="364">
        <f t="shared" si="76"/>
        <v>500</v>
      </c>
    </row>
    <row r="687" spans="1:25" ht="15">
      <c r="A687" s="754" t="s">
        <v>295</v>
      </c>
      <c r="B687" s="738" t="s">
        <v>296</v>
      </c>
      <c r="C687" s="738">
        <v>137592</v>
      </c>
      <c r="D687" s="738" t="s">
        <v>972</v>
      </c>
      <c r="E687" s="738"/>
      <c r="F687" s="755">
        <v>4701.21</v>
      </c>
      <c r="G687" s="756"/>
      <c r="H687" s="756"/>
      <c r="I687" s="757">
        <f t="shared" si="70"/>
        <v>4701.21</v>
      </c>
      <c r="J687" s="758">
        <f t="shared" si="73"/>
        <v>4701.21</v>
      </c>
      <c r="K687" s="757"/>
      <c r="L687" s="759"/>
      <c r="M687" s="739">
        <f t="shared" si="74"/>
        <v>0</v>
      </c>
      <c r="O687" s="760">
        <f t="shared" si="71"/>
        <v>1</v>
      </c>
      <c r="P687" s="760">
        <f t="shared" si="72"/>
        <v>1</v>
      </c>
      <c r="R687" s="766">
        <v>300</v>
      </c>
      <c r="S687" s="766">
        <v>6</v>
      </c>
      <c r="T687" s="766">
        <v>2280</v>
      </c>
      <c r="U687" s="765">
        <v>2520</v>
      </c>
      <c r="V687" s="765">
        <v>1800</v>
      </c>
      <c r="W687" s="766">
        <v>1750</v>
      </c>
      <c r="X687" s="765">
        <f t="shared" si="75"/>
        <v>800</v>
      </c>
      <c r="Y687" s="364">
        <f t="shared" si="76"/>
        <v>750</v>
      </c>
    </row>
    <row r="688" spans="1:25" ht="15">
      <c r="A688" s="754" t="s">
        <v>295</v>
      </c>
      <c r="B688" s="738" t="s">
        <v>296</v>
      </c>
      <c r="C688" s="738">
        <v>137593</v>
      </c>
      <c r="D688" s="738" t="s">
        <v>973</v>
      </c>
      <c r="E688" s="738"/>
      <c r="F688" s="755">
        <v>4872.16</v>
      </c>
      <c r="G688" s="756"/>
      <c r="H688" s="756"/>
      <c r="I688" s="757">
        <f t="shared" si="70"/>
        <v>4872.16</v>
      </c>
      <c r="J688" s="758">
        <f t="shared" si="73"/>
        <v>4872.16</v>
      </c>
      <c r="K688" s="757"/>
      <c r="L688" s="759"/>
      <c r="M688" s="739">
        <f t="shared" si="74"/>
        <v>0</v>
      </c>
      <c r="O688" s="760">
        <f t="shared" si="71"/>
        <v>1</v>
      </c>
      <c r="P688" s="760">
        <f t="shared" si="72"/>
        <v>1</v>
      </c>
      <c r="R688" s="766">
        <v>300</v>
      </c>
      <c r="S688" s="766">
        <v>6</v>
      </c>
      <c r="T688" s="766">
        <v>2280</v>
      </c>
      <c r="U688" s="765">
        <v>2520</v>
      </c>
      <c r="V688" s="765">
        <v>1800</v>
      </c>
      <c r="W688" s="766">
        <v>2000</v>
      </c>
      <c r="X688" s="765">
        <f t="shared" si="75"/>
        <v>800</v>
      </c>
      <c r="Y688" s="364">
        <f t="shared" si="76"/>
        <v>1000</v>
      </c>
    </row>
    <row r="689" spans="1:25" ht="15">
      <c r="A689" s="754" t="s">
        <v>295</v>
      </c>
      <c r="B689" s="738" t="s">
        <v>296</v>
      </c>
      <c r="C689" s="738">
        <v>137594</v>
      </c>
      <c r="D689" s="738" t="s">
        <v>974</v>
      </c>
      <c r="E689" s="738"/>
      <c r="F689" s="755">
        <v>1467.55</v>
      </c>
      <c r="G689" s="756"/>
      <c r="H689" s="756"/>
      <c r="I689" s="757">
        <f t="shared" si="70"/>
        <v>1467.55</v>
      </c>
      <c r="J689" s="758">
        <f t="shared" si="73"/>
        <v>1467.55</v>
      </c>
      <c r="K689" s="757"/>
      <c r="L689" s="759"/>
      <c r="M689" s="739">
        <f t="shared" si="74"/>
        <v>0</v>
      </c>
      <c r="O689" s="760">
        <f t="shared" si="71"/>
        <v>1</v>
      </c>
      <c r="P689" s="760">
        <f t="shared" si="72"/>
        <v>1</v>
      </c>
      <c r="R689" s="766">
        <v>300</v>
      </c>
      <c r="S689" s="766">
        <v>7</v>
      </c>
      <c r="T689" s="766">
        <v>2660</v>
      </c>
      <c r="U689" s="765">
        <v>2940</v>
      </c>
      <c r="V689" s="765">
        <v>450</v>
      </c>
      <c r="W689" s="765">
        <v>750</v>
      </c>
      <c r="X689" s="765">
        <f t="shared" si="75"/>
        <v>-550</v>
      </c>
      <c r="Y689" s="364">
        <f t="shared" si="76"/>
        <v>-250</v>
      </c>
    </row>
    <row r="690" spans="1:25" ht="15">
      <c r="A690" s="754" t="s">
        <v>295</v>
      </c>
      <c r="B690" s="738" t="s">
        <v>296</v>
      </c>
      <c r="C690" s="738">
        <v>137595</v>
      </c>
      <c r="D690" s="738" t="s">
        <v>975</v>
      </c>
      <c r="E690" s="738"/>
      <c r="F690" s="755">
        <v>1637.29</v>
      </c>
      <c r="G690" s="756"/>
      <c r="H690" s="756"/>
      <c r="I690" s="757">
        <f t="shared" si="70"/>
        <v>1637.29</v>
      </c>
      <c r="J690" s="758">
        <f t="shared" si="73"/>
        <v>1637.29</v>
      </c>
      <c r="K690" s="757"/>
      <c r="L690" s="759"/>
      <c r="M690" s="739">
        <f t="shared" si="74"/>
        <v>0</v>
      </c>
      <c r="O690" s="760">
        <f t="shared" si="71"/>
        <v>1</v>
      </c>
      <c r="P690" s="760">
        <f t="shared" si="72"/>
        <v>1</v>
      </c>
      <c r="R690" s="766">
        <v>300</v>
      </c>
      <c r="S690" s="766">
        <v>7</v>
      </c>
      <c r="T690" s="766">
        <v>2660</v>
      </c>
      <c r="U690" s="765">
        <v>2940</v>
      </c>
      <c r="V690" s="765">
        <v>450</v>
      </c>
      <c r="W690" s="766">
        <v>1000</v>
      </c>
      <c r="X690" s="765">
        <f t="shared" si="75"/>
        <v>-550</v>
      </c>
      <c r="Y690" s="364">
        <f t="shared" si="76"/>
        <v>0</v>
      </c>
    </row>
    <row r="691" spans="1:25" ht="15">
      <c r="A691" s="754" t="s">
        <v>295</v>
      </c>
      <c r="B691" s="738" t="s">
        <v>296</v>
      </c>
      <c r="C691" s="738">
        <v>137596</v>
      </c>
      <c r="D691" s="738" t="s">
        <v>976</v>
      </c>
      <c r="E691" s="738"/>
      <c r="F691" s="755">
        <v>1858.81</v>
      </c>
      <c r="G691" s="756"/>
      <c r="H691" s="756"/>
      <c r="I691" s="757">
        <f t="shared" si="70"/>
        <v>1858.81</v>
      </c>
      <c r="J691" s="758">
        <f t="shared" si="73"/>
        <v>1858.81</v>
      </c>
      <c r="K691" s="757"/>
      <c r="L691" s="759"/>
      <c r="M691" s="739">
        <f t="shared" si="74"/>
        <v>0</v>
      </c>
      <c r="O691" s="760">
        <f t="shared" si="71"/>
        <v>1</v>
      </c>
      <c r="P691" s="760">
        <f t="shared" si="72"/>
        <v>1</v>
      </c>
      <c r="R691" s="766">
        <v>300</v>
      </c>
      <c r="S691" s="766">
        <v>7</v>
      </c>
      <c r="T691" s="766">
        <v>2660</v>
      </c>
      <c r="U691" s="765">
        <v>2940</v>
      </c>
      <c r="V691" s="765">
        <v>450</v>
      </c>
      <c r="W691" s="766">
        <v>1250</v>
      </c>
      <c r="X691" s="765">
        <f t="shared" si="75"/>
        <v>-550</v>
      </c>
      <c r="Y691" s="364">
        <f t="shared" si="76"/>
        <v>250</v>
      </c>
    </row>
    <row r="692" spans="1:25" ht="15">
      <c r="A692" s="754" t="s">
        <v>295</v>
      </c>
      <c r="B692" s="738" t="s">
        <v>296</v>
      </c>
      <c r="C692" s="738">
        <v>137597</v>
      </c>
      <c r="D692" s="738" t="s">
        <v>977</v>
      </c>
      <c r="E692" s="738"/>
      <c r="F692" s="755">
        <v>2103.1999999999998</v>
      </c>
      <c r="G692" s="756"/>
      <c r="H692" s="756"/>
      <c r="I692" s="757">
        <f t="shared" si="70"/>
        <v>2103.1999999999998</v>
      </c>
      <c r="J692" s="758">
        <f t="shared" si="73"/>
        <v>2103.1999999999998</v>
      </c>
      <c r="K692" s="757"/>
      <c r="L692" s="759"/>
      <c r="M692" s="739">
        <f t="shared" si="74"/>
        <v>0</v>
      </c>
      <c r="O692" s="760">
        <f t="shared" si="71"/>
        <v>1</v>
      </c>
      <c r="P692" s="760">
        <f t="shared" si="72"/>
        <v>1</v>
      </c>
      <c r="R692" s="766">
        <v>300</v>
      </c>
      <c r="S692" s="766">
        <v>7</v>
      </c>
      <c r="T692" s="766">
        <v>2660</v>
      </c>
      <c r="U692" s="765">
        <v>2940</v>
      </c>
      <c r="V692" s="765">
        <v>450</v>
      </c>
      <c r="W692" s="766">
        <v>1500</v>
      </c>
      <c r="X692" s="765">
        <f t="shared" si="75"/>
        <v>-550</v>
      </c>
      <c r="Y692" s="364">
        <f t="shared" si="76"/>
        <v>500</v>
      </c>
    </row>
    <row r="693" spans="1:25" ht="15">
      <c r="A693" s="754" t="s">
        <v>295</v>
      </c>
      <c r="B693" s="738" t="s">
        <v>296</v>
      </c>
      <c r="C693" s="738">
        <v>137598</v>
      </c>
      <c r="D693" s="738" t="s">
        <v>978</v>
      </c>
      <c r="E693" s="738"/>
      <c r="F693" s="755">
        <v>2252.4899999999998</v>
      </c>
      <c r="G693" s="756"/>
      <c r="H693" s="756"/>
      <c r="I693" s="757">
        <f t="shared" si="70"/>
        <v>2252.4899999999998</v>
      </c>
      <c r="J693" s="758">
        <f t="shared" si="73"/>
        <v>2252.4899999999998</v>
      </c>
      <c r="K693" s="757"/>
      <c r="L693" s="759"/>
      <c r="M693" s="739">
        <f t="shared" si="74"/>
        <v>0</v>
      </c>
      <c r="O693" s="760">
        <f t="shared" si="71"/>
        <v>1</v>
      </c>
      <c r="P693" s="760">
        <f t="shared" si="72"/>
        <v>1</v>
      </c>
      <c r="R693" s="766">
        <v>300</v>
      </c>
      <c r="S693" s="766">
        <v>7</v>
      </c>
      <c r="T693" s="766">
        <v>2660</v>
      </c>
      <c r="U693" s="765">
        <v>2940</v>
      </c>
      <c r="V693" s="765">
        <v>450</v>
      </c>
      <c r="W693" s="766">
        <v>1750</v>
      </c>
      <c r="X693" s="765">
        <f t="shared" si="75"/>
        <v>-550</v>
      </c>
      <c r="Y693" s="364">
        <f t="shared" si="76"/>
        <v>750</v>
      </c>
    </row>
    <row r="694" spans="1:25" ht="15">
      <c r="A694" s="754" t="s">
        <v>295</v>
      </c>
      <c r="B694" s="738" t="s">
        <v>296</v>
      </c>
      <c r="C694" s="738">
        <v>137599</v>
      </c>
      <c r="D694" s="738" t="s">
        <v>979</v>
      </c>
      <c r="E694" s="738"/>
      <c r="F694" s="755">
        <v>2351.21</v>
      </c>
      <c r="G694" s="756"/>
      <c r="H694" s="756"/>
      <c r="I694" s="757">
        <f t="shared" si="70"/>
        <v>2351.21</v>
      </c>
      <c r="J694" s="758">
        <f t="shared" si="73"/>
        <v>2351.21</v>
      </c>
      <c r="K694" s="757"/>
      <c r="L694" s="759"/>
      <c r="M694" s="739">
        <f t="shared" si="74"/>
        <v>0</v>
      </c>
      <c r="O694" s="760">
        <f t="shared" si="71"/>
        <v>1</v>
      </c>
      <c r="P694" s="760">
        <f t="shared" si="72"/>
        <v>1</v>
      </c>
      <c r="R694" s="766">
        <v>300</v>
      </c>
      <c r="S694" s="766">
        <v>7</v>
      </c>
      <c r="T694" s="766">
        <v>2660</v>
      </c>
      <c r="U694" s="765">
        <v>2940</v>
      </c>
      <c r="V694" s="765">
        <v>450</v>
      </c>
      <c r="W694" s="766">
        <v>2000</v>
      </c>
      <c r="X694" s="765">
        <f t="shared" si="75"/>
        <v>-550</v>
      </c>
      <c r="Y694" s="364">
        <f t="shared" si="76"/>
        <v>1000</v>
      </c>
    </row>
    <row r="695" spans="1:25" ht="15">
      <c r="A695" s="754" t="s">
        <v>295</v>
      </c>
      <c r="B695" s="738" t="s">
        <v>296</v>
      </c>
      <c r="C695" s="738">
        <v>137600</v>
      </c>
      <c r="D695" s="738" t="s">
        <v>980</v>
      </c>
      <c r="E695" s="738"/>
      <c r="F695" s="755">
        <v>1536.17</v>
      </c>
      <c r="G695" s="756"/>
      <c r="H695" s="756"/>
      <c r="I695" s="757">
        <f t="shared" si="70"/>
        <v>1536.17</v>
      </c>
      <c r="J695" s="758">
        <f t="shared" si="73"/>
        <v>1536.17</v>
      </c>
      <c r="K695" s="757"/>
      <c r="L695" s="759"/>
      <c r="M695" s="739">
        <f t="shared" si="74"/>
        <v>0</v>
      </c>
      <c r="O695" s="760">
        <f t="shared" si="71"/>
        <v>1</v>
      </c>
      <c r="P695" s="760">
        <f t="shared" si="72"/>
        <v>1</v>
      </c>
      <c r="R695" s="766">
        <v>300</v>
      </c>
      <c r="S695" s="766">
        <v>7</v>
      </c>
      <c r="T695" s="766">
        <v>2660</v>
      </c>
      <c r="U695" s="765">
        <v>2940</v>
      </c>
      <c r="V695" s="765">
        <v>600</v>
      </c>
      <c r="W695" s="765">
        <v>750</v>
      </c>
      <c r="X695" s="765">
        <f t="shared" si="75"/>
        <v>-400</v>
      </c>
      <c r="Y695" s="364">
        <f t="shared" si="76"/>
        <v>-250</v>
      </c>
    </row>
    <row r="696" spans="1:25" ht="15">
      <c r="A696" s="754" t="s">
        <v>295</v>
      </c>
      <c r="B696" s="738" t="s">
        <v>296</v>
      </c>
      <c r="C696" s="738">
        <v>137601</v>
      </c>
      <c r="D696" s="738" t="s">
        <v>981</v>
      </c>
      <c r="E696" s="738"/>
      <c r="F696" s="755">
        <v>1717.96</v>
      </c>
      <c r="G696" s="756"/>
      <c r="H696" s="756"/>
      <c r="I696" s="757">
        <f t="shared" si="70"/>
        <v>1717.96</v>
      </c>
      <c r="J696" s="758">
        <f t="shared" si="73"/>
        <v>1717.96</v>
      </c>
      <c r="K696" s="757"/>
      <c r="L696" s="759"/>
      <c r="M696" s="739">
        <f t="shared" si="74"/>
        <v>0</v>
      </c>
      <c r="O696" s="760">
        <f t="shared" si="71"/>
        <v>1</v>
      </c>
      <c r="P696" s="760">
        <f t="shared" si="72"/>
        <v>1</v>
      </c>
      <c r="R696" s="766">
        <v>300</v>
      </c>
      <c r="S696" s="766">
        <v>7</v>
      </c>
      <c r="T696" s="766">
        <v>2660</v>
      </c>
      <c r="U696" s="765">
        <v>2940</v>
      </c>
      <c r="V696" s="765">
        <v>600</v>
      </c>
      <c r="W696" s="766">
        <v>1000</v>
      </c>
      <c r="X696" s="765">
        <f t="shared" si="75"/>
        <v>-400</v>
      </c>
      <c r="Y696" s="364">
        <f t="shared" si="76"/>
        <v>0</v>
      </c>
    </row>
    <row r="697" spans="1:25" ht="15">
      <c r="A697" s="754" t="s">
        <v>295</v>
      </c>
      <c r="B697" s="738" t="s">
        <v>296</v>
      </c>
      <c r="C697" s="738">
        <v>137602</v>
      </c>
      <c r="D697" s="738" t="s">
        <v>982</v>
      </c>
      <c r="E697" s="738"/>
      <c r="F697" s="755">
        <v>1955.12</v>
      </c>
      <c r="G697" s="756"/>
      <c r="H697" s="756"/>
      <c r="I697" s="757">
        <f t="shared" si="70"/>
        <v>1955.12</v>
      </c>
      <c r="J697" s="758">
        <f t="shared" si="73"/>
        <v>1955.12</v>
      </c>
      <c r="K697" s="757"/>
      <c r="L697" s="759"/>
      <c r="M697" s="739">
        <f t="shared" si="74"/>
        <v>0</v>
      </c>
      <c r="O697" s="760">
        <f t="shared" si="71"/>
        <v>1</v>
      </c>
      <c r="P697" s="760">
        <f t="shared" si="72"/>
        <v>1</v>
      </c>
      <c r="R697" s="766">
        <v>300</v>
      </c>
      <c r="S697" s="766">
        <v>7</v>
      </c>
      <c r="T697" s="766">
        <v>2660</v>
      </c>
      <c r="U697" s="765">
        <v>2940</v>
      </c>
      <c r="V697" s="765">
        <v>600</v>
      </c>
      <c r="W697" s="766">
        <v>1250</v>
      </c>
      <c r="X697" s="765">
        <f t="shared" si="75"/>
        <v>-400</v>
      </c>
      <c r="Y697" s="364">
        <f t="shared" si="76"/>
        <v>250</v>
      </c>
    </row>
    <row r="698" spans="1:25" ht="15">
      <c r="A698" s="754" t="s">
        <v>295</v>
      </c>
      <c r="B698" s="738" t="s">
        <v>296</v>
      </c>
      <c r="C698" s="738">
        <v>137603</v>
      </c>
      <c r="D698" s="738" t="s">
        <v>983</v>
      </c>
      <c r="E698" s="738"/>
      <c r="F698" s="755">
        <v>2206.7399999999998</v>
      </c>
      <c r="G698" s="756"/>
      <c r="H698" s="756"/>
      <c r="I698" s="757">
        <f t="shared" si="70"/>
        <v>2206.7399999999998</v>
      </c>
      <c r="J698" s="758">
        <f t="shared" si="73"/>
        <v>2206.7399999999998</v>
      </c>
      <c r="K698" s="757"/>
      <c r="L698" s="759"/>
      <c r="M698" s="739">
        <f t="shared" si="74"/>
        <v>0</v>
      </c>
      <c r="O698" s="760">
        <f t="shared" si="71"/>
        <v>1</v>
      </c>
      <c r="P698" s="760">
        <f t="shared" si="72"/>
        <v>1</v>
      </c>
      <c r="R698" s="766">
        <v>300</v>
      </c>
      <c r="S698" s="766">
        <v>7</v>
      </c>
      <c r="T698" s="766">
        <v>2660</v>
      </c>
      <c r="U698" s="765">
        <v>2940</v>
      </c>
      <c r="V698" s="765">
        <v>600</v>
      </c>
      <c r="W698" s="766">
        <v>1500</v>
      </c>
      <c r="X698" s="765">
        <f t="shared" si="75"/>
        <v>-400</v>
      </c>
      <c r="Y698" s="364">
        <f t="shared" si="76"/>
        <v>500</v>
      </c>
    </row>
    <row r="699" spans="1:25" ht="15">
      <c r="A699" s="754" t="s">
        <v>295</v>
      </c>
      <c r="B699" s="738" t="s">
        <v>296</v>
      </c>
      <c r="C699" s="738">
        <v>137604</v>
      </c>
      <c r="D699" s="738" t="s">
        <v>984</v>
      </c>
      <c r="E699" s="738"/>
      <c r="F699" s="755">
        <v>2357.23</v>
      </c>
      <c r="G699" s="756"/>
      <c r="H699" s="756"/>
      <c r="I699" s="757">
        <f t="shared" si="70"/>
        <v>2357.23</v>
      </c>
      <c r="J699" s="758">
        <f t="shared" si="73"/>
        <v>2357.23</v>
      </c>
      <c r="K699" s="757"/>
      <c r="L699" s="759"/>
      <c r="M699" s="739">
        <f t="shared" si="74"/>
        <v>0</v>
      </c>
      <c r="O699" s="760">
        <f t="shared" si="71"/>
        <v>1</v>
      </c>
      <c r="P699" s="760">
        <f t="shared" si="72"/>
        <v>1</v>
      </c>
      <c r="R699" s="766">
        <v>300</v>
      </c>
      <c r="S699" s="766">
        <v>7</v>
      </c>
      <c r="T699" s="766">
        <v>2660</v>
      </c>
      <c r="U699" s="765">
        <v>2940</v>
      </c>
      <c r="V699" s="765">
        <v>600</v>
      </c>
      <c r="W699" s="766">
        <v>1750</v>
      </c>
      <c r="X699" s="765">
        <f t="shared" si="75"/>
        <v>-400</v>
      </c>
      <c r="Y699" s="364">
        <f t="shared" si="76"/>
        <v>750</v>
      </c>
    </row>
    <row r="700" spans="1:25" ht="15">
      <c r="A700" s="754" t="s">
        <v>295</v>
      </c>
      <c r="B700" s="738" t="s">
        <v>296</v>
      </c>
      <c r="C700" s="738">
        <v>137605</v>
      </c>
      <c r="D700" s="738" t="s">
        <v>985</v>
      </c>
      <c r="E700" s="738"/>
      <c r="F700" s="755">
        <v>2498.5300000000002</v>
      </c>
      <c r="G700" s="756"/>
      <c r="H700" s="756"/>
      <c r="I700" s="757">
        <f t="shared" si="70"/>
        <v>2498.5300000000002</v>
      </c>
      <c r="J700" s="758">
        <f t="shared" si="73"/>
        <v>2498.5300000000002</v>
      </c>
      <c r="K700" s="757"/>
      <c r="L700" s="759"/>
      <c r="M700" s="739">
        <f t="shared" si="74"/>
        <v>0</v>
      </c>
      <c r="O700" s="760">
        <f t="shared" si="71"/>
        <v>1</v>
      </c>
      <c r="P700" s="760">
        <f t="shared" si="72"/>
        <v>1</v>
      </c>
      <c r="R700" s="766">
        <v>300</v>
      </c>
      <c r="S700" s="766">
        <v>7</v>
      </c>
      <c r="T700" s="766">
        <v>2660</v>
      </c>
      <c r="U700" s="765">
        <v>2940</v>
      </c>
      <c r="V700" s="765">
        <v>600</v>
      </c>
      <c r="W700" s="766">
        <v>2000</v>
      </c>
      <c r="X700" s="765">
        <f t="shared" si="75"/>
        <v>-400</v>
      </c>
      <c r="Y700" s="364">
        <f t="shared" si="76"/>
        <v>1000</v>
      </c>
    </row>
    <row r="701" spans="1:25" ht="15">
      <c r="A701" s="754" t="s">
        <v>295</v>
      </c>
      <c r="B701" s="738" t="s">
        <v>296</v>
      </c>
      <c r="C701" s="738">
        <v>137606</v>
      </c>
      <c r="D701" s="738" t="s">
        <v>986</v>
      </c>
      <c r="E701" s="738"/>
      <c r="F701" s="755">
        <v>1861.22</v>
      </c>
      <c r="G701" s="756"/>
      <c r="H701" s="756"/>
      <c r="I701" s="757">
        <f t="shared" si="70"/>
        <v>1861.22</v>
      </c>
      <c r="J701" s="758">
        <f t="shared" si="73"/>
        <v>1861.22</v>
      </c>
      <c r="K701" s="757"/>
      <c r="L701" s="759"/>
      <c r="M701" s="739">
        <f t="shared" si="74"/>
        <v>0</v>
      </c>
      <c r="O701" s="760">
        <f t="shared" si="71"/>
        <v>1</v>
      </c>
      <c r="P701" s="760">
        <f t="shared" si="72"/>
        <v>1</v>
      </c>
      <c r="R701" s="766">
        <v>300</v>
      </c>
      <c r="S701" s="766">
        <v>7</v>
      </c>
      <c r="T701" s="766">
        <v>2660</v>
      </c>
      <c r="U701" s="765">
        <v>2940</v>
      </c>
      <c r="V701" s="765">
        <v>900</v>
      </c>
      <c r="W701" s="765">
        <v>750</v>
      </c>
      <c r="X701" s="765">
        <f t="shared" si="75"/>
        <v>-100</v>
      </c>
      <c r="Y701" s="364">
        <f t="shared" si="76"/>
        <v>-250</v>
      </c>
    </row>
    <row r="702" spans="1:25" ht="15">
      <c r="A702" s="754" t="s">
        <v>295</v>
      </c>
      <c r="B702" s="738" t="s">
        <v>296</v>
      </c>
      <c r="C702" s="738">
        <v>137607</v>
      </c>
      <c r="D702" s="738" t="s">
        <v>987</v>
      </c>
      <c r="E702" s="738"/>
      <c r="F702" s="755">
        <v>2106.8200000000002</v>
      </c>
      <c r="G702" s="756"/>
      <c r="H702" s="756"/>
      <c r="I702" s="757">
        <f t="shared" si="70"/>
        <v>2106.8200000000002</v>
      </c>
      <c r="J702" s="758">
        <f t="shared" si="73"/>
        <v>2106.8200000000002</v>
      </c>
      <c r="K702" s="757"/>
      <c r="L702" s="759"/>
      <c r="M702" s="739">
        <f t="shared" si="74"/>
        <v>0</v>
      </c>
      <c r="O702" s="760">
        <f t="shared" si="71"/>
        <v>1</v>
      </c>
      <c r="P702" s="760">
        <f t="shared" si="72"/>
        <v>1</v>
      </c>
      <c r="R702" s="766">
        <v>300</v>
      </c>
      <c r="S702" s="766">
        <v>7</v>
      </c>
      <c r="T702" s="766">
        <v>2660</v>
      </c>
      <c r="U702" s="765">
        <v>2940</v>
      </c>
      <c r="V702" s="765">
        <v>900</v>
      </c>
      <c r="W702" s="766">
        <v>1000</v>
      </c>
      <c r="X702" s="765">
        <f t="shared" si="75"/>
        <v>-100</v>
      </c>
      <c r="Y702" s="364">
        <f t="shared" si="76"/>
        <v>0</v>
      </c>
    </row>
    <row r="703" spans="1:25" ht="15">
      <c r="A703" s="754" t="s">
        <v>295</v>
      </c>
      <c r="B703" s="738" t="s">
        <v>296</v>
      </c>
      <c r="C703" s="738">
        <v>137608</v>
      </c>
      <c r="D703" s="738" t="s">
        <v>988</v>
      </c>
      <c r="E703" s="738"/>
      <c r="F703" s="755">
        <v>2571.52</v>
      </c>
      <c r="G703" s="756"/>
      <c r="H703" s="756"/>
      <c r="I703" s="757">
        <f t="shared" si="70"/>
        <v>2571.52</v>
      </c>
      <c r="J703" s="758">
        <f t="shared" si="73"/>
        <v>2571.52</v>
      </c>
      <c r="K703" s="757"/>
      <c r="L703" s="759"/>
      <c r="M703" s="739">
        <f t="shared" si="74"/>
        <v>0</v>
      </c>
      <c r="O703" s="760">
        <f t="shared" si="71"/>
        <v>1</v>
      </c>
      <c r="P703" s="760">
        <f t="shared" si="72"/>
        <v>1</v>
      </c>
      <c r="R703" s="766">
        <v>300</v>
      </c>
      <c r="S703" s="766">
        <v>7</v>
      </c>
      <c r="T703" s="766">
        <v>2660</v>
      </c>
      <c r="U703" s="765">
        <v>2940</v>
      </c>
      <c r="V703" s="765">
        <v>900</v>
      </c>
      <c r="W703" s="766">
        <v>1250</v>
      </c>
      <c r="X703" s="765">
        <f t="shared" si="75"/>
        <v>-100</v>
      </c>
      <c r="Y703" s="364">
        <f t="shared" si="76"/>
        <v>250</v>
      </c>
    </row>
    <row r="704" spans="1:25" ht="15">
      <c r="A704" s="754" t="s">
        <v>295</v>
      </c>
      <c r="B704" s="738" t="s">
        <v>296</v>
      </c>
      <c r="C704" s="738">
        <v>137609</v>
      </c>
      <c r="D704" s="738" t="s">
        <v>989</v>
      </c>
      <c r="E704" s="738"/>
      <c r="F704" s="755">
        <v>2882.12</v>
      </c>
      <c r="G704" s="756"/>
      <c r="H704" s="756"/>
      <c r="I704" s="757">
        <f t="shared" si="70"/>
        <v>2882.12</v>
      </c>
      <c r="J704" s="758">
        <f t="shared" si="73"/>
        <v>2882.12</v>
      </c>
      <c r="K704" s="757"/>
      <c r="L704" s="759"/>
      <c r="M704" s="739">
        <f t="shared" si="74"/>
        <v>0</v>
      </c>
      <c r="O704" s="760">
        <f t="shared" si="71"/>
        <v>1</v>
      </c>
      <c r="P704" s="760">
        <f t="shared" si="72"/>
        <v>1</v>
      </c>
      <c r="R704" s="766">
        <v>300</v>
      </c>
      <c r="S704" s="766">
        <v>7</v>
      </c>
      <c r="T704" s="766">
        <v>2660</v>
      </c>
      <c r="U704" s="765">
        <v>2940</v>
      </c>
      <c r="V704" s="765">
        <v>900</v>
      </c>
      <c r="W704" s="766">
        <v>1500</v>
      </c>
      <c r="X704" s="765">
        <f t="shared" si="75"/>
        <v>-100</v>
      </c>
      <c r="Y704" s="364">
        <f t="shared" si="76"/>
        <v>500</v>
      </c>
    </row>
    <row r="705" spans="1:25" ht="15">
      <c r="A705" s="754" t="s">
        <v>295</v>
      </c>
      <c r="B705" s="738" t="s">
        <v>296</v>
      </c>
      <c r="C705" s="738">
        <v>137610</v>
      </c>
      <c r="D705" s="738" t="s">
        <v>990</v>
      </c>
      <c r="E705" s="738"/>
      <c r="F705" s="755">
        <v>3067.52</v>
      </c>
      <c r="G705" s="756"/>
      <c r="H705" s="756"/>
      <c r="I705" s="757">
        <f t="shared" si="70"/>
        <v>3067.52</v>
      </c>
      <c r="J705" s="758">
        <f t="shared" si="73"/>
        <v>3067.52</v>
      </c>
      <c r="K705" s="757"/>
      <c r="L705" s="759"/>
      <c r="M705" s="739">
        <f t="shared" si="74"/>
        <v>0</v>
      </c>
      <c r="O705" s="760">
        <f t="shared" si="71"/>
        <v>1</v>
      </c>
      <c r="P705" s="760">
        <f t="shared" si="72"/>
        <v>1</v>
      </c>
      <c r="R705" s="766">
        <v>300</v>
      </c>
      <c r="S705" s="766">
        <v>7</v>
      </c>
      <c r="T705" s="766">
        <v>2660</v>
      </c>
      <c r="U705" s="765">
        <v>2940</v>
      </c>
      <c r="V705" s="765">
        <v>900</v>
      </c>
      <c r="W705" s="766">
        <v>1750</v>
      </c>
      <c r="X705" s="765">
        <f t="shared" si="75"/>
        <v>-100</v>
      </c>
      <c r="Y705" s="364">
        <f t="shared" si="76"/>
        <v>750</v>
      </c>
    </row>
    <row r="706" spans="1:25" ht="15">
      <c r="A706" s="754" t="s">
        <v>295</v>
      </c>
      <c r="B706" s="738" t="s">
        <v>296</v>
      </c>
      <c r="C706" s="738">
        <v>137611</v>
      </c>
      <c r="D706" s="738" t="s">
        <v>991</v>
      </c>
      <c r="E706" s="738"/>
      <c r="F706" s="755">
        <v>3191.52</v>
      </c>
      <c r="G706" s="756"/>
      <c r="H706" s="756"/>
      <c r="I706" s="757">
        <f t="shared" si="70"/>
        <v>3191.52</v>
      </c>
      <c r="J706" s="758">
        <f t="shared" si="73"/>
        <v>3191.52</v>
      </c>
      <c r="K706" s="757"/>
      <c r="L706" s="759"/>
      <c r="M706" s="739">
        <f t="shared" si="74"/>
        <v>0</v>
      </c>
      <c r="O706" s="760">
        <f t="shared" si="71"/>
        <v>1</v>
      </c>
      <c r="P706" s="760">
        <f t="shared" si="72"/>
        <v>1</v>
      </c>
      <c r="R706" s="766">
        <v>300</v>
      </c>
      <c r="S706" s="766">
        <v>7</v>
      </c>
      <c r="T706" s="766">
        <v>2660</v>
      </c>
      <c r="U706" s="765">
        <v>2940</v>
      </c>
      <c r="V706" s="765">
        <v>900</v>
      </c>
      <c r="W706" s="766">
        <v>2000</v>
      </c>
      <c r="X706" s="765">
        <f t="shared" si="75"/>
        <v>-100</v>
      </c>
      <c r="Y706" s="364">
        <f t="shared" si="76"/>
        <v>1000</v>
      </c>
    </row>
    <row r="707" spans="1:25" ht="15">
      <c r="A707" s="754" t="s">
        <v>295</v>
      </c>
      <c r="B707" s="738" t="s">
        <v>296</v>
      </c>
      <c r="C707" s="738">
        <v>137612</v>
      </c>
      <c r="D707" s="738" t="s">
        <v>992</v>
      </c>
      <c r="E707" s="738"/>
      <c r="F707" s="755">
        <v>2207.9499999999998</v>
      </c>
      <c r="G707" s="756"/>
      <c r="H707" s="756"/>
      <c r="I707" s="757">
        <f t="shared" si="70"/>
        <v>2207.9499999999998</v>
      </c>
      <c r="J707" s="758">
        <f t="shared" si="73"/>
        <v>2207.9499999999998</v>
      </c>
      <c r="K707" s="757"/>
      <c r="L707" s="759"/>
      <c r="M707" s="739">
        <f t="shared" si="74"/>
        <v>0</v>
      </c>
      <c r="O707" s="760">
        <f t="shared" si="71"/>
        <v>1</v>
      </c>
      <c r="P707" s="760">
        <f t="shared" si="72"/>
        <v>1</v>
      </c>
      <c r="R707" s="766">
        <v>300</v>
      </c>
      <c r="S707" s="766">
        <v>7</v>
      </c>
      <c r="T707" s="766">
        <v>2660</v>
      </c>
      <c r="U707" s="765">
        <v>2940</v>
      </c>
      <c r="V707" s="765">
        <v>1200</v>
      </c>
      <c r="W707" s="765">
        <v>750</v>
      </c>
      <c r="X707" s="765">
        <f t="shared" si="75"/>
        <v>200</v>
      </c>
      <c r="Y707" s="364">
        <f t="shared" si="76"/>
        <v>-250</v>
      </c>
    </row>
    <row r="708" spans="1:25" ht="15">
      <c r="A708" s="754" t="s">
        <v>295</v>
      </c>
      <c r="B708" s="738" t="s">
        <v>296</v>
      </c>
      <c r="C708" s="738">
        <v>137613</v>
      </c>
      <c r="D708" s="738" t="s">
        <v>993</v>
      </c>
      <c r="E708" s="738"/>
      <c r="F708" s="755">
        <v>2494.4699999999998</v>
      </c>
      <c r="G708" s="756"/>
      <c r="H708" s="756"/>
      <c r="I708" s="757">
        <f t="shared" si="70"/>
        <v>2494.4699999999998</v>
      </c>
      <c r="J708" s="758">
        <f t="shared" si="73"/>
        <v>2494.4699999999998</v>
      </c>
      <c r="K708" s="757"/>
      <c r="L708" s="759"/>
      <c r="M708" s="739">
        <f t="shared" si="74"/>
        <v>0</v>
      </c>
      <c r="O708" s="760">
        <f t="shared" si="71"/>
        <v>1</v>
      </c>
      <c r="P708" s="760">
        <f t="shared" si="72"/>
        <v>1</v>
      </c>
      <c r="R708" s="766">
        <v>300</v>
      </c>
      <c r="S708" s="766">
        <v>7</v>
      </c>
      <c r="T708" s="766">
        <v>2660</v>
      </c>
      <c r="U708" s="765">
        <v>2940</v>
      </c>
      <c r="V708" s="765">
        <v>1200</v>
      </c>
      <c r="W708" s="766">
        <v>1000</v>
      </c>
      <c r="X708" s="765">
        <f t="shared" si="75"/>
        <v>200</v>
      </c>
      <c r="Y708" s="364">
        <f t="shared" si="76"/>
        <v>0</v>
      </c>
    </row>
    <row r="709" spans="1:25" ht="15">
      <c r="A709" s="754" t="s">
        <v>295</v>
      </c>
      <c r="B709" s="738" t="s">
        <v>296</v>
      </c>
      <c r="C709" s="738">
        <v>137614</v>
      </c>
      <c r="D709" s="738" t="s">
        <v>994</v>
      </c>
      <c r="E709" s="738"/>
      <c r="F709" s="755">
        <v>3010.94</v>
      </c>
      <c r="G709" s="756"/>
      <c r="H709" s="756"/>
      <c r="I709" s="757">
        <f t="shared" ref="I709:I760" si="77">F709-(F709*G709) - ((F709-(F709*G709))*H709)</f>
        <v>3010.94</v>
      </c>
      <c r="J709" s="758">
        <f t="shared" si="73"/>
        <v>3010.94</v>
      </c>
      <c r="K709" s="757"/>
      <c r="L709" s="759"/>
      <c r="M709" s="739">
        <f t="shared" si="74"/>
        <v>0</v>
      </c>
      <c r="O709" s="760">
        <f t="shared" ref="O709:O760" si="78">1-L709/(F709*(1-0.66))</f>
        <v>1</v>
      </c>
      <c r="P709" s="760">
        <f t="shared" ref="P709:P760" si="79">1-L709/F709</f>
        <v>1</v>
      </c>
      <c r="R709" s="766">
        <v>300</v>
      </c>
      <c r="S709" s="766">
        <v>7</v>
      </c>
      <c r="T709" s="766">
        <v>2660</v>
      </c>
      <c r="U709" s="765">
        <v>2940</v>
      </c>
      <c r="V709" s="765">
        <v>1200</v>
      </c>
      <c r="W709" s="766">
        <v>1250</v>
      </c>
      <c r="X709" s="765">
        <f t="shared" si="75"/>
        <v>200</v>
      </c>
      <c r="Y709" s="364">
        <f t="shared" si="76"/>
        <v>250</v>
      </c>
    </row>
    <row r="710" spans="1:25" ht="15">
      <c r="A710" s="754" t="s">
        <v>295</v>
      </c>
      <c r="B710" s="738" t="s">
        <v>296</v>
      </c>
      <c r="C710" s="738">
        <v>137615</v>
      </c>
      <c r="D710" s="738" t="s">
        <v>995</v>
      </c>
      <c r="E710" s="738"/>
      <c r="F710" s="755">
        <v>3386.56</v>
      </c>
      <c r="G710" s="756"/>
      <c r="H710" s="756"/>
      <c r="I710" s="757">
        <f t="shared" si="77"/>
        <v>3386.56</v>
      </c>
      <c r="J710" s="758">
        <f t="shared" ref="J710:J760" si="80">I710-L710</f>
        <v>3386.56</v>
      </c>
      <c r="K710" s="757"/>
      <c r="L710" s="759"/>
      <c r="M710" s="739">
        <f t="shared" ref="M710:M760" si="81">L710*$M$4</f>
        <v>0</v>
      </c>
      <c r="O710" s="760">
        <f t="shared" si="78"/>
        <v>1</v>
      </c>
      <c r="P710" s="760">
        <f t="shared" si="79"/>
        <v>1</v>
      </c>
      <c r="R710" s="766">
        <v>300</v>
      </c>
      <c r="S710" s="766">
        <v>7</v>
      </c>
      <c r="T710" s="766">
        <v>2660</v>
      </c>
      <c r="U710" s="765">
        <v>2940</v>
      </c>
      <c r="V710" s="765">
        <v>1200</v>
      </c>
      <c r="W710" s="766">
        <v>1500</v>
      </c>
      <c r="X710" s="765">
        <f t="shared" ref="X710:X760" si="82">V710-$K$2</f>
        <v>200</v>
      </c>
      <c r="Y710" s="364">
        <f t="shared" si="76"/>
        <v>500</v>
      </c>
    </row>
    <row r="711" spans="1:25" ht="15">
      <c r="A711" s="754" t="s">
        <v>295</v>
      </c>
      <c r="B711" s="738" t="s">
        <v>296</v>
      </c>
      <c r="C711" s="738">
        <v>137616</v>
      </c>
      <c r="D711" s="738" t="s">
        <v>996</v>
      </c>
      <c r="E711" s="738"/>
      <c r="F711" s="755">
        <v>3614.09</v>
      </c>
      <c r="G711" s="756"/>
      <c r="H711" s="756"/>
      <c r="I711" s="757">
        <f t="shared" si="77"/>
        <v>3614.09</v>
      </c>
      <c r="J711" s="758">
        <f t="shared" si="80"/>
        <v>3614.09</v>
      </c>
      <c r="K711" s="757"/>
      <c r="L711" s="759"/>
      <c r="M711" s="739">
        <f t="shared" si="81"/>
        <v>0</v>
      </c>
      <c r="O711" s="760">
        <f t="shared" si="78"/>
        <v>1</v>
      </c>
      <c r="P711" s="760">
        <f t="shared" si="79"/>
        <v>1</v>
      </c>
      <c r="R711" s="766">
        <v>300</v>
      </c>
      <c r="S711" s="766">
        <v>7</v>
      </c>
      <c r="T711" s="766">
        <v>2660</v>
      </c>
      <c r="U711" s="765">
        <v>2940</v>
      </c>
      <c r="V711" s="765">
        <v>1200</v>
      </c>
      <c r="W711" s="766">
        <v>1750</v>
      </c>
      <c r="X711" s="765">
        <f t="shared" si="82"/>
        <v>200</v>
      </c>
      <c r="Y711" s="364">
        <f t="shared" si="76"/>
        <v>750</v>
      </c>
    </row>
    <row r="712" spans="1:25" ht="15">
      <c r="A712" s="754" t="s">
        <v>295</v>
      </c>
      <c r="B712" s="738" t="s">
        <v>296</v>
      </c>
      <c r="C712" s="738">
        <v>137617</v>
      </c>
      <c r="D712" s="738" t="s">
        <v>997</v>
      </c>
      <c r="E712" s="738"/>
      <c r="F712" s="755">
        <v>3763.37</v>
      </c>
      <c r="G712" s="756"/>
      <c r="H712" s="756"/>
      <c r="I712" s="757">
        <f t="shared" si="77"/>
        <v>3763.37</v>
      </c>
      <c r="J712" s="758">
        <f t="shared" si="80"/>
        <v>3763.37</v>
      </c>
      <c r="K712" s="757"/>
      <c r="L712" s="759"/>
      <c r="M712" s="739">
        <f t="shared" si="81"/>
        <v>0</v>
      </c>
      <c r="O712" s="760">
        <f t="shared" si="78"/>
        <v>1</v>
      </c>
      <c r="P712" s="760">
        <f t="shared" si="79"/>
        <v>1</v>
      </c>
      <c r="R712" s="766">
        <v>300</v>
      </c>
      <c r="S712" s="766">
        <v>7</v>
      </c>
      <c r="T712" s="766">
        <v>2660</v>
      </c>
      <c r="U712" s="765">
        <v>2940</v>
      </c>
      <c r="V712" s="765">
        <v>1200</v>
      </c>
      <c r="W712" s="766">
        <v>2000</v>
      </c>
      <c r="X712" s="765">
        <f t="shared" si="82"/>
        <v>200</v>
      </c>
      <c r="Y712" s="364">
        <f t="shared" ref="Y712:Y760" si="83">W712-$L$2</f>
        <v>1000</v>
      </c>
    </row>
    <row r="713" spans="1:25" ht="15">
      <c r="A713" s="754" t="s">
        <v>295</v>
      </c>
      <c r="B713" s="738" t="s">
        <v>296</v>
      </c>
      <c r="C713" s="738">
        <v>137618</v>
      </c>
      <c r="D713" s="738" t="s">
        <v>998</v>
      </c>
      <c r="E713" s="738"/>
      <c r="F713" s="755">
        <v>2514.94</v>
      </c>
      <c r="G713" s="756"/>
      <c r="H713" s="756"/>
      <c r="I713" s="757">
        <f t="shared" si="77"/>
        <v>2514.94</v>
      </c>
      <c r="J713" s="758">
        <f t="shared" si="80"/>
        <v>2514.94</v>
      </c>
      <c r="K713" s="757"/>
      <c r="L713" s="759"/>
      <c r="M713" s="739">
        <f t="shared" si="81"/>
        <v>0</v>
      </c>
      <c r="O713" s="760">
        <f t="shared" si="78"/>
        <v>1</v>
      </c>
      <c r="P713" s="760">
        <f t="shared" si="79"/>
        <v>1</v>
      </c>
      <c r="R713" s="766">
        <v>300</v>
      </c>
      <c r="S713" s="766">
        <v>7</v>
      </c>
      <c r="T713" s="766">
        <v>2660</v>
      </c>
      <c r="U713" s="765">
        <v>2940</v>
      </c>
      <c r="V713" s="765">
        <v>1500</v>
      </c>
      <c r="W713" s="765">
        <v>750</v>
      </c>
      <c r="X713" s="765">
        <f t="shared" si="82"/>
        <v>500</v>
      </c>
      <c r="Y713" s="364">
        <f t="shared" si="83"/>
        <v>-250</v>
      </c>
    </row>
    <row r="714" spans="1:25" ht="15">
      <c r="A714" s="754" t="s">
        <v>295</v>
      </c>
      <c r="B714" s="738" t="s">
        <v>296</v>
      </c>
      <c r="C714" s="738">
        <v>137619</v>
      </c>
      <c r="D714" s="738" t="s">
        <v>999</v>
      </c>
      <c r="E714" s="738"/>
      <c r="F714" s="755">
        <v>2848.41</v>
      </c>
      <c r="G714" s="756"/>
      <c r="H714" s="756"/>
      <c r="I714" s="757">
        <f t="shared" si="77"/>
        <v>2848.41</v>
      </c>
      <c r="J714" s="758">
        <f t="shared" si="80"/>
        <v>2848.41</v>
      </c>
      <c r="K714" s="757"/>
      <c r="L714" s="759"/>
      <c r="M714" s="739">
        <f t="shared" si="81"/>
        <v>0</v>
      </c>
      <c r="O714" s="760">
        <f t="shared" si="78"/>
        <v>1</v>
      </c>
      <c r="P714" s="760">
        <f t="shared" si="79"/>
        <v>1</v>
      </c>
      <c r="R714" s="766">
        <v>300</v>
      </c>
      <c r="S714" s="766">
        <v>7</v>
      </c>
      <c r="T714" s="766">
        <v>2660</v>
      </c>
      <c r="U714" s="765">
        <v>2940</v>
      </c>
      <c r="V714" s="765">
        <v>1500</v>
      </c>
      <c r="W714" s="766">
        <v>1000</v>
      </c>
      <c r="X714" s="765">
        <f t="shared" si="82"/>
        <v>500</v>
      </c>
      <c r="Y714" s="364">
        <f t="shared" si="83"/>
        <v>0</v>
      </c>
    </row>
    <row r="715" spans="1:25" ht="15">
      <c r="A715" s="754" t="s">
        <v>295</v>
      </c>
      <c r="B715" s="738" t="s">
        <v>296</v>
      </c>
      <c r="C715" s="738">
        <v>137620</v>
      </c>
      <c r="D715" s="738" t="s">
        <v>1000</v>
      </c>
      <c r="E715" s="738"/>
      <c r="F715" s="755">
        <v>3440.73</v>
      </c>
      <c r="G715" s="756"/>
      <c r="H715" s="756"/>
      <c r="I715" s="757">
        <f t="shared" si="77"/>
        <v>3440.73</v>
      </c>
      <c r="J715" s="758">
        <f t="shared" si="80"/>
        <v>3440.73</v>
      </c>
      <c r="K715" s="757"/>
      <c r="L715" s="759"/>
      <c r="M715" s="739">
        <f t="shared" si="81"/>
        <v>0</v>
      </c>
      <c r="O715" s="760">
        <f t="shared" si="78"/>
        <v>1</v>
      </c>
      <c r="P715" s="760">
        <f t="shared" si="79"/>
        <v>1</v>
      </c>
      <c r="R715" s="766">
        <v>300</v>
      </c>
      <c r="S715" s="766">
        <v>7</v>
      </c>
      <c r="T715" s="766">
        <v>2660</v>
      </c>
      <c r="U715" s="765">
        <v>2940</v>
      </c>
      <c r="V715" s="765">
        <v>1500</v>
      </c>
      <c r="W715" s="766">
        <v>1250</v>
      </c>
      <c r="X715" s="765">
        <f t="shared" si="82"/>
        <v>500</v>
      </c>
      <c r="Y715" s="364">
        <f t="shared" si="83"/>
        <v>250</v>
      </c>
    </row>
    <row r="716" spans="1:25" ht="15">
      <c r="A716" s="754" t="s">
        <v>295</v>
      </c>
      <c r="B716" s="738" t="s">
        <v>296</v>
      </c>
      <c r="C716" s="738">
        <v>137621</v>
      </c>
      <c r="D716" s="738" t="s">
        <v>1001</v>
      </c>
      <c r="E716" s="738"/>
      <c r="F716" s="755">
        <v>3981.28</v>
      </c>
      <c r="G716" s="756"/>
      <c r="H716" s="756"/>
      <c r="I716" s="757">
        <f t="shared" si="77"/>
        <v>3981.28</v>
      </c>
      <c r="J716" s="758">
        <f t="shared" si="80"/>
        <v>3981.28</v>
      </c>
      <c r="K716" s="757"/>
      <c r="L716" s="759"/>
      <c r="M716" s="739">
        <f t="shared" si="81"/>
        <v>0</v>
      </c>
      <c r="O716" s="760">
        <f t="shared" si="78"/>
        <v>1</v>
      </c>
      <c r="P716" s="760">
        <f t="shared" si="79"/>
        <v>1</v>
      </c>
      <c r="R716" s="766">
        <v>300</v>
      </c>
      <c r="S716" s="766">
        <v>7</v>
      </c>
      <c r="T716" s="766">
        <v>2660</v>
      </c>
      <c r="U716" s="765">
        <v>2940</v>
      </c>
      <c r="V716" s="765">
        <v>1500</v>
      </c>
      <c r="W716" s="766">
        <v>1500</v>
      </c>
      <c r="X716" s="765">
        <f t="shared" si="82"/>
        <v>500</v>
      </c>
      <c r="Y716" s="364">
        <f t="shared" si="83"/>
        <v>500</v>
      </c>
    </row>
    <row r="717" spans="1:25" ht="15">
      <c r="A717" s="754" t="s">
        <v>295</v>
      </c>
      <c r="B717" s="738" t="s">
        <v>296</v>
      </c>
      <c r="C717" s="738">
        <v>137622</v>
      </c>
      <c r="D717" s="738" t="s">
        <v>1002</v>
      </c>
      <c r="E717" s="738"/>
      <c r="F717" s="755">
        <v>4306.34</v>
      </c>
      <c r="G717" s="756"/>
      <c r="H717" s="756"/>
      <c r="I717" s="757">
        <f t="shared" si="77"/>
        <v>4306.34</v>
      </c>
      <c r="J717" s="758">
        <f t="shared" si="80"/>
        <v>4306.34</v>
      </c>
      <c r="K717" s="757"/>
      <c r="L717" s="759"/>
      <c r="M717" s="739">
        <f t="shared" si="81"/>
        <v>0</v>
      </c>
      <c r="O717" s="760">
        <f t="shared" si="78"/>
        <v>1</v>
      </c>
      <c r="P717" s="760">
        <f t="shared" si="79"/>
        <v>1</v>
      </c>
      <c r="R717" s="766">
        <v>300</v>
      </c>
      <c r="S717" s="766">
        <v>7</v>
      </c>
      <c r="T717" s="766">
        <v>2660</v>
      </c>
      <c r="U717" s="765">
        <v>2940</v>
      </c>
      <c r="V717" s="765">
        <v>1500</v>
      </c>
      <c r="W717" s="766">
        <v>1750</v>
      </c>
      <c r="X717" s="765">
        <f t="shared" si="82"/>
        <v>500</v>
      </c>
      <c r="Y717" s="364">
        <f t="shared" si="83"/>
        <v>750</v>
      </c>
    </row>
    <row r="718" spans="1:25" ht="15">
      <c r="A718" s="754" t="s">
        <v>295</v>
      </c>
      <c r="B718" s="738" t="s">
        <v>296</v>
      </c>
      <c r="C718" s="738">
        <v>137623</v>
      </c>
      <c r="D718" s="738" t="s">
        <v>1003</v>
      </c>
      <c r="E718" s="738"/>
      <c r="F718" s="755">
        <v>4523.03</v>
      </c>
      <c r="G718" s="756"/>
      <c r="H718" s="756"/>
      <c r="I718" s="757">
        <f t="shared" si="77"/>
        <v>4523.03</v>
      </c>
      <c r="J718" s="758">
        <f t="shared" si="80"/>
        <v>4523.03</v>
      </c>
      <c r="K718" s="757"/>
      <c r="L718" s="759"/>
      <c r="M718" s="739">
        <f t="shared" si="81"/>
        <v>0</v>
      </c>
      <c r="O718" s="760">
        <f t="shared" si="78"/>
        <v>1</v>
      </c>
      <c r="P718" s="760">
        <f t="shared" si="79"/>
        <v>1</v>
      </c>
      <c r="R718" s="766">
        <v>300</v>
      </c>
      <c r="S718" s="766">
        <v>7</v>
      </c>
      <c r="T718" s="766">
        <v>2660</v>
      </c>
      <c r="U718" s="765">
        <v>2940</v>
      </c>
      <c r="V718" s="765">
        <v>1500</v>
      </c>
      <c r="W718" s="766">
        <v>2000</v>
      </c>
      <c r="X718" s="765">
        <f t="shared" si="82"/>
        <v>500</v>
      </c>
      <c r="Y718" s="364">
        <f t="shared" si="83"/>
        <v>1000</v>
      </c>
    </row>
    <row r="719" spans="1:25" ht="15">
      <c r="A719" s="754" t="s">
        <v>295</v>
      </c>
      <c r="B719" s="738" t="s">
        <v>296</v>
      </c>
      <c r="C719" s="738">
        <v>137624</v>
      </c>
      <c r="D719" s="738" t="s">
        <v>1004</v>
      </c>
      <c r="E719" s="738"/>
      <c r="F719" s="755">
        <v>3072.34</v>
      </c>
      <c r="G719" s="756"/>
      <c r="H719" s="756"/>
      <c r="I719" s="757">
        <f t="shared" si="77"/>
        <v>3072.34</v>
      </c>
      <c r="J719" s="758">
        <f t="shared" si="80"/>
        <v>3072.34</v>
      </c>
      <c r="K719" s="757"/>
      <c r="L719" s="759"/>
      <c r="M719" s="739">
        <f t="shared" si="81"/>
        <v>0</v>
      </c>
      <c r="O719" s="760">
        <f t="shared" si="78"/>
        <v>1</v>
      </c>
      <c r="P719" s="760">
        <f t="shared" si="79"/>
        <v>1</v>
      </c>
      <c r="R719" s="766">
        <v>300</v>
      </c>
      <c r="S719" s="766">
        <v>7</v>
      </c>
      <c r="T719" s="766">
        <v>2660</v>
      </c>
      <c r="U719" s="765">
        <v>2940</v>
      </c>
      <c r="V719" s="765">
        <v>1800</v>
      </c>
      <c r="W719" s="765">
        <v>750</v>
      </c>
      <c r="X719" s="765">
        <f t="shared" si="82"/>
        <v>800</v>
      </c>
      <c r="Y719" s="364">
        <f t="shared" si="83"/>
        <v>-250</v>
      </c>
    </row>
    <row r="720" spans="1:25" ht="15">
      <c r="A720" s="754" t="s">
        <v>295</v>
      </c>
      <c r="B720" s="738" t="s">
        <v>296</v>
      </c>
      <c r="C720" s="738">
        <v>137625</v>
      </c>
      <c r="D720" s="738" t="s">
        <v>1005</v>
      </c>
      <c r="E720" s="738"/>
      <c r="F720" s="755">
        <v>3498.52</v>
      </c>
      <c r="G720" s="756"/>
      <c r="H720" s="756"/>
      <c r="I720" s="757">
        <f t="shared" si="77"/>
        <v>3498.52</v>
      </c>
      <c r="J720" s="758">
        <f t="shared" si="80"/>
        <v>3498.52</v>
      </c>
      <c r="K720" s="757"/>
      <c r="L720" s="759"/>
      <c r="M720" s="739">
        <f t="shared" si="81"/>
        <v>0</v>
      </c>
      <c r="O720" s="760">
        <f t="shared" si="78"/>
        <v>1</v>
      </c>
      <c r="P720" s="760">
        <f t="shared" si="79"/>
        <v>1</v>
      </c>
      <c r="R720" s="766">
        <v>300</v>
      </c>
      <c r="S720" s="766">
        <v>7</v>
      </c>
      <c r="T720" s="766">
        <v>2660</v>
      </c>
      <c r="U720" s="765">
        <v>2940</v>
      </c>
      <c r="V720" s="765">
        <v>1800</v>
      </c>
      <c r="W720" s="766">
        <v>1000</v>
      </c>
      <c r="X720" s="765">
        <f t="shared" si="82"/>
        <v>800</v>
      </c>
      <c r="Y720" s="364">
        <f t="shared" si="83"/>
        <v>0</v>
      </c>
    </row>
    <row r="721" spans="1:25" ht="15">
      <c r="A721" s="754" t="s">
        <v>295</v>
      </c>
      <c r="B721" s="738" t="s">
        <v>296</v>
      </c>
      <c r="C721" s="738">
        <v>137626</v>
      </c>
      <c r="D721" s="738" t="s">
        <v>1006</v>
      </c>
      <c r="E721" s="738"/>
      <c r="F721" s="755">
        <v>4489.32</v>
      </c>
      <c r="G721" s="756"/>
      <c r="H721" s="756"/>
      <c r="I721" s="757">
        <f t="shared" si="77"/>
        <v>4489.32</v>
      </c>
      <c r="J721" s="758">
        <f t="shared" si="80"/>
        <v>4489.32</v>
      </c>
      <c r="K721" s="757"/>
      <c r="L721" s="759"/>
      <c r="M721" s="739">
        <f t="shared" si="81"/>
        <v>0</v>
      </c>
      <c r="O721" s="760">
        <f t="shared" si="78"/>
        <v>1</v>
      </c>
      <c r="P721" s="760">
        <f t="shared" si="79"/>
        <v>1</v>
      </c>
      <c r="R721" s="766">
        <v>300</v>
      </c>
      <c r="S721" s="766">
        <v>7</v>
      </c>
      <c r="T721" s="766">
        <v>2660</v>
      </c>
      <c r="U721" s="765">
        <v>2940</v>
      </c>
      <c r="V721" s="765">
        <v>1800</v>
      </c>
      <c r="W721" s="766">
        <v>1250</v>
      </c>
      <c r="X721" s="765">
        <f t="shared" si="82"/>
        <v>800</v>
      </c>
      <c r="Y721" s="364">
        <f t="shared" si="83"/>
        <v>250</v>
      </c>
    </row>
    <row r="722" spans="1:25" ht="15">
      <c r="A722" s="754" t="s">
        <v>295</v>
      </c>
      <c r="B722" s="738" t="s">
        <v>296</v>
      </c>
      <c r="C722" s="738">
        <v>137627</v>
      </c>
      <c r="D722" s="738" t="s">
        <v>1007</v>
      </c>
      <c r="E722" s="738"/>
      <c r="F722" s="755">
        <v>4972.08</v>
      </c>
      <c r="G722" s="756"/>
      <c r="H722" s="756"/>
      <c r="I722" s="757">
        <f t="shared" si="77"/>
        <v>4972.08</v>
      </c>
      <c r="J722" s="758">
        <f t="shared" si="80"/>
        <v>4972.08</v>
      </c>
      <c r="K722" s="757"/>
      <c r="L722" s="759"/>
      <c r="M722" s="739">
        <f t="shared" si="81"/>
        <v>0</v>
      </c>
      <c r="O722" s="760">
        <f t="shared" si="78"/>
        <v>1</v>
      </c>
      <c r="P722" s="760">
        <f t="shared" si="79"/>
        <v>1</v>
      </c>
      <c r="R722" s="766">
        <v>300</v>
      </c>
      <c r="S722" s="766">
        <v>7</v>
      </c>
      <c r="T722" s="766">
        <v>2660</v>
      </c>
      <c r="U722" s="765">
        <v>2940</v>
      </c>
      <c r="V722" s="765">
        <v>1800</v>
      </c>
      <c r="W722" s="766">
        <v>1500</v>
      </c>
      <c r="X722" s="765">
        <f t="shared" si="82"/>
        <v>800</v>
      </c>
      <c r="Y722" s="364">
        <f t="shared" si="83"/>
        <v>500</v>
      </c>
    </row>
    <row r="723" spans="1:25" ht="15">
      <c r="A723" s="754" t="s">
        <v>295</v>
      </c>
      <c r="B723" s="738" t="s">
        <v>296</v>
      </c>
      <c r="C723" s="738">
        <v>137628</v>
      </c>
      <c r="D723" s="738" t="s">
        <v>1008</v>
      </c>
      <c r="E723" s="738"/>
      <c r="F723" s="755">
        <v>5263.43</v>
      </c>
      <c r="G723" s="756"/>
      <c r="H723" s="756"/>
      <c r="I723" s="757">
        <f t="shared" si="77"/>
        <v>5263.43</v>
      </c>
      <c r="J723" s="758">
        <f t="shared" si="80"/>
        <v>5263.43</v>
      </c>
      <c r="K723" s="757"/>
      <c r="L723" s="759"/>
      <c r="M723" s="739">
        <f t="shared" si="81"/>
        <v>0</v>
      </c>
      <c r="O723" s="760">
        <f t="shared" si="78"/>
        <v>1</v>
      </c>
      <c r="P723" s="760">
        <f t="shared" si="79"/>
        <v>1</v>
      </c>
      <c r="R723" s="766">
        <v>300</v>
      </c>
      <c r="S723" s="766">
        <v>7</v>
      </c>
      <c r="T723" s="766">
        <v>2660</v>
      </c>
      <c r="U723" s="765">
        <v>2940</v>
      </c>
      <c r="V723" s="765">
        <v>1800</v>
      </c>
      <c r="W723" s="766">
        <v>1750</v>
      </c>
      <c r="X723" s="765">
        <f t="shared" si="82"/>
        <v>800</v>
      </c>
      <c r="Y723" s="364">
        <f t="shared" si="83"/>
        <v>750</v>
      </c>
    </row>
    <row r="724" spans="1:25" ht="15">
      <c r="A724" s="754" t="s">
        <v>295</v>
      </c>
      <c r="B724" s="738" t="s">
        <v>296</v>
      </c>
      <c r="C724" s="738">
        <v>137629</v>
      </c>
      <c r="D724" s="738" t="s">
        <v>1009</v>
      </c>
      <c r="E724" s="738"/>
      <c r="F724" s="755">
        <v>5457.25</v>
      </c>
      <c r="G724" s="756"/>
      <c r="H724" s="756"/>
      <c r="I724" s="757">
        <f t="shared" si="77"/>
        <v>5457.25</v>
      </c>
      <c r="J724" s="758">
        <f t="shared" si="80"/>
        <v>5457.25</v>
      </c>
      <c r="K724" s="757"/>
      <c r="L724" s="759"/>
      <c r="M724" s="739">
        <f t="shared" si="81"/>
        <v>0</v>
      </c>
      <c r="O724" s="760">
        <f t="shared" si="78"/>
        <v>1</v>
      </c>
      <c r="P724" s="760">
        <f t="shared" si="79"/>
        <v>1</v>
      </c>
      <c r="R724" s="766">
        <v>300</v>
      </c>
      <c r="S724" s="766">
        <v>7</v>
      </c>
      <c r="T724" s="766">
        <v>2660</v>
      </c>
      <c r="U724" s="765">
        <v>2940</v>
      </c>
      <c r="V724" s="765">
        <v>1800</v>
      </c>
      <c r="W724" s="766">
        <v>2000</v>
      </c>
      <c r="X724" s="765">
        <f t="shared" si="82"/>
        <v>800</v>
      </c>
      <c r="Y724" s="364">
        <f t="shared" si="83"/>
        <v>1000</v>
      </c>
    </row>
    <row r="725" spans="1:25" ht="15">
      <c r="A725" s="754" t="s">
        <v>295</v>
      </c>
      <c r="B725" s="738" t="s">
        <v>296</v>
      </c>
      <c r="C725" s="738">
        <v>137630</v>
      </c>
      <c r="D725" s="738" t="s">
        <v>1010</v>
      </c>
      <c r="E725" s="738"/>
      <c r="F725" s="755">
        <v>1586.73</v>
      </c>
      <c r="G725" s="756"/>
      <c r="H725" s="756"/>
      <c r="I725" s="757">
        <f t="shared" si="77"/>
        <v>1586.73</v>
      </c>
      <c r="J725" s="758">
        <f t="shared" si="80"/>
        <v>1586.73</v>
      </c>
      <c r="K725" s="757"/>
      <c r="L725" s="759"/>
      <c r="M725" s="739">
        <f t="shared" si="81"/>
        <v>0</v>
      </c>
      <c r="O725" s="760">
        <f t="shared" si="78"/>
        <v>1</v>
      </c>
      <c r="P725" s="760">
        <f t="shared" si="79"/>
        <v>1</v>
      </c>
      <c r="R725" s="766">
        <v>300</v>
      </c>
      <c r="S725" s="766">
        <v>8</v>
      </c>
      <c r="T725" s="766">
        <v>3040</v>
      </c>
      <c r="U725" s="765">
        <v>3360</v>
      </c>
      <c r="V725" s="765">
        <v>450</v>
      </c>
      <c r="W725" s="765">
        <v>750</v>
      </c>
      <c r="X725" s="765">
        <f t="shared" si="82"/>
        <v>-550</v>
      </c>
      <c r="Y725" s="364">
        <f t="shared" si="83"/>
        <v>-250</v>
      </c>
    </row>
    <row r="726" spans="1:25" ht="15">
      <c r="A726" s="754" t="s">
        <v>295</v>
      </c>
      <c r="B726" s="738" t="s">
        <v>296</v>
      </c>
      <c r="C726" s="738">
        <v>137631</v>
      </c>
      <c r="D726" s="738" t="s">
        <v>1011</v>
      </c>
      <c r="E726" s="738"/>
      <c r="F726" s="755">
        <v>1768.52</v>
      </c>
      <c r="G726" s="756"/>
      <c r="H726" s="756"/>
      <c r="I726" s="757">
        <f t="shared" si="77"/>
        <v>1768.52</v>
      </c>
      <c r="J726" s="758">
        <f t="shared" si="80"/>
        <v>1768.52</v>
      </c>
      <c r="K726" s="757"/>
      <c r="L726" s="759"/>
      <c r="M726" s="739">
        <f t="shared" si="81"/>
        <v>0</v>
      </c>
      <c r="O726" s="760">
        <f t="shared" si="78"/>
        <v>1</v>
      </c>
      <c r="P726" s="760">
        <f t="shared" si="79"/>
        <v>1</v>
      </c>
      <c r="R726" s="766">
        <v>300</v>
      </c>
      <c r="S726" s="766">
        <v>8</v>
      </c>
      <c r="T726" s="766">
        <v>3040</v>
      </c>
      <c r="U726" s="765">
        <v>3360</v>
      </c>
      <c r="V726" s="765">
        <v>450</v>
      </c>
      <c r="W726" s="766">
        <v>1000</v>
      </c>
      <c r="X726" s="765">
        <f t="shared" si="82"/>
        <v>-550</v>
      </c>
      <c r="Y726" s="364">
        <f t="shared" si="83"/>
        <v>0</v>
      </c>
    </row>
    <row r="727" spans="1:25" ht="15">
      <c r="A727" s="754" t="s">
        <v>295</v>
      </c>
      <c r="B727" s="738" t="s">
        <v>296</v>
      </c>
      <c r="C727" s="738">
        <v>137632</v>
      </c>
      <c r="D727" s="738" t="s">
        <v>1012</v>
      </c>
      <c r="E727" s="738"/>
      <c r="F727" s="755">
        <v>2016.52</v>
      </c>
      <c r="G727" s="756"/>
      <c r="H727" s="756"/>
      <c r="I727" s="757">
        <f t="shared" si="77"/>
        <v>2016.52</v>
      </c>
      <c r="J727" s="758">
        <f t="shared" si="80"/>
        <v>2016.52</v>
      </c>
      <c r="K727" s="757"/>
      <c r="L727" s="759"/>
      <c r="M727" s="739">
        <f t="shared" si="81"/>
        <v>0</v>
      </c>
      <c r="O727" s="760">
        <f t="shared" si="78"/>
        <v>1</v>
      </c>
      <c r="P727" s="760">
        <f t="shared" si="79"/>
        <v>1</v>
      </c>
      <c r="R727" s="766">
        <v>300</v>
      </c>
      <c r="S727" s="766">
        <v>8</v>
      </c>
      <c r="T727" s="766">
        <v>3040</v>
      </c>
      <c r="U727" s="765">
        <v>3360</v>
      </c>
      <c r="V727" s="765">
        <v>450</v>
      </c>
      <c r="W727" s="766">
        <v>1250</v>
      </c>
      <c r="X727" s="765">
        <f t="shared" si="82"/>
        <v>-550</v>
      </c>
      <c r="Y727" s="364">
        <f t="shared" si="83"/>
        <v>250</v>
      </c>
    </row>
    <row r="728" spans="1:25" ht="15">
      <c r="A728" s="754" t="s">
        <v>295</v>
      </c>
      <c r="B728" s="738" t="s">
        <v>296</v>
      </c>
      <c r="C728" s="738">
        <v>137633</v>
      </c>
      <c r="D728" s="738" t="s">
        <v>1013</v>
      </c>
      <c r="E728" s="738"/>
      <c r="F728" s="755">
        <v>2281.38</v>
      </c>
      <c r="G728" s="756"/>
      <c r="H728" s="756"/>
      <c r="I728" s="757">
        <f t="shared" si="77"/>
        <v>2281.38</v>
      </c>
      <c r="J728" s="758">
        <f t="shared" si="80"/>
        <v>2281.38</v>
      </c>
      <c r="K728" s="757"/>
      <c r="L728" s="759"/>
      <c r="M728" s="739">
        <f t="shared" si="81"/>
        <v>0</v>
      </c>
      <c r="O728" s="760">
        <f t="shared" si="78"/>
        <v>1</v>
      </c>
      <c r="P728" s="760">
        <f t="shared" si="79"/>
        <v>1</v>
      </c>
      <c r="R728" s="766">
        <v>300</v>
      </c>
      <c r="S728" s="766">
        <v>8</v>
      </c>
      <c r="T728" s="766">
        <v>3040</v>
      </c>
      <c r="U728" s="765">
        <v>3360</v>
      </c>
      <c r="V728" s="765">
        <v>450</v>
      </c>
      <c r="W728" s="766">
        <v>1500</v>
      </c>
      <c r="X728" s="765">
        <f t="shared" si="82"/>
        <v>-550</v>
      </c>
      <c r="Y728" s="364">
        <f t="shared" si="83"/>
        <v>500</v>
      </c>
    </row>
    <row r="729" spans="1:25" ht="15">
      <c r="A729" s="754" t="s">
        <v>295</v>
      </c>
      <c r="B729" s="738" t="s">
        <v>296</v>
      </c>
      <c r="C729" s="738">
        <v>137634</v>
      </c>
      <c r="D729" s="738" t="s">
        <v>1014</v>
      </c>
      <c r="E729" s="738"/>
      <c r="F729" s="755">
        <v>2439.09</v>
      </c>
      <c r="G729" s="756"/>
      <c r="H729" s="756"/>
      <c r="I729" s="757">
        <f t="shared" si="77"/>
        <v>2439.09</v>
      </c>
      <c r="J729" s="758">
        <f t="shared" si="80"/>
        <v>2439.09</v>
      </c>
      <c r="K729" s="757"/>
      <c r="L729" s="759"/>
      <c r="M729" s="739">
        <f t="shared" si="81"/>
        <v>0</v>
      </c>
      <c r="O729" s="760">
        <f t="shared" si="78"/>
        <v>1</v>
      </c>
      <c r="P729" s="760">
        <f t="shared" si="79"/>
        <v>1</v>
      </c>
      <c r="R729" s="766">
        <v>300</v>
      </c>
      <c r="S729" s="766">
        <v>8</v>
      </c>
      <c r="T729" s="766">
        <v>3040</v>
      </c>
      <c r="U729" s="765">
        <v>3360</v>
      </c>
      <c r="V729" s="765">
        <v>450</v>
      </c>
      <c r="W729" s="766">
        <v>1750</v>
      </c>
      <c r="X729" s="765">
        <f t="shared" si="82"/>
        <v>-550</v>
      </c>
      <c r="Y729" s="364">
        <f t="shared" si="83"/>
        <v>750</v>
      </c>
    </row>
    <row r="730" spans="1:25" ht="15">
      <c r="A730" s="754" t="s">
        <v>295</v>
      </c>
      <c r="B730" s="738" t="s">
        <v>296</v>
      </c>
      <c r="C730" s="738">
        <v>137635</v>
      </c>
      <c r="D730" s="738" t="s">
        <v>1015</v>
      </c>
      <c r="E730" s="738"/>
      <c r="F730" s="755">
        <v>2543.83</v>
      </c>
      <c r="G730" s="756"/>
      <c r="H730" s="756"/>
      <c r="I730" s="757">
        <f t="shared" si="77"/>
        <v>2543.83</v>
      </c>
      <c r="J730" s="758">
        <f t="shared" si="80"/>
        <v>2543.83</v>
      </c>
      <c r="K730" s="757"/>
      <c r="L730" s="759"/>
      <c r="M730" s="739">
        <f t="shared" si="81"/>
        <v>0</v>
      </c>
      <c r="O730" s="760">
        <f t="shared" si="78"/>
        <v>1</v>
      </c>
      <c r="P730" s="760">
        <f t="shared" si="79"/>
        <v>1</v>
      </c>
      <c r="R730" s="766">
        <v>300</v>
      </c>
      <c r="S730" s="766">
        <v>8</v>
      </c>
      <c r="T730" s="766">
        <v>3040</v>
      </c>
      <c r="U730" s="765">
        <v>3360</v>
      </c>
      <c r="V730" s="765">
        <v>450</v>
      </c>
      <c r="W730" s="766">
        <v>2000</v>
      </c>
      <c r="X730" s="765">
        <f t="shared" si="82"/>
        <v>-550</v>
      </c>
      <c r="Y730" s="364">
        <f t="shared" si="83"/>
        <v>1000</v>
      </c>
    </row>
    <row r="731" spans="1:25" ht="15">
      <c r="A731" s="754" t="s">
        <v>295</v>
      </c>
      <c r="B731" s="738" t="s">
        <v>296</v>
      </c>
      <c r="C731" s="738">
        <v>137636</v>
      </c>
      <c r="D731" s="738" t="s">
        <v>1016</v>
      </c>
      <c r="E731" s="738"/>
      <c r="F731" s="755">
        <v>1661.38</v>
      </c>
      <c r="G731" s="756"/>
      <c r="H731" s="756"/>
      <c r="I731" s="757">
        <f t="shared" si="77"/>
        <v>1661.38</v>
      </c>
      <c r="J731" s="758">
        <f t="shared" si="80"/>
        <v>1661.38</v>
      </c>
      <c r="K731" s="757"/>
      <c r="L731" s="759"/>
      <c r="M731" s="739">
        <f t="shared" si="81"/>
        <v>0</v>
      </c>
      <c r="O731" s="760">
        <f t="shared" si="78"/>
        <v>1</v>
      </c>
      <c r="P731" s="760">
        <f t="shared" si="79"/>
        <v>1</v>
      </c>
      <c r="R731" s="766">
        <v>300</v>
      </c>
      <c r="S731" s="766">
        <v>8</v>
      </c>
      <c r="T731" s="766">
        <v>3040</v>
      </c>
      <c r="U731" s="765">
        <v>3360</v>
      </c>
      <c r="V731" s="765">
        <v>600</v>
      </c>
      <c r="W731" s="765">
        <v>750</v>
      </c>
      <c r="X731" s="765">
        <f t="shared" si="82"/>
        <v>-400</v>
      </c>
      <c r="Y731" s="364">
        <f t="shared" si="83"/>
        <v>-250</v>
      </c>
    </row>
    <row r="732" spans="1:25" ht="15">
      <c r="A732" s="754" t="s">
        <v>295</v>
      </c>
      <c r="B732" s="738" t="s">
        <v>296</v>
      </c>
      <c r="C732" s="738">
        <v>137637</v>
      </c>
      <c r="D732" s="738" t="s">
        <v>1017</v>
      </c>
      <c r="E732" s="738"/>
      <c r="F732" s="755">
        <v>1858.81</v>
      </c>
      <c r="G732" s="756"/>
      <c r="H732" s="756"/>
      <c r="I732" s="757">
        <f t="shared" si="77"/>
        <v>1858.81</v>
      </c>
      <c r="J732" s="758">
        <f t="shared" si="80"/>
        <v>1858.81</v>
      </c>
      <c r="K732" s="757"/>
      <c r="L732" s="759"/>
      <c r="M732" s="739">
        <f t="shared" si="81"/>
        <v>0</v>
      </c>
      <c r="O732" s="760">
        <f t="shared" si="78"/>
        <v>1</v>
      </c>
      <c r="P732" s="760">
        <f t="shared" si="79"/>
        <v>1</v>
      </c>
      <c r="R732" s="766">
        <v>300</v>
      </c>
      <c r="S732" s="766">
        <v>8</v>
      </c>
      <c r="T732" s="766">
        <v>3040</v>
      </c>
      <c r="U732" s="765">
        <v>3360</v>
      </c>
      <c r="V732" s="765">
        <v>600</v>
      </c>
      <c r="W732" s="766">
        <v>1000</v>
      </c>
      <c r="X732" s="765">
        <f t="shared" si="82"/>
        <v>-400</v>
      </c>
      <c r="Y732" s="364">
        <f t="shared" si="83"/>
        <v>0</v>
      </c>
    </row>
    <row r="733" spans="1:25" ht="15">
      <c r="A733" s="754" t="s">
        <v>295</v>
      </c>
      <c r="B733" s="738" t="s">
        <v>296</v>
      </c>
      <c r="C733" s="738">
        <v>137638</v>
      </c>
      <c r="D733" s="738" t="s">
        <v>1018</v>
      </c>
      <c r="E733" s="738"/>
      <c r="F733" s="755">
        <v>2122.46</v>
      </c>
      <c r="G733" s="756"/>
      <c r="H733" s="756"/>
      <c r="I733" s="757">
        <f t="shared" si="77"/>
        <v>2122.46</v>
      </c>
      <c r="J733" s="758">
        <f t="shared" si="80"/>
        <v>2122.46</v>
      </c>
      <c r="K733" s="757"/>
      <c r="L733" s="759"/>
      <c r="M733" s="739">
        <f t="shared" si="81"/>
        <v>0</v>
      </c>
      <c r="O733" s="760">
        <f t="shared" si="78"/>
        <v>1</v>
      </c>
      <c r="P733" s="760">
        <f t="shared" si="79"/>
        <v>1</v>
      </c>
      <c r="R733" s="766">
        <v>300</v>
      </c>
      <c r="S733" s="766">
        <v>8</v>
      </c>
      <c r="T733" s="766">
        <v>3040</v>
      </c>
      <c r="U733" s="765">
        <v>3360</v>
      </c>
      <c r="V733" s="765">
        <v>600</v>
      </c>
      <c r="W733" s="766">
        <v>1250</v>
      </c>
      <c r="X733" s="765">
        <f t="shared" si="82"/>
        <v>-400</v>
      </c>
      <c r="Y733" s="364">
        <f t="shared" si="83"/>
        <v>250</v>
      </c>
    </row>
    <row r="734" spans="1:25" ht="15">
      <c r="A734" s="754" t="s">
        <v>295</v>
      </c>
      <c r="B734" s="738" t="s">
        <v>296</v>
      </c>
      <c r="C734" s="738">
        <v>137639</v>
      </c>
      <c r="D734" s="738" t="s">
        <v>1019</v>
      </c>
      <c r="E734" s="738"/>
      <c r="F734" s="755">
        <v>2396.9499999999998</v>
      </c>
      <c r="G734" s="756"/>
      <c r="H734" s="756"/>
      <c r="I734" s="757">
        <f t="shared" si="77"/>
        <v>2396.9499999999998</v>
      </c>
      <c r="J734" s="758">
        <f t="shared" si="80"/>
        <v>2396.9499999999998</v>
      </c>
      <c r="K734" s="757"/>
      <c r="L734" s="759"/>
      <c r="M734" s="739">
        <f t="shared" si="81"/>
        <v>0</v>
      </c>
      <c r="O734" s="760">
        <f t="shared" si="78"/>
        <v>1</v>
      </c>
      <c r="P734" s="760">
        <f t="shared" si="79"/>
        <v>1</v>
      </c>
      <c r="R734" s="766">
        <v>300</v>
      </c>
      <c r="S734" s="766">
        <v>8</v>
      </c>
      <c r="T734" s="766">
        <v>3040</v>
      </c>
      <c r="U734" s="765">
        <v>3360</v>
      </c>
      <c r="V734" s="765">
        <v>600</v>
      </c>
      <c r="W734" s="766">
        <v>1500</v>
      </c>
      <c r="X734" s="765">
        <f t="shared" si="82"/>
        <v>-400</v>
      </c>
      <c r="Y734" s="364">
        <f t="shared" si="83"/>
        <v>500</v>
      </c>
    </row>
    <row r="735" spans="1:25" ht="15">
      <c r="A735" s="754" t="s">
        <v>295</v>
      </c>
      <c r="B735" s="738" t="s">
        <v>296</v>
      </c>
      <c r="C735" s="738">
        <v>137640</v>
      </c>
      <c r="D735" s="738" t="s">
        <v>1020</v>
      </c>
      <c r="E735" s="738"/>
      <c r="F735" s="755">
        <v>2563.09</v>
      </c>
      <c r="G735" s="756"/>
      <c r="H735" s="756"/>
      <c r="I735" s="757">
        <f t="shared" si="77"/>
        <v>2563.09</v>
      </c>
      <c r="J735" s="758">
        <f t="shared" si="80"/>
        <v>2563.09</v>
      </c>
      <c r="K735" s="757"/>
      <c r="L735" s="759"/>
      <c r="M735" s="739">
        <f t="shared" si="81"/>
        <v>0</v>
      </c>
      <c r="O735" s="760">
        <f t="shared" si="78"/>
        <v>1</v>
      </c>
      <c r="P735" s="760">
        <f t="shared" si="79"/>
        <v>1</v>
      </c>
      <c r="R735" s="766">
        <v>300</v>
      </c>
      <c r="S735" s="766">
        <v>8</v>
      </c>
      <c r="T735" s="766">
        <v>3040</v>
      </c>
      <c r="U735" s="765">
        <v>3360</v>
      </c>
      <c r="V735" s="765">
        <v>600</v>
      </c>
      <c r="W735" s="766">
        <v>1750</v>
      </c>
      <c r="X735" s="765">
        <f t="shared" si="82"/>
        <v>-400</v>
      </c>
      <c r="Y735" s="364">
        <f t="shared" si="83"/>
        <v>750</v>
      </c>
    </row>
    <row r="736" spans="1:25" ht="15">
      <c r="A736" s="754" t="s">
        <v>295</v>
      </c>
      <c r="B736" s="738" t="s">
        <v>296</v>
      </c>
      <c r="C736" s="738">
        <v>137641</v>
      </c>
      <c r="D736" s="738" t="s">
        <v>1021</v>
      </c>
      <c r="E736" s="738"/>
      <c r="F736" s="755">
        <v>2831.46</v>
      </c>
      <c r="G736" s="756"/>
      <c r="H736" s="756"/>
      <c r="I736" s="757">
        <f t="shared" si="77"/>
        <v>2831.46</v>
      </c>
      <c r="J736" s="758">
        <f t="shared" si="80"/>
        <v>2831.46</v>
      </c>
      <c r="K736" s="757"/>
      <c r="L736" s="759"/>
      <c r="M736" s="739">
        <f t="shared" si="81"/>
        <v>0</v>
      </c>
      <c r="O736" s="760">
        <f t="shared" si="78"/>
        <v>1</v>
      </c>
      <c r="P736" s="760">
        <f t="shared" si="79"/>
        <v>1</v>
      </c>
      <c r="R736" s="766">
        <v>300</v>
      </c>
      <c r="S736" s="766">
        <v>8</v>
      </c>
      <c r="T736" s="766">
        <v>3040</v>
      </c>
      <c r="U736" s="765">
        <v>3360</v>
      </c>
      <c r="V736" s="765">
        <v>600</v>
      </c>
      <c r="W736" s="766">
        <v>2000</v>
      </c>
      <c r="X736" s="765">
        <f t="shared" si="82"/>
        <v>-400</v>
      </c>
      <c r="Y736" s="364">
        <f t="shared" si="83"/>
        <v>1000</v>
      </c>
    </row>
    <row r="737" spans="1:25" ht="15">
      <c r="A737" s="754" t="s">
        <v>295</v>
      </c>
      <c r="B737" s="738" t="s">
        <v>296</v>
      </c>
      <c r="C737" s="738">
        <v>137642</v>
      </c>
      <c r="D737" s="738" t="s">
        <v>1022</v>
      </c>
      <c r="E737" s="738"/>
      <c r="F737" s="755">
        <v>2016.52</v>
      </c>
      <c r="G737" s="756"/>
      <c r="H737" s="756"/>
      <c r="I737" s="757">
        <f t="shared" si="77"/>
        <v>2016.52</v>
      </c>
      <c r="J737" s="758">
        <f t="shared" si="80"/>
        <v>2016.52</v>
      </c>
      <c r="K737" s="757"/>
      <c r="L737" s="759"/>
      <c r="M737" s="739">
        <f t="shared" si="81"/>
        <v>0</v>
      </c>
      <c r="O737" s="760">
        <f t="shared" si="78"/>
        <v>1</v>
      </c>
      <c r="P737" s="760">
        <f t="shared" si="79"/>
        <v>1</v>
      </c>
      <c r="R737" s="766">
        <v>300</v>
      </c>
      <c r="S737" s="766">
        <v>8</v>
      </c>
      <c r="T737" s="766">
        <v>3040</v>
      </c>
      <c r="U737" s="765">
        <v>3360</v>
      </c>
      <c r="V737" s="765">
        <v>900</v>
      </c>
      <c r="W737" s="765">
        <v>750</v>
      </c>
      <c r="X737" s="765">
        <f t="shared" si="82"/>
        <v>-100</v>
      </c>
      <c r="Y737" s="364">
        <f t="shared" si="83"/>
        <v>-250</v>
      </c>
    </row>
    <row r="738" spans="1:25" ht="15">
      <c r="A738" s="754" t="s">
        <v>295</v>
      </c>
      <c r="B738" s="738" t="s">
        <v>296</v>
      </c>
      <c r="C738" s="738">
        <v>137643</v>
      </c>
      <c r="D738" s="738" t="s">
        <v>1023</v>
      </c>
      <c r="E738" s="738"/>
      <c r="F738" s="755">
        <v>2285</v>
      </c>
      <c r="G738" s="756"/>
      <c r="H738" s="756"/>
      <c r="I738" s="757">
        <f t="shared" si="77"/>
        <v>2285</v>
      </c>
      <c r="J738" s="758">
        <f t="shared" si="80"/>
        <v>2285</v>
      </c>
      <c r="K738" s="757"/>
      <c r="L738" s="759"/>
      <c r="M738" s="739">
        <f t="shared" si="81"/>
        <v>0</v>
      </c>
      <c r="O738" s="760">
        <f t="shared" si="78"/>
        <v>1</v>
      </c>
      <c r="P738" s="760">
        <f t="shared" si="79"/>
        <v>1</v>
      </c>
      <c r="R738" s="766">
        <v>300</v>
      </c>
      <c r="S738" s="766">
        <v>8</v>
      </c>
      <c r="T738" s="766">
        <v>3040</v>
      </c>
      <c r="U738" s="765">
        <v>3360</v>
      </c>
      <c r="V738" s="765">
        <v>900</v>
      </c>
      <c r="W738" s="766">
        <v>1000</v>
      </c>
      <c r="X738" s="765">
        <f t="shared" si="82"/>
        <v>-100</v>
      </c>
      <c r="Y738" s="364">
        <f t="shared" si="83"/>
        <v>0</v>
      </c>
    </row>
    <row r="739" spans="1:25" ht="15">
      <c r="A739" s="754" t="s">
        <v>295</v>
      </c>
      <c r="B739" s="738" t="s">
        <v>296</v>
      </c>
      <c r="C739" s="738">
        <v>137644</v>
      </c>
      <c r="D739" s="738" t="s">
        <v>1024</v>
      </c>
      <c r="E739" s="738"/>
      <c r="F739" s="755">
        <v>2805.07</v>
      </c>
      <c r="G739" s="756"/>
      <c r="H739" s="756"/>
      <c r="I739" s="757">
        <f t="shared" si="77"/>
        <v>2805.07</v>
      </c>
      <c r="J739" s="758">
        <f t="shared" si="80"/>
        <v>2805.07</v>
      </c>
      <c r="K739" s="757"/>
      <c r="L739" s="759"/>
      <c r="M739" s="739">
        <f t="shared" si="81"/>
        <v>0</v>
      </c>
      <c r="O739" s="760">
        <f t="shared" si="78"/>
        <v>1</v>
      </c>
      <c r="P739" s="760">
        <f t="shared" si="79"/>
        <v>1</v>
      </c>
      <c r="R739" s="766">
        <v>300</v>
      </c>
      <c r="S739" s="766">
        <v>8</v>
      </c>
      <c r="T739" s="766">
        <v>3040</v>
      </c>
      <c r="U739" s="765">
        <v>3360</v>
      </c>
      <c r="V739" s="765">
        <v>900</v>
      </c>
      <c r="W739" s="766">
        <v>1250</v>
      </c>
      <c r="X739" s="765">
        <f t="shared" si="82"/>
        <v>-100</v>
      </c>
      <c r="Y739" s="364">
        <f t="shared" si="83"/>
        <v>250</v>
      </c>
    </row>
    <row r="740" spans="1:25" ht="15">
      <c r="A740" s="754" t="s">
        <v>295</v>
      </c>
      <c r="B740" s="738" t="s">
        <v>296</v>
      </c>
      <c r="C740" s="738">
        <v>137645</v>
      </c>
      <c r="D740" s="738" t="s">
        <v>1025</v>
      </c>
      <c r="E740" s="738"/>
      <c r="F740" s="755">
        <v>3160.23</v>
      </c>
      <c r="G740" s="756"/>
      <c r="H740" s="756"/>
      <c r="I740" s="757">
        <f t="shared" si="77"/>
        <v>3160.23</v>
      </c>
      <c r="J740" s="758">
        <f t="shared" si="80"/>
        <v>3160.23</v>
      </c>
      <c r="K740" s="757"/>
      <c r="L740" s="759"/>
      <c r="M740" s="739">
        <f t="shared" si="81"/>
        <v>0</v>
      </c>
      <c r="O740" s="760">
        <f t="shared" si="78"/>
        <v>1</v>
      </c>
      <c r="P740" s="760">
        <f t="shared" si="79"/>
        <v>1</v>
      </c>
      <c r="R740" s="766">
        <v>300</v>
      </c>
      <c r="S740" s="766">
        <v>8</v>
      </c>
      <c r="T740" s="766">
        <v>3040</v>
      </c>
      <c r="U740" s="765">
        <v>3360</v>
      </c>
      <c r="V740" s="765">
        <v>900</v>
      </c>
      <c r="W740" s="766">
        <v>1500</v>
      </c>
      <c r="X740" s="765">
        <f t="shared" si="82"/>
        <v>-100</v>
      </c>
      <c r="Y740" s="364">
        <f t="shared" si="83"/>
        <v>500</v>
      </c>
    </row>
    <row r="741" spans="1:25" ht="15">
      <c r="A741" s="754" t="s">
        <v>295</v>
      </c>
      <c r="B741" s="738" t="s">
        <v>296</v>
      </c>
      <c r="C741" s="738">
        <v>137646</v>
      </c>
      <c r="D741" s="738" t="s">
        <v>1026</v>
      </c>
      <c r="E741" s="738"/>
      <c r="F741" s="755">
        <v>3370.91</v>
      </c>
      <c r="G741" s="756"/>
      <c r="H741" s="756"/>
      <c r="I741" s="757">
        <f t="shared" si="77"/>
        <v>3370.91</v>
      </c>
      <c r="J741" s="758">
        <f t="shared" si="80"/>
        <v>3370.91</v>
      </c>
      <c r="K741" s="757"/>
      <c r="L741" s="759"/>
      <c r="M741" s="739">
        <f t="shared" si="81"/>
        <v>0</v>
      </c>
      <c r="O741" s="760">
        <f t="shared" si="78"/>
        <v>1</v>
      </c>
      <c r="P741" s="760">
        <f t="shared" si="79"/>
        <v>1</v>
      </c>
      <c r="R741" s="766">
        <v>300</v>
      </c>
      <c r="S741" s="766">
        <v>8</v>
      </c>
      <c r="T741" s="766">
        <v>3040</v>
      </c>
      <c r="U741" s="765">
        <v>3360</v>
      </c>
      <c r="V741" s="765">
        <v>900</v>
      </c>
      <c r="W741" s="766">
        <v>1750</v>
      </c>
      <c r="X741" s="765">
        <f t="shared" si="82"/>
        <v>-100</v>
      </c>
      <c r="Y741" s="364">
        <f t="shared" si="83"/>
        <v>750</v>
      </c>
    </row>
    <row r="742" spans="1:25" ht="15">
      <c r="A742" s="754" t="s">
        <v>295</v>
      </c>
      <c r="B742" s="738" t="s">
        <v>296</v>
      </c>
      <c r="C742" s="738">
        <v>137647</v>
      </c>
      <c r="D742" s="738" t="s">
        <v>1027</v>
      </c>
      <c r="E742" s="738"/>
      <c r="F742" s="755">
        <v>3510.56</v>
      </c>
      <c r="G742" s="756"/>
      <c r="H742" s="756"/>
      <c r="I742" s="757">
        <f t="shared" si="77"/>
        <v>3510.56</v>
      </c>
      <c r="J742" s="758">
        <f t="shared" si="80"/>
        <v>3510.56</v>
      </c>
      <c r="K742" s="757"/>
      <c r="L742" s="759"/>
      <c r="M742" s="739">
        <f t="shared" si="81"/>
        <v>0</v>
      </c>
      <c r="O742" s="760">
        <f t="shared" si="78"/>
        <v>1</v>
      </c>
      <c r="P742" s="760">
        <f t="shared" si="79"/>
        <v>1</v>
      </c>
      <c r="R742" s="766">
        <v>300</v>
      </c>
      <c r="S742" s="766">
        <v>8</v>
      </c>
      <c r="T742" s="766">
        <v>3040</v>
      </c>
      <c r="U742" s="765">
        <v>3360</v>
      </c>
      <c r="V742" s="765">
        <v>900</v>
      </c>
      <c r="W742" s="766">
        <v>2000</v>
      </c>
      <c r="X742" s="765">
        <f t="shared" si="82"/>
        <v>-100</v>
      </c>
      <c r="Y742" s="364">
        <f t="shared" si="83"/>
        <v>1000</v>
      </c>
    </row>
    <row r="743" spans="1:25" ht="15">
      <c r="A743" s="754" t="s">
        <v>295</v>
      </c>
      <c r="B743" s="738" t="s">
        <v>296</v>
      </c>
      <c r="C743" s="738">
        <v>137648</v>
      </c>
      <c r="D743" s="738" t="s">
        <v>1028</v>
      </c>
      <c r="E743" s="738"/>
      <c r="F743" s="755">
        <v>2405.39</v>
      </c>
      <c r="G743" s="756"/>
      <c r="H743" s="756"/>
      <c r="I743" s="757">
        <f t="shared" si="77"/>
        <v>2405.39</v>
      </c>
      <c r="J743" s="758">
        <f t="shared" si="80"/>
        <v>2405.39</v>
      </c>
      <c r="K743" s="757"/>
      <c r="L743" s="759"/>
      <c r="M743" s="739">
        <f t="shared" si="81"/>
        <v>0</v>
      </c>
      <c r="O743" s="760">
        <f t="shared" si="78"/>
        <v>1</v>
      </c>
      <c r="P743" s="760">
        <f t="shared" si="79"/>
        <v>1</v>
      </c>
      <c r="R743" s="766">
        <v>300</v>
      </c>
      <c r="S743" s="766">
        <v>8</v>
      </c>
      <c r="T743" s="766">
        <v>3040</v>
      </c>
      <c r="U743" s="765">
        <v>3360</v>
      </c>
      <c r="V743" s="765">
        <v>1200</v>
      </c>
      <c r="W743" s="765">
        <v>750</v>
      </c>
      <c r="X743" s="765">
        <f t="shared" si="82"/>
        <v>200</v>
      </c>
      <c r="Y743" s="364">
        <f t="shared" si="83"/>
        <v>-250</v>
      </c>
    </row>
    <row r="744" spans="1:25" ht="15">
      <c r="A744" s="754" t="s">
        <v>295</v>
      </c>
      <c r="B744" s="738" t="s">
        <v>296</v>
      </c>
      <c r="C744" s="738">
        <v>137649</v>
      </c>
      <c r="D744" s="738" t="s">
        <v>1029</v>
      </c>
      <c r="E744" s="738"/>
      <c r="F744" s="755">
        <v>2718.4</v>
      </c>
      <c r="G744" s="756"/>
      <c r="H744" s="756"/>
      <c r="I744" s="757">
        <f t="shared" si="77"/>
        <v>2718.4</v>
      </c>
      <c r="J744" s="758">
        <f t="shared" si="80"/>
        <v>2718.4</v>
      </c>
      <c r="K744" s="757"/>
      <c r="L744" s="759"/>
      <c r="M744" s="739">
        <f t="shared" si="81"/>
        <v>0</v>
      </c>
      <c r="O744" s="760">
        <f t="shared" si="78"/>
        <v>1</v>
      </c>
      <c r="P744" s="760">
        <f t="shared" si="79"/>
        <v>1</v>
      </c>
      <c r="R744" s="766">
        <v>300</v>
      </c>
      <c r="S744" s="766">
        <v>8</v>
      </c>
      <c r="T744" s="766">
        <v>3040</v>
      </c>
      <c r="U744" s="765">
        <v>3360</v>
      </c>
      <c r="V744" s="765">
        <v>1200</v>
      </c>
      <c r="W744" s="766">
        <v>1000</v>
      </c>
      <c r="X744" s="765">
        <f t="shared" si="82"/>
        <v>200</v>
      </c>
      <c r="Y744" s="364">
        <f t="shared" si="83"/>
        <v>0</v>
      </c>
    </row>
    <row r="745" spans="1:25" ht="15">
      <c r="A745" s="754" t="s">
        <v>295</v>
      </c>
      <c r="B745" s="738" t="s">
        <v>296</v>
      </c>
      <c r="C745" s="738">
        <v>137650</v>
      </c>
      <c r="D745" s="738" t="s">
        <v>1030</v>
      </c>
      <c r="E745" s="738"/>
      <c r="F745" s="755">
        <v>3299.87</v>
      </c>
      <c r="G745" s="756"/>
      <c r="H745" s="756"/>
      <c r="I745" s="757">
        <f t="shared" si="77"/>
        <v>3299.87</v>
      </c>
      <c r="J745" s="758">
        <f t="shared" si="80"/>
        <v>3299.87</v>
      </c>
      <c r="K745" s="757"/>
      <c r="L745" s="759"/>
      <c r="M745" s="739">
        <f t="shared" si="81"/>
        <v>0</v>
      </c>
      <c r="O745" s="760">
        <f t="shared" si="78"/>
        <v>1</v>
      </c>
      <c r="P745" s="760">
        <f t="shared" si="79"/>
        <v>1</v>
      </c>
      <c r="R745" s="766">
        <v>300</v>
      </c>
      <c r="S745" s="766">
        <v>8</v>
      </c>
      <c r="T745" s="766">
        <v>3040</v>
      </c>
      <c r="U745" s="765">
        <v>3360</v>
      </c>
      <c r="V745" s="765">
        <v>1200</v>
      </c>
      <c r="W745" s="766">
        <v>1250</v>
      </c>
      <c r="X745" s="765">
        <f t="shared" si="82"/>
        <v>200</v>
      </c>
      <c r="Y745" s="364">
        <f t="shared" si="83"/>
        <v>250</v>
      </c>
    </row>
    <row r="746" spans="1:25" ht="15">
      <c r="A746" s="754" t="s">
        <v>295</v>
      </c>
      <c r="B746" s="738" t="s">
        <v>296</v>
      </c>
      <c r="C746" s="738">
        <v>137651</v>
      </c>
      <c r="D746" s="738" t="s">
        <v>1031</v>
      </c>
      <c r="E746" s="738"/>
      <c r="F746" s="755">
        <v>3724.85</v>
      </c>
      <c r="G746" s="756"/>
      <c r="H746" s="756"/>
      <c r="I746" s="757">
        <f t="shared" si="77"/>
        <v>3724.85</v>
      </c>
      <c r="J746" s="758">
        <f t="shared" si="80"/>
        <v>3724.85</v>
      </c>
      <c r="K746" s="757"/>
      <c r="L746" s="759"/>
      <c r="M746" s="739">
        <f t="shared" si="81"/>
        <v>0</v>
      </c>
      <c r="O746" s="760">
        <f t="shared" si="78"/>
        <v>1</v>
      </c>
      <c r="P746" s="760">
        <f t="shared" si="79"/>
        <v>1</v>
      </c>
      <c r="R746" s="766">
        <v>300</v>
      </c>
      <c r="S746" s="766">
        <v>8</v>
      </c>
      <c r="T746" s="766">
        <v>3040</v>
      </c>
      <c r="U746" s="765">
        <v>3360</v>
      </c>
      <c r="V746" s="765">
        <v>1200</v>
      </c>
      <c r="W746" s="766">
        <v>1500</v>
      </c>
      <c r="X746" s="765">
        <f t="shared" si="82"/>
        <v>200</v>
      </c>
      <c r="Y746" s="364">
        <f t="shared" si="83"/>
        <v>500</v>
      </c>
    </row>
    <row r="747" spans="1:25" ht="15">
      <c r="A747" s="754" t="s">
        <v>295</v>
      </c>
      <c r="B747" s="738" t="s">
        <v>296</v>
      </c>
      <c r="C747" s="738">
        <v>137652</v>
      </c>
      <c r="D747" s="738" t="s">
        <v>1032</v>
      </c>
      <c r="E747" s="738"/>
      <c r="F747" s="755">
        <v>3980.08</v>
      </c>
      <c r="G747" s="756"/>
      <c r="H747" s="756"/>
      <c r="I747" s="757">
        <f t="shared" si="77"/>
        <v>3980.08</v>
      </c>
      <c r="J747" s="758">
        <f t="shared" si="80"/>
        <v>3980.08</v>
      </c>
      <c r="K747" s="757"/>
      <c r="L747" s="759"/>
      <c r="M747" s="739">
        <f t="shared" si="81"/>
        <v>0</v>
      </c>
      <c r="O747" s="760">
        <f t="shared" si="78"/>
        <v>1</v>
      </c>
      <c r="P747" s="760">
        <f t="shared" si="79"/>
        <v>1</v>
      </c>
      <c r="R747" s="766">
        <v>300</v>
      </c>
      <c r="S747" s="766">
        <v>8</v>
      </c>
      <c r="T747" s="766">
        <v>3040</v>
      </c>
      <c r="U747" s="765">
        <v>3360</v>
      </c>
      <c r="V747" s="765">
        <v>1200</v>
      </c>
      <c r="W747" s="766">
        <v>1750</v>
      </c>
      <c r="X747" s="765">
        <f t="shared" si="82"/>
        <v>200</v>
      </c>
      <c r="Y747" s="364">
        <f t="shared" si="83"/>
        <v>750</v>
      </c>
    </row>
    <row r="748" spans="1:25" ht="15">
      <c r="A748" s="754" t="s">
        <v>295</v>
      </c>
      <c r="B748" s="738" t="s">
        <v>296</v>
      </c>
      <c r="C748" s="738">
        <v>137653</v>
      </c>
      <c r="D748" s="738" t="s">
        <v>1033</v>
      </c>
      <c r="E748" s="738"/>
      <c r="F748" s="755">
        <v>4149.82</v>
      </c>
      <c r="G748" s="756"/>
      <c r="H748" s="756"/>
      <c r="I748" s="757">
        <f t="shared" si="77"/>
        <v>4149.82</v>
      </c>
      <c r="J748" s="758">
        <f t="shared" si="80"/>
        <v>4149.82</v>
      </c>
      <c r="K748" s="757"/>
      <c r="L748" s="759"/>
      <c r="M748" s="739">
        <f t="shared" si="81"/>
        <v>0</v>
      </c>
      <c r="O748" s="760">
        <f t="shared" si="78"/>
        <v>1</v>
      </c>
      <c r="P748" s="760">
        <f t="shared" si="79"/>
        <v>1</v>
      </c>
      <c r="R748" s="766">
        <v>300</v>
      </c>
      <c r="S748" s="766">
        <v>8</v>
      </c>
      <c r="T748" s="766">
        <v>3040</v>
      </c>
      <c r="U748" s="765">
        <v>3360</v>
      </c>
      <c r="V748" s="765">
        <v>1200</v>
      </c>
      <c r="W748" s="766">
        <v>2000</v>
      </c>
      <c r="X748" s="765">
        <f t="shared" si="82"/>
        <v>200</v>
      </c>
      <c r="Y748" s="364">
        <f t="shared" si="83"/>
        <v>1000</v>
      </c>
    </row>
    <row r="749" spans="1:25" ht="15">
      <c r="A749" s="754" t="s">
        <v>295</v>
      </c>
      <c r="B749" s="738" t="s">
        <v>296</v>
      </c>
      <c r="C749" s="738">
        <v>137654</v>
      </c>
      <c r="D749" s="738" t="s">
        <v>1034</v>
      </c>
      <c r="E749" s="738"/>
      <c r="F749" s="755">
        <v>2743.68</v>
      </c>
      <c r="G749" s="756"/>
      <c r="H749" s="756"/>
      <c r="I749" s="757">
        <f t="shared" si="77"/>
        <v>2743.68</v>
      </c>
      <c r="J749" s="758">
        <f t="shared" si="80"/>
        <v>2743.68</v>
      </c>
      <c r="K749" s="757"/>
      <c r="L749" s="759"/>
      <c r="M749" s="739">
        <f t="shared" si="81"/>
        <v>0</v>
      </c>
      <c r="O749" s="760">
        <f t="shared" si="78"/>
        <v>1</v>
      </c>
      <c r="P749" s="760">
        <f t="shared" si="79"/>
        <v>1</v>
      </c>
      <c r="R749" s="766">
        <v>300</v>
      </c>
      <c r="S749" s="766">
        <v>8</v>
      </c>
      <c r="T749" s="766">
        <v>3040</v>
      </c>
      <c r="U749" s="765">
        <v>3360</v>
      </c>
      <c r="V749" s="765">
        <v>1500</v>
      </c>
      <c r="W749" s="765">
        <v>750</v>
      </c>
      <c r="X749" s="765">
        <f t="shared" si="82"/>
        <v>500</v>
      </c>
      <c r="Y749" s="364">
        <f t="shared" si="83"/>
        <v>-250</v>
      </c>
    </row>
    <row r="750" spans="1:25" ht="15">
      <c r="A750" s="754" t="s">
        <v>295</v>
      </c>
      <c r="B750" s="738" t="s">
        <v>296</v>
      </c>
      <c r="C750" s="738">
        <v>137655</v>
      </c>
      <c r="D750" s="738" t="s">
        <v>1035</v>
      </c>
      <c r="E750" s="738"/>
      <c r="F750" s="755">
        <v>3112.07</v>
      </c>
      <c r="G750" s="756"/>
      <c r="H750" s="756"/>
      <c r="I750" s="757">
        <f t="shared" si="77"/>
        <v>3112.07</v>
      </c>
      <c r="J750" s="758">
        <f t="shared" si="80"/>
        <v>3112.07</v>
      </c>
      <c r="K750" s="757"/>
      <c r="L750" s="759"/>
      <c r="M750" s="739">
        <f t="shared" si="81"/>
        <v>0</v>
      </c>
      <c r="O750" s="760">
        <f t="shared" si="78"/>
        <v>1</v>
      </c>
      <c r="P750" s="760">
        <f t="shared" si="79"/>
        <v>1</v>
      </c>
      <c r="R750" s="766">
        <v>300</v>
      </c>
      <c r="S750" s="766">
        <v>8</v>
      </c>
      <c r="T750" s="766">
        <v>3040</v>
      </c>
      <c r="U750" s="765">
        <v>3360</v>
      </c>
      <c r="V750" s="765">
        <v>1500</v>
      </c>
      <c r="W750" s="766">
        <v>1000</v>
      </c>
      <c r="X750" s="765">
        <f t="shared" si="82"/>
        <v>500</v>
      </c>
      <c r="Y750" s="364">
        <f t="shared" si="83"/>
        <v>0</v>
      </c>
    </row>
    <row r="751" spans="1:25" ht="15">
      <c r="A751" s="754" t="s">
        <v>295</v>
      </c>
      <c r="B751" s="738" t="s">
        <v>296</v>
      </c>
      <c r="C751" s="738">
        <v>137656</v>
      </c>
      <c r="D751" s="738" t="s">
        <v>1036</v>
      </c>
      <c r="E751" s="738"/>
      <c r="F751" s="755">
        <v>3775.41</v>
      </c>
      <c r="G751" s="756"/>
      <c r="H751" s="756"/>
      <c r="I751" s="757">
        <f t="shared" si="77"/>
        <v>3775.41</v>
      </c>
      <c r="J751" s="758">
        <f t="shared" si="80"/>
        <v>3775.41</v>
      </c>
      <c r="K751" s="757"/>
      <c r="L751" s="759"/>
      <c r="M751" s="739">
        <f t="shared" si="81"/>
        <v>0</v>
      </c>
      <c r="O751" s="760">
        <f t="shared" si="78"/>
        <v>1</v>
      </c>
      <c r="P751" s="760">
        <f t="shared" si="79"/>
        <v>1</v>
      </c>
      <c r="R751" s="766">
        <v>300</v>
      </c>
      <c r="S751" s="766">
        <v>8</v>
      </c>
      <c r="T751" s="766">
        <v>3040</v>
      </c>
      <c r="U751" s="765">
        <v>3360</v>
      </c>
      <c r="V751" s="765">
        <v>1500</v>
      </c>
      <c r="W751" s="766">
        <v>1250</v>
      </c>
      <c r="X751" s="765">
        <f t="shared" si="82"/>
        <v>500</v>
      </c>
      <c r="Y751" s="364">
        <f t="shared" si="83"/>
        <v>250</v>
      </c>
    </row>
    <row r="752" spans="1:25" ht="15">
      <c r="A752" s="754" t="s">
        <v>295</v>
      </c>
      <c r="B752" s="738" t="s">
        <v>296</v>
      </c>
      <c r="C752" s="738">
        <v>137657</v>
      </c>
      <c r="D752" s="738" t="s">
        <v>1037</v>
      </c>
      <c r="E752" s="738"/>
      <c r="F752" s="755">
        <v>4972.08</v>
      </c>
      <c r="G752" s="756"/>
      <c r="H752" s="756"/>
      <c r="I752" s="757">
        <f t="shared" si="77"/>
        <v>4972.08</v>
      </c>
      <c r="J752" s="758">
        <f t="shared" si="80"/>
        <v>4972.08</v>
      </c>
      <c r="K752" s="757"/>
      <c r="L752" s="759"/>
      <c r="M752" s="739">
        <f t="shared" si="81"/>
        <v>0</v>
      </c>
      <c r="O752" s="760">
        <f t="shared" si="78"/>
        <v>1</v>
      </c>
      <c r="P752" s="760">
        <f t="shared" si="79"/>
        <v>1</v>
      </c>
      <c r="R752" s="766">
        <v>300</v>
      </c>
      <c r="S752" s="766">
        <v>8</v>
      </c>
      <c r="T752" s="766">
        <v>3040</v>
      </c>
      <c r="U752" s="765">
        <v>3360</v>
      </c>
      <c r="V752" s="765">
        <v>1500</v>
      </c>
      <c r="W752" s="766">
        <v>1500</v>
      </c>
      <c r="X752" s="765">
        <f t="shared" si="82"/>
        <v>500</v>
      </c>
      <c r="Y752" s="364">
        <f t="shared" si="83"/>
        <v>500</v>
      </c>
    </row>
    <row r="753" spans="1:25" ht="15">
      <c r="A753" s="754" t="s">
        <v>295</v>
      </c>
      <c r="B753" s="738" t="s">
        <v>296</v>
      </c>
      <c r="C753" s="738">
        <v>137658</v>
      </c>
      <c r="D753" s="738" t="s">
        <v>1038</v>
      </c>
      <c r="E753" s="738"/>
      <c r="F753" s="755">
        <v>5690.81</v>
      </c>
      <c r="G753" s="756"/>
      <c r="H753" s="756"/>
      <c r="I753" s="757">
        <f t="shared" si="77"/>
        <v>5690.81</v>
      </c>
      <c r="J753" s="758">
        <f t="shared" si="80"/>
        <v>5690.81</v>
      </c>
      <c r="K753" s="757"/>
      <c r="L753" s="759"/>
      <c r="M753" s="739">
        <f t="shared" si="81"/>
        <v>0</v>
      </c>
      <c r="O753" s="760">
        <f t="shared" si="78"/>
        <v>1</v>
      </c>
      <c r="P753" s="760">
        <f t="shared" si="79"/>
        <v>1</v>
      </c>
      <c r="R753" s="766">
        <v>300</v>
      </c>
      <c r="S753" s="766">
        <v>8</v>
      </c>
      <c r="T753" s="766">
        <v>3040</v>
      </c>
      <c r="U753" s="765">
        <v>3360</v>
      </c>
      <c r="V753" s="765">
        <v>1500</v>
      </c>
      <c r="W753" s="766">
        <v>1750</v>
      </c>
      <c r="X753" s="765">
        <f t="shared" si="82"/>
        <v>500</v>
      </c>
      <c r="Y753" s="364">
        <f t="shared" si="83"/>
        <v>750</v>
      </c>
    </row>
    <row r="754" spans="1:25" ht="15">
      <c r="A754" s="754" t="s">
        <v>295</v>
      </c>
      <c r="B754" s="738" t="s">
        <v>296</v>
      </c>
      <c r="C754" s="738">
        <v>137659</v>
      </c>
      <c r="D754" s="738" t="s">
        <v>1039</v>
      </c>
      <c r="E754" s="738"/>
      <c r="F754" s="755">
        <v>6171.16</v>
      </c>
      <c r="G754" s="756"/>
      <c r="H754" s="756"/>
      <c r="I754" s="757">
        <f t="shared" si="77"/>
        <v>6171.16</v>
      </c>
      <c r="J754" s="758">
        <f t="shared" si="80"/>
        <v>6171.16</v>
      </c>
      <c r="K754" s="757"/>
      <c r="L754" s="759"/>
      <c r="M754" s="739">
        <f t="shared" si="81"/>
        <v>0</v>
      </c>
      <c r="O754" s="760">
        <f t="shared" si="78"/>
        <v>1</v>
      </c>
      <c r="P754" s="760">
        <f t="shared" si="79"/>
        <v>1</v>
      </c>
      <c r="R754" s="766">
        <v>300</v>
      </c>
      <c r="S754" s="766">
        <v>8</v>
      </c>
      <c r="T754" s="766">
        <v>3040</v>
      </c>
      <c r="U754" s="765">
        <v>3360</v>
      </c>
      <c r="V754" s="765">
        <v>1500</v>
      </c>
      <c r="W754" s="766">
        <v>2000</v>
      </c>
      <c r="X754" s="765">
        <f t="shared" si="82"/>
        <v>500</v>
      </c>
      <c r="Y754" s="364">
        <f t="shared" si="83"/>
        <v>1000</v>
      </c>
    </row>
    <row r="755" spans="1:25" ht="15">
      <c r="A755" s="754" t="s">
        <v>295</v>
      </c>
      <c r="B755" s="738" t="s">
        <v>296</v>
      </c>
      <c r="C755" s="738">
        <v>137660</v>
      </c>
      <c r="D755" s="738" t="s">
        <v>1040</v>
      </c>
      <c r="E755" s="738"/>
      <c r="F755" s="755">
        <v>3378.13</v>
      </c>
      <c r="G755" s="756"/>
      <c r="H755" s="756"/>
      <c r="I755" s="757">
        <f t="shared" si="77"/>
        <v>3378.13</v>
      </c>
      <c r="J755" s="758">
        <f t="shared" si="80"/>
        <v>3378.13</v>
      </c>
      <c r="K755" s="757"/>
      <c r="L755" s="759"/>
      <c r="M755" s="739">
        <f t="shared" si="81"/>
        <v>0</v>
      </c>
      <c r="O755" s="760">
        <f t="shared" si="78"/>
        <v>1</v>
      </c>
      <c r="P755" s="760">
        <f t="shared" si="79"/>
        <v>1</v>
      </c>
      <c r="R755" s="766">
        <v>300</v>
      </c>
      <c r="S755" s="766">
        <v>8</v>
      </c>
      <c r="T755" s="766">
        <v>3040</v>
      </c>
      <c r="U755" s="765">
        <v>3360</v>
      </c>
      <c r="V755" s="765">
        <v>1800</v>
      </c>
      <c r="W755" s="765">
        <v>750</v>
      </c>
      <c r="X755" s="765">
        <f t="shared" si="82"/>
        <v>800</v>
      </c>
      <c r="Y755" s="364">
        <f t="shared" si="83"/>
        <v>-250</v>
      </c>
    </row>
    <row r="756" spans="1:25" ht="15">
      <c r="A756" s="754" t="s">
        <v>295</v>
      </c>
      <c r="B756" s="738" t="s">
        <v>296</v>
      </c>
      <c r="C756" s="738">
        <v>137661</v>
      </c>
      <c r="D756" s="738" t="s">
        <v>1041</v>
      </c>
      <c r="E756" s="738"/>
      <c r="F756" s="755">
        <v>3852.46</v>
      </c>
      <c r="G756" s="756"/>
      <c r="H756" s="756"/>
      <c r="I756" s="757">
        <f t="shared" si="77"/>
        <v>3852.46</v>
      </c>
      <c r="J756" s="758">
        <f t="shared" si="80"/>
        <v>3852.46</v>
      </c>
      <c r="K756" s="757"/>
      <c r="L756" s="759"/>
      <c r="M756" s="739">
        <f t="shared" si="81"/>
        <v>0</v>
      </c>
      <c r="O756" s="760">
        <f t="shared" si="78"/>
        <v>1</v>
      </c>
      <c r="P756" s="760">
        <f t="shared" si="79"/>
        <v>1</v>
      </c>
      <c r="R756" s="766">
        <v>300</v>
      </c>
      <c r="S756" s="766">
        <v>8</v>
      </c>
      <c r="T756" s="766">
        <v>3040</v>
      </c>
      <c r="U756" s="765">
        <v>3360</v>
      </c>
      <c r="V756" s="765">
        <v>1800</v>
      </c>
      <c r="W756" s="766">
        <v>1000</v>
      </c>
      <c r="X756" s="765">
        <f t="shared" si="82"/>
        <v>800</v>
      </c>
      <c r="Y756" s="364">
        <f t="shared" si="83"/>
        <v>0</v>
      </c>
    </row>
    <row r="757" spans="1:25" ht="15">
      <c r="A757" s="754" t="s">
        <v>295</v>
      </c>
      <c r="B757" s="738" t="s">
        <v>296</v>
      </c>
      <c r="C757" s="738">
        <v>137662</v>
      </c>
      <c r="D757" s="738" t="s">
        <v>1042</v>
      </c>
      <c r="E757" s="738"/>
      <c r="F757" s="755">
        <v>4940.79</v>
      </c>
      <c r="G757" s="756"/>
      <c r="H757" s="756"/>
      <c r="I757" s="757">
        <f t="shared" si="77"/>
        <v>4940.79</v>
      </c>
      <c r="J757" s="758">
        <f t="shared" si="80"/>
        <v>4940.79</v>
      </c>
      <c r="K757" s="757"/>
      <c r="L757" s="759"/>
      <c r="M757" s="739">
        <f t="shared" si="81"/>
        <v>0</v>
      </c>
      <c r="O757" s="760">
        <f t="shared" si="78"/>
        <v>1</v>
      </c>
      <c r="P757" s="760">
        <f t="shared" si="79"/>
        <v>1</v>
      </c>
      <c r="R757" s="766">
        <v>300</v>
      </c>
      <c r="S757" s="766">
        <v>8</v>
      </c>
      <c r="T757" s="766">
        <v>3040</v>
      </c>
      <c r="U757" s="765">
        <v>3360</v>
      </c>
      <c r="V757" s="765">
        <v>1800</v>
      </c>
      <c r="W757" s="766">
        <v>1250</v>
      </c>
      <c r="X757" s="765">
        <f t="shared" si="82"/>
        <v>800</v>
      </c>
      <c r="Y757" s="364">
        <f t="shared" si="83"/>
        <v>250</v>
      </c>
    </row>
    <row r="758" spans="1:25" ht="15">
      <c r="A758" s="754" t="s">
        <v>295</v>
      </c>
      <c r="B758" s="738" t="s">
        <v>296</v>
      </c>
      <c r="C758" s="738">
        <v>137663</v>
      </c>
      <c r="D758" s="738" t="s">
        <v>1043</v>
      </c>
      <c r="E758" s="738"/>
      <c r="F758" s="755">
        <v>5517.45</v>
      </c>
      <c r="G758" s="756"/>
      <c r="H758" s="756"/>
      <c r="I758" s="757">
        <f t="shared" si="77"/>
        <v>5517.45</v>
      </c>
      <c r="J758" s="758">
        <f t="shared" si="80"/>
        <v>5517.45</v>
      </c>
      <c r="K758" s="757"/>
      <c r="L758" s="759"/>
      <c r="M758" s="739">
        <f t="shared" si="81"/>
        <v>0</v>
      </c>
      <c r="O758" s="760">
        <f t="shared" si="78"/>
        <v>1</v>
      </c>
      <c r="P758" s="760">
        <f t="shared" si="79"/>
        <v>1</v>
      </c>
      <c r="R758" s="766">
        <v>300</v>
      </c>
      <c r="S758" s="766">
        <v>8</v>
      </c>
      <c r="T758" s="766">
        <v>3040</v>
      </c>
      <c r="U758" s="765">
        <v>3360</v>
      </c>
      <c r="V758" s="765">
        <v>1800</v>
      </c>
      <c r="W758" s="766">
        <v>1500</v>
      </c>
      <c r="X758" s="765">
        <f t="shared" si="82"/>
        <v>800</v>
      </c>
      <c r="Y758" s="364">
        <f t="shared" si="83"/>
        <v>500</v>
      </c>
    </row>
    <row r="759" spans="1:25" ht="15">
      <c r="A759" s="754" t="s">
        <v>295</v>
      </c>
      <c r="B759" s="738" t="s">
        <v>296</v>
      </c>
      <c r="C759" s="738">
        <v>137664</v>
      </c>
      <c r="D759" s="738" t="s">
        <v>1044</v>
      </c>
      <c r="E759" s="738"/>
      <c r="F759" s="755">
        <v>5870.19</v>
      </c>
      <c r="G759" s="756"/>
      <c r="H759" s="756"/>
      <c r="I759" s="757">
        <f t="shared" si="77"/>
        <v>5870.19</v>
      </c>
      <c r="J759" s="758">
        <f t="shared" si="80"/>
        <v>5870.19</v>
      </c>
      <c r="K759" s="757"/>
      <c r="L759" s="759"/>
      <c r="M759" s="739">
        <f t="shared" si="81"/>
        <v>0</v>
      </c>
      <c r="O759" s="760">
        <f t="shared" si="78"/>
        <v>1</v>
      </c>
      <c r="P759" s="760">
        <f t="shared" si="79"/>
        <v>1</v>
      </c>
      <c r="R759" s="766">
        <v>300</v>
      </c>
      <c r="S759" s="766">
        <v>8</v>
      </c>
      <c r="T759" s="766">
        <v>3040</v>
      </c>
      <c r="U759" s="765">
        <v>3360</v>
      </c>
      <c r="V759" s="765">
        <v>1800</v>
      </c>
      <c r="W759" s="766">
        <v>1750</v>
      </c>
      <c r="X759" s="765">
        <f t="shared" si="82"/>
        <v>800</v>
      </c>
      <c r="Y759" s="364">
        <f t="shared" si="83"/>
        <v>750</v>
      </c>
    </row>
    <row r="760" spans="1:25" ht="15">
      <c r="A760" s="754" t="s">
        <v>295</v>
      </c>
      <c r="B760" s="738" t="s">
        <v>296</v>
      </c>
      <c r="C760" s="738">
        <v>137665</v>
      </c>
      <c r="D760" s="738" t="s">
        <v>1045</v>
      </c>
      <c r="E760" s="738"/>
      <c r="F760" s="755">
        <v>6587.71</v>
      </c>
      <c r="G760" s="756"/>
      <c r="H760" s="756"/>
      <c r="I760" s="757">
        <f t="shared" si="77"/>
        <v>6587.71</v>
      </c>
      <c r="J760" s="758">
        <f t="shared" si="80"/>
        <v>6587.71</v>
      </c>
      <c r="K760" s="757"/>
      <c r="L760" s="759"/>
      <c r="M760" s="739">
        <f t="shared" si="81"/>
        <v>0</v>
      </c>
      <c r="O760" s="760">
        <f t="shared" si="78"/>
        <v>1</v>
      </c>
      <c r="P760" s="760">
        <f t="shared" si="79"/>
        <v>1</v>
      </c>
      <c r="R760" s="766">
        <v>300</v>
      </c>
      <c r="S760" s="766">
        <v>8</v>
      </c>
      <c r="T760" s="766">
        <v>3040</v>
      </c>
      <c r="U760" s="765">
        <v>3360</v>
      </c>
      <c r="V760" s="765">
        <v>1800</v>
      </c>
      <c r="W760" s="766">
        <v>2000</v>
      </c>
      <c r="X760" s="765">
        <f t="shared" si="82"/>
        <v>800</v>
      </c>
      <c r="Y760" s="364">
        <f t="shared" si="83"/>
        <v>1000</v>
      </c>
    </row>
  </sheetData>
  <sheetProtection password="9FF1" sheet="1" objects="1"/>
  <mergeCells count="1">
    <mergeCell ref="R4:Y4"/>
  </mergeCells>
  <conditionalFormatting sqref="I1:I1048576">
    <cfRule type="cellIs" dxfId="3" priority="4" operator="lessThan">
      <formula>0</formula>
    </cfRule>
  </conditionalFormatting>
  <conditionalFormatting sqref="N1:N3 N5:N65536">
    <cfRule type="cellIs" dxfId="2" priority="2" operator="lessThan">
      <formula>0</formula>
    </cfRule>
    <cfRule type="cellIs" dxfId="1" priority="3" operator="lessThan">
      <formula>0.25</formula>
    </cfRule>
  </conditionalFormatting>
  <conditionalFormatting sqref="J4">
    <cfRule type="cellIs" dxfId="0" priority="1" operator="lessThan">
      <formula>0</formula>
    </cfRule>
  </conditionalFormatting>
  <pageMargins left="0.7" right="0.7" top="0.78740157499999996" bottom="0.78740157499999996" header="0.3" footer="0.3"/>
  <pageSetup paperSize="9" scale="41" orientation="portrait"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14</vt:i4>
      </vt:variant>
      <vt:variant>
        <vt:lpstr>Benannte Bereiche</vt:lpstr>
      </vt:variant>
      <vt:variant>
        <vt:i4>29</vt:i4>
      </vt:variant>
    </vt:vector>
  </HeadingPairs>
  <TitlesOfParts>
    <vt:vector size="43" baseType="lpstr">
      <vt:lpstr>SD-BER</vt:lpstr>
      <vt:lpstr>Tabelle4</vt:lpstr>
      <vt:lpstr>Immission</vt:lpstr>
      <vt:lpstr>Oktav-neu</vt:lpstr>
      <vt:lpstr>Oktav-neu Kammerblech</vt:lpstr>
      <vt:lpstr>Oktav-neu Lochblech</vt:lpstr>
      <vt:lpstr>Ström.rauschen</vt:lpstr>
      <vt:lpstr>Druckverlust-2000-EN ISO 14163</vt:lpstr>
      <vt:lpstr>Gewichtsber</vt:lpstr>
      <vt:lpstr>Schall-Add.</vt:lpstr>
      <vt:lpstr>Druckverlust-99_löschen</vt:lpstr>
      <vt:lpstr>Oktav-neu Kammer-Löschen</vt:lpstr>
      <vt:lpstr>Oktav-neu-löschen</vt:lpstr>
      <vt:lpstr>Preise</vt:lpstr>
      <vt:lpstr>Bild</vt:lpstr>
      <vt:lpstr>Datenbank</vt:lpstr>
      <vt:lpstr>dfgh</vt:lpstr>
      <vt:lpstr>Immission!Druckbereich</vt:lpstr>
      <vt:lpstr>Preise!Druckbereich</vt:lpstr>
      <vt:lpstr>'Schall-Add.'!Druckbereich</vt:lpstr>
      <vt:lpstr>'SD-BER'!Druckbereich</vt:lpstr>
      <vt:lpstr>Kulissentyp</vt:lpstr>
      <vt:lpstr>LDK_Bild</vt:lpstr>
      <vt:lpstr>'Oktav-neu-löschen'!Matrix_SDK</vt:lpstr>
      <vt:lpstr>Matrix_SDK</vt:lpstr>
      <vt:lpstr>Matrix_SDK_K</vt:lpstr>
      <vt:lpstr>Matrix_SDK_L</vt:lpstr>
      <vt:lpstr>Matrix_Stroemungsrauschen</vt:lpstr>
      <vt:lpstr>SDK</vt:lpstr>
      <vt:lpstr>'Oktav-neu'!Suchkriterien</vt:lpstr>
      <vt:lpstr>'Oktav-neu Kammerblech'!Suchkriterien</vt:lpstr>
      <vt:lpstr>'Oktav-neu Kammer-Löschen'!Suchkriterien</vt:lpstr>
      <vt:lpstr>'Oktav-neu Lochblech'!Suchkriterien</vt:lpstr>
      <vt:lpstr>'Oktav-neu-löschen'!Suchkriterien</vt:lpstr>
      <vt:lpstr>Suchkriterien</vt:lpstr>
      <vt:lpstr>'Druckverlust-99_löschen'!Zielbereich</vt:lpstr>
      <vt:lpstr>'Oktav-neu'!Zielbereich</vt:lpstr>
      <vt:lpstr>'Oktav-neu Kammerblech'!Zielbereich</vt:lpstr>
      <vt:lpstr>'Oktav-neu Kammer-Löschen'!Zielbereich</vt:lpstr>
      <vt:lpstr>'Oktav-neu Lochblech'!Zielbereich</vt:lpstr>
      <vt:lpstr>'Oktav-neu-löschen'!Zielbereich</vt:lpstr>
      <vt:lpstr>'SD-BER'!Zielbereich</vt:lpstr>
      <vt:lpstr>Ström.rauschen!Zielbereich</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Schalldämpfer - Berechnung</dc:title>
  <dc:subject>Auslegung von Lüftungsschalldämpfern</dc:subject>
  <dc:creator>Ing. Andreas Fragner</dc:creator>
  <cp:lastModifiedBy>w-passian</cp:lastModifiedBy>
  <cp:lastPrinted>2023-02-27T09:40:20Z</cp:lastPrinted>
  <dcterms:created xsi:type="dcterms:W3CDTF">1996-02-27T12:25:10Z</dcterms:created>
  <dcterms:modified xsi:type="dcterms:W3CDTF">2023-03-10T07:36:38Z</dcterms:modified>
</cp:coreProperties>
</file>